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/>
  <workbookProtection workbookPassword="DBCF" lockStructure="1"/>
  <bookViews>
    <workbookView xWindow="14085" yWindow="-15" windowWidth="14145" windowHeight="14805" tabRatio="815"/>
  </bookViews>
  <sheets>
    <sheet name="Inputs" sheetId="221" r:id="rId1"/>
    <sheet name="Group_I" sheetId="222" r:id="rId2"/>
    <sheet name="Group_II" sheetId="234" r:id="rId3"/>
    <sheet name="Group_III" sheetId="235" r:id="rId4"/>
    <sheet name="Group_IV" sheetId="236" r:id="rId5"/>
    <sheet name="Scenarios" sheetId="59" state="hidden" r:id="rId6"/>
    <sheet name="ScenarioCurr" sheetId="186" state="hidden" r:id="rId7"/>
    <sheet name="TdmTdGrps" sheetId="119" state="hidden" r:id="rId8"/>
    <sheet name="References" sheetId="60" state="hidden" r:id="rId9"/>
    <sheet name="Exch" sheetId="191" state="hidden" r:id="rId10"/>
    <sheet name="2014DomPost" sheetId="159" state="hidden" r:id="rId11"/>
    <sheet name="SumPGEVars" sheetId="2" state="hidden" r:id="rId12"/>
    <sheet name="DomPost" sheetId="211" state="hidden" r:id="rId13"/>
    <sheet name="DPRates1" sheetId="212" state="hidden" r:id="rId14"/>
    <sheet name="DPRates2" sheetId="214" state="hidden" r:id="rId15"/>
    <sheet name="DPRates3" sheetId="215" state="hidden" r:id="rId16"/>
    <sheet name="DPRates4" sheetId="216" state="hidden" r:id="rId17"/>
    <sheet name="DPRates5" sheetId="217" state="hidden" r:id="rId18"/>
    <sheet name="DPRates6" sheetId="218" state="hidden" r:id="rId19"/>
    <sheet name="DPRates7" sheetId="219" state="hidden" r:id="rId20"/>
    <sheet name="DPRates8" sheetId="220" state="hidden" r:id="rId21"/>
    <sheet name="TD2014_17" sheetId="192" state="hidden" r:id="rId22"/>
    <sheet name="TDDomPost" sheetId="204" state="hidden" r:id="rId23"/>
    <sheet name="TSRRev3" sheetId="118" state="hidden" r:id="rId24"/>
    <sheet name="TD345" sheetId="8" state="hidden" r:id="rId25"/>
    <sheet name="SumTD2014_17" sheetId="193" state="hidden" r:id="rId26"/>
    <sheet name="TD2018-21" sheetId="194" state="hidden" r:id="rId27"/>
    <sheet name="Parameters" sheetId="205" state="hidden" r:id="rId28"/>
    <sheet name="OptBPG" sheetId="207" state="hidden" r:id="rId29"/>
    <sheet name="OptBE" sheetId="208" state="hidden" r:id="rId30"/>
    <sheet name="SumTD2018_21" sheetId="199" state="hidden" r:id="rId31"/>
    <sheet name="STDCCalcs" sheetId="229" state="hidden" r:id="rId32"/>
    <sheet name="SumIpk2014" sheetId="224" state="hidden" r:id="rId33"/>
    <sheet name="EDP" sheetId="226" state="hidden" r:id="rId34"/>
    <sheet name="TD" sheetId="227" state="hidden" r:id="rId35"/>
    <sheet name="T1" sheetId="228" state="hidden" r:id="rId36"/>
    <sheet name="T2" sheetId="230" state="hidden" r:id="rId37"/>
    <sheet name="T3" sheetId="231" state="hidden" r:id="rId38"/>
    <sheet name="T4" sheetId="232" state="hidden" r:id="rId39"/>
  </sheets>
  <externalReferences>
    <externalReference r:id="rId40"/>
    <externalReference r:id="rId41"/>
  </externalReferences>
  <definedNames>
    <definedName name="_xlnm.Criteria">'[1]Rates year by year'!$A$1:$AK$65536</definedName>
    <definedName name="ExemptFlows">[2]ExemptFlows!$J$18:$AX$58</definedName>
    <definedName name="_xlnm.Extract">'[1]Rates year by year'!$A$1:$AK$65536</definedName>
    <definedName name="_xlnm.Print_Area" localSheetId="1">Group_I!$A$1:$N$68</definedName>
    <definedName name="_xlnm.Print_Area" localSheetId="2">Group_II!$A$1:$N$68</definedName>
    <definedName name="_xlnm.Print_Area" localSheetId="3">Group_III!$A$1:$N$68</definedName>
    <definedName name="_xlnm.Print_Area" localSheetId="4">Group_IV!$A$1:$N$68</definedName>
    <definedName name="_xlnm.Print_Area" localSheetId="0">Inputs!$A$1:$E$49</definedName>
    <definedName name="Scenario">[2]UserInputsR!$F$5</definedName>
    <definedName name="ScenName">[2]UserInputsR!$G$5</definedName>
  </definedNames>
  <calcPr calcId="145621"/>
</workbook>
</file>

<file path=xl/calcChain.xml><?xml version="1.0" encoding="utf-8"?>
<calcChain xmlns="http://schemas.openxmlformats.org/spreadsheetml/2006/main">
  <c r="A1" i="236" l="1"/>
  <c r="A1" i="235"/>
  <c r="A1" i="234"/>
  <c r="A1" i="222"/>
  <c r="A7" i="234"/>
  <c r="M34" i="236" l="1"/>
  <c r="L34" i="236"/>
  <c r="J34" i="236"/>
  <c r="I34" i="236"/>
  <c r="G34" i="236"/>
  <c r="F34" i="236"/>
  <c r="D34" i="236"/>
  <c r="C34" i="236"/>
  <c r="A35" i="236"/>
  <c r="A36" i="236" s="1"/>
  <c r="A37" i="236" s="1"/>
  <c r="A38" i="236" s="1"/>
  <c r="A39" i="236" s="1"/>
  <c r="A40" i="236" s="1"/>
  <c r="A41" i="236" s="1"/>
  <c r="A42" i="236" s="1"/>
  <c r="A43" i="236" s="1"/>
  <c r="A44" i="236" s="1"/>
  <c r="A45" i="236" s="1"/>
  <c r="A46" i="236" s="1"/>
  <c r="A47" i="236" s="1"/>
  <c r="A48" i="236" s="1"/>
  <c r="A49" i="236" s="1"/>
  <c r="A50" i="236" s="1"/>
  <c r="A51" i="236" s="1"/>
  <c r="A52" i="236" s="1"/>
  <c r="A53" i="236" s="1"/>
  <c r="A54" i="236" s="1"/>
  <c r="A55" i="236" s="1"/>
  <c r="F32" i="236"/>
  <c r="I32" i="236" s="1"/>
  <c r="L32" i="236" s="1"/>
  <c r="A19" i="236"/>
  <c r="A20" i="236" s="1"/>
  <c r="A21" i="236" s="1"/>
  <c r="A22" i="236" s="1"/>
  <c r="A23" i="236" s="1"/>
  <c r="A24" i="236" s="1"/>
  <c r="A25" i="236" s="1"/>
  <c r="A26" i="236" s="1"/>
  <c r="A14" i="236"/>
  <c r="A15" i="236" s="1"/>
  <c r="A16" i="236" s="1"/>
  <c r="A17" i="236" s="1"/>
  <c r="A18" i="236" s="1"/>
  <c r="M13" i="236"/>
  <c r="L13" i="236"/>
  <c r="J13" i="236"/>
  <c r="I13" i="236"/>
  <c r="G13" i="236"/>
  <c r="F13" i="236"/>
  <c r="D13" i="236"/>
  <c r="C13" i="236"/>
  <c r="F11" i="236"/>
  <c r="I11" i="236" s="1"/>
  <c r="L11" i="236" s="1"/>
  <c r="M34" i="235"/>
  <c r="L34" i="235"/>
  <c r="J34" i="235"/>
  <c r="I34" i="235"/>
  <c r="G34" i="235"/>
  <c r="F34" i="235"/>
  <c r="D34" i="235"/>
  <c r="C34" i="235"/>
  <c r="A35" i="235"/>
  <c r="A36" i="235" s="1"/>
  <c r="A37" i="235" s="1"/>
  <c r="A38" i="235" s="1"/>
  <c r="A39" i="235" s="1"/>
  <c r="A40" i="235" s="1"/>
  <c r="A41" i="235" s="1"/>
  <c r="A42" i="235" s="1"/>
  <c r="A43" i="235" s="1"/>
  <c r="A44" i="235" s="1"/>
  <c r="A45" i="235" s="1"/>
  <c r="A46" i="235" s="1"/>
  <c r="A47" i="235" s="1"/>
  <c r="A48" i="235" s="1"/>
  <c r="A49" i="235" s="1"/>
  <c r="A50" i="235" s="1"/>
  <c r="A51" i="235" s="1"/>
  <c r="A52" i="235" s="1"/>
  <c r="A53" i="235" s="1"/>
  <c r="A54" i="235" s="1"/>
  <c r="A55" i="235" s="1"/>
  <c r="F32" i="235"/>
  <c r="I32" i="235" s="1"/>
  <c r="L32" i="235" s="1"/>
  <c r="A14" i="235"/>
  <c r="A15" i="235" s="1"/>
  <c r="A16" i="235" s="1"/>
  <c r="A17" i="235" s="1"/>
  <c r="A18" i="235" s="1"/>
  <c r="A19" i="235" s="1"/>
  <c r="A20" i="235" s="1"/>
  <c r="A21" i="235" s="1"/>
  <c r="A22" i="235" s="1"/>
  <c r="A23" i="235" s="1"/>
  <c r="A24" i="235" s="1"/>
  <c r="A25" i="235" s="1"/>
  <c r="A26" i="235" s="1"/>
  <c r="M13" i="235"/>
  <c r="L13" i="235"/>
  <c r="J13" i="235"/>
  <c r="I13" i="235"/>
  <c r="G13" i="235"/>
  <c r="F13" i="235"/>
  <c r="D13" i="235"/>
  <c r="C13" i="235"/>
  <c r="F11" i="235"/>
  <c r="I11" i="235" s="1"/>
  <c r="L11" i="235" s="1"/>
  <c r="M34" i="234"/>
  <c r="L34" i="234"/>
  <c r="J34" i="234"/>
  <c r="I34" i="234"/>
  <c r="G34" i="234"/>
  <c r="F34" i="234"/>
  <c r="D34" i="234"/>
  <c r="C34" i="234"/>
  <c r="A35" i="234"/>
  <c r="A36" i="234" s="1"/>
  <c r="A37" i="234" s="1"/>
  <c r="A38" i="234" s="1"/>
  <c r="A39" i="234" s="1"/>
  <c r="A40" i="234" s="1"/>
  <c r="A41" i="234" s="1"/>
  <c r="A42" i="234" s="1"/>
  <c r="A43" i="234" s="1"/>
  <c r="A44" i="234" s="1"/>
  <c r="A45" i="234" s="1"/>
  <c r="A46" i="234" s="1"/>
  <c r="A47" i="234" s="1"/>
  <c r="A48" i="234" s="1"/>
  <c r="A49" i="234" s="1"/>
  <c r="A50" i="234" s="1"/>
  <c r="A51" i="234" s="1"/>
  <c r="A52" i="234" s="1"/>
  <c r="A53" i="234" s="1"/>
  <c r="A54" i="234" s="1"/>
  <c r="A55" i="234" s="1"/>
  <c r="F32" i="234"/>
  <c r="I32" i="234" s="1"/>
  <c r="L32" i="234" s="1"/>
  <c r="A14" i="234"/>
  <c r="A15" i="234" s="1"/>
  <c r="A16" i="234" s="1"/>
  <c r="A17" i="234" s="1"/>
  <c r="A18" i="234" s="1"/>
  <c r="A19" i="234" s="1"/>
  <c r="A20" i="234" s="1"/>
  <c r="A21" i="234" s="1"/>
  <c r="A22" i="234" s="1"/>
  <c r="A23" i="234" s="1"/>
  <c r="A24" i="234" s="1"/>
  <c r="A25" i="234" s="1"/>
  <c r="A26" i="234" s="1"/>
  <c r="M13" i="234"/>
  <c r="L13" i="234"/>
  <c r="J13" i="234"/>
  <c r="I13" i="234"/>
  <c r="G13" i="234"/>
  <c r="F13" i="234"/>
  <c r="D13" i="234"/>
  <c r="C13" i="234"/>
  <c r="F11" i="234"/>
  <c r="I11" i="234" s="1"/>
  <c r="L11" i="234" s="1"/>
  <c r="E7" i="232" l="1"/>
  <c r="H6" i="232"/>
  <c r="E6" i="232"/>
  <c r="H5" i="232"/>
  <c r="K5" i="232" s="1"/>
  <c r="K4" i="232"/>
  <c r="H4" i="232"/>
  <c r="A1" i="232"/>
  <c r="H7" i="231"/>
  <c r="E7" i="231"/>
  <c r="H6" i="231"/>
  <c r="E6" i="231"/>
  <c r="H5" i="231"/>
  <c r="K5" i="231" s="1"/>
  <c r="H4" i="231"/>
  <c r="A1" i="231"/>
  <c r="K7" i="230"/>
  <c r="E7" i="230"/>
  <c r="E6" i="230"/>
  <c r="K5" i="230"/>
  <c r="H5" i="230"/>
  <c r="K4" i="230"/>
  <c r="N4" i="230" s="1"/>
  <c r="H4" i="230"/>
  <c r="A1" i="230"/>
  <c r="M34" i="222"/>
  <c r="L34" i="222"/>
  <c r="J34" i="222"/>
  <c r="I34" i="222"/>
  <c r="G34" i="222"/>
  <c r="F34" i="222"/>
  <c r="D34" i="222"/>
  <c r="C34" i="222"/>
  <c r="M13" i="222"/>
  <c r="L13" i="222"/>
  <c r="J13" i="222"/>
  <c r="I13" i="222"/>
  <c r="G13" i="222"/>
  <c r="F13" i="222"/>
  <c r="D13" i="222"/>
  <c r="C13" i="222"/>
  <c r="H7" i="232" l="1"/>
  <c r="N4" i="232"/>
  <c r="K6" i="232"/>
  <c r="N5" i="232"/>
  <c r="K7" i="232"/>
  <c r="N5" i="231"/>
  <c r="K7" i="231"/>
  <c r="K4" i="231"/>
  <c r="N5" i="230"/>
  <c r="N6" i="230"/>
  <c r="H6" i="230"/>
  <c r="K6" i="230"/>
  <c r="H7" i="230"/>
  <c r="L75" i="224"/>
  <c r="D51" i="227"/>
  <c r="D52" i="227" s="1"/>
  <c r="D53" i="227" s="1"/>
  <c r="D54" i="227" s="1"/>
  <c r="C8" i="227"/>
  <c r="H7" i="228"/>
  <c r="E7" i="228"/>
  <c r="E6" i="228"/>
  <c r="K5" i="228"/>
  <c r="N5" i="228" s="1"/>
  <c r="N7" i="228" s="1"/>
  <c r="H5" i="228"/>
  <c r="H4" i="228"/>
  <c r="H6" i="228" s="1"/>
  <c r="F13" i="227"/>
  <c r="G13" i="227" s="1"/>
  <c r="H13" i="227" s="1"/>
  <c r="I13" i="227" s="1"/>
  <c r="J13" i="227" s="1"/>
  <c r="K13" i="227" s="1"/>
  <c r="L13" i="227" s="1"/>
  <c r="M13" i="227" s="1"/>
  <c r="N13" i="227" s="1"/>
  <c r="O13" i="227" s="1"/>
  <c r="P13" i="227" s="1"/>
  <c r="Q13" i="227" s="1"/>
  <c r="R13" i="227" s="1"/>
  <c r="S13" i="227" s="1"/>
  <c r="T13" i="227" s="1"/>
  <c r="U13" i="227" s="1"/>
  <c r="A1" i="228"/>
  <c r="N7" i="232" l="1"/>
  <c r="N6" i="232"/>
  <c r="N7" i="231"/>
  <c r="N4" i="231"/>
  <c r="K6" i="231"/>
  <c r="N7" i="230"/>
  <c r="K7" i="228"/>
  <c r="K4" i="228"/>
  <c r="U24" i="227"/>
  <c r="S24" i="227"/>
  <c r="Q24" i="227"/>
  <c r="O24" i="227"/>
  <c r="K24" i="227"/>
  <c r="I24" i="227"/>
  <c r="G24" i="227"/>
  <c r="E24" i="227"/>
  <c r="D21" i="227"/>
  <c r="D22" i="227" s="1"/>
  <c r="D23" i="227" s="1"/>
  <c r="D24" i="227" s="1"/>
  <c r="F12" i="227"/>
  <c r="G12" i="227" s="1"/>
  <c r="U19" i="226"/>
  <c r="V19" i="226" s="1"/>
  <c r="W19" i="226" s="1"/>
  <c r="M105" i="224"/>
  <c r="M104" i="224"/>
  <c r="M103" i="224"/>
  <c r="L74" i="224"/>
  <c r="L70" i="224"/>
  <c r="L73" i="224"/>
  <c r="L72" i="224"/>
  <c r="M75" i="224"/>
  <c r="L69" i="224"/>
  <c r="L68" i="224"/>
  <c r="L67" i="224"/>
  <c r="L66" i="224"/>
  <c r="L65" i="224"/>
  <c r="L64" i="224"/>
  <c r="L63" i="224"/>
  <c r="L62" i="224"/>
  <c r="L61" i="224"/>
  <c r="L60" i="224"/>
  <c r="L59" i="224"/>
  <c r="L58" i="224"/>
  <c r="L57" i="224"/>
  <c r="L56" i="224"/>
  <c r="L106" i="224"/>
  <c r="L105" i="224"/>
  <c r="L104" i="224"/>
  <c r="L103" i="224"/>
  <c r="D43" i="226"/>
  <c r="D42" i="226"/>
  <c r="D41" i="226"/>
  <c r="C35" i="226"/>
  <c r="C34" i="226"/>
  <c r="C33" i="226"/>
  <c r="C32" i="226"/>
  <c r="C31" i="226"/>
  <c r="C30" i="226"/>
  <c r="D30" i="226" s="1"/>
  <c r="C29" i="226"/>
  <c r="D29" i="226" s="1"/>
  <c r="C28" i="226"/>
  <c r="C27" i="226"/>
  <c r="C26" i="226"/>
  <c r="C25" i="226"/>
  <c r="C24" i="226"/>
  <c r="C23" i="226"/>
  <c r="C22" i="226"/>
  <c r="C21" i="226"/>
  <c r="V58" i="224"/>
  <c r="R61" i="224"/>
  <c r="T58" i="224"/>
  <c r="R59" i="224"/>
  <c r="V59" i="224" s="1"/>
  <c r="O19" i="226"/>
  <c r="P19" i="226" s="1"/>
  <c r="Q19" i="226" s="1"/>
  <c r="J19" i="226"/>
  <c r="K19" i="226" s="1"/>
  <c r="L19" i="226" s="1"/>
  <c r="AK22" i="226"/>
  <c r="AK23" i="226" s="1"/>
  <c r="AK24" i="226" s="1"/>
  <c r="AK25" i="226" s="1"/>
  <c r="AK26" i="226" s="1"/>
  <c r="AK27" i="226" s="1"/>
  <c r="AK28" i="226" s="1"/>
  <c r="AK29" i="226" s="1"/>
  <c r="AK30" i="226" s="1"/>
  <c r="AK31" i="226" s="1"/>
  <c r="AK32" i="226" s="1"/>
  <c r="AK33" i="226" s="1"/>
  <c r="AK34" i="226" s="1"/>
  <c r="AK35" i="226" s="1"/>
  <c r="C8" i="226"/>
  <c r="N6" i="231" l="1"/>
  <c r="P24" i="227"/>
  <c r="N24" i="227"/>
  <c r="R24" i="227"/>
  <c r="T24" i="227"/>
  <c r="D22" i="226"/>
  <c r="D44" i="226"/>
  <c r="D23" i="226"/>
  <c r="N4" i="228"/>
  <c r="N6" i="228" s="1"/>
  <c r="K6" i="228"/>
  <c r="H12" i="227"/>
  <c r="C36" i="226"/>
  <c r="D31" i="226"/>
  <c r="D24" i="226"/>
  <c r="D32" i="226"/>
  <c r="D26" i="226"/>
  <c r="D34" i="226"/>
  <c r="D25" i="226"/>
  <c r="D27" i="226"/>
  <c r="D35" i="226"/>
  <c r="D28" i="226"/>
  <c r="D21" i="226"/>
  <c r="D33" i="226"/>
  <c r="T59" i="224"/>
  <c r="T61" i="224" s="1"/>
  <c r="S61" i="224" s="1"/>
  <c r="V61" i="224"/>
  <c r="D38" i="226" l="1"/>
  <c r="G38" i="226" s="1"/>
  <c r="D39" i="226"/>
  <c r="G39" i="226"/>
  <c r="F39" i="226"/>
  <c r="D37" i="226"/>
  <c r="F37" i="226"/>
  <c r="G37" i="226"/>
  <c r="I12" i="227"/>
  <c r="D36" i="226"/>
  <c r="F38" i="226" l="1"/>
  <c r="J12" i="227"/>
  <c r="K12" i="227" l="1"/>
  <c r="L12" i="227" l="1"/>
  <c r="M12" i="227" l="1"/>
  <c r="N12" i="227" s="1"/>
  <c r="O12" i="227" l="1"/>
  <c r="P12" i="227" l="1"/>
  <c r="Q12" i="227" l="1"/>
  <c r="R12" i="227" l="1"/>
  <c r="S12" i="227" l="1"/>
  <c r="T12" i="227" l="1"/>
  <c r="U12" i="227" l="1"/>
  <c r="AG103" i="186" l="1"/>
  <c r="AL103" i="186" s="1"/>
  <c r="AQ103" i="186" s="1"/>
  <c r="AV103" i="186" s="1"/>
  <c r="AF103" i="186"/>
  <c r="AK103" i="186" s="1"/>
  <c r="AP103" i="186" s="1"/>
  <c r="AU103" i="186" s="1"/>
  <c r="AE103" i="186"/>
  <c r="AJ103" i="186" s="1"/>
  <c r="AO103" i="186" s="1"/>
  <c r="AT103" i="186" s="1"/>
  <c r="R103" i="186"/>
  <c r="W103" i="186" s="1"/>
  <c r="AB103" i="186" s="1"/>
  <c r="Q103" i="186"/>
  <c r="V103" i="186" s="1"/>
  <c r="AA103" i="186" s="1"/>
  <c r="P103" i="186"/>
  <c r="U103" i="186" s="1"/>
  <c r="Z103" i="186" s="1"/>
  <c r="F32" i="222"/>
  <c r="I32" i="222" s="1"/>
  <c r="L32" i="222" s="1"/>
  <c r="A35" i="222"/>
  <c r="A36" i="222" s="1"/>
  <c r="A37" i="222" s="1"/>
  <c r="A38" i="222" s="1"/>
  <c r="A39" i="222" s="1"/>
  <c r="A40" i="222" s="1"/>
  <c r="A41" i="222" s="1"/>
  <c r="A42" i="222" s="1"/>
  <c r="A43" i="222" s="1"/>
  <c r="A44" i="222" s="1"/>
  <c r="A45" i="222" s="1"/>
  <c r="A46" i="222" s="1"/>
  <c r="A47" i="222" s="1"/>
  <c r="A14" i="222"/>
  <c r="A15" i="222" s="1"/>
  <c r="A16" i="222" s="1"/>
  <c r="A17" i="222" s="1"/>
  <c r="A18" i="222" s="1"/>
  <c r="A19" i="222" s="1"/>
  <c r="A20" i="222" s="1"/>
  <c r="A21" i="222" s="1"/>
  <c r="A22" i="222" s="1"/>
  <c r="A23" i="222" s="1"/>
  <c r="A24" i="222" s="1"/>
  <c r="A25" i="222" s="1"/>
  <c r="A26" i="222" s="1"/>
  <c r="F11" i="222"/>
  <c r="I11" i="222" s="1"/>
  <c r="L11" i="222" s="1"/>
  <c r="E25" i="221"/>
  <c r="E21" i="221"/>
  <c r="A7" i="235" l="1"/>
  <c r="A7" i="236"/>
  <c r="A48" i="222"/>
  <c r="A49" i="222" s="1"/>
  <c r="A50" i="222" s="1"/>
  <c r="A51" i="222" s="1"/>
  <c r="A52" i="222" s="1"/>
  <c r="A53" i="222" s="1"/>
  <c r="A54" i="222" s="1"/>
  <c r="A55" i="222" s="1"/>
  <c r="B8" i="227"/>
  <c r="C51" i="227"/>
  <c r="C52" i="227" s="1"/>
  <c r="C53" i="227" s="1"/>
  <c r="C54" i="227" s="1"/>
  <c r="C21" i="227"/>
  <c r="C22" i="227" s="1"/>
  <c r="C23" i="227" s="1"/>
  <c r="C24" i="227" s="1"/>
  <c r="B8" i="226"/>
  <c r="C9" i="227"/>
  <c r="C9" i="226"/>
  <c r="A7" i="222"/>
  <c r="M248" i="191"/>
  <c r="L248" i="191"/>
  <c r="K248" i="191"/>
  <c r="J248" i="191"/>
  <c r="I248" i="191"/>
  <c r="M247" i="191"/>
  <c r="L247" i="191"/>
  <c r="K247" i="191"/>
  <c r="J247" i="191"/>
  <c r="I247" i="191"/>
  <c r="M246" i="191"/>
  <c r="L246" i="191"/>
  <c r="K246" i="191"/>
  <c r="J246" i="191"/>
  <c r="I246" i="191"/>
  <c r="M245" i="191"/>
  <c r="L245" i="191"/>
  <c r="K245" i="191"/>
  <c r="J245" i="191"/>
  <c r="I245" i="191"/>
  <c r="M244" i="191"/>
  <c r="L244" i="191"/>
  <c r="K244" i="191"/>
  <c r="J244" i="191"/>
  <c r="I244" i="191"/>
  <c r="M243" i="191"/>
  <c r="L243" i="191"/>
  <c r="K243" i="191"/>
  <c r="J243" i="191"/>
  <c r="I243" i="191"/>
  <c r="M242" i="191"/>
  <c r="L242" i="191"/>
  <c r="K242" i="191"/>
  <c r="J242" i="191"/>
  <c r="I242" i="191"/>
  <c r="M241" i="191"/>
  <c r="L241" i="191"/>
  <c r="K241" i="191"/>
  <c r="J241" i="191"/>
  <c r="I241" i="191"/>
  <c r="M240" i="191"/>
  <c r="L240" i="191"/>
  <c r="K240" i="191"/>
  <c r="J240" i="191"/>
  <c r="I240" i="191"/>
  <c r="M239" i="191"/>
  <c r="L239" i="191"/>
  <c r="K239" i="191"/>
  <c r="J239" i="191"/>
  <c r="I239" i="191"/>
  <c r="H248" i="191"/>
  <c r="H247" i="191"/>
  <c r="H246" i="191"/>
  <c r="H245" i="191"/>
  <c r="H244" i="191"/>
  <c r="H243" i="191"/>
  <c r="H242" i="191"/>
  <c r="H241" i="191"/>
  <c r="H240" i="191"/>
  <c r="H239" i="191"/>
  <c r="M237" i="191"/>
  <c r="L237" i="191"/>
  <c r="K237" i="191"/>
  <c r="J237" i="191"/>
  <c r="I237" i="191"/>
  <c r="H237" i="191"/>
  <c r="C5" i="228" l="1"/>
  <c r="C5" i="232"/>
  <c r="C5" i="231"/>
  <c r="C5" i="230"/>
  <c r="D9" i="226"/>
  <c r="C25" i="228" s="1"/>
  <c r="S17" i="226"/>
  <c r="N17" i="226"/>
  <c r="D9" i="227"/>
  <c r="E46" i="227"/>
  <c r="N46" i="227"/>
  <c r="H62" i="220"/>
  <c r="H61" i="220"/>
  <c r="H60" i="220"/>
  <c r="H59" i="220"/>
  <c r="H58" i="220"/>
  <c r="H57" i="220"/>
  <c r="H56" i="220"/>
  <c r="H55" i="220"/>
  <c r="H54" i="220"/>
  <c r="H53" i="220"/>
  <c r="H52" i="220"/>
  <c r="H51" i="220"/>
  <c r="H50" i="220"/>
  <c r="H49" i="220"/>
  <c r="H48" i="220"/>
  <c r="H47" i="220"/>
  <c r="H46" i="220"/>
  <c r="H45" i="220"/>
  <c r="H44" i="220"/>
  <c r="H43" i="220"/>
  <c r="H42" i="220"/>
  <c r="H41" i="220"/>
  <c r="H40" i="220"/>
  <c r="H39" i="220"/>
  <c r="H38" i="220"/>
  <c r="H37" i="220"/>
  <c r="H36" i="220"/>
  <c r="H35" i="220"/>
  <c r="H34" i="220"/>
  <c r="H33" i="220"/>
  <c r="H32" i="220"/>
  <c r="H31" i="220"/>
  <c r="H62" i="219"/>
  <c r="H61" i="219"/>
  <c r="H60" i="219"/>
  <c r="H59" i="219"/>
  <c r="H58" i="219"/>
  <c r="H57" i="219"/>
  <c r="H56" i="219"/>
  <c r="H55" i="219"/>
  <c r="H54" i="219"/>
  <c r="H53" i="219"/>
  <c r="H52" i="219"/>
  <c r="H51" i="219"/>
  <c r="H50" i="219"/>
  <c r="H49" i="219"/>
  <c r="H48" i="219"/>
  <c r="H47" i="219"/>
  <c r="H46" i="219"/>
  <c r="H45" i="219"/>
  <c r="H44" i="219"/>
  <c r="H43" i="219"/>
  <c r="H42" i="219"/>
  <c r="H41" i="219"/>
  <c r="H40" i="219"/>
  <c r="H39" i="219"/>
  <c r="H38" i="219"/>
  <c r="H37" i="219"/>
  <c r="H36" i="219"/>
  <c r="H35" i="219"/>
  <c r="H34" i="219"/>
  <c r="H33" i="219"/>
  <c r="H32" i="219"/>
  <c r="H31" i="219"/>
  <c r="H62" i="218"/>
  <c r="H61" i="218"/>
  <c r="H60" i="218"/>
  <c r="H59" i="218"/>
  <c r="H58" i="218"/>
  <c r="H57" i="218"/>
  <c r="H56" i="218"/>
  <c r="H55" i="218"/>
  <c r="H54" i="218"/>
  <c r="H53" i="218"/>
  <c r="H52" i="218"/>
  <c r="H51" i="218"/>
  <c r="H50" i="218"/>
  <c r="H49" i="218"/>
  <c r="H48" i="218"/>
  <c r="H47" i="218"/>
  <c r="H46" i="218"/>
  <c r="H45" i="218"/>
  <c r="H44" i="218"/>
  <c r="H43" i="218"/>
  <c r="H42" i="218"/>
  <c r="H41" i="218"/>
  <c r="H40" i="218"/>
  <c r="H39" i="218"/>
  <c r="H38" i="218"/>
  <c r="H37" i="218"/>
  <c r="H36" i="218"/>
  <c r="H35" i="218"/>
  <c r="H34" i="218"/>
  <c r="H33" i="218"/>
  <c r="H32" i="218"/>
  <c r="H31" i="218"/>
  <c r="H62" i="217"/>
  <c r="H61" i="217"/>
  <c r="H60" i="217"/>
  <c r="H59" i="217"/>
  <c r="H58" i="217"/>
  <c r="H57" i="217"/>
  <c r="H56" i="217"/>
  <c r="H55" i="217"/>
  <c r="H54" i="217"/>
  <c r="H53" i="217"/>
  <c r="H52" i="217"/>
  <c r="H51" i="217"/>
  <c r="H50" i="217"/>
  <c r="H49" i="217"/>
  <c r="H48" i="217"/>
  <c r="H47" i="217"/>
  <c r="H46" i="217"/>
  <c r="H45" i="217"/>
  <c r="H44" i="217"/>
  <c r="H43" i="217"/>
  <c r="H42" i="217"/>
  <c r="H41" i="217"/>
  <c r="H40" i="217"/>
  <c r="H39" i="217"/>
  <c r="H38" i="217"/>
  <c r="H37" i="217"/>
  <c r="H36" i="217"/>
  <c r="H35" i="217"/>
  <c r="H34" i="217"/>
  <c r="H33" i="217"/>
  <c r="H32" i="217"/>
  <c r="H31" i="217"/>
  <c r="H62" i="216"/>
  <c r="H61" i="216"/>
  <c r="H60" i="216"/>
  <c r="H59" i="216"/>
  <c r="H58" i="216"/>
  <c r="H57" i="216"/>
  <c r="H56" i="216"/>
  <c r="H55" i="216"/>
  <c r="H54" i="216"/>
  <c r="H53" i="216"/>
  <c r="H52" i="216"/>
  <c r="H51" i="216"/>
  <c r="H50" i="216"/>
  <c r="H49" i="216"/>
  <c r="H48" i="216"/>
  <c r="H47" i="216"/>
  <c r="H46" i="216"/>
  <c r="H45" i="216"/>
  <c r="H44" i="216"/>
  <c r="H43" i="216"/>
  <c r="H42" i="216"/>
  <c r="H41" i="216"/>
  <c r="H40" i="216"/>
  <c r="H39" i="216"/>
  <c r="H38" i="216"/>
  <c r="H37" i="216"/>
  <c r="H36" i="216"/>
  <c r="H35" i="216"/>
  <c r="H34" i="216"/>
  <c r="H33" i="216"/>
  <c r="H32" i="216"/>
  <c r="H31" i="216"/>
  <c r="H62" i="215"/>
  <c r="H61" i="215"/>
  <c r="H60" i="215"/>
  <c r="H59" i="215"/>
  <c r="H58" i="215"/>
  <c r="H57" i="215"/>
  <c r="H56" i="215"/>
  <c r="H55" i="215"/>
  <c r="H54" i="215"/>
  <c r="H53" i="215"/>
  <c r="H52" i="215"/>
  <c r="H51" i="215"/>
  <c r="H50" i="215"/>
  <c r="H49" i="215"/>
  <c r="H48" i="215"/>
  <c r="H47" i="215"/>
  <c r="H46" i="215"/>
  <c r="H45" i="215"/>
  <c r="H44" i="215"/>
  <c r="H43" i="215"/>
  <c r="H42" i="215"/>
  <c r="H41" i="215"/>
  <c r="H40" i="215"/>
  <c r="H39" i="215"/>
  <c r="H38" i="215"/>
  <c r="H37" i="215"/>
  <c r="H36" i="215"/>
  <c r="H35" i="215"/>
  <c r="H34" i="215"/>
  <c r="H33" i="215"/>
  <c r="H32" i="215"/>
  <c r="H31" i="215"/>
  <c r="H62" i="212"/>
  <c r="H61" i="212"/>
  <c r="H60" i="212"/>
  <c r="H59" i="212"/>
  <c r="H58" i="212"/>
  <c r="H57" i="212"/>
  <c r="H56" i="212"/>
  <c r="H55" i="212"/>
  <c r="H54" i="212"/>
  <c r="H53" i="212"/>
  <c r="H52" i="212"/>
  <c r="H51" i="212"/>
  <c r="H50" i="212"/>
  <c r="H49" i="212"/>
  <c r="H48" i="212"/>
  <c r="H47" i="212"/>
  <c r="H46" i="212"/>
  <c r="H45" i="212"/>
  <c r="H44" i="212"/>
  <c r="H43" i="212"/>
  <c r="H42" i="212"/>
  <c r="H41" i="212"/>
  <c r="H40" i="212"/>
  <c r="H39" i="212"/>
  <c r="H38" i="212"/>
  <c r="H37" i="212"/>
  <c r="H36" i="212"/>
  <c r="H35" i="212"/>
  <c r="H34" i="212"/>
  <c r="H33" i="212"/>
  <c r="H32" i="212"/>
  <c r="H31" i="212"/>
  <c r="H62" i="214"/>
  <c r="H61" i="214"/>
  <c r="H60" i="214"/>
  <c r="H59" i="214"/>
  <c r="H58" i="214"/>
  <c r="H57" i="214"/>
  <c r="H56" i="214"/>
  <c r="H55" i="214"/>
  <c r="H54" i="214"/>
  <c r="H53" i="214"/>
  <c r="H52" i="214"/>
  <c r="H51" i="214"/>
  <c r="H50" i="214"/>
  <c r="H49" i="214"/>
  <c r="H48" i="214"/>
  <c r="H47" i="214"/>
  <c r="H46" i="214"/>
  <c r="H45" i="214"/>
  <c r="H44" i="214"/>
  <c r="H43" i="214"/>
  <c r="H42" i="214"/>
  <c r="H41" i="214"/>
  <c r="H40" i="214"/>
  <c r="H39" i="214"/>
  <c r="H38" i="214"/>
  <c r="H37" i="214"/>
  <c r="H36" i="214"/>
  <c r="H35" i="214"/>
  <c r="H34" i="214"/>
  <c r="H33" i="214"/>
  <c r="H32" i="214"/>
  <c r="H31" i="214"/>
  <c r="H22" i="212"/>
  <c r="C25" i="232" l="1"/>
  <c r="C25" i="230"/>
  <c r="C25" i="231"/>
  <c r="U54" i="227"/>
  <c r="L54" i="227"/>
  <c r="Q54" i="227"/>
  <c r="H54" i="227"/>
  <c r="O54" i="227"/>
  <c r="F54" i="227"/>
  <c r="S54" i="227"/>
  <c r="J54" i="227"/>
  <c r="I54" i="227"/>
  <c r="K54" i="227"/>
  <c r="E54" i="227"/>
  <c r="G54" i="227"/>
  <c r="N54" i="227"/>
  <c r="R54" i="227"/>
  <c r="P54" i="227"/>
  <c r="T54" i="227"/>
  <c r="H22" i="214"/>
  <c r="H22" i="215"/>
  <c r="H22" i="216" l="1"/>
  <c r="H22" i="217"/>
  <c r="H22" i="218"/>
  <c r="H22" i="219"/>
  <c r="H22" i="220"/>
  <c r="Q25" i="220" l="1"/>
  <c r="M25" i="220"/>
  <c r="L25" i="220"/>
  <c r="K25" i="220"/>
  <c r="P24" i="220"/>
  <c r="A1" i="220"/>
  <c r="R25" i="219"/>
  <c r="S25" i="219" s="1"/>
  <c r="T25" i="219" s="1"/>
  <c r="Q25" i="219"/>
  <c r="M25" i="219"/>
  <c r="L25" i="219"/>
  <c r="K25" i="219"/>
  <c r="P24" i="219"/>
  <c r="A1" i="219"/>
  <c r="Q25" i="218"/>
  <c r="R25" i="218" s="1"/>
  <c r="M25" i="218"/>
  <c r="L25" i="218"/>
  <c r="K25" i="218"/>
  <c r="P24" i="218"/>
  <c r="A1" i="218"/>
  <c r="R25" i="220" l="1"/>
  <c r="U25" i="219"/>
  <c r="S25" i="218"/>
  <c r="Q25" i="217"/>
  <c r="R25" i="217" s="1"/>
  <c r="S25" i="217" s="1"/>
  <c r="M25" i="217"/>
  <c r="L25" i="217"/>
  <c r="K25" i="217"/>
  <c r="P24" i="217"/>
  <c r="A1" i="217"/>
  <c r="Q25" i="216"/>
  <c r="R25" i="216" s="1"/>
  <c r="S25" i="216" s="1"/>
  <c r="T25" i="216" s="1"/>
  <c r="U25" i="216" s="1"/>
  <c r="M25" i="216"/>
  <c r="L25" i="216"/>
  <c r="K25" i="216"/>
  <c r="P24" i="216"/>
  <c r="A1" i="216"/>
  <c r="Q25" i="215"/>
  <c r="R25" i="215" s="1"/>
  <c r="M25" i="215"/>
  <c r="L25" i="215"/>
  <c r="K25" i="215"/>
  <c r="P24" i="215"/>
  <c r="A1" i="215"/>
  <c r="AU61" i="215" l="1"/>
  <c r="AM61" i="215"/>
  <c r="AT61" i="215"/>
  <c r="AL61" i="215"/>
  <c r="AS61" i="215"/>
  <c r="AK61" i="215"/>
  <c r="AH61" i="215"/>
  <c r="AG61" i="215"/>
  <c r="AR61" i="215"/>
  <c r="AJ61" i="215"/>
  <c r="AO61" i="215"/>
  <c r="AQ61" i="215"/>
  <c r="AI61" i="215"/>
  <c r="AP61" i="215"/>
  <c r="AN61" i="215"/>
  <c r="S25" i="220"/>
  <c r="V25" i="219"/>
  <c r="T25" i="218"/>
  <c r="T25" i="217"/>
  <c r="U25" i="217" s="1"/>
  <c r="V25" i="216"/>
  <c r="S25" i="215"/>
  <c r="P24" i="214"/>
  <c r="AO61" i="214" l="1"/>
  <c r="AN61" i="214"/>
  <c r="AU61" i="214"/>
  <c r="AM61" i="214"/>
  <c r="U63" i="204" s="1"/>
  <c r="AT61" i="214"/>
  <c r="AL61" i="214"/>
  <c r="AS61" i="214"/>
  <c r="AK61" i="214"/>
  <c r="AR61" i="214"/>
  <c r="AJ61" i="214"/>
  <c r="AQ61" i="214"/>
  <c r="AI61" i="214"/>
  <c r="AP61" i="214"/>
  <c r="AH61" i="214"/>
  <c r="AG61" i="214"/>
  <c r="T63" i="204" s="1"/>
  <c r="T25" i="220"/>
  <c r="W25" i="219"/>
  <c r="U25" i="218"/>
  <c r="V25" i="217"/>
  <c r="W25" i="216"/>
  <c r="T25" i="215"/>
  <c r="Q25" i="214"/>
  <c r="R25" i="214" s="1"/>
  <c r="S25" i="214" s="1"/>
  <c r="T25" i="214" s="1"/>
  <c r="U25" i="214" s="1"/>
  <c r="V25" i="214" s="1"/>
  <c r="W25" i="214" s="1"/>
  <c r="X25" i="214" s="1"/>
  <c r="Y25" i="214" s="1"/>
  <c r="Z25" i="214" s="1"/>
  <c r="AA25" i="214" s="1"/>
  <c r="AB25" i="214" s="1"/>
  <c r="AC25" i="214" s="1"/>
  <c r="AD25" i="214" s="1"/>
  <c r="M25" i="214"/>
  <c r="L25" i="214"/>
  <c r="K25" i="214"/>
  <c r="A1" i="214"/>
  <c r="A1" i="212"/>
  <c r="U25" i="220" l="1"/>
  <c r="X25" i="219"/>
  <c r="V25" i="218"/>
  <c r="W25" i="217"/>
  <c r="X25" i="216"/>
  <c r="U25" i="215"/>
  <c r="Q25" i="212"/>
  <c r="R25" i="212" s="1"/>
  <c r="S25" i="212" s="1"/>
  <c r="T25" i="212" s="1"/>
  <c r="U25" i="212" s="1"/>
  <c r="V25" i="212" s="1"/>
  <c r="W25" i="212" s="1"/>
  <c r="X25" i="212" s="1"/>
  <c r="Y25" i="212" s="1"/>
  <c r="Z25" i="212" s="1"/>
  <c r="AA25" i="212" s="1"/>
  <c r="AB25" i="212" s="1"/>
  <c r="AC25" i="212" s="1"/>
  <c r="AD25" i="212" s="1"/>
  <c r="M25" i="212"/>
  <c r="L25" i="212"/>
  <c r="K25" i="212"/>
  <c r="AO61" i="212" l="1"/>
  <c r="AG61" i="212"/>
  <c r="L63" i="204" s="1"/>
  <c r="AN61" i="212"/>
  <c r="AU61" i="212"/>
  <c r="AM61" i="212"/>
  <c r="M63" i="204" s="1"/>
  <c r="AT61" i="212"/>
  <c r="AL61" i="212"/>
  <c r="AS61" i="212"/>
  <c r="AK61" i="212"/>
  <c r="AR61" i="212"/>
  <c r="AJ61" i="212"/>
  <c r="AQ61" i="212"/>
  <c r="AI61" i="212"/>
  <c r="AP61" i="212"/>
  <c r="AH61" i="212"/>
  <c r="V25" i="220"/>
  <c r="Y25" i="219"/>
  <c r="W25" i="218"/>
  <c r="X25" i="217"/>
  <c r="Y25" i="216"/>
  <c r="V25" i="215"/>
  <c r="X141" i="193"/>
  <c r="W141" i="193"/>
  <c r="V141" i="193"/>
  <c r="U141" i="193"/>
  <c r="AX61" i="212" l="1"/>
  <c r="W25" i="220"/>
  <c r="Z25" i="219"/>
  <c r="X25" i="218"/>
  <c r="Y25" i="217"/>
  <c r="Z25" i="216"/>
  <c r="W25" i="215"/>
  <c r="X25" i="220" l="1"/>
  <c r="AA25" i="219"/>
  <c r="Y25" i="218"/>
  <c r="Z25" i="217"/>
  <c r="AA25" i="216"/>
  <c r="X25" i="215"/>
  <c r="Y25" i="220" l="1"/>
  <c r="AB25" i="219"/>
  <c r="Z25" i="218"/>
  <c r="AA25" i="217"/>
  <c r="AB25" i="216"/>
  <c r="Y25" i="215"/>
  <c r="Z25" i="220" l="1"/>
  <c r="AC25" i="219"/>
  <c r="AA25" i="218"/>
  <c r="AB25" i="217"/>
  <c r="AC25" i="216"/>
  <c r="Z25" i="215"/>
  <c r="I8" i="199"/>
  <c r="J8" i="199"/>
  <c r="K8" i="199"/>
  <c r="L8" i="199"/>
  <c r="M8" i="199"/>
  <c r="N8" i="199"/>
  <c r="R8" i="199"/>
  <c r="T8" i="199" s="1"/>
  <c r="V8" i="199" s="1"/>
  <c r="S8" i="199"/>
  <c r="U8" i="199" s="1"/>
  <c r="W8" i="199" s="1"/>
  <c r="H9" i="199"/>
  <c r="I9" i="199"/>
  <c r="J9" i="199"/>
  <c r="K9" i="199" s="1"/>
  <c r="L9" i="199" s="1"/>
  <c r="M9" i="199" s="1"/>
  <c r="N9" i="199" s="1"/>
  <c r="O9" i="199" s="1"/>
  <c r="P9" i="199" s="1"/>
  <c r="Q9" i="199" s="1"/>
  <c r="R9" i="199" s="1"/>
  <c r="S9" i="199" s="1"/>
  <c r="T9" i="199" s="1"/>
  <c r="U9" i="199" s="1"/>
  <c r="V9" i="199" s="1"/>
  <c r="W9" i="199" s="1"/>
  <c r="X9" i="199" s="1"/>
  <c r="Y9" i="199" s="1"/>
  <c r="Z9" i="199" s="1"/>
  <c r="AA9" i="199" s="1"/>
  <c r="AB9" i="199" s="1"/>
  <c r="I14" i="199"/>
  <c r="K14" i="199"/>
  <c r="M14" i="199"/>
  <c r="R14" i="199"/>
  <c r="T14" i="199"/>
  <c r="V14" i="199"/>
  <c r="Z14" i="199"/>
  <c r="AA14" i="199" s="1"/>
  <c r="AB14" i="199" s="1"/>
  <c r="E22" i="199"/>
  <c r="E23" i="199"/>
  <c r="E24" i="199"/>
  <c r="E25" i="199"/>
  <c r="E26" i="199"/>
  <c r="E27" i="199"/>
  <c r="E28" i="199"/>
  <c r="E29" i="199"/>
  <c r="E30" i="199"/>
  <c r="E31" i="199"/>
  <c r="E32" i="199"/>
  <c r="E33" i="199"/>
  <c r="E34" i="199"/>
  <c r="E35" i="199"/>
  <c r="E36" i="199"/>
  <c r="E37" i="199"/>
  <c r="E38" i="199"/>
  <c r="E39" i="199"/>
  <c r="E40" i="199"/>
  <c r="E41" i="199"/>
  <c r="E42" i="199"/>
  <c r="E43" i="199"/>
  <c r="E44" i="199"/>
  <c r="E45" i="199"/>
  <c r="E46" i="199"/>
  <c r="E47" i="199"/>
  <c r="E48" i="199"/>
  <c r="E49" i="199"/>
  <c r="E50" i="199"/>
  <c r="E51" i="199"/>
  <c r="E52" i="199"/>
  <c r="H59" i="199"/>
  <c r="I59" i="199"/>
  <c r="J59" i="199"/>
  <c r="K59" i="199"/>
  <c r="L59" i="199" s="1"/>
  <c r="M59" i="199" s="1"/>
  <c r="N59" i="199" s="1"/>
  <c r="O59" i="199" s="1"/>
  <c r="P59" i="199" s="1"/>
  <c r="Q59" i="199" s="1"/>
  <c r="R59" i="199" s="1"/>
  <c r="S59" i="199" s="1"/>
  <c r="T59" i="199" s="1"/>
  <c r="U59" i="199" s="1"/>
  <c r="V59" i="199" s="1"/>
  <c r="W59" i="199" s="1"/>
  <c r="X59" i="199" s="1"/>
  <c r="Y59" i="199" s="1"/>
  <c r="Z59" i="199" s="1"/>
  <c r="AA59" i="199" s="1"/>
  <c r="AB59" i="199" s="1"/>
  <c r="G64" i="199"/>
  <c r="I64" i="199" s="1"/>
  <c r="K64" i="199" s="1"/>
  <c r="M64" i="199" s="1"/>
  <c r="P64" i="199"/>
  <c r="R64" i="199"/>
  <c r="T64" i="199"/>
  <c r="V64" i="199" s="1"/>
  <c r="Z64" i="199"/>
  <c r="AA64" i="199" s="1"/>
  <c r="AB64" i="199" s="1"/>
  <c r="E72" i="199"/>
  <c r="E73" i="199"/>
  <c r="E74" i="199"/>
  <c r="E75" i="199"/>
  <c r="E76" i="199"/>
  <c r="E77" i="199"/>
  <c r="E78" i="199"/>
  <c r="E79" i="199"/>
  <c r="E80" i="199"/>
  <c r="E81" i="199"/>
  <c r="E82" i="199"/>
  <c r="E83" i="199"/>
  <c r="E84" i="199"/>
  <c r="E85" i="199"/>
  <c r="E86" i="199"/>
  <c r="E87" i="199"/>
  <c r="E88" i="199"/>
  <c r="E89" i="199"/>
  <c r="E90" i="199"/>
  <c r="E91" i="199"/>
  <c r="E92" i="199"/>
  <c r="E93" i="199"/>
  <c r="E94" i="199"/>
  <c r="E95" i="199"/>
  <c r="E96" i="199"/>
  <c r="E97" i="199"/>
  <c r="E98" i="199"/>
  <c r="E99" i="199"/>
  <c r="E100" i="199"/>
  <c r="E101" i="199"/>
  <c r="E102" i="199"/>
  <c r="E103" i="199"/>
  <c r="E104" i="199"/>
  <c r="E105" i="199"/>
  <c r="E106" i="199"/>
  <c r="E107" i="199"/>
  <c r="E108" i="199"/>
  <c r="E109" i="199"/>
  <c r="E110" i="199"/>
  <c r="E111" i="199"/>
  <c r="E112" i="199"/>
  <c r="E113" i="199"/>
  <c r="E114" i="199"/>
  <c r="E115" i="199"/>
  <c r="E116" i="199"/>
  <c r="E117" i="199"/>
  <c r="E118" i="199"/>
  <c r="E119" i="199"/>
  <c r="E120" i="199"/>
  <c r="E121" i="199"/>
  <c r="E122" i="199"/>
  <c r="E123" i="199"/>
  <c r="H139" i="199"/>
  <c r="I139" i="199"/>
  <c r="J139" i="199"/>
  <c r="K139" i="199"/>
  <c r="L139" i="199" s="1"/>
  <c r="M139" i="199" s="1"/>
  <c r="N139" i="199" s="1"/>
  <c r="O139" i="199" s="1"/>
  <c r="P139" i="199" s="1"/>
  <c r="Q139" i="199" s="1"/>
  <c r="R139" i="199" s="1"/>
  <c r="S139" i="199" s="1"/>
  <c r="T139" i="199" s="1"/>
  <c r="U139" i="199" s="1"/>
  <c r="V139" i="199" s="1"/>
  <c r="W139" i="199" s="1"/>
  <c r="X139" i="199" s="1"/>
  <c r="Y139" i="199" s="1"/>
  <c r="Z139" i="199" s="1"/>
  <c r="AA139" i="199" s="1"/>
  <c r="AB139" i="199" s="1"/>
  <c r="G144" i="199"/>
  <c r="I144" i="199" s="1"/>
  <c r="K144" i="199" s="1"/>
  <c r="M144" i="199" s="1"/>
  <c r="P144" i="199"/>
  <c r="R144" i="199"/>
  <c r="T144" i="199"/>
  <c r="V144" i="199" s="1"/>
  <c r="Z144" i="199"/>
  <c r="AA144" i="199" s="1"/>
  <c r="AB144" i="199" s="1"/>
  <c r="E152" i="199"/>
  <c r="E153" i="199"/>
  <c r="E154" i="199"/>
  <c r="E155" i="199"/>
  <c r="E156" i="199"/>
  <c r="E157" i="199"/>
  <c r="E158" i="199"/>
  <c r="E159" i="199"/>
  <c r="E160" i="199"/>
  <c r="E161" i="199"/>
  <c r="E162" i="199"/>
  <c r="E163" i="199"/>
  <c r="E164" i="199"/>
  <c r="E165" i="199"/>
  <c r="E166" i="199"/>
  <c r="E167" i="199"/>
  <c r="E168" i="199"/>
  <c r="E169" i="199"/>
  <c r="E170" i="199"/>
  <c r="E171" i="199"/>
  <c r="E172" i="199"/>
  <c r="E173" i="199"/>
  <c r="E174" i="199"/>
  <c r="E175" i="199"/>
  <c r="E176" i="199"/>
  <c r="E177" i="199"/>
  <c r="E178" i="199"/>
  <c r="E179" i="199"/>
  <c r="E180" i="199"/>
  <c r="E181" i="199"/>
  <c r="E182" i="199"/>
  <c r="E183" i="199"/>
  <c r="E184" i="199"/>
  <c r="E185" i="199"/>
  <c r="E186" i="199"/>
  <c r="E187" i="199"/>
  <c r="E188" i="199"/>
  <c r="E189" i="199"/>
  <c r="E190" i="199"/>
  <c r="E191" i="199"/>
  <c r="E192" i="199"/>
  <c r="E193" i="199"/>
  <c r="E194" i="199"/>
  <c r="E195" i="199"/>
  <c r="E196" i="199"/>
  <c r="E197" i="199"/>
  <c r="E198" i="199"/>
  <c r="E199" i="199"/>
  <c r="E200" i="199"/>
  <c r="E201" i="199"/>
  <c r="E202" i="199"/>
  <c r="E203" i="199"/>
  <c r="E204" i="199"/>
  <c r="E205" i="199"/>
  <c r="E206" i="199"/>
  <c r="E207" i="199"/>
  <c r="E208" i="199"/>
  <c r="E209" i="199"/>
  <c r="E210" i="199"/>
  <c r="E211" i="199"/>
  <c r="E212" i="199"/>
  <c r="E213" i="199"/>
  <c r="E214" i="199"/>
  <c r="E215" i="199"/>
  <c r="E216" i="199"/>
  <c r="E217" i="199"/>
  <c r="E218" i="199"/>
  <c r="E219" i="199"/>
  <c r="E220" i="199"/>
  <c r="E221" i="199"/>
  <c r="E222" i="199"/>
  <c r="E223" i="199"/>
  <c r="E224" i="199"/>
  <c r="E225" i="199"/>
  <c r="E226" i="199"/>
  <c r="E227" i="199"/>
  <c r="E228" i="199"/>
  <c r="E229" i="199"/>
  <c r="E230" i="199"/>
  <c r="E231" i="199"/>
  <c r="E232" i="199"/>
  <c r="E233" i="199"/>
  <c r="E234" i="199"/>
  <c r="E235" i="199"/>
  <c r="E236" i="199"/>
  <c r="H243" i="199"/>
  <c r="I243" i="199"/>
  <c r="J243" i="199"/>
  <c r="K243" i="199" s="1"/>
  <c r="L243" i="199" s="1"/>
  <c r="M243" i="199" s="1"/>
  <c r="N243" i="199" s="1"/>
  <c r="O243" i="199" s="1"/>
  <c r="P243" i="199" s="1"/>
  <c r="Q243" i="199" s="1"/>
  <c r="R243" i="199" s="1"/>
  <c r="S243" i="199" s="1"/>
  <c r="T243" i="199" s="1"/>
  <c r="U243" i="199" s="1"/>
  <c r="V243" i="199" s="1"/>
  <c r="W243" i="199" s="1"/>
  <c r="X243" i="199" s="1"/>
  <c r="Y243" i="199" s="1"/>
  <c r="Z243" i="199" s="1"/>
  <c r="AA243" i="199" s="1"/>
  <c r="AB243" i="199" s="1"/>
  <c r="G248" i="199"/>
  <c r="I248" i="199" s="1"/>
  <c r="K248" i="199" s="1"/>
  <c r="M248" i="199" s="1"/>
  <c r="P248" i="199"/>
  <c r="R248" i="199"/>
  <c r="T248" i="199" s="1"/>
  <c r="V248" i="199" s="1"/>
  <c r="Z248" i="199"/>
  <c r="AA248" i="199" s="1"/>
  <c r="AB248" i="199" s="1"/>
  <c r="AA25" i="220" l="1"/>
  <c r="AD25" i="219"/>
  <c r="AB25" i="218"/>
  <c r="AC25" i="217"/>
  <c r="AD25" i="216"/>
  <c r="AA25" i="215"/>
  <c r="CA266" i="208"/>
  <c r="BP266" i="208"/>
  <c r="BO266" i="208"/>
  <c r="BA266" i="208"/>
  <c r="AM266" i="208"/>
  <c r="Y266" i="208"/>
  <c r="CA265" i="208"/>
  <c r="BP265" i="208"/>
  <c r="BO265" i="208"/>
  <c r="BA265" i="208"/>
  <c r="AM265" i="208"/>
  <c r="Y265" i="208"/>
  <c r="CA264" i="208"/>
  <c r="BP264" i="208"/>
  <c r="BO264" i="208"/>
  <c r="BA264" i="208"/>
  <c r="AM264" i="208"/>
  <c r="Y264" i="208"/>
  <c r="CA263" i="208"/>
  <c r="BP263" i="208"/>
  <c r="BO263" i="208"/>
  <c r="BA263" i="208"/>
  <c r="AM263" i="208"/>
  <c r="Y263" i="208"/>
  <c r="CA262" i="208"/>
  <c r="BP262" i="208"/>
  <c r="BO262" i="208"/>
  <c r="BA262" i="208"/>
  <c r="AM262" i="208"/>
  <c r="Y262" i="208"/>
  <c r="CA261" i="208"/>
  <c r="BP261" i="208"/>
  <c r="BO261" i="208"/>
  <c r="BA261" i="208"/>
  <c r="AM261" i="208"/>
  <c r="Y261" i="208"/>
  <c r="CA260" i="208"/>
  <c r="BP260" i="208"/>
  <c r="BO260" i="208"/>
  <c r="BA260" i="208"/>
  <c r="AM260" i="208"/>
  <c r="Y260" i="208"/>
  <c r="CA259" i="208"/>
  <c r="BP259" i="208"/>
  <c r="BO259" i="208"/>
  <c r="BA259" i="208"/>
  <c r="AM259" i="208"/>
  <c r="Y259" i="208"/>
  <c r="CA258" i="208"/>
  <c r="BP258" i="208"/>
  <c r="BO258" i="208"/>
  <c r="BA258" i="208"/>
  <c r="AM258" i="208"/>
  <c r="Y258" i="208"/>
  <c r="CA257" i="208"/>
  <c r="BP257" i="208"/>
  <c r="BO257" i="208"/>
  <c r="BA257" i="208"/>
  <c r="AM257" i="208"/>
  <c r="Y257" i="208"/>
  <c r="CA256" i="208"/>
  <c r="BP256" i="208"/>
  <c r="BO256" i="208"/>
  <c r="BA256" i="208"/>
  <c r="AM256" i="208"/>
  <c r="Y256" i="208"/>
  <c r="CA255" i="208"/>
  <c r="BP255" i="208"/>
  <c r="BO255" i="208"/>
  <c r="BA255" i="208"/>
  <c r="AM255" i="208"/>
  <c r="Y255" i="208"/>
  <c r="CA254" i="208"/>
  <c r="BP254" i="208"/>
  <c r="BO254" i="208"/>
  <c r="BA254" i="208"/>
  <c r="AM254" i="208"/>
  <c r="Y254" i="208"/>
  <c r="CA253" i="208"/>
  <c r="BP253" i="208"/>
  <c r="BO253" i="208"/>
  <c r="BA253" i="208"/>
  <c r="AM253" i="208"/>
  <c r="Y253" i="208"/>
  <c r="CA252" i="208"/>
  <c r="BP252" i="208"/>
  <c r="BO252" i="208"/>
  <c r="BA252" i="208"/>
  <c r="AM252" i="208"/>
  <c r="Y252" i="208"/>
  <c r="CA251" i="208"/>
  <c r="BP251" i="208"/>
  <c r="BO251" i="208"/>
  <c r="BA251" i="208"/>
  <c r="AM251" i="208"/>
  <c r="Y251" i="208"/>
  <c r="CA250" i="208"/>
  <c r="BP250" i="208"/>
  <c r="BO250" i="208"/>
  <c r="BA250" i="208"/>
  <c r="AM250" i="208"/>
  <c r="Y250" i="208"/>
  <c r="CA249" i="208"/>
  <c r="BP249" i="208"/>
  <c r="BO249" i="208"/>
  <c r="BA249" i="208"/>
  <c r="AM249" i="208"/>
  <c r="Y249" i="208"/>
  <c r="CA248" i="208"/>
  <c r="BP248" i="208"/>
  <c r="BO248" i="208"/>
  <c r="BA248" i="208"/>
  <c r="AM248" i="208"/>
  <c r="Y248" i="208"/>
  <c r="CA247" i="208"/>
  <c r="BP247" i="208"/>
  <c r="BO247" i="208"/>
  <c r="BA247" i="208"/>
  <c r="AM247" i="208"/>
  <c r="Y247" i="208"/>
  <c r="CA246" i="208"/>
  <c r="BP246" i="208"/>
  <c r="BO246" i="208"/>
  <c r="BA246" i="208"/>
  <c r="AM246" i="208"/>
  <c r="Y246" i="208"/>
  <c r="CA245" i="208"/>
  <c r="BP245" i="208"/>
  <c r="BO245" i="208"/>
  <c r="BA245" i="208"/>
  <c r="AM245" i="208"/>
  <c r="Y245" i="208"/>
  <c r="CA244" i="208"/>
  <c r="BP244" i="208"/>
  <c r="BO244" i="208"/>
  <c r="BA244" i="208"/>
  <c r="AM244" i="208"/>
  <c r="Y244" i="208"/>
  <c r="CA243" i="208"/>
  <c r="BP243" i="208"/>
  <c r="BO243" i="208"/>
  <c r="BA243" i="208"/>
  <c r="AM243" i="208"/>
  <c r="Y243" i="208"/>
  <c r="CA242" i="208"/>
  <c r="BP242" i="208"/>
  <c r="BO242" i="208"/>
  <c r="BA242" i="208"/>
  <c r="AM242" i="208"/>
  <c r="Y242" i="208"/>
  <c r="CA241" i="208"/>
  <c r="BP241" i="208"/>
  <c r="BO241" i="208"/>
  <c r="BA241" i="208"/>
  <c r="AM241" i="208"/>
  <c r="Y241" i="208"/>
  <c r="CA240" i="208"/>
  <c r="BP240" i="208"/>
  <c r="BO240" i="208"/>
  <c r="BA240" i="208"/>
  <c r="AM240" i="208"/>
  <c r="Y240" i="208"/>
  <c r="CA239" i="208"/>
  <c r="BP239" i="208"/>
  <c r="BO239" i="208"/>
  <c r="BA239" i="208"/>
  <c r="AM239" i="208"/>
  <c r="Y239" i="208"/>
  <c r="CA238" i="208"/>
  <c r="BP238" i="208"/>
  <c r="BO238" i="208"/>
  <c r="BA238" i="208"/>
  <c r="AM238" i="208"/>
  <c r="Y238" i="208"/>
  <c r="CA237" i="208"/>
  <c r="BP237" i="208"/>
  <c r="BO237" i="208"/>
  <c r="BA237" i="208"/>
  <c r="AM237" i="208"/>
  <c r="Y237" i="208"/>
  <c r="CA236" i="208"/>
  <c r="BP236" i="208"/>
  <c r="BO236" i="208"/>
  <c r="BA236" i="208"/>
  <c r="AM236" i="208"/>
  <c r="Y236" i="208"/>
  <c r="CA235" i="208"/>
  <c r="BP235" i="208"/>
  <c r="BO235" i="208"/>
  <c r="BA235" i="208"/>
  <c r="AM235" i="208"/>
  <c r="Y235" i="208"/>
  <c r="CA234" i="208"/>
  <c r="BP234" i="208"/>
  <c r="BO234" i="208"/>
  <c r="BA234" i="208"/>
  <c r="AM234" i="208"/>
  <c r="Y234" i="208"/>
  <c r="CA233" i="208"/>
  <c r="BP233" i="208"/>
  <c r="BO233" i="208"/>
  <c r="BA233" i="208"/>
  <c r="AM233" i="208"/>
  <c r="Y233" i="208"/>
  <c r="CA232" i="208"/>
  <c r="BP232" i="208"/>
  <c r="BO232" i="208"/>
  <c r="BA232" i="208"/>
  <c r="AM232" i="208"/>
  <c r="Y232" i="208"/>
  <c r="CA231" i="208"/>
  <c r="BP231" i="208"/>
  <c r="BO231" i="208"/>
  <c r="BA231" i="208"/>
  <c r="AM231" i="208"/>
  <c r="Y231" i="208"/>
  <c r="CA230" i="208"/>
  <c r="BP230" i="208"/>
  <c r="BO230" i="208"/>
  <c r="BA230" i="208"/>
  <c r="AM230" i="208"/>
  <c r="Y230" i="208"/>
  <c r="CA229" i="208"/>
  <c r="BP229" i="208"/>
  <c r="BO229" i="208"/>
  <c r="BA229" i="208"/>
  <c r="AM229" i="208"/>
  <c r="Y229" i="208"/>
  <c r="CA228" i="208"/>
  <c r="BP228" i="208"/>
  <c r="BO228" i="208"/>
  <c r="BA228" i="208"/>
  <c r="AM228" i="208"/>
  <c r="Y228" i="208"/>
  <c r="CA227" i="208"/>
  <c r="BP227" i="208"/>
  <c r="BO227" i="208"/>
  <c r="BA227" i="208"/>
  <c r="AM227" i="208"/>
  <c r="Y227" i="208"/>
  <c r="CA226" i="208"/>
  <c r="BP226" i="208"/>
  <c r="BO226" i="208"/>
  <c r="BA226" i="208"/>
  <c r="AM226" i="208"/>
  <c r="Y226" i="208"/>
  <c r="CA225" i="208"/>
  <c r="BP225" i="208"/>
  <c r="BO225" i="208"/>
  <c r="BA225" i="208"/>
  <c r="AM225" i="208"/>
  <c r="Y225" i="208"/>
  <c r="CA224" i="208"/>
  <c r="BP224" i="208"/>
  <c r="BO224" i="208"/>
  <c r="BA224" i="208"/>
  <c r="AM224" i="208"/>
  <c r="Y224" i="208"/>
  <c r="CA223" i="208"/>
  <c r="BP223" i="208"/>
  <c r="BO223" i="208"/>
  <c r="BA223" i="208"/>
  <c r="AM223" i="208"/>
  <c r="Y223" i="208"/>
  <c r="CA222" i="208"/>
  <c r="BP222" i="208"/>
  <c r="BO222" i="208"/>
  <c r="BA222" i="208"/>
  <c r="AM222" i="208"/>
  <c r="Y222" i="208"/>
  <c r="CA221" i="208"/>
  <c r="BP221" i="208"/>
  <c r="BO221" i="208"/>
  <c r="BA221" i="208"/>
  <c r="AM221" i="208"/>
  <c r="Y221" i="208"/>
  <c r="CA220" i="208"/>
  <c r="BP220" i="208"/>
  <c r="BO220" i="208"/>
  <c r="BA220" i="208"/>
  <c r="AM220" i="208"/>
  <c r="Y220" i="208"/>
  <c r="CA219" i="208"/>
  <c r="BP219" i="208"/>
  <c r="BO219" i="208"/>
  <c r="BA219" i="208"/>
  <c r="AM219" i="208"/>
  <c r="Y219" i="208"/>
  <c r="CA218" i="208"/>
  <c r="BP218" i="208"/>
  <c r="BO218" i="208"/>
  <c r="BA218" i="208"/>
  <c r="AM218" i="208"/>
  <c r="Y218" i="208"/>
  <c r="CA217" i="208"/>
  <c r="BP217" i="208"/>
  <c r="BO217" i="208"/>
  <c r="BA217" i="208"/>
  <c r="AM217" i="208"/>
  <c r="Y217" i="208"/>
  <c r="CA216" i="208"/>
  <c r="BP216" i="208"/>
  <c r="BO216" i="208"/>
  <c r="BA216" i="208"/>
  <c r="AM216" i="208"/>
  <c r="Y216" i="208"/>
  <c r="CA215" i="208"/>
  <c r="BP215" i="208"/>
  <c r="BO215" i="208"/>
  <c r="BA215" i="208"/>
  <c r="AM215" i="208"/>
  <c r="Y215" i="208"/>
  <c r="CA214" i="208"/>
  <c r="BP214" i="208"/>
  <c r="BO214" i="208"/>
  <c r="BA214" i="208"/>
  <c r="AM214" i="208"/>
  <c r="Y214" i="208"/>
  <c r="CA213" i="208"/>
  <c r="BP213" i="208"/>
  <c r="BO213" i="208"/>
  <c r="BA213" i="208"/>
  <c r="AM213" i="208"/>
  <c r="Y213" i="208"/>
  <c r="CA212" i="208"/>
  <c r="BP212" i="208"/>
  <c r="BO212" i="208"/>
  <c r="BA212" i="208"/>
  <c r="AM212" i="208"/>
  <c r="Y212" i="208"/>
  <c r="CA211" i="208"/>
  <c r="BP211" i="208"/>
  <c r="BO211" i="208"/>
  <c r="BA211" i="208"/>
  <c r="AM211" i="208"/>
  <c r="Y211" i="208"/>
  <c r="CA210" i="208"/>
  <c r="BP210" i="208"/>
  <c r="BO210" i="208"/>
  <c r="BA210" i="208"/>
  <c r="AM210" i="208"/>
  <c r="Y210" i="208"/>
  <c r="CA209" i="208"/>
  <c r="BP209" i="208"/>
  <c r="BO209" i="208"/>
  <c r="BA209" i="208"/>
  <c r="AM209" i="208"/>
  <c r="Y209" i="208"/>
  <c r="CA208" i="208"/>
  <c r="BP208" i="208"/>
  <c r="BO208" i="208"/>
  <c r="BA208" i="208"/>
  <c r="AM208" i="208"/>
  <c r="Y208" i="208"/>
  <c r="CA207" i="208"/>
  <c r="BP207" i="208"/>
  <c r="BO207" i="208"/>
  <c r="BA207" i="208"/>
  <c r="AM207" i="208"/>
  <c r="Y207" i="208"/>
  <c r="CA206" i="208"/>
  <c r="BP206" i="208"/>
  <c r="BO206" i="208"/>
  <c r="BA206" i="208"/>
  <c r="AM206" i="208"/>
  <c r="Y206" i="208"/>
  <c r="CA205" i="208"/>
  <c r="BP205" i="208"/>
  <c r="BO205" i="208"/>
  <c r="BA205" i="208"/>
  <c r="AM205" i="208"/>
  <c r="Y205" i="208"/>
  <c r="CA204" i="208"/>
  <c r="BP204" i="208"/>
  <c r="BO204" i="208"/>
  <c r="BA204" i="208"/>
  <c r="AM204" i="208"/>
  <c r="Y204" i="208"/>
  <c r="CA203" i="208"/>
  <c r="BP203" i="208"/>
  <c r="BO203" i="208"/>
  <c r="BA203" i="208"/>
  <c r="AM203" i="208"/>
  <c r="Y203" i="208"/>
  <c r="CA202" i="208"/>
  <c r="BP202" i="208"/>
  <c r="BO202" i="208"/>
  <c r="BA202" i="208"/>
  <c r="AM202" i="208"/>
  <c r="Y202" i="208"/>
  <c r="CA201" i="208"/>
  <c r="BP201" i="208"/>
  <c r="BO201" i="208"/>
  <c r="BA201" i="208"/>
  <c r="AM201" i="208"/>
  <c r="Y201" i="208"/>
  <c r="CA200" i="208"/>
  <c r="BP200" i="208"/>
  <c r="BO200" i="208"/>
  <c r="BA200" i="208"/>
  <c r="AM200" i="208"/>
  <c r="Y200" i="208"/>
  <c r="CA199" i="208"/>
  <c r="BP199" i="208"/>
  <c r="BO199" i="208"/>
  <c r="BA199" i="208"/>
  <c r="AM199" i="208"/>
  <c r="Y199" i="208"/>
  <c r="CA198" i="208"/>
  <c r="BP198" i="208"/>
  <c r="BO198" i="208"/>
  <c r="BA198" i="208"/>
  <c r="AM198" i="208"/>
  <c r="Y198" i="208"/>
  <c r="CA197" i="208"/>
  <c r="BP197" i="208"/>
  <c r="BO197" i="208"/>
  <c r="BA197" i="208"/>
  <c r="AM197" i="208"/>
  <c r="Y197" i="208"/>
  <c r="CA196" i="208"/>
  <c r="BP196" i="208"/>
  <c r="BO196" i="208"/>
  <c r="BA196" i="208"/>
  <c r="AM196" i="208"/>
  <c r="Y196" i="208"/>
  <c r="CA195" i="208"/>
  <c r="BP195" i="208"/>
  <c r="BO195" i="208"/>
  <c r="BA195" i="208"/>
  <c r="AM195" i="208"/>
  <c r="Y195" i="208"/>
  <c r="CA194" i="208"/>
  <c r="BP194" i="208"/>
  <c r="BO194" i="208"/>
  <c r="BA194" i="208"/>
  <c r="AM194" i="208"/>
  <c r="Y194" i="208"/>
  <c r="CA193" i="208"/>
  <c r="BP193" i="208"/>
  <c r="BO193" i="208"/>
  <c r="BA193" i="208"/>
  <c r="AM193" i="208"/>
  <c r="Y193" i="208"/>
  <c r="CA192" i="208"/>
  <c r="BP192" i="208"/>
  <c r="BO192" i="208"/>
  <c r="BA192" i="208"/>
  <c r="AM192" i="208"/>
  <c r="Y192" i="208"/>
  <c r="CA191" i="208"/>
  <c r="BP191" i="208"/>
  <c r="BO191" i="208"/>
  <c r="BA191" i="208"/>
  <c r="AM191" i="208"/>
  <c r="Y191" i="208"/>
  <c r="CA190" i="208"/>
  <c r="BP190" i="208"/>
  <c r="BO190" i="208"/>
  <c r="BA190" i="208"/>
  <c r="AM190" i="208"/>
  <c r="Y190" i="208"/>
  <c r="CA189" i="208"/>
  <c r="BP189" i="208"/>
  <c r="BO189" i="208"/>
  <c r="BA189" i="208"/>
  <c r="AM189" i="208"/>
  <c r="Y189" i="208"/>
  <c r="CA188" i="208"/>
  <c r="BP188" i="208"/>
  <c r="BO188" i="208"/>
  <c r="BA188" i="208"/>
  <c r="AM188" i="208"/>
  <c r="Y188" i="208"/>
  <c r="CA187" i="208"/>
  <c r="BP187" i="208"/>
  <c r="BO187" i="208"/>
  <c r="BA187" i="208"/>
  <c r="AM187" i="208"/>
  <c r="Y187" i="208"/>
  <c r="CA186" i="208"/>
  <c r="BP186" i="208"/>
  <c r="BO186" i="208"/>
  <c r="BA186" i="208"/>
  <c r="AM186" i="208"/>
  <c r="Y186" i="208"/>
  <c r="CA185" i="208"/>
  <c r="BP185" i="208"/>
  <c r="BO185" i="208"/>
  <c r="BA185" i="208"/>
  <c r="AM185" i="208"/>
  <c r="Y185" i="208"/>
  <c r="CA184" i="208"/>
  <c r="BP184" i="208"/>
  <c r="BO184" i="208"/>
  <c r="BA184" i="208"/>
  <c r="AM184" i="208"/>
  <c r="Y184" i="208"/>
  <c r="CA183" i="208"/>
  <c r="BP183" i="208"/>
  <c r="BO183" i="208"/>
  <c r="BA183" i="208"/>
  <c r="AM183" i="208"/>
  <c r="Y183" i="208"/>
  <c r="CA182" i="208"/>
  <c r="BP182" i="208"/>
  <c r="BO182" i="208"/>
  <c r="BA182" i="208"/>
  <c r="AM182" i="208"/>
  <c r="Y182" i="208"/>
  <c r="CA181" i="208"/>
  <c r="BP181" i="208"/>
  <c r="BO181" i="208"/>
  <c r="BA181" i="208"/>
  <c r="AM181" i="208"/>
  <c r="Y181" i="208"/>
  <c r="BC180" i="208"/>
  <c r="AO180" i="208"/>
  <c r="AA180" i="208"/>
  <c r="V180" i="208"/>
  <c r="U180" i="208"/>
  <c r="S180" i="208"/>
  <c r="R180" i="208"/>
  <c r="Q180" i="208"/>
  <c r="P180" i="208"/>
  <c r="O180" i="208"/>
  <c r="N180" i="208"/>
  <c r="M180" i="208"/>
  <c r="L180" i="208"/>
  <c r="BX179" i="208"/>
  <c r="BW179" i="208"/>
  <c r="BV179" i="208"/>
  <c r="BU179" i="208"/>
  <c r="BT179" i="208"/>
  <c r="BS179" i="208"/>
  <c r="BR179" i="208"/>
  <c r="BK179" i="208"/>
  <c r="BJ179" i="208"/>
  <c r="BH179" i="208"/>
  <c r="BF179" i="208"/>
  <c r="BD179" i="208"/>
  <c r="BB179" i="208"/>
  <c r="AW179" i="208"/>
  <c r="AV179" i="208"/>
  <c r="AT179" i="208"/>
  <c r="AR179" i="208"/>
  <c r="AP179" i="208"/>
  <c r="AN179" i="208"/>
  <c r="AI179" i="208"/>
  <c r="AH179" i="208"/>
  <c r="AF179" i="208"/>
  <c r="AD179" i="208"/>
  <c r="AB179" i="208"/>
  <c r="Z179" i="208"/>
  <c r="U179" i="208"/>
  <c r="T179" i="208"/>
  <c r="R179" i="208"/>
  <c r="P179" i="208"/>
  <c r="N179" i="208"/>
  <c r="L179" i="208"/>
  <c r="BL177" i="208"/>
  <c r="BK177" i="208"/>
  <c r="AX177" i="208"/>
  <c r="AW177" i="208"/>
  <c r="AT177" i="208"/>
  <c r="AI177" i="208"/>
  <c r="AJ177" i="208" s="1"/>
  <c r="AF177" i="208"/>
  <c r="R177" i="208"/>
  <c r="BH177" i="208" s="1"/>
  <c r="BC173" i="208"/>
  <c r="AO173" i="208"/>
  <c r="C170" i="208"/>
  <c r="C169" i="208"/>
  <c r="BL167" i="208"/>
  <c r="BK167" i="208"/>
  <c r="BG167" i="208"/>
  <c r="AX167" i="208"/>
  <c r="AW167" i="208"/>
  <c r="AJ167" i="208"/>
  <c r="AI167" i="208"/>
  <c r="AE167" i="208"/>
  <c r="V167" i="208"/>
  <c r="U167" i="208"/>
  <c r="Q167" i="208"/>
  <c r="L167" i="208"/>
  <c r="AN167" i="208" s="1"/>
  <c r="B167" i="208"/>
  <c r="CA153" i="208"/>
  <c r="BP153" i="208"/>
  <c r="BO153" i="208"/>
  <c r="BA153" i="208"/>
  <c r="AM153" i="208"/>
  <c r="Y153" i="208"/>
  <c r="CA152" i="208"/>
  <c r="BP152" i="208"/>
  <c r="BO152" i="208"/>
  <c r="BA152" i="208"/>
  <c r="AM152" i="208"/>
  <c r="Y152" i="208"/>
  <c r="CA151" i="208"/>
  <c r="BP151" i="208"/>
  <c r="BO151" i="208"/>
  <c r="BA151" i="208"/>
  <c r="AM151" i="208"/>
  <c r="Y151" i="208"/>
  <c r="CA150" i="208"/>
  <c r="BP150" i="208"/>
  <c r="BO150" i="208"/>
  <c r="BA150" i="208"/>
  <c r="AM150" i="208"/>
  <c r="Y150" i="208"/>
  <c r="CA149" i="208"/>
  <c r="BP149" i="208"/>
  <c r="BO149" i="208"/>
  <c r="BA149" i="208"/>
  <c r="AM149" i="208"/>
  <c r="Y149" i="208"/>
  <c r="CA148" i="208"/>
  <c r="BP148" i="208"/>
  <c r="BO148" i="208"/>
  <c r="BA148" i="208"/>
  <c r="AM148" i="208"/>
  <c r="Y148" i="208"/>
  <c r="CA147" i="208"/>
  <c r="BP147" i="208"/>
  <c r="BO147" i="208"/>
  <c r="BA147" i="208"/>
  <c r="AM147" i="208"/>
  <c r="Y147" i="208"/>
  <c r="CA146" i="208"/>
  <c r="BP146" i="208"/>
  <c r="BO146" i="208"/>
  <c r="BA146" i="208"/>
  <c r="AM146" i="208"/>
  <c r="Y146" i="208"/>
  <c r="CA145" i="208"/>
  <c r="BP145" i="208"/>
  <c r="BO145" i="208"/>
  <c r="BA145" i="208"/>
  <c r="AM145" i="208"/>
  <c r="Y145" i="208"/>
  <c r="CA144" i="208"/>
  <c r="BP144" i="208"/>
  <c r="BO144" i="208"/>
  <c r="BA144" i="208"/>
  <c r="AM144" i="208"/>
  <c r="Y144" i="208"/>
  <c r="CA143" i="208"/>
  <c r="BP143" i="208"/>
  <c r="BO143" i="208"/>
  <c r="BA143" i="208"/>
  <c r="AM143" i="208"/>
  <c r="Y143" i="208"/>
  <c r="CA142" i="208"/>
  <c r="BP142" i="208"/>
  <c r="BO142" i="208"/>
  <c r="BA142" i="208"/>
  <c r="AM142" i="208"/>
  <c r="Y142" i="208"/>
  <c r="CA141" i="208"/>
  <c r="BP141" i="208"/>
  <c r="BO141" i="208"/>
  <c r="BA141" i="208"/>
  <c r="AM141" i="208"/>
  <c r="Y141" i="208"/>
  <c r="CA140" i="208"/>
  <c r="BP140" i="208"/>
  <c r="BO140" i="208"/>
  <c r="BA140" i="208"/>
  <c r="AM140" i="208"/>
  <c r="Y140" i="208"/>
  <c r="CA139" i="208"/>
  <c r="BP139" i="208"/>
  <c r="BO139" i="208"/>
  <c r="BA139" i="208"/>
  <c r="AM139" i="208"/>
  <c r="Y139" i="208"/>
  <c r="CA138" i="208"/>
  <c r="BP138" i="208"/>
  <c r="BO138" i="208"/>
  <c r="BA138" i="208"/>
  <c r="AM138" i="208"/>
  <c r="Y138" i="208"/>
  <c r="CA137" i="208"/>
  <c r="BP137" i="208"/>
  <c r="BO137" i="208"/>
  <c r="BA137" i="208"/>
  <c r="AM137" i="208"/>
  <c r="Y137" i="208"/>
  <c r="CA136" i="208"/>
  <c r="BP136" i="208"/>
  <c r="BO136" i="208"/>
  <c r="BA136" i="208"/>
  <c r="AM136" i="208"/>
  <c r="Y136" i="208"/>
  <c r="CA135" i="208"/>
  <c r="BP135" i="208"/>
  <c r="BO135" i="208"/>
  <c r="BA135" i="208"/>
  <c r="AM135" i="208"/>
  <c r="Y135" i="208"/>
  <c r="CA134" i="208"/>
  <c r="BP134" i="208"/>
  <c r="BO134" i="208"/>
  <c r="BA134" i="208"/>
  <c r="AM134" i="208"/>
  <c r="Y134" i="208"/>
  <c r="CA133" i="208"/>
  <c r="BP133" i="208"/>
  <c r="BO133" i="208"/>
  <c r="BA133" i="208"/>
  <c r="AM133" i="208"/>
  <c r="Y133" i="208"/>
  <c r="CA132" i="208"/>
  <c r="BP132" i="208"/>
  <c r="BO132" i="208"/>
  <c r="BA132" i="208"/>
  <c r="AM132" i="208"/>
  <c r="Y132" i="208"/>
  <c r="CA131" i="208"/>
  <c r="BP131" i="208"/>
  <c r="BO131" i="208"/>
  <c r="BA131" i="208"/>
  <c r="AM131" i="208"/>
  <c r="Y131" i="208"/>
  <c r="CA130" i="208"/>
  <c r="BP130" i="208"/>
  <c r="BO130" i="208"/>
  <c r="BA130" i="208"/>
  <c r="AM130" i="208"/>
  <c r="Y130" i="208"/>
  <c r="CA129" i="208"/>
  <c r="BP129" i="208"/>
  <c r="BO129" i="208"/>
  <c r="BA129" i="208"/>
  <c r="AM129" i="208"/>
  <c r="Y129" i="208"/>
  <c r="CA128" i="208"/>
  <c r="BP128" i="208"/>
  <c r="BO128" i="208"/>
  <c r="BA128" i="208"/>
  <c r="AM128" i="208"/>
  <c r="Y128" i="208"/>
  <c r="CA127" i="208"/>
  <c r="BP127" i="208"/>
  <c r="BO127" i="208"/>
  <c r="BA127" i="208"/>
  <c r="AM127" i="208"/>
  <c r="Y127" i="208"/>
  <c r="CA126" i="208"/>
  <c r="BP126" i="208"/>
  <c r="BO126" i="208"/>
  <c r="BA126" i="208"/>
  <c r="AM126" i="208"/>
  <c r="Y126" i="208"/>
  <c r="CA125" i="208"/>
  <c r="BP125" i="208"/>
  <c r="BO125" i="208"/>
  <c r="BA125" i="208"/>
  <c r="AM125" i="208"/>
  <c r="Y125" i="208"/>
  <c r="CA124" i="208"/>
  <c r="BP124" i="208"/>
  <c r="BO124" i="208"/>
  <c r="BA124" i="208"/>
  <c r="AM124" i="208"/>
  <c r="Y124" i="208"/>
  <c r="CA123" i="208"/>
  <c r="BP123" i="208"/>
  <c r="BO123" i="208"/>
  <c r="BA123" i="208"/>
  <c r="AM123" i="208"/>
  <c r="Y123" i="208"/>
  <c r="CA122" i="208"/>
  <c r="BP122" i="208"/>
  <c r="BO122" i="208"/>
  <c r="BA122" i="208"/>
  <c r="AM122" i="208"/>
  <c r="Y122" i="208"/>
  <c r="CA121" i="208"/>
  <c r="BP121" i="208"/>
  <c r="BO121" i="208"/>
  <c r="BA121" i="208"/>
  <c r="AM121" i="208"/>
  <c r="Y121" i="208"/>
  <c r="CA120" i="208"/>
  <c r="BP120" i="208"/>
  <c r="BO120" i="208"/>
  <c r="BA120" i="208"/>
  <c r="AM120" i="208"/>
  <c r="Y120" i="208"/>
  <c r="CA119" i="208"/>
  <c r="BP119" i="208"/>
  <c r="BO119" i="208"/>
  <c r="BA119" i="208"/>
  <c r="AM119" i="208"/>
  <c r="Y119" i="208"/>
  <c r="CA118" i="208"/>
  <c r="BP118" i="208"/>
  <c r="BO118" i="208"/>
  <c r="BA118" i="208"/>
  <c r="AM118" i="208"/>
  <c r="Y118" i="208"/>
  <c r="CA117" i="208"/>
  <c r="BP117" i="208"/>
  <c r="BO117" i="208"/>
  <c r="BA117" i="208"/>
  <c r="AM117" i="208"/>
  <c r="Y117" i="208"/>
  <c r="CA116" i="208"/>
  <c r="BP116" i="208"/>
  <c r="BO116" i="208"/>
  <c r="BA116" i="208"/>
  <c r="AM116" i="208"/>
  <c r="Y116" i="208"/>
  <c r="CA115" i="208"/>
  <c r="BP115" i="208"/>
  <c r="BO115" i="208"/>
  <c r="BA115" i="208"/>
  <c r="AM115" i="208"/>
  <c r="Y115" i="208"/>
  <c r="CA114" i="208"/>
  <c r="BP114" i="208"/>
  <c r="BO114" i="208"/>
  <c r="BA114" i="208"/>
  <c r="AM114" i="208"/>
  <c r="Y114" i="208"/>
  <c r="CA113" i="208"/>
  <c r="BP113" i="208"/>
  <c r="BO113" i="208"/>
  <c r="BA113" i="208"/>
  <c r="AM113" i="208"/>
  <c r="Y113" i="208"/>
  <c r="CA112" i="208"/>
  <c r="BP112" i="208"/>
  <c r="BO112" i="208"/>
  <c r="BA112" i="208"/>
  <c r="AM112" i="208"/>
  <c r="Y112" i="208"/>
  <c r="CA111" i="208"/>
  <c r="BP111" i="208"/>
  <c r="BO111" i="208"/>
  <c r="BA111" i="208"/>
  <c r="AM111" i="208"/>
  <c r="Y111" i="208"/>
  <c r="CA110" i="208"/>
  <c r="BP110" i="208"/>
  <c r="BO110" i="208"/>
  <c r="BA110" i="208"/>
  <c r="AM110" i="208"/>
  <c r="Y110" i="208"/>
  <c r="CA109" i="208"/>
  <c r="BP109" i="208"/>
  <c r="BO109" i="208"/>
  <c r="BA109" i="208"/>
  <c r="AM109" i="208"/>
  <c r="Y109" i="208"/>
  <c r="CA108" i="208"/>
  <c r="BP108" i="208"/>
  <c r="BO108" i="208"/>
  <c r="BA108" i="208"/>
  <c r="AM108" i="208"/>
  <c r="Y108" i="208"/>
  <c r="CA107" i="208"/>
  <c r="BP107" i="208"/>
  <c r="BO107" i="208"/>
  <c r="BA107" i="208"/>
  <c r="AM107" i="208"/>
  <c r="Y107" i="208"/>
  <c r="CA106" i="208"/>
  <c r="BP106" i="208"/>
  <c r="BO106" i="208"/>
  <c r="BA106" i="208"/>
  <c r="AM106" i="208"/>
  <c r="Y106" i="208"/>
  <c r="CA105" i="208"/>
  <c r="BP105" i="208"/>
  <c r="BO105" i="208"/>
  <c r="BA105" i="208"/>
  <c r="AM105" i="208"/>
  <c r="Y105" i="208"/>
  <c r="CA104" i="208"/>
  <c r="BP104" i="208"/>
  <c r="BO104" i="208"/>
  <c r="BA104" i="208"/>
  <c r="AM104" i="208"/>
  <c r="Y104" i="208"/>
  <c r="CA103" i="208"/>
  <c r="BP103" i="208"/>
  <c r="BO103" i="208"/>
  <c r="BA103" i="208"/>
  <c r="AM103" i="208"/>
  <c r="Y103" i="208"/>
  <c r="CA102" i="208"/>
  <c r="BP102" i="208"/>
  <c r="BO102" i="208"/>
  <c r="BA102" i="208"/>
  <c r="AM102" i="208"/>
  <c r="Y102" i="208"/>
  <c r="CA101" i="208"/>
  <c r="BP101" i="208"/>
  <c r="BO101" i="208"/>
  <c r="BA101" i="208"/>
  <c r="AM101" i="208"/>
  <c r="Y101" i="208"/>
  <c r="BC100" i="208"/>
  <c r="BB100" i="208"/>
  <c r="AO100" i="208"/>
  <c r="AA100" i="208"/>
  <c r="Z100" i="208"/>
  <c r="V100" i="208"/>
  <c r="U100" i="208"/>
  <c r="S100" i="208"/>
  <c r="R100" i="208"/>
  <c r="Q100" i="208"/>
  <c r="P100" i="208"/>
  <c r="O100" i="208"/>
  <c r="N100" i="208"/>
  <c r="M100" i="208"/>
  <c r="L100" i="208"/>
  <c r="AN100" i="208" s="1"/>
  <c r="BW99" i="208"/>
  <c r="BX99" i="208" s="1"/>
  <c r="BU99" i="208"/>
  <c r="BV99" i="208" s="1"/>
  <c r="BT99" i="208"/>
  <c r="BS99" i="208"/>
  <c r="BR99" i="208"/>
  <c r="BK99" i="208"/>
  <c r="BJ99" i="208"/>
  <c r="BH99" i="208"/>
  <c r="BF99" i="208"/>
  <c r="BD99" i="208"/>
  <c r="BB99" i="208"/>
  <c r="AW99" i="208"/>
  <c r="AV99" i="208"/>
  <c r="AT99" i="208"/>
  <c r="AR99" i="208"/>
  <c r="AP99" i="208"/>
  <c r="AN99" i="208"/>
  <c r="AI99" i="208"/>
  <c r="AH99" i="208"/>
  <c r="AF99" i="208"/>
  <c r="AD99" i="208"/>
  <c r="AB99" i="208"/>
  <c r="Z99" i="208"/>
  <c r="U99" i="208"/>
  <c r="T99" i="208"/>
  <c r="R99" i="208"/>
  <c r="P99" i="208"/>
  <c r="N99" i="208"/>
  <c r="L99" i="208"/>
  <c r="BK97" i="208"/>
  <c r="BL97" i="208" s="1"/>
  <c r="AX97" i="208"/>
  <c r="AW97" i="208"/>
  <c r="AJ97" i="208"/>
  <c r="AI97" i="208"/>
  <c r="R97" i="208"/>
  <c r="AT97" i="208" s="1"/>
  <c r="C90" i="208"/>
  <c r="C89" i="208"/>
  <c r="BL87" i="208"/>
  <c r="BK87" i="208"/>
  <c r="BG87" i="208"/>
  <c r="AX87" i="208"/>
  <c r="AW87" i="208"/>
  <c r="AS87" i="208"/>
  <c r="AJ87" i="208"/>
  <c r="AI87" i="208"/>
  <c r="AE87" i="208"/>
  <c r="V87" i="208"/>
  <c r="U87" i="208"/>
  <c r="Q87" i="208"/>
  <c r="L87" i="208"/>
  <c r="AN87" i="208" s="1"/>
  <c r="B87" i="208"/>
  <c r="CA72" i="208"/>
  <c r="BP72" i="208"/>
  <c r="BO72" i="208"/>
  <c r="BA72" i="208"/>
  <c r="AM72" i="208"/>
  <c r="Y72" i="208"/>
  <c r="CA71" i="208"/>
  <c r="BP71" i="208"/>
  <c r="BO71" i="208"/>
  <c r="BA71" i="208"/>
  <c r="AM71" i="208"/>
  <c r="Y71" i="208"/>
  <c r="CA70" i="208"/>
  <c r="BP70" i="208"/>
  <c r="BO70" i="208"/>
  <c r="BA70" i="208"/>
  <c r="AM70" i="208"/>
  <c r="Y70" i="208"/>
  <c r="CA69" i="208"/>
  <c r="BP69" i="208"/>
  <c r="BO69" i="208"/>
  <c r="BA69" i="208"/>
  <c r="AM69" i="208"/>
  <c r="Y69" i="208"/>
  <c r="CA68" i="208"/>
  <c r="BP68" i="208"/>
  <c r="BO68" i="208"/>
  <c r="BA68" i="208"/>
  <c r="AM68" i="208"/>
  <c r="Y68" i="208"/>
  <c r="CA67" i="208"/>
  <c r="BP67" i="208"/>
  <c r="BO67" i="208"/>
  <c r="BA67" i="208"/>
  <c r="AM67" i="208"/>
  <c r="Y67" i="208"/>
  <c r="CA66" i="208"/>
  <c r="BP66" i="208"/>
  <c r="BO66" i="208"/>
  <c r="BA66" i="208"/>
  <c r="AM66" i="208"/>
  <c r="Y66" i="208"/>
  <c r="CA65" i="208"/>
  <c r="BP65" i="208"/>
  <c r="BO65" i="208"/>
  <c r="BA65" i="208"/>
  <c r="AM65" i="208"/>
  <c r="Y65" i="208"/>
  <c r="CA64" i="208"/>
  <c r="BP64" i="208"/>
  <c r="BO64" i="208"/>
  <c r="BA64" i="208"/>
  <c r="AM64" i="208"/>
  <c r="Y64" i="208"/>
  <c r="CA63" i="208"/>
  <c r="BP63" i="208"/>
  <c r="BO63" i="208"/>
  <c r="BA63" i="208"/>
  <c r="AM63" i="208"/>
  <c r="Y63" i="208"/>
  <c r="CA62" i="208"/>
  <c r="BP62" i="208"/>
  <c r="BO62" i="208"/>
  <c r="BA62" i="208"/>
  <c r="AM62" i="208"/>
  <c r="Y62" i="208"/>
  <c r="CA61" i="208"/>
  <c r="BP61" i="208"/>
  <c r="BO61" i="208"/>
  <c r="BA61" i="208"/>
  <c r="AM61" i="208"/>
  <c r="Y61" i="208"/>
  <c r="CA60" i="208"/>
  <c r="BP60" i="208"/>
  <c r="BO60" i="208"/>
  <c r="BA60" i="208"/>
  <c r="AM60" i="208"/>
  <c r="Y60" i="208"/>
  <c r="CA59" i="208"/>
  <c r="BP59" i="208"/>
  <c r="BO59" i="208"/>
  <c r="BA59" i="208"/>
  <c r="AM59" i="208"/>
  <c r="Y59" i="208"/>
  <c r="CA58" i="208"/>
  <c r="BP58" i="208"/>
  <c r="BO58" i="208"/>
  <c r="BA58" i="208"/>
  <c r="AM58" i="208"/>
  <c r="Y58" i="208"/>
  <c r="CA57" i="208"/>
  <c r="BP57" i="208"/>
  <c r="BO57" i="208"/>
  <c r="BA57" i="208"/>
  <c r="AM57" i="208"/>
  <c r="Y57" i="208"/>
  <c r="CA56" i="208"/>
  <c r="BP56" i="208"/>
  <c r="BO56" i="208"/>
  <c r="BA56" i="208"/>
  <c r="AM56" i="208"/>
  <c r="Y56" i="208"/>
  <c r="CA55" i="208"/>
  <c r="BP55" i="208"/>
  <c r="BO55" i="208"/>
  <c r="BA55" i="208"/>
  <c r="AM55" i="208"/>
  <c r="Y55" i="208"/>
  <c r="CA54" i="208"/>
  <c r="BP54" i="208"/>
  <c r="BO54" i="208"/>
  <c r="BA54" i="208"/>
  <c r="AM54" i="208"/>
  <c r="Y54" i="208"/>
  <c r="CA53" i="208"/>
  <c r="BP53" i="208"/>
  <c r="BO53" i="208"/>
  <c r="BA53" i="208"/>
  <c r="AM53" i="208"/>
  <c r="Y53" i="208"/>
  <c r="CA52" i="208"/>
  <c r="BP52" i="208"/>
  <c r="BO52" i="208"/>
  <c r="BA52" i="208"/>
  <c r="AM52" i="208"/>
  <c r="Y52" i="208"/>
  <c r="CA51" i="208"/>
  <c r="BP51" i="208"/>
  <c r="BO51" i="208"/>
  <c r="BA51" i="208"/>
  <c r="AM51" i="208"/>
  <c r="Y51" i="208"/>
  <c r="CA50" i="208"/>
  <c r="BP50" i="208"/>
  <c r="BO50" i="208"/>
  <c r="BA50" i="208"/>
  <c r="AM50" i="208"/>
  <c r="Y50" i="208"/>
  <c r="CA49" i="208"/>
  <c r="BP49" i="208"/>
  <c r="BO49" i="208"/>
  <c r="BA49" i="208"/>
  <c r="AM49" i="208"/>
  <c r="Y49" i="208"/>
  <c r="CA48" i="208"/>
  <c r="BP48" i="208"/>
  <c r="BO48" i="208"/>
  <c r="BA48" i="208"/>
  <c r="AM48" i="208"/>
  <c r="Y48" i="208"/>
  <c r="CA47" i="208"/>
  <c r="BP47" i="208"/>
  <c r="BO47" i="208"/>
  <c r="BA47" i="208"/>
  <c r="AM47" i="208"/>
  <c r="Y47" i="208"/>
  <c r="CA46" i="208"/>
  <c r="BP46" i="208"/>
  <c r="BO46" i="208"/>
  <c r="BA46" i="208"/>
  <c r="AM46" i="208"/>
  <c r="Y46" i="208"/>
  <c r="CA45" i="208"/>
  <c r="BP45" i="208"/>
  <c r="BO45" i="208"/>
  <c r="BA45" i="208"/>
  <c r="AM45" i="208"/>
  <c r="Y45" i="208"/>
  <c r="CA44" i="208"/>
  <c r="BP44" i="208"/>
  <c r="BO44" i="208"/>
  <c r="BA44" i="208"/>
  <c r="AM44" i="208"/>
  <c r="Y44" i="208"/>
  <c r="CA43" i="208"/>
  <c r="BP43" i="208"/>
  <c r="BO43" i="208"/>
  <c r="BA43" i="208"/>
  <c r="AM43" i="208"/>
  <c r="Y43" i="208"/>
  <c r="CA42" i="208"/>
  <c r="BP42" i="208"/>
  <c r="BO42" i="208"/>
  <c r="BA42" i="208"/>
  <c r="AM42" i="208"/>
  <c r="Y42" i="208"/>
  <c r="CA41" i="208"/>
  <c r="BP41" i="208"/>
  <c r="BO41" i="208"/>
  <c r="BA41" i="208"/>
  <c r="AM41" i="208"/>
  <c r="Y41" i="208"/>
  <c r="BC40" i="208"/>
  <c r="BB40" i="208"/>
  <c r="AO40" i="208"/>
  <c r="AN40" i="208"/>
  <c r="AA40" i="208"/>
  <c r="Z40" i="208"/>
  <c r="BW39" i="208"/>
  <c r="BX39" i="208" s="1"/>
  <c r="BV39" i="208"/>
  <c r="BT39" i="208"/>
  <c r="BS39" i="208"/>
  <c r="BU39" i="208" s="1"/>
  <c r="BR39" i="208"/>
  <c r="C30" i="208"/>
  <c r="C29" i="208"/>
  <c r="BL27" i="208"/>
  <c r="BK27" i="208"/>
  <c r="AX27" i="208"/>
  <c r="AW27" i="208"/>
  <c r="AS27" i="208"/>
  <c r="AJ27" i="208"/>
  <c r="AI27" i="208"/>
  <c r="V27" i="208"/>
  <c r="U27" i="208"/>
  <c r="Q27" i="208"/>
  <c r="L27" i="208"/>
  <c r="B27" i="208"/>
  <c r="BC23" i="208"/>
  <c r="AO23" i="208"/>
  <c r="AA23" i="208"/>
  <c r="Z23" i="208"/>
  <c r="AN23" i="208" s="1"/>
  <c r="BB23" i="208" s="1"/>
  <c r="CA266" i="207"/>
  <c r="BP266" i="207"/>
  <c r="BO266" i="207"/>
  <c r="BA266" i="207"/>
  <c r="AM266" i="207"/>
  <c r="Y266" i="207"/>
  <c r="CA265" i="207"/>
  <c r="BP265" i="207"/>
  <c r="BO265" i="207"/>
  <c r="BA265" i="207"/>
  <c r="AM265" i="207"/>
  <c r="Y265" i="207"/>
  <c r="CA264" i="207"/>
  <c r="BP264" i="207"/>
  <c r="BO264" i="207"/>
  <c r="BA264" i="207"/>
  <c r="AM264" i="207"/>
  <c r="Y264" i="207"/>
  <c r="CA263" i="207"/>
  <c r="BP263" i="207"/>
  <c r="BO263" i="207"/>
  <c r="BA263" i="207"/>
  <c r="AM263" i="207"/>
  <c r="Y263" i="207"/>
  <c r="CA262" i="207"/>
  <c r="BP262" i="207"/>
  <c r="BO262" i="207"/>
  <c r="BA262" i="207"/>
  <c r="AM262" i="207"/>
  <c r="Y262" i="207"/>
  <c r="CA261" i="207"/>
  <c r="BP261" i="207"/>
  <c r="BO261" i="207"/>
  <c r="BA261" i="207"/>
  <c r="AM261" i="207"/>
  <c r="Y261" i="207"/>
  <c r="CA260" i="207"/>
  <c r="BP260" i="207"/>
  <c r="BO260" i="207"/>
  <c r="BA260" i="207"/>
  <c r="AM260" i="207"/>
  <c r="Y260" i="207"/>
  <c r="CA259" i="207"/>
  <c r="BP259" i="207"/>
  <c r="BO259" i="207"/>
  <c r="BA259" i="207"/>
  <c r="AM259" i="207"/>
  <c r="Y259" i="207"/>
  <c r="CA258" i="207"/>
  <c r="BP258" i="207"/>
  <c r="BO258" i="207"/>
  <c r="BA258" i="207"/>
  <c r="AM258" i="207"/>
  <c r="Y258" i="207"/>
  <c r="CA257" i="207"/>
  <c r="BP257" i="207"/>
  <c r="BO257" i="207"/>
  <c r="BA257" i="207"/>
  <c r="AM257" i="207"/>
  <c r="Y257" i="207"/>
  <c r="CA256" i="207"/>
  <c r="BP256" i="207"/>
  <c r="BO256" i="207"/>
  <c r="BA256" i="207"/>
  <c r="AM256" i="207"/>
  <c r="Y256" i="207"/>
  <c r="CA255" i="207"/>
  <c r="BP255" i="207"/>
  <c r="BO255" i="207"/>
  <c r="BA255" i="207"/>
  <c r="AM255" i="207"/>
  <c r="Y255" i="207"/>
  <c r="CA254" i="207"/>
  <c r="BP254" i="207"/>
  <c r="BO254" i="207"/>
  <c r="BA254" i="207"/>
  <c r="AM254" i="207"/>
  <c r="Y254" i="207"/>
  <c r="CA253" i="207"/>
  <c r="BP253" i="207"/>
  <c r="BO253" i="207"/>
  <c r="BA253" i="207"/>
  <c r="AM253" i="207"/>
  <c r="Y253" i="207"/>
  <c r="CA252" i="207"/>
  <c r="BP252" i="207"/>
  <c r="BO252" i="207"/>
  <c r="BA252" i="207"/>
  <c r="AM252" i="207"/>
  <c r="Y252" i="207"/>
  <c r="CA251" i="207"/>
  <c r="BP251" i="207"/>
  <c r="BO251" i="207"/>
  <c r="BA251" i="207"/>
  <c r="AM251" i="207"/>
  <c r="Y251" i="207"/>
  <c r="CA250" i="207"/>
  <c r="BP250" i="207"/>
  <c r="BO250" i="207"/>
  <c r="BA250" i="207"/>
  <c r="AM250" i="207"/>
  <c r="Y250" i="207"/>
  <c r="CA249" i="207"/>
  <c r="BP249" i="207"/>
  <c r="BO249" i="207"/>
  <c r="BA249" i="207"/>
  <c r="AM249" i="207"/>
  <c r="Y249" i="207"/>
  <c r="CA248" i="207"/>
  <c r="BP248" i="207"/>
  <c r="BO248" i="207"/>
  <c r="BA248" i="207"/>
  <c r="AM248" i="207"/>
  <c r="Y248" i="207"/>
  <c r="CA247" i="207"/>
  <c r="BP247" i="207"/>
  <c r="BO247" i="207"/>
  <c r="BA247" i="207"/>
  <c r="AM247" i="207"/>
  <c r="Y247" i="207"/>
  <c r="CA246" i="207"/>
  <c r="BP246" i="207"/>
  <c r="BO246" i="207"/>
  <c r="BA246" i="207"/>
  <c r="AM246" i="207"/>
  <c r="Y246" i="207"/>
  <c r="CA245" i="207"/>
  <c r="BP245" i="207"/>
  <c r="BO245" i="207"/>
  <c r="BA245" i="207"/>
  <c r="AM245" i="207"/>
  <c r="Y245" i="207"/>
  <c r="CA244" i="207"/>
  <c r="BP244" i="207"/>
  <c r="BO244" i="207"/>
  <c r="BA244" i="207"/>
  <c r="AM244" i="207"/>
  <c r="Y244" i="207"/>
  <c r="CA243" i="207"/>
  <c r="BP243" i="207"/>
  <c r="BO243" i="207"/>
  <c r="BA243" i="207"/>
  <c r="AM243" i="207"/>
  <c r="Y243" i="207"/>
  <c r="CA242" i="207"/>
  <c r="BP242" i="207"/>
  <c r="BO242" i="207"/>
  <c r="BA242" i="207"/>
  <c r="AM242" i="207"/>
  <c r="Y242" i="207"/>
  <c r="CA241" i="207"/>
  <c r="BP241" i="207"/>
  <c r="BO241" i="207"/>
  <c r="BA241" i="207"/>
  <c r="AM241" i="207"/>
  <c r="Y241" i="207"/>
  <c r="CA240" i="207"/>
  <c r="BP240" i="207"/>
  <c r="BO240" i="207"/>
  <c r="BA240" i="207"/>
  <c r="AM240" i="207"/>
  <c r="Y240" i="207"/>
  <c r="CA239" i="207"/>
  <c r="BP239" i="207"/>
  <c r="BO239" i="207"/>
  <c r="BA239" i="207"/>
  <c r="AM239" i="207"/>
  <c r="Y239" i="207"/>
  <c r="CA238" i="207"/>
  <c r="BP238" i="207"/>
  <c r="BO238" i="207"/>
  <c r="BA238" i="207"/>
  <c r="AM238" i="207"/>
  <c r="Y238" i="207"/>
  <c r="CA237" i="207"/>
  <c r="BP237" i="207"/>
  <c r="BO237" i="207"/>
  <c r="BA237" i="207"/>
  <c r="AM237" i="207"/>
  <c r="Y237" i="207"/>
  <c r="CA236" i="207"/>
  <c r="BP236" i="207"/>
  <c r="BO236" i="207"/>
  <c r="BA236" i="207"/>
  <c r="AM236" i="207"/>
  <c r="Y236" i="207"/>
  <c r="CA235" i="207"/>
  <c r="BP235" i="207"/>
  <c r="BO235" i="207"/>
  <c r="BA235" i="207"/>
  <c r="AM235" i="207"/>
  <c r="Y235" i="207"/>
  <c r="CA234" i="207"/>
  <c r="BP234" i="207"/>
  <c r="BO234" i="207"/>
  <c r="BA234" i="207"/>
  <c r="AM234" i="207"/>
  <c r="Y234" i="207"/>
  <c r="CA233" i="207"/>
  <c r="BP233" i="207"/>
  <c r="BO233" i="207"/>
  <c r="BA233" i="207"/>
  <c r="AM233" i="207"/>
  <c r="Y233" i="207"/>
  <c r="CA232" i="207"/>
  <c r="BP232" i="207"/>
  <c r="BO232" i="207"/>
  <c r="BA232" i="207"/>
  <c r="AM232" i="207"/>
  <c r="Y232" i="207"/>
  <c r="CA231" i="207"/>
  <c r="BP231" i="207"/>
  <c r="BO231" i="207"/>
  <c r="BA231" i="207"/>
  <c r="AM231" i="207"/>
  <c r="Y231" i="207"/>
  <c r="CA230" i="207"/>
  <c r="BP230" i="207"/>
  <c r="BO230" i="207"/>
  <c r="BA230" i="207"/>
  <c r="AM230" i="207"/>
  <c r="Y230" i="207"/>
  <c r="CA229" i="207"/>
  <c r="BP229" i="207"/>
  <c r="BO229" i="207"/>
  <c r="BA229" i="207"/>
  <c r="AM229" i="207"/>
  <c r="Y229" i="207"/>
  <c r="CA228" i="207"/>
  <c r="BP228" i="207"/>
  <c r="BO228" i="207"/>
  <c r="BA228" i="207"/>
  <c r="AM228" i="207"/>
  <c r="Y228" i="207"/>
  <c r="CA227" i="207"/>
  <c r="BP227" i="207"/>
  <c r="BO227" i="207"/>
  <c r="BA227" i="207"/>
  <c r="AM227" i="207"/>
  <c r="Y227" i="207"/>
  <c r="CA226" i="207"/>
  <c r="BP226" i="207"/>
  <c r="BO226" i="207"/>
  <c r="BA226" i="207"/>
  <c r="AM226" i="207"/>
  <c r="Y226" i="207"/>
  <c r="CA225" i="207"/>
  <c r="BP225" i="207"/>
  <c r="BO225" i="207"/>
  <c r="BA225" i="207"/>
  <c r="AM225" i="207"/>
  <c r="Y225" i="207"/>
  <c r="CA224" i="207"/>
  <c r="BP224" i="207"/>
  <c r="BO224" i="207"/>
  <c r="BA224" i="207"/>
  <c r="AM224" i="207"/>
  <c r="Y224" i="207"/>
  <c r="CA223" i="207"/>
  <c r="BP223" i="207"/>
  <c r="BO223" i="207"/>
  <c r="BA223" i="207"/>
  <c r="AM223" i="207"/>
  <c r="Y223" i="207"/>
  <c r="CA222" i="207"/>
  <c r="BP222" i="207"/>
  <c r="BO222" i="207"/>
  <c r="BA222" i="207"/>
  <c r="AM222" i="207"/>
  <c r="Y222" i="207"/>
  <c r="CA221" i="207"/>
  <c r="BP221" i="207"/>
  <c r="BO221" i="207"/>
  <c r="BA221" i="207"/>
  <c r="AM221" i="207"/>
  <c r="Y221" i="207"/>
  <c r="CA220" i="207"/>
  <c r="BP220" i="207"/>
  <c r="BO220" i="207"/>
  <c r="BA220" i="207"/>
  <c r="AM220" i="207"/>
  <c r="Y220" i="207"/>
  <c r="CA219" i="207"/>
  <c r="BP219" i="207"/>
  <c r="BO219" i="207"/>
  <c r="BA219" i="207"/>
  <c r="AM219" i="207"/>
  <c r="Y219" i="207"/>
  <c r="CA218" i="207"/>
  <c r="BP218" i="207"/>
  <c r="BO218" i="207"/>
  <c r="BA218" i="207"/>
  <c r="AM218" i="207"/>
  <c r="Y218" i="207"/>
  <c r="CA217" i="207"/>
  <c r="BP217" i="207"/>
  <c r="BO217" i="207"/>
  <c r="BA217" i="207"/>
  <c r="AM217" i="207"/>
  <c r="Y217" i="207"/>
  <c r="CA216" i="207"/>
  <c r="BP216" i="207"/>
  <c r="BO216" i="207"/>
  <c r="BA216" i="207"/>
  <c r="AM216" i="207"/>
  <c r="Y216" i="207"/>
  <c r="CA215" i="207"/>
  <c r="BP215" i="207"/>
  <c r="BO215" i="207"/>
  <c r="BA215" i="207"/>
  <c r="AM215" i="207"/>
  <c r="Y215" i="207"/>
  <c r="CA214" i="207"/>
  <c r="BP214" i="207"/>
  <c r="BO214" i="207"/>
  <c r="BA214" i="207"/>
  <c r="AM214" i="207"/>
  <c r="Y214" i="207"/>
  <c r="CA213" i="207"/>
  <c r="BP213" i="207"/>
  <c r="BO213" i="207"/>
  <c r="BA213" i="207"/>
  <c r="AM213" i="207"/>
  <c r="Y213" i="207"/>
  <c r="CA212" i="207"/>
  <c r="BP212" i="207"/>
  <c r="BO212" i="207"/>
  <c r="BA212" i="207"/>
  <c r="AM212" i="207"/>
  <c r="Y212" i="207"/>
  <c r="CA211" i="207"/>
  <c r="BP211" i="207"/>
  <c r="BO211" i="207"/>
  <c r="BA211" i="207"/>
  <c r="AM211" i="207"/>
  <c r="Y211" i="207"/>
  <c r="CA210" i="207"/>
  <c r="BP210" i="207"/>
  <c r="BO210" i="207"/>
  <c r="BA210" i="207"/>
  <c r="AM210" i="207"/>
  <c r="Y210" i="207"/>
  <c r="CA209" i="207"/>
  <c r="BP209" i="207"/>
  <c r="BO209" i="207"/>
  <c r="BA209" i="207"/>
  <c r="AM209" i="207"/>
  <c r="Y209" i="207"/>
  <c r="CA208" i="207"/>
  <c r="BP208" i="207"/>
  <c r="BO208" i="207"/>
  <c r="BA208" i="207"/>
  <c r="AM208" i="207"/>
  <c r="Y208" i="207"/>
  <c r="CA207" i="207"/>
  <c r="BP207" i="207"/>
  <c r="BO207" i="207"/>
  <c r="BA207" i="207"/>
  <c r="AM207" i="207"/>
  <c r="Y207" i="207"/>
  <c r="CA206" i="207"/>
  <c r="BP206" i="207"/>
  <c r="BO206" i="207"/>
  <c r="BA206" i="207"/>
  <c r="AM206" i="207"/>
  <c r="Y206" i="207"/>
  <c r="CA205" i="207"/>
  <c r="BP205" i="207"/>
  <c r="BO205" i="207"/>
  <c r="BA205" i="207"/>
  <c r="AM205" i="207"/>
  <c r="Y205" i="207"/>
  <c r="CA204" i="207"/>
  <c r="BP204" i="207"/>
  <c r="BO204" i="207"/>
  <c r="BA204" i="207"/>
  <c r="AM204" i="207"/>
  <c r="Y204" i="207"/>
  <c r="CA203" i="207"/>
  <c r="BP203" i="207"/>
  <c r="BO203" i="207"/>
  <c r="BA203" i="207"/>
  <c r="AM203" i="207"/>
  <c r="Y203" i="207"/>
  <c r="CA202" i="207"/>
  <c r="BP202" i="207"/>
  <c r="BO202" i="207"/>
  <c r="BA202" i="207"/>
  <c r="AM202" i="207"/>
  <c r="Y202" i="207"/>
  <c r="CA201" i="207"/>
  <c r="BP201" i="207"/>
  <c r="BO201" i="207"/>
  <c r="BA201" i="207"/>
  <c r="AM201" i="207"/>
  <c r="Y201" i="207"/>
  <c r="CA200" i="207"/>
  <c r="BP200" i="207"/>
  <c r="BO200" i="207"/>
  <c r="BA200" i="207"/>
  <c r="AM200" i="207"/>
  <c r="Y200" i="207"/>
  <c r="CA199" i="207"/>
  <c r="BP199" i="207"/>
  <c r="BO199" i="207"/>
  <c r="BA199" i="207"/>
  <c r="AM199" i="207"/>
  <c r="Y199" i="207"/>
  <c r="CA198" i="207"/>
  <c r="BP198" i="207"/>
  <c r="BO198" i="207"/>
  <c r="BA198" i="207"/>
  <c r="AM198" i="207"/>
  <c r="Y198" i="207"/>
  <c r="CA197" i="207"/>
  <c r="BP197" i="207"/>
  <c r="BO197" i="207"/>
  <c r="BA197" i="207"/>
  <c r="AM197" i="207"/>
  <c r="Y197" i="207"/>
  <c r="CA196" i="207"/>
  <c r="BP196" i="207"/>
  <c r="BO196" i="207"/>
  <c r="BA196" i="207"/>
  <c r="AM196" i="207"/>
  <c r="Y196" i="207"/>
  <c r="CA195" i="207"/>
  <c r="BP195" i="207"/>
  <c r="BO195" i="207"/>
  <c r="BA195" i="207"/>
  <c r="AM195" i="207"/>
  <c r="Y195" i="207"/>
  <c r="CA194" i="207"/>
  <c r="BP194" i="207"/>
  <c r="BO194" i="207"/>
  <c r="BA194" i="207"/>
  <c r="AM194" i="207"/>
  <c r="Y194" i="207"/>
  <c r="CA193" i="207"/>
  <c r="BP193" i="207"/>
  <c r="BO193" i="207"/>
  <c r="BA193" i="207"/>
  <c r="AM193" i="207"/>
  <c r="Y193" i="207"/>
  <c r="CA192" i="207"/>
  <c r="BP192" i="207"/>
  <c r="BO192" i="207"/>
  <c r="BA192" i="207"/>
  <c r="AM192" i="207"/>
  <c r="Y192" i="207"/>
  <c r="CA191" i="207"/>
  <c r="BP191" i="207"/>
  <c r="BO191" i="207"/>
  <c r="BA191" i="207"/>
  <c r="AM191" i="207"/>
  <c r="Y191" i="207"/>
  <c r="CA190" i="207"/>
  <c r="BP190" i="207"/>
  <c r="BO190" i="207"/>
  <c r="BA190" i="207"/>
  <c r="AM190" i="207"/>
  <c r="Y190" i="207"/>
  <c r="CA189" i="207"/>
  <c r="BP189" i="207"/>
  <c r="BO189" i="207"/>
  <c r="BA189" i="207"/>
  <c r="AM189" i="207"/>
  <c r="Y189" i="207"/>
  <c r="CA188" i="207"/>
  <c r="BP188" i="207"/>
  <c r="BO188" i="207"/>
  <c r="BA188" i="207"/>
  <c r="AM188" i="207"/>
  <c r="Y188" i="207"/>
  <c r="CA187" i="207"/>
  <c r="BP187" i="207"/>
  <c r="BO187" i="207"/>
  <c r="BA187" i="207"/>
  <c r="AM187" i="207"/>
  <c r="Y187" i="207"/>
  <c r="CA186" i="207"/>
  <c r="BP186" i="207"/>
  <c r="BO186" i="207"/>
  <c r="BA186" i="207"/>
  <c r="AM186" i="207"/>
  <c r="Y186" i="207"/>
  <c r="CA185" i="207"/>
  <c r="BP185" i="207"/>
  <c r="BO185" i="207"/>
  <c r="BA185" i="207"/>
  <c r="AM185" i="207"/>
  <c r="Y185" i="207"/>
  <c r="CA184" i="207"/>
  <c r="BP184" i="207"/>
  <c r="BO184" i="207"/>
  <c r="BA184" i="207"/>
  <c r="AM184" i="207"/>
  <c r="Y184" i="207"/>
  <c r="CA183" i="207"/>
  <c r="BP183" i="207"/>
  <c r="BO183" i="207"/>
  <c r="BA183" i="207"/>
  <c r="AM183" i="207"/>
  <c r="Y183" i="207"/>
  <c r="CA182" i="207"/>
  <c r="BP182" i="207"/>
  <c r="BO182" i="207"/>
  <c r="BA182" i="207"/>
  <c r="AM182" i="207"/>
  <c r="Y182" i="207"/>
  <c r="CA181" i="207"/>
  <c r="BP181" i="207"/>
  <c r="BO181" i="207"/>
  <c r="BA181" i="207"/>
  <c r="AM181" i="207"/>
  <c r="Y181" i="207"/>
  <c r="BC180" i="207"/>
  <c r="V180" i="207"/>
  <c r="U180" i="207"/>
  <c r="S180" i="207"/>
  <c r="R180" i="207"/>
  <c r="Q180" i="207"/>
  <c r="P180" i="207"/>
  <c r="O180" i="207"/>
  <c r="N180" i="207"/>
  <c r="M180" i="207"/>
  <c r="L180" i="207"/>
  <c r="BS179" i="207"/>
  <c r="BR179" i="207"/>
  <c r="BK179" i="207"/>
  <c r="BJ179" i="207"/>
  <c r="BH179" i="207"/>
  <c r="BF179" i="207"/>
  <c r="BD179" i="207"/>
  <c r="BB179" i="207"/>
  <c r="AW179" i="207"/>
  <c r="AV179" i="207"/>
  <c r="AT179" i="207"/>
  <c r="AR179" i="207"/>
  <c r="AP179" i="207"/>
  <c r="AN179" i="207"/>
  <c r="AI179" i="207"/>
  <c r="AH179" i="207"/>
  <c r="AF179" i="207"/>
  <c r="AD179" i="207"/>
  <c r="AB179" i="207"/>
  <c r="Z179" i="207"/>
  <c r="U179" i="207"/>
  <c r="T179" i="207"/>
  <c r="R179" i="207"/>
  <c r="P179" i="207"/>
  <c r="N179" i="207"/>
  <c r="L179" i="207"/>
  <c r="BL177" i="207"/>
  <c r="BK177" i="207"/>
  <c r="BH177" i="207"/>
  <c r="AX177" i="207"/>
  <c r="AW177" i="207"/>
  <c r="AT177" i="207"/>
  <c r="AI177" i="207"/>
  <c r="AJ177" i="207" s="1"/>
  <c r="AF177" i="207"/>
  <c r="R177" i="207"/>
  <c r="BC173" i="207"/>
  <c r="AO173" i="207"/>
  <c r="C170" i="207"/>
  <c r="C169" i="207"/>
  <c r="BL167" i="207"/>
  <c r="BK167" i="207"/>
  <c r="BG167" i="207"/>
  <c r="AX167" i="207"/>
  <c r="AW167" i="207"/>
  <c r="AJ167" i="207"/>
  <c r="AI167" i="207"/>
  <c r="AE167" i="207"/>
  <c r="V167" i="207"/>
  <c r="U167" i="207"/>
  <c r="Q167" i="207"/>
  <c r="L167" i="207"/>
  <c r="B167" i="207"/>
  <c r="CA153" i="207"/>
  <c r="BP153" i="207"/>
  <c r="BO153" i="207"/>
  <c r="BA153" i="207"/>
  <c r="AM153" i="207"/>
  <c r="Y153" i="207"/>
  <c r="CA152" i="207"/>
  <c r="BP152" i="207"/>
  <c r="BO152" i="207"/>
  <c r="BA152" i="207"/>
  <c r="AM152" i="207"/>
  <c r="Y152" i="207"/>
  <c r="CA151" i="207"/>
  <c r="BP151" i="207"/>
  <c r="BO151" i="207"/>
  <c r="BA151" i="207"/>
  <c r="AM151" i="207"/>
  <c r="Y151" i="207"/>
  <c r="CA150" i="207"/>
  <c r="BP150" i="207"/>
  <c r="BO150" i="207"/>
  <c r="BA150" i="207"/>
  <c r="AM150" i="207"/>
  <c r="Y150" i="207"/>
  <c r="CA149" i="207"/>
  <c r="BP149" i="207"/>
  <c r="BO149" i="207"/>
  <c r="BA149" i="207"/>
  <c r="AM149" i="207"/>
  <c r="Y149" i="207"/>
  <c r="CA148" i="207"/>
  <c r="BP148" i="207"/>
  <c r="BO148" i="207"/>
  <c r="BA148" i="207"/>
  <c r="AM148" i="207"/>
  <c r="Y148" i="207"/>
  <c r="CA147" i="207"/>
  <c r="BP147" i="207"/>
  <c r="BO147" i="207"/>
  <c r="BA147" i="207"/>
  <c r="AM147" i="207"/>
  <c r="Y147" i="207"/>
  <c r="CA146" i="207"/>
  <c r="BP146" i="207"/>
  <c r="BO146" i="207"/>
  <c r="BA146" i="207"/>
  <c r="AM146" i="207"/>
  <c r="Y146" i="207"/>
  <c r="CA145" i="207"/>
  <c r="BP145" i="207"/>
  <c r="BO145" i="207"/>
  <c r="BA145" i="207"/>
  <c r="AM145" i="207"/>
  <c r="Y145" i="207"/>
  <c r="CA144" i="207"/>
  <c r="BP144" i="207"/>
  <c r="BO144" i="207"/>
  <c r="BA144" i="207"/>
  <c r="AM144" i="207"/>
  <c r="Y144" i="207"/>
  <c r="CA143" i="207"/>
  <c r="BP143" i="207"/>
  <c r="BO143" i="207"/>
  <c r="BA143" i="207"/>
  <c r="AM143" i="207"/>
  <c r="Y143" i="207"/>
  <c r="CA142" i="207"/>
  <c r="BP142" i="207"/>
  <c r="BO142" i="207"/>
  <c r="BA142" i="207"/>
  <c r="AM142" i="207"/>
  <c r="Y142" i="207"/>
  <c r="CA141" i="207"/>
  <c r="BP141" i="207"/>
  <c r="BO141" i="207"/>
  <c r="BA141" i="207"/>
  <c r="AM141" i="207"/>
  <c r="Y141" i="207"/>
  <c r="CA140" i="207"/>
  <c r="BP140" i="207"/>
  <c r="BO140" i="207"/>
  <c r="BA140" i="207"/>
  <c r="AM140" i="207"/>
  <c r="Y140" i="207"/>
  <c r="CA139" i="207"/>
  <c r="BP139" i="207"/>
  <c r="BO139" i="207"/>
  <c r="BA139" i="207"/>
  <c r="AM139" i="207"/>
  <c r="Y139" i="207"/>
  <c r="CA138" i="207"/>
  <c r="BP138" i="207"/>
  <c r="BO138" i="207"/>
  <c r="BA138" i="207"/>
  <c r="AM138" i="207"/>
  <c r="Y138" i="207"/>
  <c r="CA137" i="207"/>
  <c r="BP137" i="207"/>
  <c r="BO137" i="207"/>
  <c r="BA137" i="207"/>
  <c r="AM137" i="207"/>
  <c r="Y137" i="207"/>
  <c r="CA136" i="207"/>
  <c r="BP136" i="207"/>
  <c r="BO136" i="207"/>
  <c r="BA136" i="207"/>
  <c r="AM136" i="207"/>
  <c r="Y136" i="207"/>
  <c r="CA135" i="207"/>
  <c r="BP135" i="207"/>
  <c r="BO135" i="207"/>
  <c r="BA135" i="207"/>
  <c r="AM135" i="207"/>
  <c r="Y135" i="207"/>
  <c r="CA134" i="207"/>
  <c r="BP134" i="207"/>
  <c r="BO134" i="207"/>
  <c r="BA134" i="207"/>
  <c r="AM134" i="207"/>
  <c r="Y134" i="207"/>
  <c r="CA133" i="207"/>
  <c r="BP133" i="207"/>
  <c r="BO133" i="207"/>
  <c r="BA133" i="207"/>
  <c r="AM133" i="207"/>
  <c r="Y133" i="207"/>
  <c r="CA132" i="207"/>
  <c r="BP132" i="207"/>
  <c r="BO132" i="207"/>
  <c r="BA132" i="207"/>
  <c r="AM132" i="207"/>
  <c r="Y132" i="207"/>
  <c r="CA131" i="207"/>
  <c r="BP131" i="207"/>
  <c r="BO131" i="207"/>
  <c r="BA131" i="207"/>
  <c r="AM131" i="207"/>
  <c r="Y131" i="207"/>
  <c r="CA130" i="207"/>
  <c r="BP130" i="207"/>
  <c r="BO130" i="207"/>
  <c r="BA130" i="207"/>
  <c r="AM130" i="207"/>
  <c r="Y130" i="207"/>
  <c r="CA129" i="207"/>
  <c r="BP129" i="207"/>
  <c r="BO129" i="207"/>
  <c r="BA129" i="207"/>
  <c r="AM129" i="207"/>
  <c r="Y129" i="207"/>
  <c r="CA128" i="207"/>
  <c r="BP128" i="207"/>
  <c r="BO128" i="207"/>
  <c r="BA128" i="207"/>
  <c r="AM128" i="207"/>
  <c r="Y128" i="207"/>
  <c r="CA127" i="207"/>
  <c r="BP127" i="207"/>
  <c r="BO127" i="207"/>
  <c r="BA127" i="207"/>
  <c r="AM127" i="207"/>
  <c r="Y127" i="207"/>
  <c r="CA126" i="207"/>
  <c r="BP126" i="207"/>
  <c r="BO126" i="207"/>
  <c r="BA126" i="207"/>
  <c r="AM126" i="207"/>
  <c r="Y126" i="207"/>
  <c r="CA125" i="207"/>
  <c r="BP125" i="207"/>
  <c r="BO125" i="207"/>
  <c r="BA125" i="207"/>
  <c r="AM125" i="207"/>
  <c r="Y125" i="207"/>
  <c r="CA124" i="207"/>
  <c r="BP124" i="207"/>
  <c r="BO124" i="207"/>
  <c r="BA124" i="207"/>
  <c r="AM124" i="207"/>
  <c r="Y124" i="207"/>
  <c r="CA123" i="207"/>
  <c r="BP123" i="207"/>
  <c r="BO123" i="207"/>
  <c r="BA123" i="207"/>
  <c r="AM123" i="207"/>
  <c r="Y123" i="207"/>
  <c r="CA122" i="207"/>
  <c r="BP122" i="207"/>
  <c r="BO122" i="207"/>
  <c r="BA122" i="207"/>
  <c r="AM122" i="207"/>
  <c r="Y122" i="207"/>
  <c r="CA121" i="207"/>
  <c r="BP121" i="207"/>
  <c r="BO121" i="207"/>
  <c r="BA121" i="207"/>
  <c r="AM121" i="207"/>
  <c r="Y121" i="207"/>
  <c r="CA120" i="207"/>
  <c r="BP120" i="207"/>
  <c r="BO120" i="207"/>
  <c r="BA120" i="207"/>
  <c r="AM120" i="207"/>
  <c r="Y120" i="207"/>
  <c r="CA119" i="207"/>
  <c r="BP119" i="207"/>
  <c r="BO119" i="207"/>
  <c r="BA119" i="207"/>
  <c r="AM119" i="207"/>
  <c r="Y119" i="207"/>
  <c r="CA118" i="207"/>
  <c r="BP118" i="207"/>
  <c r="BO118" i="207"/>
  <c r="BA118" i="207"/>
  <c r="AM118" i="207"/>
  <c r="Y118" i="207"/>
  <c r="CA117" i="207"/>
  <c r="BP117" i="207"/>
  <c r="BO117" i="207"/>
  <c r="BA117" i="207"/>
  <c r="AM117" i="207"/>
  <c r="Y117" i="207"/>
  <c r="CA116" i="207"/>
  <c r="BP116" i="207"/>
  <c r="BO116" i="207"/>
  <c r="BA116" i="207"/>
  <c r="AM116" i="207"/>
  <c r="Y116" i="207"/>
  <c r="CA115" i="207"/>
  <c r="BP115" i="207"/>
  <c r="BO115" i="207"/>
  <c r="BA115" i="207"/>
  <c r="AM115" i="207"/>
  <c r="Y115" i="207"/>
  <c r="CA114" i="207"/>
  <c r="BP114" i="207"/>
  <c r="BO114" i="207"/>
  <c r="BA114" i="207"/>
  <c r="AM114" i="207"/>
  <c r="Y114" i="207"/>
  <c r="CA113" i="207"/>
  <c r="BP113" i="207"/>
  <c r="BO113" i="207"/>
  <c r="BA113" i="207"/>
  <c r="AM113" i="207"/>
  <c r="Y113" i="207"/>
  <c r="CA112" i="207"/>
  <c r="BP112" i="207"/>
  <c r="BO112" i="207"/>
  <c r="BA112" i="207"/>
  <c r="AM112" i="207"/>
  <c r="Y112" i="207"/>
  <c r="CA111" i="207"/>
  <c r="BP111" i="207"/>
  <c r="BO111" i="207"/>
  <c r="BA111" i="207"/>
  <c r="AM111" i="207"/>
  <c r="Y111" i="207"/>
  <c r="CA110" i="207"/>
  <c r="BP110" i="207"/>
  <c r="BO110" i="207"/>
  <c r="BA110" i="207"/>
  <c r="AM110" i="207"/>
  <c r="Y110" i="207"/>
  <c r="CA109" i="207"/>
  <c r="BP109" i="207"/>
  <c r="BO109" i="207"/>
  <c r="BA109" i="207"/>
  <c r="AM109" i="207"/>
  <c r="Y109" i="207"/>
  <c r="CA108" i="207"/>
  <c r="BP108" i="207"/>
  <c r="BO108" i="207"/>
  <c r="BA108" i="207"/>
  <c r="AM108" i="207"/>
  <c r="Y108" i="207"/>
  <c r="CA107" i="207"/>
  <c r="BP107" i="207"/>
  <c r="BO107" i="207"/>
  <c r="BA107" i="207"/>
  <c r="AM107" i="207"/>
  <c r="Y107" i="207"/>
  <c r="CA106" i="207"/>
  <c r="BP106" i="207"/>
  <c r="BO106" i="207"/>
  <c r="BA106" i="207"/>
  <c r="AM106" i="207"/>
  <c r="Y106" i="207"/>
  <c r="CA105" i="207"/>
  <c r="BP105" i="207"/>
  <c r="BO105" i="207"/>
  <c r="BA105" i="207"/>
  <c r="AM105" i="207"/>
  <c r="Y105" i="207"/>
  <c r="CA104" i="207"/>
  <c r="BP104" i="207"/>
  <c r="BO104" i="207"/>
  <c r="BA104" i="207"/>
  <c r="AM104" i="207"/>
  <c r="Y104" i="207"/>
  <c r="CA103" i="207"/>
  <c r="BP103" i="207"/>
  <c r="BO103" i="207"/>
  <c r="BA103" i="207"/>
  <c r="AM103" i="207"/>
  <c r="Y103" i="207"/>
  <c r="CA102" i="207"/>
  <c r="BP102" i="207"/>
  <c r="BO102" i="207"/>
  <c r="BA102" i="207"/>
  <c r="AM102" i="207"/>
  <c r="Y102" i="207"/>
  <c r="CA101" i="207"/>
  <c r="BP101" i="207"/>
  <c r="BO101" i="207"/>
  <c r="BA101" i="207"/>
  <c r="AM101" i="207"/>
  <c r="Y101" i="207"/>
  <c r="BC100" i="207"/>
  <c r="BB100" i="207"/>
  <c r="AO100" i="207"/>
  <c r="AN100" i="207"/>
  <c r="AA100" i="207"/>
  <c r="Z100" i="207"/>
  <c r="V100" i="207"/>
  <c r="U100" i="207"/>
  <c r="S100" i="207"/>
  <c r="R100" i="207"/>
  <c r="Q100" i="207"/>
  <c r="P100" i="207"/>
  <c r="O100" i="207"/>
  <c r="N100" i="207"/>
  <c r="M100" i="207"/>
  <c r="L100" i="207"/>
  <c r="BU99" i="207"/>
  <c r="BT99" i="207"/>
  <c r="BS99" i="207"/>
  <c r="BR99" i="207"/>
  <c r="BK99" i="207"/>
  <c r="BJ99" i="207"/>
  <c r="BH99" i="207"/>
  <c r="BF99" i="207"/>
  <c r="BD99" i="207"/>
  <c r="BB99" i="207"/>
  <c r="AW99" i="207"/>
  <c r="AV99" i="207"/>
  <c r="AT99" i="207"/>
  <c r="AR99" i="207"/>
  <c r="AP99" i="207"/>
  <c r="AN99" i="207"/>
  <c r="AI99" i="207"/>
  <c r="AH99" i="207"/>
  <c r="AF99" i="207"/>
  <c r="AD99" i="207"/>
  <c r="AB99" i="207"/>
  <c r="Z99" i="207"/>
  <c r="U99" i="207"/>
  <c r="T99" i="207"/>
  <c r="R99" i="207"/>
  <c r="P99" i="207"/>
  <c r="N99" i="207"/>
  <c r="L99" i="207"/>
  <c r="BK97" i="207"/>
  <c r="BL97" i="207" s="1"/>
  <c r="AX97" i="207"/>
  <c r="AW97" i="207"/>
  <c r="AJ97" i="207"/>
  <c r="AI97" i="207"/>
  <c r="R97" i="207"/>
  <c r="BH97" i="207" s="1"/>
  <c r="C90" i="207"/>
  <c r="C89" i="207"/>
  <c r="BL87" i="207"/>
  <c r="BK87" i="207"/>
  <c r="AX87" i="207"/>
  <c r="AW87" i="207"/>
  <c r="AJ87" i="207"/>
  <c r="AI87" i="207"/>
  <c r="V87" i="207"/>
  <c r="U87" i="207"/>
  <c r="Q87" i="207"/>
  <c r="L87" i="207"/>
  <c r="B87" i="207"/>
  <c r="CA72" i="207"/>
  <c r="BP72" i="207"/>
  <c r="BO72" i="207"/>
  <c r="BA72" i="207"/>
  <c r="AM72" i="207"/>
  <c r="Y72" i="207"/>
  <c r="CA71" i="207"/>
  <c r="BP71" i="207"/>
  <c r="BO71" i="207"/>
  <c r="BA71" i="207"/>
  <c r="AM71" i="207"/>
  <c r="Y71" i="207"/>
  <c r="CA70" i="207"/>
  <c r="BP70" i="207"/>
  <c r="BO70" i="207"/>
  <c r="BA70" i="207"/>
  <c r="AM70" i="207"/>
  <c r="Y70" i="207"/>
  <c r="CA69" i="207"/>
  <c r="BP69" i="207"/>
  <c r="BO69" i="207"/>
  <c r="BA69" i="207"/>
  <c r="AM69" i="207"/>
  <c r="Y69" i="207"/>
  <c r="CA68" i="207"/>
  <c r="BP68" i="207"/>
  <c r="BO68" i="207"/>
  <c r="BA68" i="207"/>
  <c r="AM68" i="207"/>
  <c r="Y68" i="207"/>
  <c r="CA67" i="207"/>
  <c r="BP67" i="207"/>
  <c r="BO67" i="207"/>
  <c r="BA67" i="207"/>
  <c r="AM67" i="207"/>
  <c r="Y67" i="207"/>
  <c r="CA66" i="207"/>
  <c r="BP66" i="207"/>
  <c r="BO66" i="207"/>
  <c r="BA66" i="207"/>
  <c r="AM66" i="207"/>
  <c r="Y66" i="207"/>
  <c r="CA65" i="207"/>
  <c r="BP65" i="207"/>
  <c r="BO65" i="207"/>
  <c r="BA65" i="207"/>
  <c r="AM65" i="207"/>
  <c r="Y65" i="207"/>
  <c r="CA64" i="207"/>
  <c r="BP64" i="207"/>
  <c r="BO64" i="207"/>
  <c r="BA64" i="207"/>
  <c r="AM64" i="207"/>
  <c r="Y64" i="207"/>
  <c r="CA63" i="207"/>
  <c r="BP63" i="207"/>
  <c r="BO63" i="207"/>
  <c r="BA63" i="207"/>
  <c r="AM63" i="207"/>
  <c r="Y63" i="207"/>
  <c r="CA62" i="207"/>
  <c r="BP62" i="207"/>
  <c r="BO62" i="207"/>
  <c r="BA62" i="207"/>
  <c r="AM62" i="207"/>
  <c r="Y62" i="207"/>
  <c r="CA61" i="207"/>
  <c r="BP61" i="207"/>
  <c r="BO61" i="207"/>
  <c r="BA61" i="207"/>
  <c r="AM61" i="207"/>
  <c r="Y61" i="207"/>
  <c r="CA60" i="207"/>
  <c r="BP60" i="207"/>
  <c r="BO60" i="207"/>
  <c r="BA60" i="207"/>
  <c r="AM60" i="207"/>
  <c r="Y60" i="207"/>
  <c r="CA59" i="207"/>
  <c r="BP59" i="207"/>
  <c r="BO59" i="207"/>
  <c r="BA59" i="207"/>
  <c r="AM59" i="207"/>
  <c r="Y59" i="207"/>
  <c r="CA58" i="207"/>
  <c r="BP58" i="207"/>
  <c r="BO58" i="207"/>
  <c r="BA58" i="207"/>
  <c r="AM58" i="207"/>
  <c r="Y58" i="207"/>
  <c r="CA57" i="207"/>
  <c r="BP57" i="207"/>
  <c r="BO57" i="207"/>
  <c r="BA57" i="207"/>
  <c r="AM57" i="207"/>
  <c r="Y57" i="207"/>
  <c r="CA56" i="207"/>
  <c r="BP56" i="207"/>
  <c r="BO56" i="207"/>
  <c r="BA56" i="207"/>
  <c r="AM56" i="207"/>
  <c r="Y56" i="207"/>
  <c r="CA55" i="207"/>
  <c r="BP55" i="207"/>
  <c r="BO55" i="207"/>
  <c r="BA55" i="207"/>
  <c r="AM55" i="207"/>
  <c r="Y55" i="207"/>
  <c r="CA54" i="207"/>
  <c r="BP54" i="207"/>
  <c r="BO54" i="207"/>
  <c r="BA54" i="207"/>
  <c r="AM54" i="207"/>
  <c r="Y54" i="207"/>
  <c r="CA53" i="207"/>
  <c r="BP53" i="207"/>
  <c r="BO53" i="207"/>
  <c r="BA53" i="207"/>
  <c r="AM53" i="207"/>
  <c r="Y53" i="207"/>
  <c r="CA52" i="207"/>
  <c r="BP52" i="207"/>
  <c r="BO52" i="207"/>
  <c r="BA52" i="207"/>
  <c r="AM52" i="207"/>
  <c r="Y52" i="207"/>
  <c r="CA51" i="207"/>
  <c r="BP51" i="207"/>
  <c r="BO51" i="207"/>
  <c r="BA51" i="207"/>
  <c r="AM51" i="207"/>
  <c r="Y51" i="207"/>
  <c r="CA50" i="207"/>
  <c r="BP50" i="207"/>
  <c r="BO50" i="207"/>
  <c r="BA50" i="207"/>
  <c r="AM50" i="207"/>
  <c r="Y50" i="207"/>
  <c r="CA49" i="207"/>
  <c r="BP49" i="207"/>
  <c r="BO49" i="207"/>
  <c r="BA49" i="207"/>
  <c r="AM49" i="207"/>
  <c r="Y49" i="207"/>
  <c r="CA48" i="207"/>
  <c r="BP48" i="207"/>
  <c r="BO48" i="207"/>
  <c r="BA48" i="207"/>
  <c r="AM48" i="207"/>
  <c r="Y48" i="207"/>
  <c r="CA47" i="207"/>
  <c r="BP47" i="207"/>
  <c r="BO47" i="207"/>
  <c r="BA47" i="207"/>
  <c r="AM47" i="207"/>
  <c r="Y47" i="207"/>
  <c r="CA46" i="207"/>
  <c r="BP46" i="207"/>
  <c r="BO46" i="207"/>
  <c r="BA46" i="207"/>
  <c r="AM46" i="207"/>
  <c r="Y46" i="207"/>
  <c r="CA45" i="207"/>
  <c r="BP45" i="207"/>
  <c r="BO45" i="207"/>
  <c r="BA45" i="207"/>
  <c r="AM45" i="207"/>
  <c r="Y45" i="207"/>
  <c r="CA44" i="207"/>
  <c r="BP44" i="207"/>
  <c r="BO44" i="207"/>
  <c r="BA44" i="207"/>
  <c r="AM44" i="207"/>
  <c r="Y44" i="207"/>
  <c r="CA43" i="207"/>
  <c r="BP43" i="207"/>
  <c r="BO43" i="207"/>
  <c r="BA43" i="207"/>
  <c r="AM43" i="207"/>
  <c r="Y43" i="207"/>
  <c r="CA42" i="207"/>
  <c r="BP42" i="207"/>
  <c r="BO42" i="207"/>
  <c r="BA42" i="207"/>
  <c r="AM42" i="207"/>
  <c r="Y42" i="207"/>
  <c r="CA41" i="207"/>
  <c r="BP41" i="207"/>
  <c r="BO41" i="207"/>
  <c r="BA41" i="207"/>
  <c r="AM41" i="207"/>
  <c r="Y41" i="207"/>
  <c r="BC40" i="207"/>
  <c r="BB40" i="207"/>
  <c r="AO40" i="207"/>
  <c r="AN40" i="207"/>
  <c r="AA40" i="207"/>
  <c r="Z40" i="207"/>
  <c r="BW39" i="207"/>
  <c r="BX39" i="207" s="1"/>
  <c r="BT39" i="207"/>
  <c r="BS39" i="207"/>
  <c r="BU39" i="207" s="1"/>
  <c r="BV39" i="207" s="1"/>
  <c r="BR39" i="207"/>
  <c r="C30" i="207"/>
  <c r="C29" i="207"/>
  <c r="BL27" i="207"/>
  <c r="BK27" i="207"/>
  <c r="BG27" i="207"/>
  <c r="AX27" i="207"/>
  <c r="AW27" i="207"/>
  <c r="AS27" i="207"/>
  <c r="AJ27" i="207"/>
  <c r="AI27" i="207"/>
  <c r="V27" i="207"/>
  <c r="U27" i="207"/>
  <c r="Q27" i="207"/>
  <c r="L27" i="207"/>
  <c r="B27" i="207"/>
  <c r="BC23" i="207"/>
  <c r="BB23" i="207"/>
  <c r="AO23" i="207"/>
  <c r="AA23" i="207"/>
  <c r="Z23" i="207"/>
  <c r="AN23" i="207" s="1"/>
  <c r="AA69" i="205"/>
  <c r="Z69" i="205"/>
  <c r="AB61" i="205"/>
  <c r="Z61" i="205"/>
  <c r="X61" i="205"/>
  <c r="AI49" i="205"/>
  <c r="AG49" i="205"/>
  <c r="AA49" i="205"/>
  <c r="Y49" i="205"/>
  <c r="AH47" i="205"/>
  <c r="AH46" i="205"/>
  <c r="AF46" i="205"/>
  <c r="AF47" i="205" s="1"/>
  <c r="Z46" i="205"/>
  <c r="Z47" i="205" s="1"/>
  <c r="W46" i="205"/>
  <c r="W47" i="205" s="1"/>
  <c r="AH45" i="205"/>
  <c r="AG45" i="205"/>
  <c r="AG46" i="205" s="1"/>
  <c r="AG47" i="205" s="1"/>
  <c r="AF45" i="205"/>
  <c r="AE45" i="205"/>
  <c r="AE46" i="205" s="1"/>
  <c r="AE47" i="205" s="1"/>
  <c r="Z45" i="205"/>
  <c r="Y45" i="205"/>
  <c r="Y46" i="205" s="1"/>
  <c r="Y47" i="205" s="1"/>
  <c r="X45" i="205"/>
  <c r="X46" i="205" s="1"/>
  <c r="X47" i="205" s="1"/>
  <c r="W45" i="205"/>
  <c r="O45" i="205"/>
  <c r="O46" i="205" s="1"/>
  <c r="O47" i="205" s="1"/>
  <c r="S44" i="205"/>
  <c r="P44" i="205"/>
  <c r="P45" i="205" s="1"/>
  <c r="O44" i="205"/>
  <c r="M44" i="205"/>
  <c r="L44" i="205"/>
  <c r="B44" i="205"/>
  <c r="C44" i="205" s="1"/>
  <c r="AH39" i="205"/>
  <c r="AF39" i="205"/>
  <c r="Z39" i="205"/>
  <c r="X39" i="205"/>
  <c r="AG36" i="205"/>
  <c r="AG37" i="205" s="1"/>
  <c r="AF36" i="205"/>
  <c r="AF37" i="205" s="1"/>
  <c r="Z36" i="205"/>
  <c r="Z37" i="205" s="1"/>
  <c r="W36" i="205"/>
  <c r="W37" i="205" s="1"/>
  <c r="AH35" i="205"/>
  <c r="AH36" i="205" s="1"/>
  <c r="AH37" i="205" s="1"/>
  <c r="AG35" i="205"/>
  <c r="AF35" i="205"/>
  <c r="AE35" i="205"/>
  <c r="AE36" i="205" s="1"/>
  <c r="AE37" i="205" s="1"/>
  <c r="Z35" i="205"/>
  <c r="Y35" i="205"/>
  <c r="Y36" i="205" s="1"/>
  <c r="Y37" i="205" s="1"/>
  <c r="X35" i="205"/>
  <c r="X36" i="205" s="1"/>
  <c r="X37" i="205" s="1"/>
  <c r="W35" i="205"/>
  <c r="Q35" i="205"/>
  <c r="Q36" i="205" s="1"/>
  <c r="Q37" i="205" s="1"/>
  <c r="O35" i="205"/>
  <c r="O36" i="205" s="1"/>
  <c r="O37" i="205" s="1"/>
  <c r="S34" i="205"/>
  <c r="R34" i="205"/>
  <c r="R35" i="205" s="1"/>
  <c r="Q34" i="205"/>
  <c r="P34" i="205"/>
  <c r="P35" i="205" s="1"/>
  <c r="O34" i="205"/>
  <c r="M34" i="205"/>
  <c r="L34" i="205"/>
  <c r="G34" i="205"/>
  <c r="E34" i="205"/>
  <c r="E35" i="205" s="1"/>
  <c r="E36" i="205" s="1"/>
  <c r="E37" i="205" s="1"/>
  <c r="D34" i="205"/>
  <c r="D35" i="205" s="1"/>
  <c r="B34" i="205"/>
  <c r="C34" i="205" s="1"/>
  <c r="C43" i="205"/>
  <c r="B43" i="205"/>
  <c r="AH29" i="205"/>
  <c r="AF29" i="205"/>
  <c r="Z29" i="205"/>
  <c r="X29" i="205"/>
  <c r="AG26" i="205"/>
  <c r="AG27" i="205" s="1"/>
  <c r="AF26" i="205"/>
  <c r="AF27" i="205" s="1"/>
  <c r="Z26" i="205"/>
  <c r="Z27" i="205" s="1"/>
  <c r="W26" i="205"/>
  <c r="W27" i="205" s="1"/>
  <c r="AH25" i="205"/>
  <c r="AH26" i="205" s="1"/>
  <c r="AH27" i="205" s="1"/>
  <c r="AG25" i="205"/>
  <c r="AF25" i="205"/>
  <c r="AE25" i="205"/>
  <c r="AE26" i="205" s="1"/>
  <c r="AE27" i="205" s="1"/>
  <c r="Z25" i="205"/>
  <c r="Y25" i="205"/>
  <c r="Y26" i="205" s="1"/>
  <c r="Y27" i="205" s="1"/>
  <c r="X25" i="205"/>
  <c r="X26" i="205" s="1"/>
  <c r="X27" i="205" s="1"/>
  <c r="W25" i="205"/>
  <c r="Q25" i="205"/>
  <c r="Q26" i="205" s="1"/>
  <c r="Q27" i="205" s="1"/>
  <c r="O25" i="205"/>
  <c r="O26" i="205" s="1"/>
  <c r="O27" i="205" s="1"/>
  <c r="S24" i="205"/>
  <c r="R24" i="205"/>
  <c r="R25" i="205" s="1"/>
  <c r="Q24" i="205"/>
  <c r="P24" i="205"/>
  <c r="P25" i="205" s="1"/>
  <c r="O24" i="205"/>
  <c r="M24" i="205"/>
  <c r="L24" i="205"/>
  <c r="G24" i="205"/>
  <c r="E24" i="205"/>
  <c r="E25" i="205" s="1"/>
  <c r="E26" i="205" s="1"/>
  <c r="E27" i="205" s="1"/>
  <c r="D24" i="205"/>
  <c r="D25" i="205" s="1"/>
  <c r="B24" i="205"/>
  <c r="C24" i="205" s="1"/>
  <c r="L21" i="205"/>
  <c r="H21" i="205"/>
  <c r="AB25" i="220" l="1"/>
  <c r="AC25" i="218"/>
  <c r="AD25" i="217"/>
  <c r="AB25" i="215"/>
  <c r="I25" i="205"/>
  <c r="D26" i="205"/>
  <c r="P36" i="205"/>
  <c r="S35" i="205"/>
  <c r="F44" i="205"/>
  <c r="D53" i="205"/>
  <c r="C45" i="205"/>
  <c r="C46" i="205" s="1"/>
  <c r="C47" i="205" s="1"/>
  <c r="AE43" i="205"/>
  <c r="O43" i="205"/>
  <c r="W43" i="205"/>
  <c r="D43" i="205"/>
  <c r="F34" i="205"/>
  <c r="C35" i="205"/>
  <c r="C36" i="205" s="1"/>
  <c r="C37" i="205" s="1"/>
  <c r="I35" i="205"/>
  <c r="D36" i="205"/>
  <c r="T25" i="205"/>
  <c r="R26" i="205"/>
  <c r="E43" i="205"/>
  <c r="P43" i="205"/>
  <c r="X43" i="205"/>
  <c r="AF43" i="205"/>
  <c r="T35" i="205"/>
  <c r="R36" i="205"/>
  <c r="P46" i="205"/>
  <c r="S45" i="205"/>
  <c r="P26" i="205"/>
  <c r="S25" i="205"/>
  <c r="F24" i="205"/>
  <c r="C25" i="205"/>
  <c r="C26" i="205" s="1"/>
  <c r="C27" i="205" s="1"/>
  <c r="H24" i="205"/>
  <c r="H34" i="205"/>
  <c r="H44" i="205"/>
  <c r="BG87" i="207"/>
  <c r="AE87" i="207"/>
  <c r="I24" i="205"/>
  <c r="T24" i="205"/>
  <c r="I34" i="205"/>
  <c r="T34" i="205"/>
  <c r="AN180" i="207"/>
  <c r="BB180" i="207"/>
  <c r="Z180" i="207"/>
  <c r="Z87" i="207"/>
  <c r="BB87" i="207"/>
  <c r="B35" i="205"/>
  <c r="AE27" i="207"/>
  <c r="B25" i="205"/>
  <c r="B45" i="205"/>
  <c r="AN87" i="207"/>
  <c r="BB27" i="207"/>
  <c r="Z27" i="207"/>
  <c r="AN27" i="207"/>
  <c r="AS87" i="207"/>
  <c r="BW99" i="207"/>
  <c r="BX99" i="207" s="1"/>
  <c r="BV99" i="207"/>
  <c r="AT97" i="207"/>
  <c r="AF97" i="207"/>
  <c r="AN167" i="207"/>
  <c r="BB167" i="207"/>
  <c r="Z167" i="207"/>
  <c r="BU179" i="207"/>
  <c r="BT179" i="207"/>
  <c r="AS167" i="207"/>
  <c r="AA180" i="207"/>
  <c r="AO180" i="207"/>
  <c r="Z27" i="208"/>
  <c r="BB27" i="208"/>
  <c r="AN27" i="208"/>
  <c r="BG27" i="208"/>
  <c r="AE27" i="208"/>
  <c r="BH97" i="208"/>
  <c r="AF97" i="208"/>
  <c r="Z87" i="208"/>
  <c r="BB87" i="208"/>
  <c r="Z180" i="208"/>
  <c r="BB180" i="208"/>
  <c r="AN180" i="208"/>
  <c r="BB167" i="208"/>
  <c r="Z167" i="208"/>
  <c r="AS167" i="208"/>
  <c r="O14" i="208"/>
  <c r="AD44" i="212"/>
  <c r="Z52" i="212"/>
  <c r="Z31" i="212"/>
  <c r="O232" i="199"/>
  <c r="Q58" i="212"/>
  <c r="W33" i="212"/>
  <c r="AA49" i="212"/>
  <c r="Q54" i="212"/>
  <c r="O38" i="199"/>
  <c r="AP14" i="208"/>
  <c r="U46" i="212"/>
  <c r="O95" i="199"/>
  <c r="Q45" i="212"/>
  <c r="AD60" i="212"/>
  <c r="S62" i="212"/>
  <c r="AD35" i="212"/>
  <c r="O206" i="199"/>
  <c r="O21" i="199"/>
  <c r="V41" i="212"/>
  <c r="AD62" i="212"/>
  <c r="O235" i="199"/>
  <c r="T51" i="212"/>
  <c r="T40" i="212"/>
  <c r="O200" i="199"/>
  <c r="O32" i="199"/>
  <c r="AA41" i="212"/>
  <c r="P59" i="212"/>
  <c r="O169" i="199"/>
  <c r="Z55" i="212"/>
  <c r="O218" i="199"/>
  <c r="U39" i="212"/>
  <c r="W40" i="212"/>
  <c r="AB49" i="212"/>
  <c r="V31" i="207"/>
  <c r="P55" i="212"/>
  <c r="W51" i="212"/>
  <c r="AA34" i="212"/>
  <c r="V171" i="208"/>
  <c r="U89" i="208"/>
  <c r="V31" i="208"/>
  <c r="X62" i="212"/>
  <c r="V90" i="207"/>
  <c r="AB32" i="212"/>
  <c r="Z38" i="212"/>
  <c r="Q35" i="212"/>
  <c r="O153" i="199"/>
  <c r="U92" i="208"/>
  <c r="P60" i="212"/>
  <c r="O102" i="199"/>
  <c r="Q49" i="212"/>
  <c r="T39" i="212"/>
  <c r="O212" i="199"/>
  <c r="AD33" i="212"/>
  <c r="O41" i="199"/>
  <c r="AA50" i="212"/>
  <c r="Z47" i="212"/>
  <c r="O219" i="199"/>
  <c r="Z42" i="212"/>
  <c r="AC48" i="212"/>
  <c r="Z39" i="212"/>
  <c r="O76" i="199"/>
  <c r="O111" i="199"/>
  <c r="T60" i="212"/>
  <c r="V32" i="208"/>
  <c r="O214" i="199"/>
  <c r="Z56" i="212"/>
  <c r="O202" i="199"/>
  <c r="Y43" i="212"/>
  <c r="T47" i="212"/>
  <c r="O168" i="199"/>
  <c r="AG16" i="207"/>
  <c r="R35" i="212"/>
  <c r="R53" i="212"/>
  <c r="AB56" i="212"/>
  <c r="O14" i="207"/>
  <c r="T57" i="212"/>
  <c r="W53" i="212"/>
  <c r="U41" i="212"/>
  <c r="R16" i="208"/>
  <c r="AC62" i="212"/>
  <c r="V45" i="212"/>
  <c r="O43" i="199"/>
  <c r="V56" i="212"/>
  <c r="X34" i="212"/>
  <c r="AG16" i="208"/>
  <c r="O35" i="199"/>
  <c r="P57" i="212"/>
  <c r="O209" i="199"/>
  <c r="T50" i="212"/>
  <c r="Z35" i="212"/>
  <c r="O100" i="199"/>
  <c r="R40" i="212"/>
  <c r="U34" i="212"/>
  <c r="X54" i="212"/>
  <c r="X56" i="212"/>
  <c r="X45" i="212"/>
  <c r="U51" i="212"/>
  <c r="R31" i="212"/>
  <c r="R36" i="212"/>
  <c r="O98" i="199"/>
  <c r="AC51" i="212"/>
  <c r="O78" i="199"/>
  <c r="Z33" i="212"/>
  <c r="R43" i="212"/>
  <c r="O175" i="199"/>
  <c r="AB14" i="208"/>
  <c r="N14" i="207"/>
  <c r="W39" i="212"/>
  <c r="P45" i="212"/>
  <c r="V91" i="207"/>
  <c r="Y33" i="212"/>
  <c r="X44" i="212"/>
  <c r="Q39" i="212"/>
  <c r="Y62" i="212"/>
  <c r="S39" i="212"/>
  <c r="X51" i="212"/>
  <c r="O186" i="199"/>
  <c r="O31" i="199"/>
  <c r="U44" i="212"/>
  <c r="O156" i="199"/>
  <c r="U31" i="208"/>
  <c r="R46" i="212"/>
  <c r="O107" i="199"/>
  <c r="AD39" i="212"/>
  <c r="S51" i="212"/>
  <c r="S42" i="212"/>
  <c r="AE16" i="207"/>
  <c r="AA55" i="212"/>
  <c r="R51" i="212"/>
  <c r="AA31" i="212"/>
  <c r="W50" i="212"/>
  <c r="Q57" i="212"/>
  <c r="O45" i="199"/>
  <c r="T15" i="207"/>
  <c r="O203" i="199"/>
  <c r="O106" i="199"/>
  <c r="O154" i="199"/>
  <c r="Z34" i="212"/>
  <c r="X43" i="212"/>
  <c r="W49" i="212"/>
  <c r="Y54" i="212"/>
  <c r="O170" i="199"/>
  <c r="U43" i="212"/>
  <c r="U29" i="208"/>
  <c r="R50" i="212"/>
  <c r="O72" i="199"/>
  <c r="AC43" i="212"/>
  <c r="O110" i="199"/>
  <c r="Z36" i="212"/>
  <c r="X40" i="212"/>
  <c r="R47" i="212"/>
  <c r="AC58" i="212"/>
  <c r="O201" i="199"/>
  <c r="V91" i="208"/>
  <c r="U90" i="207"/>
  <c r="Z37" i="212"/>
  <c r="P32" i="212"/>
  <c r="Y47" i="212"/>
  <c r="AD43" i="212"/>
  <c r="Z45" i="212"/>
  <c r="P44" i="212"/>
  <c r="Z53" i="212"/>
  <c r="AA60" i="212"/>
  <c r="O195" i="199"/>
  <c r="AC36" i="212"/>
  <c r="AA36" i="212"/>
  <c r="O223" i="199"/>
  <c r="O101" i="199"/>
  <c r="R56" i="212"/>
  <c r="O155" i="199"/>
  <c r="V30" i="208"/>
  <c r="O52" i="199"/>
  <c r="U38" i="212"/>
  <c r="O205" i="199"/>
  <c r="V58" i="212"/>
  <c r="R16" i="207"/>
  <c r="O40" i="199"/>
  <c r="O99" i="199"/>
  <c r="AA42" i="212"/>
  <c r="S55" i="212"/>
  <c r="AC35" i="212"/>
  <c r="BH16" i="208"/>
  <c r="O86" i="199"/>
  <c r="Y53" i="212"/>
  <c r="O167" i="199"/>
  <c r="S36" i="212"/>
  <c r="Y51" i="212"/>
  <c r="V38" i="212"/>
  <c r="AA32" i="212"/>
  <c r="AD45" i="212"/>
  <c r="AC56" i="212"/>
  <c r="X39" i="212"/>
  <c r="O236" i="199"/>
  <c r="O113" i="199"/>
  <c r="X49" i="212"/>
  <c r="AJ171" i="208"/>
  <c r="O191" i="199"/>
  <c r="O171" i="199"/>
  <c r="Q51" i="212"/>
  <c r="O30" i="199"/>
  <c r="P47" i="212"/>
  <c r="P38" i="212"/>
  <c r="O225" i="199"/>
  <c r="U92" i="207"/>
  <c r="W58" i="212"/>
  <c r="V29" i="207"/>
  <c r="O181" i="199"/>
  <c r="O166" i="199"/>
  <c r="AB46" i="212"/>
  <c r="AT16" i="208"/>
  <c r="Q40" i="212"/>
  <c r="O196" i="199"/>
  <c r="O92" i="199"/>
  <c r="AD54" i="212"/>
  <c r="Z41" i="212"/>
  <c r="O213" i="199"/>
  <c r="P58" i="212"/>
  <c r="V46" i="212"/>
  <c r="O34" i="199"/>
  <c r="AB51" i="212"/>
  <c r="U31" i="212"/>
  <c r="BH16" i="207"/>
  <c r="P34" i="212"/>
  <c r="Q31" i="212"/>
  <c r="P49" i="212"/>
  <c r="AA35" i="212"/>
  <c r="V35" i="212"/>
  <c r="O226" i="199"/>
  <c r="AB42" i="212"/>
  <c r="O152" i="199"/>
  <c r="V54" i="212"/>
  <c r="R62" i="212"/>
  <c r="P52" i="212"/>
  <c r="O211" i="199"/>
  <c r="O217" i="199"/>
  <c r="O227" i="199"/>
  <c r="Q37" i="212"/>
  <c r="W42" i="212"/>
  <c r="Y36" i="212"/>
  <c r="P31" i="212"/>
  <c r="O88" i="199"/>
  <c r="T48" i="212"/>
  <c r="P48" i="212"/>
  <c r="S34" i="212"/>
  <c r="AX90" i="208"/>
  <c r="V52" i="212"/>
  <c r="R37" i="212"/>
  <c r="O94" i="199"/>
  <c r="AD36" i="212"/>
  <c r="O28" i="199"/>
  <c r="O230" i="199"/>
  <c r="Y42" i="212"/>
  <c r="O115" i="199"/>
  <c r="Q32" i="212"/>
  <c r="W56" i="212"/>
  <c r="AW89" i="208"/>
  <c r="O183" i="199"/>
  <c r="O215" i="199"/>
  <c r="S38" i="212"/>
  <c r="AU16" i="207"/>
  <c r="P16" i="207"/>
  <c r="V92" i="207"/>
  <c r="AC38" i="212"/>
  <c r="T44" i="212"/>
  <c r="AC39" i="212"/>
  <c r="BD14" i="207"/>
  <c r="AB43" i="212"/>
  <c r="U89" i="207"/>
  <c r="P37" i="212"/>
  <c r="P56" i="212"/>
  <c r="U29" i="207"/>
  <c r="S32" i="212"/>
  <c r="O33" i="199"/>
  <c r="R52" i="212"/>
  <c r="AW169" i="208"/>
  <c r="O160" i="199"/>
  <c r="AB37" i="212"/>
  <c r="Z62" i="212"/>
  <c r="AB45" i="212"/>
  <c r="AB48" i="212"/>
  <c r="X53" i="212"/>
  <c r="S47" i="212"/>
  <c r="V89" i="207"/>
  <c r="P62" i="212"/>
  <c r="O172" i="199"/>
  <c r="R57" i="212"/>
  <c r="BI16" i="208"/>
  <c r="Y45" i="212"/>
  <c r="O164" i="199"/>
  <c r="Z59" i="212"/>
  <c r="T35" i="212"/>
  <c r="T34" i="212"/>
  <c r="O36" i="199"/>
  <c r="AC57" i="212"/>
  <c r="U40" i="212"/>
  <c r="AA48" i="212"/>
  <c r="R32" i="212"/>
  <c r="O83" i="199"/>
  <c r="U33" i="212"/>
  <c r="S49" i="212"/>
  <c r="Y52" i="212"/>
  <c r="AD40" i="212"/>
  <c r="Q62" i="212"/>
  <c r="BI17" i="208"/>
  <c r="X50" i="212"/>
  <c r="V169" i="207"/>
  <c r="Q47" i="212"/>
  <c r="R60" i="212"/>
  <c r="AD42" i="212"/>
  <c r="O112" i="199"/>
  <c r="W32" i="212"/>
  <c r="BE14" i="207"/>
  <c r="AD37" i="212"/>
  <c r="O204" i="199"/>
  <c r="T38" i="212"/>
  <c r="O233" i="199"/>
  <c r="Y60" i="212"/>
  <c r="AD56" i="212"/>
  <c r="W31" i="212"/>
  <c r="S43" i="212"/>
  <c r="O151" i="199"/>
  <c r="AD47" i="212"/>
  <c r="P54" i="212"/>
  <c r="U54" i="212"/>
  <c r="AU17" i="207"/>
  <c r="O84" i="199"/>
  <c r="Q16" i="207"/>
  <c r="V31" i="212"/>
  <c r="O185" i="199"/>
  <c r="AB60" i="212"/>
  <c r="AX89" i="208"/>
  <c r="O71" i="199"/>
  <c r="AQ14" i="208"/>
  <c r="X58" i="212"/>
  <c r="AU17" i="208"/>
  <c r="AB59" i="212"/>
  <c r="Y41" i="212"/>
  <c r="S16" i="208"/>
  <c r="O188" i="199"/>
  <c r="X52" i="212"/>
  <c r="O104" i="199"/>
  <c r="T32" i="212"/>
  <c r="V90" i="208"/>
  <c r="AV15" i="208"/>
  <c r="O50" i="199"/>
  <c r="AB47" i="212"/>
  <c r="AA53" i="212"/>
  <c r="AI171" i="208"/>
  <c r="S37" i="212"/>
  <c r="V53" i="212"/>
  <c r="S17" i="207"/>
  <c r="Y57" i="212"/>
  <c r="V51" i="212"/>
  <c r="V36" i="212"/>
  <c r="X47" i="212"/>
  <c r="O121" i="199"/>
  <c r="S31" i="212"/>
  <c r="AD34" i="212"/>
  <c r="O47" i="199"/>
  <c r="P35" i="212"/>
  <c r="AB54" i="212"/>
  <c r="AB31" i="212"/>
  <c r="O216" i="199"/>
  <c r="O221" i="199"/>
  <c r="O189" i="199"/>
  <c r="AA62" i="212"/>
  <c r="U60" i="212"/>
  <c r="AC34" i="212"/>
  <c r="T59" i="212"/>
  <c r="AD46" i="212"/>
  <c r="AA46" i="212"/>
  <c r="O27" i="199"/>
  <c r="W55" i="212"/>
  <c r="Q55" i="212"/>
  <c r="AD41" i="212"/>
  <c r="Y31" i="212"/>
  <c r="AB40" i="212"/>
  <c r="T46" i="212"/>
  <c r="U32" i="212"/>
  <c r="O80" i="199"/>
  <c r="O22" i="199"/>
  <c r="O163" i="199"/>
  <c r="O208" i="199"/>
  <c r="X57" i="212"/>
  <c r="O174" i="199"/>
  <c r="V30" i="207"/>
  <c r="Z51" i="212"/>
  <c r="T58" i="212"/>
  <c r="AC32" i="212"/>
  <c r="O29" i="199"/>
  <c r="S52" i="212"/>
  <c r="V32" i="212"/>
  <c r="Z43" i="212"/>
  <c r="O46" i="199"/>
  <c r="T15" i="208"/>
  <c r="AC45" i="212"/>
  <c r="U36" i="212"/>
  <c r="O97" i="199"/>
  <c r="U58" i="212"/>
  <c r="AB39" i="212"/>
  <c r="AD50" i="212"/>
  <c r="O234" i="199"/>
  <c r="W54" i="212"/>
  <c r="R54" i="212"/>
  <c r="AJ91" i="208"/>
  <c r="Y50" i="212"/>
  <c r="W44" i="212"/>
  <c r="BI17" i="207"/>
  <c r="O179" i="199"/>
  <c r="P46" i="212"/>
  <c r="O81" i="199"/>
  <c r="AC37" i="212"/>
  <c r="Z46" i="212"/>
  <c r="Q56" i="212"/>
  <c r="Z40" i="212"/>
  <c r="Q36" i="212"/>
  <c r="O165" i="199"/>
  <c r="W35" i="212"/>
  <c r="T49" i="212"/>
  <c r="AC31" i="212"/>
  <c r="V43" i="212"/>
  <c r="AD31" i="212"/>
  <c r="O91" i="199"/>
  <c r="R34" i="212"/>
  <c r="U90" i="208"/>
  <c r="U169" i="208"/>
  <c r="O123" i="199"/>
  <c r="AX169" i="208"/>
  <c r="Y32" i="212"/>
  <c r="Q48" i="212"/>
  <c r="W52" i="212"/>
  <c r="X42" i="212"/>
  <c r="Z49" i="212"/>
  <c r="R49" i="212"/>
  <c r="AA51" i="212"/>
  <c r="R55" i="212"/>
  <c r="O161" i="199"/>
  <c r="O25" i="199"/>
  <c r="V42" i="212"/>
  <c r="X36" i="212"/>
  <c r="W57" i="212"/>
  <c r="AD38" i="212"/>
  <c r="Y35" i="212"/>
  <c r="BJ15" i="207"/>
  <c r="T41" i="212"/>
  <c r="S41" i="212"/>
  <c r="W38" i="212"/>
  <c r="AB53" i="212"/>
  <c r="T62" i="212"/>
  <c r="AC59" i="212"/>
  <c r="BD14" i="208"/>
  <c r="AD55" i="212"/>
  <c r="V48" i="212"/>
  <c r="T42" i="212"/>
  <c r="AB33" i="212"/>
  <c r="O207" i="199"/>
  <c r="P53" i="212"/>
  <c r="O74" i="199"/>
  <c r="O220" i="199"/>
  <c r="V171" i="207"/>
  <c r="O182" i="199"/>
  <c r="AG17" i="208"/>
  <c r="P40" i="212"/>
  <c r="P42" i="212"/>
  <c r="AT16" i="207"/>
  <c r="O228" i="199"/>
  <c r="O105" i="199"/>
  <c r="O192" i="199"/>
  <c r="AC54" i="212"/>
  <c r="Q60" i="212"/>
  <c r="Q43" i="212"/>
  <c r="S50" i="212"/>
  <c r="W47" i="212"/>
  <c r="T43" i="212"/>
  <c r="R45" i="212"/>
  <c r="Z32" i="212"/>
  <c r="BJ15" i="208"/>
  <c r="O89" i="199"/>
  <c r="W46" i="212"/>
  <c r="T37" i="212"/>
  <c r="Z57" i="212"/>
  <c r="AC52" i="212"/>
  <c r="AR16" i="207"/>
  <c r="O229" i="199"/>
  <c r="AG17" i="207"/>
  <c r="V44" i="212"/>
  <c r="AH15" i="207"/>
  <c r="AB44" i="212"/>
  <c r="X33" i="212"/>
  <c r="O190" i="199"/>
  <c r="Q34" i="212"/>
  <c r="AB57" i="212"/>
  <c r="U32" i="208"/>
  <c r="O73" i="199"/>
  <c r="V33" i="212"/>
  <c r="R58" i="212"/>
  <c r="Q52" i="212"/>
  <c r="V29" i="208"/>
  <c r="V39" i="212"/>
  <c r="U56" i="212"/>
  <c r="Y55" i="212"/>
  <c r="AS16" i="207"/>
  <c r="BG16" i="207"/>
  <c r="AA33" i="212"/>
  <c r="X48" i="212"/>
  <c r="AB41" i="212"/>
  <c r="V62" i="212"/>
  <c r="AA47" i="212"/>
  <c r="AD52" i="212"/>
  <c r="AD57" i="212"/>
  <c r="AC14" i="208"/>
  <c r="O39" i="199"/>
  <c r="W59" i="212"/>
  <c r="T52" i="212"/>
  <c r="O44" i="199"/>
  <c r="O116" i="199"/>
  <c r="T45" i="212"/>
  <c r="AC60" i="212"/>
  <c r="Y44" i="212"/>
  <c r="W48" i="212"/>
  <c r="O194" i="199"/>
  <c r="Z54" i="212"/>
  <c r="Y39" i="212"/>
  <c r="S53" i="212"/>
  <c r="O173" i="199"/>
  <c r="AI92" i="208"/>
  <c r="AD16" i="207"/>
  <c r="O79" i="199"/>
  <c r="AF16" i="207"/>
  <c r="T54" i="212"/>
  <c r="P41" i="212"/>
  <c r="Q59" i="212"/>
  <c r="O176" i="199"/>
  <c r="Q38" i="212"/>
  <c r="X35" i="212"/>
  <c r="AA43" i="212"/>
  <c r="AW90" i="208"/>
  <c r="O87" i="199"/>
  <c r="R44" i="212"/>
  <c r="O37" i="199"/>
  <c r="P51" i="212"/>
  <c r="AA38" i="212"/>
  <c r="O103" i="199"/>
  <c r="BI16" i="207"/>
  <c r="V60" i="212"/>
  <c r="AA45" i="212"/>
  <c r="Y34" i="212"/>
  <c r="O178" i="199"/>
  <c r="Q53" i="212"/>
  <c r="O210" i="199"/>
  <c r="U37" i="212"/>
  <c r="O49" i="199"/>
  <c r="AA39" i="212"/>
  <c r="Q41" i="212"/>
  <c r="AC40" i="212"/>
  <c r="AC33" i="212"/>
  <c r="AC47" i="212"/>
  <c r="V50" i="212"/>
  <c r="O193" i="199"/>
  <c r="T53" i="212"/>
  <c r="U32" i="207"/>
  <c r="U52" i="212"/>
  <c r="BF16" i="207"/>
  <c r="Y38" i="212"/>
  <c r="AC42" i="212"/>
  <c r="U91" i="208"/>
  <c r="AD48" i="212"/>
  <c r="O199" i="199"/>
  <c r="AC49" i="212"/>
  <c r="V89" i="208"/>
  <c r="AB50" i="212"/>
  <c r="T33" i="212"/>
  <c r="P43" i="212"/>
  <c r="Y56" i="212"/>
  <c r="U62" i="212"/>
  <c r="P33" i="212"/>
  <c r="V169" i="208"/>
  <c r="X55" i="212"/>
  <c r="AB14" i="207"/>
  <c r="Q44" i="212"/>
  <c r="AD51" i="212"/>
  <c r="U171" i="207"/>
  <c r="AB38" i="212"/>
  <c r="V49" i="212"/>
  <c r="AC53" i="212"/>
  <c r="X41" i="212"/>
  <c r="X37" i="212"/>
  <c r="U55" i="212"/>
  <c r="Y40" i="212"/>
  <c r="AV15" i="207"/>
  <c r="S59" i="212"/>
  <c r="W45" i="212"/>
  <c r="AC41" i="212"/>
  <c r="Y58" i="212"/>
  <c r="O108" i="199"/>
  <c r="U48" i="212"/>
  <c r="Y48" i="212"/>
  <c r="O197" i="199"/>
  <c r="V57" i="212"/>
  <c r="O85" i="199"/>
  <c r="U47" i="212"/>
  <c r="T56" i="212"/>
  <c r="S54" i="212"/>
  <c r="AJ92" i="208"/>
  <c r="U30" i="207"/>
  <c r="T36" i="212"/>
  <c r="AF16" i="208"/>
  <c r="O23" i="199"/>
  <c r="AA57" i="212"/>
  <c r="U30" i="208"/>
  <c r="R33" i="212"/>
  <c r="AD53" i="212"/>
  <c r="Z60" i="212"/>
  <c r="U169" i="207"/>
  <c r="S48" i="212"/>
  <c r="O184" i="199"/>
  <c r="W34" i="212"/>
  <c r="O82" i="199"/>
  <c r="S35" i="212"/>
  <c r="S16" i="207"/>
  <c r="AC50" i="212"/>
  <c r="P36" i="212"/>
  <c r="O119" i="199"/>
  <c r="U45" i="212"/>
  <c r="AC14" i="207"/>
  <c r="AB62" i="212"/>
  <c r="AA56" i="212"/>
  <c r="AA59" i="212"/>
  <c r="W43" i="212"/>
  <c r="O177" i="199"/>
  <c r="R38" i="212"/>
  <c r="O118" i="199"/>
  <c r="O122" i="199"/>
  <c r="U171" i="208"/>
  <c r="AB55" i="212"/>
  <c r="V37" i="212"/>
  <c r="O158" i="199"/>
  <c r="U59" i="212"/>
  <c r="Z48" i="212"/>
  <c r="O26" i="199"/>
  <c r="O77" i="199"/>
  <c r="R59" i="212"/>
  <c r="O222" i="199"/>
  <c r="R39" i="212"/>
  <c r="AC55" i="212"/>
  <c r="AD59" i="212"/>
  <c r="Z58" i="212"/>
  <c r="S33" i="212"/>
  <c r="Y37" i="212"/>
  <c r="O180" i="199"/>
  <c r="BE14" i="208"/>
  <c r="X32" i="212"/>
  <c r="W41" i="212"/>
  <c r="AB35" i="212"/>
  <c r="AB52" i="212"/>
  <c r="AA40" i="212"/>
  <c r="R41" i="212"/>
  <c r="S56" i="212"/>
  <c r="X46" i="212"/>
  <c r="AA37" i="212"/>
  <c r="AB58" i="212"/>
  <c r="P39" i="212"/>
  <c r="AC44" i="212"/>
  <c r="AA58" i="212"/>
  <c r="O224" i="199"/>
  <c r="AB34" i="212"/>
  <c r="V40" i="212"/>
  <c r="AA54" i="212"/>
  <c r="S17" i="208"/>
  <c r="AH15" i="208"/>
  <c r="O159" i="199"/>
  <c r="O157" i="199"/>
  <c r="AP14" i="207"/>
  <c r="V32" i="207"/>
  <c r="W36" i="212"/>
  <c r="AC46" i="212"/>
  <c r="O117" i="199"/>
  <c r="AQ14" i="207"/>
  <c r="O75" i="199"/>
  <c r="AD49" i="212"/>
  <c r="U91" i="207"/>
  <c r="Q42" i="212"/>
  <c r="O231" i="199"/>
  <c r="X38" i="212"/>
  <c r="O198" i="199"/>
  <c r="S60" i="212"/>
  <c r="U53" i="212"/>
  <c r="O48" i="199"/>
  <c r="V47" i="212"/>
  <c r="AI91" i="208"/>
  <c r="X31" i="212"/>
  <c r="AA52" i="212"/>
  <c r="AB36" i="212"/>
  <c r="O114" i="199"/>
  <c r="V92" i="208"/>
  <c r="U49" i="212"/>
  <c r="S44" i="212"/>
  <c r="Z50" i="212"/>
  <c r="Z44" i="212"/>
  <c r="V34" i="212"/>
  <c r="S46" i="212"/>
  <c r="U50" i="212"/>
  <c r="O24" i="199"/>
  <c r="U31" i="207"/>
  <c r="O93" i="199"/>
  <c r="AD32" i="212"/>
  <c r="O162" i="199"/>
  <c r="T55" i="212"/>
  <c r="S58" i="212"/>
  <c r="R48" i="212"/>
  <c r="T31" i="212"/>
  <c r="O51" i="199"/>
  <c r="Q46" i="212"/>
  <c r="U57" i="212"/>
  <c r="R42" i="212"/>
  <c r="O109" i="199"/>
  <c r="Y59" i="212"/>
  <c r="Y46" i="212"/>
  <c r="N14" i="208"/>
  <c r="O90" i="199"/>
  <c r="S57" i="212"/>
  <c r="Q50" i="212"/>
  <c r="U42" i="212"/>
  <c r="W37" i="212"/>
  <c r="W60" i="212"/>
  <c r="AA44" i="212"/>
  <c r="O187" i="199"/>
  <c r="Q33" i="212"/>
  <c r="AD58" i="212"/>
  <c r="P50" i="212"/>
  <c r="X59" i="212"/>
  <c r="X60" i="212"/>
  <c r="O120" i="199"/>
  <c r="Y49" i="212"/>
  <c r="S40" i="212"/>
  <c r="AU16" i="208"/>
  <c r="U35" i="212"/>
  <c r="V59" i="212"/>
  <c r="V55" i="212"/>
  <c r="W62" i="212"/>
  <c r="S45" i="212"/>
  <c r="O42" i="199"/>
  <c r="O96" i="199"/>
  <c r="AL54" i="212" l="1"/>
  <c r="AQ46" i="212"/>
  <c r="AI56" i="212"/>
  <c r="M96" i="204"/>
  <c r="AP34" i="212"/>
  <c r="AT49" i="212"/>
  <c r="AQ58" i="212"/>
  <c r="AQ53" i="212"/>
  <c r="AQ52" i="212"/>
  <c r="AO43" i="212"/>
  <c r="L67" i="204"/>
  <c r="M101" i="204"/>
  <c r="AM55" i="212"/>
  <c r="M57" i="204" s="1"/>
  <c r="AU31" i="212"/>
  <c r="AI36" i="212"/>
  <c r="AO45" i="212"/>
  <c r="L84" i="204"/>
  <c r="AU45" i="212"/>
  <c r="AS43" i="212"/>
  <c r="AR54" i="212"/>
  <c r="L87" i="204"/>
  <c r="AO47" i="212"/>
  <c r="AL52" i="212"/>
  <c r="AG31" i="212"/>
  <c r="AP42" i="212"/>
  <c r="AQ60" i="212"/>
  <c r="J15" i="208"/>
  <c r="J152" i="208" s="1"/>
  <c r="J40" i="208"/>
  <c r="T40" i="208"/>
  <c r="T180" i="208" s="1"/>
  <c r="AV40" i="208"/>
  <c r="AV100" i="208" s="1"/>
  <c r="J100" i="208"/>
  <c r="AH40" i="208"/>
  <c r="AH180" i="208" s="1"/>
  <c r="J180" i="208"/>
  <c r="BJ40" i="208"/>
  <c r="BJ180" i="208" s="1"/>
  <c r="AQ54" i="212"/>
  <c r="AQ49" i="212"/>
  <c r="AH39" i="212"/>
  <c r="AI31" i="212"/>
  <c r="AJ46" i="212"/>
  <c r="AU51" i="212"/>
  <c r="AU43" i="212"/>
  <c r="AS51" i="212"/>
  <c r="AG60" i="212"/>
  <c r="L62" i="204" s="1"/>
  <c r="AT52" i="212"/>
  <c r="AN45" i="212"/>
  <c r="L65" i="204"/>
  <c r="AG40" i="212"/>
  <c r="L42" i="204" s="1"/>
  <c r="AJ31" i="212"/>
  <c r="AS54" i="212"/>
  <c r="AI53" i="212"/>
  <c r="M105" i="204"/>
  <c r="AS45" i="212"/>
  <c r="AQ40" i="212"/>
  <c r="AT32" i="212"/>
  <c r="AS53" i="212"/>
  <c r="AK34" i="212"/>
  <c r="AK57" i="212"/>
  <c r="AG48" i="212"/>
  <c r="L50" i="204" s="1"/>
  <c r="AM56" i="212"/>
  <c r="M58" i="204" s="1"/>
  <c r="AO35" i="212"/>
  <c r="AR35" i="212"/>
  <c r="L96" i="204"/>
  <c r="AI55" i="212"/>
  <c r="AH42" i="212"/>
  <c r="AU56" i="212"/>
  <c r="L94" i="204"/>
  <c r="J100" i="207"/>
  <c r="AH40" i="207"/>
  <c r="AH100" i="207" s="1"/>
  <c r="BJ40" i="207"/>
  <c r="BJ180" i="207" s="1"/>
  <c r="J15" i="207"/>
  <c r="J111" i="207" s="1"/>
  <c r="J180" i="207"/>
  <c r="T40" i="207"/>
  <c r="T180" i="207" s="1"/>
  <c r="J40" i="207"/>
  <c r="AV40" i="207"/>
  <c r="AV180" i="207" s="1"/>
  <c r="AN44" i="212"/>
  <c r="M106" i="204"/>
  <c r="L90" i="204"/>
  <c r="AI32" i="212"/>
  <c r="AO58" i="212"/>
  <c r="AI48" i="212"/>
  <c r="AH37" i="212"/>
  <c r="AP49" i="212"/>
  <c r="AG55" i="212"/>
  <c r="L57" i="204" s="1"/>
  <c r="AO54" i="212"/>
  <c r="AO42" i="212"/>
  <c r="AR53" i="212"/>
  <c r="M98" i="204"/>
  <c r="AR43" i="212"/>
  <c r="AO34" i="212"/>
  <c r="AU44" i="212"/>
  <c r="AL31" i="212"/>
  <c r="AN48" i="212"/>
  <c r="AO41" i="212"/>
  <c r="M114" i="204"/>
  <c r="AP62" i="212"/>
  <c r="AG42" i="212"/>
  <c r="L44" i="204" s="1"/>
  <c r="AL47" i="212"/>
  <c r="AP47" i="212"/>
  <c r="M116" i="204"/>
  <c r="AK49" i="212"/>
  <c r="AH58" i="212"/>
  <c r="AG50" i="212"/>
  <c r="L52" i="204" s="1"/>
  <c r="M95" i="204"/>
  <c r="AN38" i="212"/>
  <c r="AT57" i="212"/>
  <c r="M117" i="204"/>
  <c r="AS35" i="212"/>
  <c r="AT51" i="212"/>
  <c r="AU40" i="212"/>
  <c r="AQ50" i="212"/>
  <c r="AJ51" i="212"/>
  <c r="AS31" i="212"/>
  <c r="L79" i="204"/>
  <c r="AP36" i="212"/>
  <c r="AM36" i="212"/>
  <c r="M38" i="204" s="1"/>
  <c r="AO48" i="212"/>
  <c r="L112" i="204"/>
  <c r="M80" i="204"/>
  <c r="AN43" i="212"/>
  <c r="AI43" i="212"/>
  <c r="L83" i="204"/>
  <c r="AK53" i="212"/>
  <c r="AT53" i="212"/>
  <c r="AK43" i="212"/>
  <c r="AK41" i="212"/>
  <c r="AM34" i="212"/>
  <c r="M36" i="204" s="1"/>
  <c r="AK50" i="212"/>
  <c r="AQ34" i="212"/>
  <c r="AT42" i="212"/>
  <c r="AP39" i="212"/>
  <c r="AP52" i="212"/>
  <c r="AR40" i="212"/>
  <c r="AR41" i="212"/>
  <c r="AU55" i="212"/>
  <c r="AH52" i="212"/>
  <c r="L97" i="204"/>
  <c r="AT38" i="212"/>
  <c r="AQ51" i="212"/>
  <c r="AH40" i="212"/>
  <c r="AP38" i="212"/>
  <c r="AU54" i="212"/>
  <c r="M113" i="204"/>
  <c r="AL59" i="212"/>
  <c r="AK32" i="212"/>
  <c r="AR55" i="212"/>
  <c r="AT45" i="212"/>
  <c r="AN47" i="212"/>
  <c r="AM52" i="212"/>
  <c r="M54" i="204" s="1"/>
  <c r="AM43" i="212"/>
  <c r="M45" i="204" s="1"/>
  <c r="L98" i="204"/>
  <c r="AL53" i="212"/>
  <c r="L113" i="204"/>
  <c r="AR58" i="212"/>
  <c r="AJ48" i="212"/>
  <c r="AM48" i="212"/>
  <c r="M50" i="204" s="1"/>
  <c r="AK46" i="212"/>
  <c r="M91" i="204"/>
  <c r="AJ38" i="212"/>
  <c r="AP33" i="212"/>
  <c r="AN52" i="212"/>
  <c r="AG53" i="212"/>
  <c r="L55" i="204" s="1"/>
  <c r="AO60" i="212"/>
  <c r="AS48" i="212"/>
  <c r="AQ56" i="212"/>
  <c r="AH62" i="212"/>
  <c r="M110" i="204"/>
  <c r="AQ35" i="212"/>
  <c r="AJ34" i="212"/>
  <c r="AN59" i="212"/>
  <c r="AU53" i="212"/>
  <c r="AR60" i="212"/>
  <c r="AJ60" i="212"/>
  <c r="AR52" i="212"/>
  <c r="AG52" i="212"/>
  <c r="L54" i="204" s="1"/>
  <c r="M104" i="204"/>
  <c r="AS44" i="212"/>
  <c r="L99" i="204"/>
  <c r="AL45" i="212"/>
  <c r="AS37" i="212"/>
  <c r="AR62" i="212"/>
  <c r="AL34" i="212"/>
  <c r="AO38" i="212"/>
  <c r="L85" i="204"/>
  <c r="AT31" i="212"/>
  <c r="AM38" i="212"/>
  <c r="M40" i="204" s="1"/>
  <c r="AR45" i="212"/>
  <c r="AJ33" i="212"/>
  <c r="AU46" i="212"/>
  <c r="AU57" i="212"/>
  <c r="AL44" i="212"/>
  <c r="AQ55" i="212"/>
  <c r="AH32" i="212"/>
  <c r="AR50" i="212"/>
  <c r="AQ48" i="212"/>
  <c r="AR56" i="212"/>
  <c r="L74" i="204"/>
  <c r="L104" i="204"/>
  <c r="AP55" i="212"/>
  <c r="M76" i="204"/>
  <c r="AT47" i="212"/>
  <c r="AJ32" i="212"/>
  <c r="AO50" i="212"/>
  <c r="AG32" i="212"/>
  <c r="L34" i="204" s="1"/>
  <c r="AJ37" i="212"/>
  <c r="AS58" i="212"/>
  <c r="AN46" i="212"/>
  <c r="AG49" i="212"/>
  <c r="L51" i="204" s="1"/>
  <c r="M112" i="204"/>
  <c r="AO57" i="212"/>
  <c r="AP32" i="212"/>
  <c r="AM51" i="212"/>
  <c r="M53" i="204" s="1"/>
  <c r="AO36" i="212"/>
  <c r="AK54" i="212"/>
  <c r="AQ36" i="212"/>
  <c r="AJ44" i="212"/>
  <c r="AK35" i="212"/>
  <c r="AJ55" i="212"/>
  <c r="AM53" i="212"/>
  <c r="M55" i="204" s="1"/>
  <c r="AJ42" i="212"/>
  <c r="L66" i="204"/>
  <c r="AS49" i="212"/>
  <c r="AK42" i="212"/>
  <c r="AG39" i="212"/>
  <c r="L41" i="204" s="1"/>
  <c r="AJ41" i="212"/>
  <c r="AN49" i="212"/>
  <c r="AH36" i="212"/>
  <c r="AM60" i="212"/>
  <c r="M62" i="204" s="1"/>
  <c r="AL49" i="212"/>
  <c r="AK38" i="212"/>
  <c r="AG54" i="212"/>
  <c r="L56" i="204" s="1"/>
  <c r="AH60" i="212"/>
  <c r="AL48" i="212"/>
  <c r="M83" i="204"/>
  <c r="M88" i="204"/>
  <c r="AG56" i="212"/>
  <c r="L58" i="204" s="1"/>
  <c r="AM58" i="212"/>
  <c r="M60" i="204" s="1"/>
  <c r="L89" i="204"/>
  <c r="AQ31" i="212"/>
  <c r="AH48" i="212"/>
  <c r="AK40" i="212"/>
  <c r="AH45" i="212"/>
  <c r="M97" i="204"/>
  <c r="AQ43" i="212"/>
  <c r="AN60" i="212"/>
  <c r="AO31" i="212"/>
  <c r="AR57" i="212"/>
  <c r="AP48" i="212"/>
  <c r="AN41" i="212"/>
  <c r="AQ41" i="212"/>
  <c r="AT59" i="212"/>
  <c r="AJ49" i="212"/>
  <c r="AM54" i="212"/>
  <c r="M56" i="204" s="1"/>
  <c r="L80" i="204"/>
  <c r="AP45" i="212"/>
  <c r="BV169" i="208"/>
  <c r="T146" i="199" s="1"/>
  <c r="R43" i="227" s="1"/>
  <c r="R73" i="227" s="1"/>
  <c r="AG41" i="212"/>
  <c r="L43" i="204" s="1"/>
  <c r="AO55" i="212"/>
  <c r="AJ52" i="212"/>
  <c r="AS50" i="212"/>
  <c r="AP50" i="212"/>
  <c r="AH51" i="212"/>
  <c r="AP59" i="212"/>
  <c r="AK56" i="212"/>
  <c r="AT46" i="212"/>
  <c r="AI52" i="212"/>
  <c r="M89" i="204"/>
  <c r="AH55" i="212"/>
  <c r="AO49" i="212"/>
  <c r="AU38" i="212"/>
  <c r="AJ35" i="212"/>
  <c r="AP54" i="212"/>
  <c r="AM50" i="212"/>
  <c r="M52" i="204" s="1"/>
  <c r="L118" i="204"/>
  <c r="M103" i="204"/>
  <c r="AL36" i="212"/>
  <c r="AN56" i="212"/>
  <c r="AS39" i="212"/>
  <c r="AT62" i="212"/>
  <c r="AG58" i="212"/>
  <c r="L60" i="204" s="1"/>
  <c r="AQ62" i="212"/>
  <c r="L95" i="204"/>
  <c r="M70" i="204"/>
  <c r="AI44" i="212"/>
  <c r="AM35" i="212"/>
  <c r="M37" i="204" s="1"/>
  <c r="L108" i="204"/>
  <c r="M93" i="204"/>
  <c r="AN50" i="212"/>
  <c r="AR48" i="212"/>
  <c r="AH59" i="212"/>
  <c r="AJ39" i="212"/>
  <c r="AJ36" i="212"/>
  <c r="AO53" i="212"/>
  <c r="AR46" i="212"/>
  <c r="AS57" i="212"/>
  <c r="AS33" i="212"/>
  <c r="AL32" i="212"/>
  <c r="AQ45" i="212"/>
  <c r="L109" i="204"/>
  <c r="AM42" i="212"/>
  <c r="M44" i="204" s="1"/>
  <c r="AI60" i="212"/>
  <c r="AH31" i="212"/>
  <c r="M87" i="204"/>
  <c r="AL39" i="212"/>
  <c r="BR89" i="208"/>
  <c r="P66" i="199" s="1"/>
  <c r="N42" i="227" s="1"/>
  <c r="N72" i="227" s="1"/>
  <c r="AJ40" i="212"/>
  <c r="AL46" i="212"/>
  <c r="AR38" i="212"/>
  <c r="AR49" i="212"/>
  <c r="AG47" i="212"/>
  <c r="L49" i="204" s="1"/>
  <c r="AS59" i="212"/>
  <c r="M67" i="204"/>
  <c r="AO39" i="212"/>
  <c r="AT54" i="212"/>
  <c r="AU48" i="212"/>
  <c r="AL33" i="212"/>
  <c r="AQ57" i="212"/>
  <c r="AQ33" i="212"/>
  <c r="AT41" i="212"/>
  <c r="L68" i="204"/>
  <c r="L93" i="204"/>
  <c r="L75" i="204"/>
  <c r="L78" i="204"/>
  <c r="AM37" i="212"/>
  <c r="M39" i="204" s="1"/>
  <c r="AN31" i="212"/>
  <c r="AH54" i="212"/>
  <c r="AT50" i="212"/>
  <c r="BR29" i="208"/>
  <c r="P16" i="199" s="1"/>
  <c r="N41" i="227" s="1"/>
  <c r="N71" i="227" s="1"/>
  <c r="AR37" i="212"/>
  <c r="AI34" i="212"/>
  <c r="AS46" i="212"/>
  <c r="AL38" i="212"/>
  <c r="AL51" i="212"/>
  <c r="AM40" i="212"/>
  <c r="M42" i="204" s="1"/>
  <c r="AM39" i="212"/>
  <c r="M41" i="204" s="1"/>
  <c r="AI41" i="212"/>
  <c r="AI46" i="212"/>
  <c r="AK36" i="212"/>
  <c r="L88" i="204"/>
  <c r="AU62" i="212"/>
  <c r="AK31" i="212"/>
  <c r="AQ44" i="212"/>
  <c r="AS42" i="212"/>
  <c r="AG37" i="212"/>
  <c r="L39" i="204" s="1"/>
  <c r="AU39" i="212"/>
  <c r="AP46" i="212"/>
  <c r="AI39" i="212"/>
  <c r="AG33" i="212"/>
  <c r="L35" i="204" s="1"/>
  <c r="L100" i="204"/>
  <c r="AN57" i="212"/>
  <c r="AQ38" i="212"/>
  <c r="AH43" i="212"/>
  <c r="M78" i="204"/>
  <c r="L102" i="204"/>
  <c r="AL56" i="212"/>
  <c r="AH33" i="212"/>
  <c r="M108" i="204"/>
  <c r="AK59" i="212"/>
  <c r="AQ59" i="212"/>
  <c r="M82" i="204"/>
  <c r="M73" i="204"/>
  <c r="AI57" i="212"/>
  <c r="L115" i="204"/>
  <c r="AP51" i="212"/>
  <c r="L103" i="204"/>
  <c r="AO51" i="212"/>
  <c r="AI47" i="212"/>
  <c r="AN39" i="212"/>
  <c r="L105" i="204"/>
  <c r="L107" i="204"/>
  <c r="AM62" i="212"/>
  <c r="M64" i="204" s="1"/>
  <c r="AN35" i="212"/>
  <c r="M74" i="204"/>
  <c r="AP60" i="212"/>
  <c r="AG46" i="212"/>
  <c r="L48" i="204" s="1"/>
  <c r="AG45" i="212"/>
  <c r="L47" i="204" s="1"/>
  <c r="AP57" i="212"/>
  <c r="AK33" i="212"/>
  <c r="AT48" i="212"/>
  <c r="AH57" i="212"/>
  <c r="AS36" i="212"/>
  <c r="L92" i="204"/>
  <c r="AM44" i="212"/>
  <c r="M46" i="204" s="1"/>
  <c r="AK47" i="212"/>
  <c r="AH35" i="212"/>
  <c r="AJ53" i="212"/>
  <c r="AK39" i="212"/>
  <c r="M100" i="204"/>
  <c r="AT36" i="212"/>
  <c r="AS60" i="212"/>
  <c r="AI38" i="212"/>
  <c r="AU42" i="212"/>
  <c r="AS32" i="212"/>
  <c r="AM32" i="212"/>
  <c r="M34" i="204" s="1"/>
  <c r="AS40" i="212"/>
  <c r="M84" i="204"/>
  <c r="AJ57" i="212"/>
  <c r="AR47" i="212"/>
  <c r="AR42" i="212"/>
  <c r="AQ32" i="212"/>
  <c r="AP53" i="212"/>
  <c r="L110" i="204"/>
  <c r="AJ62" i="212"/>
  <c r="AJ45" i="212"/>
  <c r="AI51" i="212"/>
  <c r="AG36" i="212"/>
  <c r="L38" i="204" s="1"/>
  <c r="AN40" i="212"/>
  <c r="AI42" i="212"/>
  <c r="L77" i="204"/>
  <c r="AT56" i="212"/>
  <c r="AH34" i="212"/>
  <c r="AJ50" i="212"/>
  <c r="AP31" i="212"/>
  <c r="AJ43" i="212"/>
  <c r="AK48" i="212"/>
  <c r="AR31" i="212"/>
  <c r="AO62" i="212"/>
  <c r="AH56" i="212"/>
  <c r="L117" i="204"/>
  <c r="L73" i="204"/>
  <c r="M109" i="204"/>
  <c r="L111" i="204"/>
  <c r="AN58" i="212"/>
  <c r="AG38" i="212"/>
  <c r="L40" i="204" s="1"/>
  <c r="AH49" i="212"/>
  <c r="AK52" i="212"/>
  <c r="AH41" i="212"/>
  <c r="AT39" i="212"/>
  <c r="AM49" i="212"/>
  <c r="M51" i="204" s="1"/>
  <c r="AR34" i="212"/>
  <c r="AU49" i="212"/>
  <c r="AU59" i="212"/>
  <c r="AL42" i="212"/>
  <c r="AR44" i="212"/>
  <c r="AO44" i="212"/>
  <c r="AP56" i="212"/>
  <c r="AM41" i="212"/>
  <c r="M43" i="204" s="1"/>
  <c r="AN34" i="212"/>
  <c r="AL40" i="212"/>
  <c r="AT37" i="212"/>
  <c r="AO32" i="212"/>
  <c r="AQ37" i="212"/>
  <c r="L76" i="204"/>
  <c r="AK60" i="212"/>
  <c r="AH50" i="212"/>
  <c r="M99" i="204"/>
  <c r="AM33" i="212"/>
  <c r="M35" i="204" s="1"/>
  <c r="L70" i="204"/>
  <c r="AN55" i="212"/>
  <c r="AO46" i="212"/>
  <c r="AR51" i="212"/>
  <c r="AL62" i="212"/>
  <c r="AS34" i="212"/>
  <c r="M90" i="204"/>
  <c r="AP40" i="212"/>
  <c r="AL58" i="212"/>
  <c r="AP41" i="212"/>
  <c r="AN33" i="212"/>
  <c r="AS55" i="212"/>
  <c r="AJ58" i="212"/>
  <c r="AU32" i="212"/>
  <c r="M66" i="204"/>
  <c r="AU35" i="212"/>
  <c r="AG62" i="212"/>
  <c r="L64" i="204" s="1"/>
  <c r="M92" i="204"/>
  <c r="AG43" i="212"/>
  <c r="L45" i="204" s="1"/>
  <c r="AL57" i="212"/>
  <c r="L114" i="204"/>
  <c r="AJ47" i="212"/>
  <c r="AQ39" i="212"/>
  <c r="AM59" i="212"/>
  <c r="M61" i="204" s="1"/>
  <c r="L81" i="204"/>
  <c r="AK62" i="212"/>
  <c r="AN53" i="212"/>
  <c r="AS38" i="212"/>
  <c r="AU58" i="212"/>
  <c r="L82" i="204"/>
  <c r="AR33" i="212"/>
  <c r="AN54" i="212"/>
  <c r="L101" i="204"/>
  <c r="AQ47" i="212"/>
  <c r="AM57" i="212"/>
  <c r="M59" i="204" s="1"/>
  <c r="AT44" i="212"/>
  <c r="AS62" i="212"/>
  <c r="AP37" i="212"/>
  <c r="AO56" i="212"/>
  <c r="AU60" i="212"/>
  <c r="AG57" i="212"/>
  <c r="L59" i="204" s="1"/>
  <c r="AK45" i="212"/>
  <c r="L106" i="204"/>
  <c r="AH46" i="212"/>
  <c r="AH47" i="212"/>
  <c r="AG51" i="212"/>
  <c r="L53" i="204" s="1"/>
  <c r="AT58" i="212"/>
  <c r="AT33" i="212"/>
  <c r="AS47" i="212"/>
  <c r="AN37" i="212"/>
  <c r="AL43" i="212"/>
  <c r="AU41" i="212"/>
  <c r="AI33" i="212"/>
  <c r="AT60" i="212"/>
  <c r="AO33" i="212"/>
  <c r="M94" i="204"/>
  <c r="M65" i="204"/>
  <c r="AL60" i="212"/>
  <c r="AG35" i="212"/>
  <c r="L37" i="204" s="1"/>
  <c r="M107" i="204"/>
  <c r="AI62" i="212"/>
  <c r="AP44" i="212"/>
  <c r="AR39" i="212"/>
  <c r="AK58" i="212"/>
  <c r="AN51" i="212"/>
  <c r="AL35" i="212"/>
  <c r="L72" i="204"/>
  <c r="AL55" i="212"/>
  <c r="AS41" i="212"/>
  <c r="M71" i="204"/>
  <c r="AJ54" i="212"/>
  <c r="M69" i="204"/>
  <c r="M81" i="204"/>
  <c r="AR59" i="212"/>
  <c r="M68" i="204"/>
  <c r="AI45" i="212"/>
  <c r="AT55" i="212"/>
  <c r="AI40" i="212"/>
  <c r="AN36" i="212"/>
  <c r="AI35" i="212"/>
  <c r="AN32" i="212"/>
  <c r="AI37" i="212"/>
  <c r="AO40" i="212"/>
  <c r="AI58" i="212"/>
  <c r="AQ42" i="212"/>
  <c r="L71" i="204"/>
  <c r="AG34" i="212"/>
  <c r="L36" i="204" s="1"/>
  <c r="AH44" i="212"/>
  <c r="M102" i="204"/>
  <c r="AN42" i="212"/>
  <c r="M72" i="204"/>
  <c r="AK37" i="212"/>
  <c r="L86" i="204"/>
  <c r="AP58" i="212"/>
  <c r="AU50" i="212"/>
  <c r="L69" i="204"/>
  <c r="AU34" i="212"/>
  <c r="AP43" i="212"/>
  <c r="AU33" i="212"/>
  <c r="AH38" i="212"/>
  <c r="AI59" i="212"/>
  <c r="AT43" i="212"/>
  <c r="AO52" i="212"/>
  <c r="AU37" i="212"/>
  <c r="AT40" i="212"/>
  <c r="L116" i="204"/>
  <c r="M86" i="204"/>
  <c r="M75" i="204"/>
  <c r="AI49" i="212"/>
  <c r="AO37" i="212"/>
  <c r="AR36" i="212"/>
  <c r="AH53" i="212"/>
  <c r="AS56" i="212"/>
  <c r="AL41" i="212"/>
  <c r="AK51" i="212"/>
  <c r="AU36" i="212"/>
  <c r="AJ56" i="212"/>
  <c r="AT35" i="212"/>
  <c r="M111" i="204"/>
  <c r="AO59" i="212"/>
  <c r="M79" i="204"/>
  <c r="M77" i="204"/>
  <c r="AL50" i="212"/>
  <c r="AG44" i="212"/>
  <c r="L46" i="204" s="1"/>
  <c r="BQ30" i="207"/>
  <c r="H17" i="199" s="1"/>
  <c r="F31" i="227" s="1"/>
  <c r="AU52" i="212"/>
  <c r="AK44" i="212"/>
  <c r="M118" i="204"/>
  <c r="AP35" i="212"/>
  <c r="L91" i="204"/>
  <c r="M85" i="204"/>
  <c r="AM31" i="212"/>
  <c r="M33" i="204" s="1"/>
  <c r="AJ59" i="212"/>
  <c r="AL37" i="212"/>
  <c r="M115" i="204"/>
  <c r="AK55" i="212"/>
  <c r="AR32" i="212"/>
  <c r="AM45" i="212"/>
  <c r="M47" i="204" s="1"/>
  <c r="AU47" i="212"/>
  <c r="AI50" i="212"/>
  <c r="AG59" i="212"/>
  <c r="L61" i="204" s="1"/>
  <c r="AS52" i="212"/>
  <c r="AI54" i="212"/>
  <c r="AT34" i="212"/>
  <c r="AN62" i="212"/>
  <c r="AM47" i="212"/>
  <c r="M49" i="204" s="1"/>
  <c r="AM46" i="212"/>
  <c r="M48" i="204" s="1"/>
  <c r="AC25" i="220"/>
  <c r="AD25" i="218"/>
  <c r="AC25" i="215"/>
  <c r="BU89" i="208"/>
  <c r="U66" i="199" s="1"/>
  <c r="S42" i="227" s="1"/>
  <c r="BQ169" i="207"/>
  <c r="H146" i="199" s="1"/>
  <c r="F43" i="227" s="1"/>
  <c r="BR90" i="208"/>
  <c r="P67" i="199" s="1"/>
  <c r="N32" i="227" s="1"/>
  <c r="BR89" i="207"/>
  <c r="G66" i="199" s="1"/>
  <c r="E42" i="227" s="1"/>
  <c r="BR169" i="207"/>
  <c r="G146" i="199" s="1"/>
  <c r="E43" i="227" s="1"/>
  <c r="BQ90" i="207"/>
  <c r="H67" i="199" s="1"/>
  <c r="F32" i="227" s="1"/>
  <c r="BV89" i="208"/>
  <c r="T66" i="199" s="1"/>
  <c r="R42" i="227" s="1"/>
  <c r="BQ169" i="208"/>
  <c r="Q146" i="199" s="1"/>
  <c r="O43" i="227" s="1"/>
  <c r="BU169" i="208"/>
  <c r="U146" i="199" s="1"/>
  <c r="S43" i="227" s="1"/>
  <c r="BR30" i="207"/>
  <c r="G17" i="199" s="1"/>
  <c r="E31" i="227" s="1"/>
  <c r="BQ90" i="208"/>
  <c r="Q67" i="199" s="1"/>
  <c r="O32" i="227" s="1"/>
  <c r="BR29" i="207"/>
  <c r="G16" i="199" s="1"/>
  <c r="E41" i="227" s="1"/>
  <c r="BR169" i="208"/>
  <c r="P146" i="199" s="1"/>
  <c r="N43" i="227" s="1"/>
  <c r="BQ89" i="208"/>
  <c r="Q66" i="199" s="1"/>
  <c r="O42" i="227" s="1"/>
  <c r="BQ30" i="208"/>
  <c r="Q17" i="199" s="1"/>
  <c r="O31" i="227" s="1"/>
  <c r="BV90" i="208"/>
  <c r="T67" i="199" s="1"/>
  <c r="R32" i="227" s="1"/>
  <c r="BQ29" i="208"/>
  <c r="Q16" i="199" s="1"/>
  <c r="O41" i="227" s="1"/>
  <c r="BQ89" i="207"/>
  <c r="H66" i="199" s="1"/>
  <c r="F42" i="227" s="1"/>
  <c r="BR30" i="208"/>
  <c r="P17" i="199" s="1"/>
  <c r="N31" i="227" s="1"/>
  <c r="BR90" i="207"/>
  <c r="G67" i="199" s="1"/>
  <c r="E32" i="227" s="1"/>
  <c r="BU90" i="208"/>
  <c r="U67" i="199" s="1"/>
  <c r="S32" i="227" s="1"/>
  <c r="BQ29" i="207"/>
  <c r="I36" i="205"/>
  <c r="D37" i="205"/>
  <c r="I37" i="205" s="1"/>
  <c r="P27" i="205"/>
  <c r="S27" i="205" s="1"/>
  <c r="S26" i="205"/>
  <c r="Z43" i="205"/>
  <c r="AH43" i="205"/>
  <c r="R43" i="205"/>
  <c r="Y43" i="205"/>
  <c r="AG43" i="205"/>
  <c r="Q43" i="205"/>
  <c r="P37" i="205"/>
  <c r="S37" i="205" s="1"/>
  <c r="S36" i="205"/>
  <c r="D27" i="205"/>
  <c r="I27" i="205" s="1"/>
  <c r="I26" i="205"/>
  <c r="D54" i="205"/>
  <c r="B46" i="205"/>
  <c r="H45" i="205"/>
  <c r="S46" i="205"/>
  <c r="P47" i="205"/>
  <c r="S47" i="205" s="1"/>
  <c r="AV180" i="208"/>
  <c r="B26" i="205"/>
  <c r="H25" i="205"/>
  <c r="R37" i="205"/>
  <c r="T37" i="205" s="1"/>
  <c r="T36" i="205"/>
  <c r="BV179" i="207"/>
  <c r="BW179" i="207"/>
  <c r="BX179" i="207" s="1"/>
  <c r="B36" i="205"/>
  <c r="H35" i="205"/>
  <c r="R27" i="205"/>
  <c r="T27" i="205" s="1"/>
  <c r="T26" i="205"/>
  <c r="AA13" i="118"/>
  <c r="Z13" i="118"/>
  <c r="W13" i="118"/>
  <c r="V13" i="118"/>
  <c r="S13" i="118"/>
  <c r="R13" i="118"/>
  <c r="K22" i="204"/>
  <c r="L22" i="204" s="1"/>
  <c r="M22" i="204" s="1"/>
  <c r="N22" i="204" s="1"/>
  <c r="O22" i="204" s="1"/>
  <c r="P22" i="204" s="1"/>
  <c r="Q22" i="204" s="1"/>
  <c r="R22" i="204" s="1"/>
  <c r="S22" i="204" s="1"/>
  <c r="T22" i="204" s="1"/>
  <c r="U22" i="204" s="1"/>
  <c r="V22" i="204" s="1"/>
  <c r="W22" i="204" s="1"/>
  <c r="X22" i="204" s="1"/>
  <c r="Y22" i="204" s="1"/>
  <c r="Z22" i="204" s="1"/>
  <c r="AA22" i="204" s="1"/>
  <c r="AB22" i="204" s="1"/>
  <c r="AC22" i="204" s="1"/>
  <c r="AD22" i="204" s="1"/>
  <c r="AE22" i="204" s="1"/>
  <c r="AF22" i="204" s="1"/>
  <c r="AG22" i="204" s="1"/>
  <c r="AH22" i="204" s="1"/>
  <c r="AI22" i="204" s="1"/>
  <c r="AJ22" i="204" s="1"/>
  <c r="AK22" i="204" s="1"/>
  <c r="AL22" i="204" s="1"/>
  <c r="AM22" i="204" s="1"/>
  <c r="AN22" i="204" s="1"/>
  <c r="AO22" i="204" s="1"/>
  <c r="AP22" i="204" s="1"/>
  <c r="AQ22" i="204" s="1"/>
  <c r="AR22" i="204" s="1"/>
  <c r="AS22" i="204" s="1"/>
  <c r="AT22" i="204" s="1"/>
  <c r="AU22" i="204" s="1"/>
  <c r="AV22" i="204" s="1"/>
  <c r="AW22" i="204" s="1"/>
  <c r="AX22" i="204" s="1"/>
  <c r="AY22" i="204" s="1"/>
  <c r="AZ22" i="204" s="1"/>
  <c r="BA22" i="204" s="1"/>
  <c r="BB22" i="204" s="1"/>
  <c r="BC22" i="204" s="1"/>
  <c r="BD22" i="204" s="1"/>
  <c r="BE22" i="204" s="1"/>
  <c r="BF22" i="204" s="1"/>
  <c r="BG22" i="204" s="1"/>
  <c r="BH22" i="204" s="1"/>
  <c r="BI22" i="204" s="1"/>
  <c r="BJ22" i="204" s="1"/>
  <c r="BK22" i="204" s="1"/>
  <c r="BL22" i="204" s="1"/>
  <c r="BM22" i="204" s="1"/>
  <c r="BN22" i="204" s="1"/>
  <c r="BO22" i="204" s="1"/>
  <c r="BP22" i="204" s="1"/>
  <c r="BQ22" i="204" s="1"/>
  <c r="I118" i="204"/>
  <c r="I117" i="204"/>
  <c r="I116" i="204"/>
  <c r="I115" i="204"/>
  <c r="I114" i="204"/>
  <c r="I113" i="204"/>
  <c r="I112" i="204"/>
  <c r="I111" i="204"/>
  <c r="I110" i="204"/>
  <c r="I109" i="204"/>
  <c r="I108" i="204"/>
  <c r="I107" i="204"/>
  <c r="I106" i="204"/>
  <c r="I105" i="204"/>
  <c r="I104" i="204"/>
  <c r="I103" i="204"/>
  <c r="I102" i="204"/>
  <c r="I101" i="204"/>
  <c r="I100" i="204"/>
  <c r="I99" i="204"/>
  <c r="I98" i="204"/>
  <c r="I97" i="204"/>
  <c r="I96" i="204"/>
  <c r="I95" i="204"/>
  <c r="I94" i="204"/>
  <c r="I93" i="204"/>
  <c r="I92" i="204"/>
  <c r="I91" i="204"/>
  <c r="I90" i="204"/>
  <c r="I89" i="204"/>
  <c r="I88" i="204"/>
  <c r="I87" i="204"/>
  <c r="I86" i="204"/>
  <c r="I85" i="204"/>
  <c r="I84" i="204"/>
  <c r="I83" i="204"/>
  <c r="I82" i="204"/>
  <c r="I81" i="204"/>
  <c r="I80" i="204"/>
  <c r="I79" i="204"/>
  <c r="I78" i="204"/>
  <c r="I77" i="204"/>
  <c r="I76" i="204"/>
  <c r="I75" i="204"/>
  <c r="I74" i="204"/>
  <c r="I73" i="204"/>
  <c r="I72" i="204"/>
  <c r="I71" i="204"/>
  <c r="I70" i="204"/>
  <c r="I69" i="204"/>
  <c r="I68" i="204"/>
  <c r="I67" i="204"/>
  <c r="I66" i="204"/>
  <c r="I65" i="204"/>
  <c r="I64" i="204"/>
  <c r="I63" i="204"/>
  <c r="I62" i="204"/>
  <c r="I61" i="204"/>
  <c r="I60" i="204"/>
  <c r="I59" i="204"/>
  <c r="I58" i="204"/>
  <c r="I57" i="204"/>
  <c r="I56" i="204"/>
  <c r="I55" i="204"/>
  <c r="I54" i="204"/>
  <c r="I53" i="204"/>
  <c r="I52" i="204"/>
  <c r="I51" i="204"/>
  <c r="I50" i="204"/>
  <c r="I49" i="204"/>
  <c r="I48" i="204"/>
  <c r="I47" i="204"/>
  <c r="I46" i="204"/>
  <c r="I45" i="204"/>
  <c r="I44" i="204"/>
  <c r="I43" i="204"/>
  <c r="I42" i="204"/>
  <c r="I41" i="204"/>
  <c r="I40" i="204"/>
  <c r="I39" i="204"/>
  <c r="I38" i="204"/>
  <c r="I37" i="204"/>
  <c r="I36" i="204"/>
  <c r="I35" i="204"/>
  <c r="I34" i="204"/>
  <c r="I33" i="204"/>
  <c r="Z26" i="204"/>
  <c r="BL118" i="204"/>
  <c r="BD118" i="204"/>
  <c r="AV118" i="204"/>
  <c r="AN118" i="204"/>
  <c r="AF118" i="204"/>
  <c r="X118" i="204"/>
  <c r="P118" i="204"/>
  <c r="J118" i="204"/>
  <c r="F118" i="204"/>
  <c r="BL117" i="204"/>
  <c r="BD117" i="204"/>
  <c r="AV117" i="204"/>
  <c r="AN117" i="204"/>
  <c r="AF117" i="204"/>
  <c r="X117" i="204"/>
  <c r="P117" i="204"/>
  <c r="J117" i="204"/>
  <c r="F117" i="204"/>
  <c r="BL116" i="204"/>
  <c r="BD116" i="204"/>
  <c r="AV116" i="204"/>
  <c r="AN116" i="204"/>
  <c r="AF116" i="204"/>
  <c r="X116" i="204"/>
  <c r="P116" i="204"/>
  <c r="J116" i="204"/>
  <c r="F116" i="204"/>
  <c r="BL115" i="204"/>
  <c r="BD115" i="204"/>
  <c r="AV115" i="204"/>
  <c r="AN115" i="204"/>
  <c r="AF115" i="204"/>
  <c r="X115" i="204"/>
  <c r="P115" i="204"/>
  <c r="J115" i="204"/>
  <c r="F115" i="204"/>
  <c r="BL114" i="204"/>
  <c r="BD114" i="204"/>
  <c r="AV114" i="204"/>
  <c r="AN114" i="204"/>
  <c r="AF114" i="204"/>
  <c r="X114" i="204"/>
  <c r="P114" i="204"/>
  <c r="J114" i="204"/>
  <c r="F114" i="204"/>
  <c r="BL113" i="204"/>
  <c r="BD113" i="204"/>
  <c r="AV113" i="204"/>
  <c r="AN113" i="204"/>
  <c r="AF113" i="204"/>
  <c r="X113" i="204"/>
  <c r="P113" i="204"/>
  <c r="J113" i="204"/>
  <c r="F113" i="204"/>
  <c r="BL112" i="204"/>
  <c r="BD112" i="204"/>
  <c r="AV112" i="204"/>
  <c r="AN112" i="204"/>
  <c r="AF112" i="204"/>
  <c r="X112" i="204"/>
  <c r="P112" i="204"/>
  <c r="J112" i="204"/>
  <c r="F112" i="204"/>
  <c r="BL111" i="204"/>
  <c r="BD111" i="204"/>
  <c r="AV111" i="204"/>
  <c r="AN111" i="204"/>
  <c r="AF111" i="204"/>
  <c r="X111" i="204"/>
  <c r="P111" i="204"/>
  <c r="J111" i="204"/>
  <c r="F111" i="204"/>
  <c r="BL110" i="204"/>
  <c r="BD110" i="204"/>
  <c r="AV110" i="204"/>
  <c r="AN110" i="204"/>
  <c r="AF110" i="204"/>
  <c r="X110" i="204"/>
  <c r="P110" i="204"/>
  <c r="J110" i="204"/>
  <c r="F110" i="204"/>
  <c r="BL109" i="204"/>
  <c r="BD109" i="204"/>
  <c r="AV109" i="204"/>
  <c r="AN109" i="204"/>
  <c r="AF109" i="204"/>
  <c r="X109" i="204"/>
  <c r="P109" i="204"/>
  <c r="J109" i="204"/>
  <c r="F109" i="204"/>
  <c r="BL108" i="204"/>
  <c r="BD108" i="204"/>
  <c r="AV108" i="204"/>
  <c r="AN108" i="204"/>
  <c r="AF108" i="204"/>
  <c r="X108" i="204"/>
  <c r="P108" i="204"/>
  <c r="J108" i="204"/>
  <c r="F108" i="204"/>
  <c r="BL107" i="204"/>
  <c r="BD107" i="204"/>
  <c r="AV107" i="204"/>
  <c r="AN107" i="204"/>
  <c r="AF107" i="204"/>
  <c r="X107" i="204"/>
  <c r="P107" i="204"/>
  <c r="J107" i="204"/>
  <c r="F107" i="204"/>
  <c r="BL106" i="204"/>
  <c r="BD106" i="204"/>
  <c r="AV106" i="204"/>
  <c r="AN106" i="204"/>
  <c r="AF106" i="204"/>
  <c r="X106" i="204"/>
  <c r="P106" i="204"/>
  <c r="J106" i="204"/>
  <c r="F106" i="204"/>
  <c r="BL105" i="204"/>
  <c r="BD105" i="204"/>
  <c r="AV105" i="204"/>
  <c r="AN105" i="204"/>
  <c r="AF105" i="204"/>
  <c r="X105" i="204"/>
  <c r="P105" i="204"/>
  <c r="J105" i="204"/>
  <c r="F105" i="204"/>
  <c r="BL104" i="204"/>
  <c r="BD104" i="204"/>
  <c r="AV104" i="204"/>
  <c r="AN104" i="204"/>
  <c r="AF104" i="204"/>
  <c r="X104" i="204"/>
  <c r="P104" i="204"/>
  <c r="J104" i="204"/>
  <c r="F104" i="204"/>
  <c r="BL103" i="204"/>
  <c r="BD103" i="204"/>
  <c r="AV103" i="204"/>
  <c r="AN103" i="204"/>
  <c r="AF103" i="204"/>
  <c r="X103" i="204"/>
  <c r="P103" i="204"/>
  <c r="J103" i="204"/>
  <c r="F103" i="204"/>
  <c r="BL102" i="204"/>
  <c r="BD102" i="204"/>
  <c r="AV102" i="204"/>
  <c r="AN102" i="204"/>
  <c r="AF102" i="204"/>
  <c r="X102" i="204"/>
  <c r="P102" i="204"/>
  <c r="J102" i="204"/>
  <c r="F102" i="204"/>
  <c r="BL101" i="204"/>
  <c r="BD101" i="204"/>
  <c r="AV101" i="204"/>
  <c r="AN101" i="204"/>
  <c r="AF101" i="204"/>
  <c r="X101" i="204"/>
  <c r="P101" i="204"/>
  <c r="J101" i="204"/>
  <c r="F101" i="204"/>
  <c r="BL100" i="204"/>
  <c r="BD100" i="204"/>
  <c r="AV100" i="204"/>
  <c r="AN100" i="204"/>
  <c r="AF100" i="204"/>
  <c r="X100" i="204"/>
  <c r="P100" i="204"/>
  <c r="J100" i="204"/>
  <c r="F100" i="204"/>
  <c r="BL99" i="204"/>
  <c r="BD99" i="204"/>
  <c r="AV99" i="204"/>
  <c r="AN99" i="204"/>
  <c r="AF99" i="204"/>
  <c r="X99" i="204"/>
  <c r="P99" i="204"/>
  <c r="J99" i="204"/>
  <c r="F99" i="204"/>
  <c r="BL98" i="204"/>
  <c r="BD98" i="204"/>
  <c r="AV98" i="204"/>
  <c r="AN98" i="204"/>
  <c r="AF98" i="204"/>
  <c r="X98" i="204"/>
  <c r="P98" i="204"/>
  <c r="J98" i="204"/>
  <c r="F98" i="204"/>
  <c r="BL97" i="204"/>
  <c r="BD97" i="204"/>
  <c r="AV97" i="204"/>
  <c r="AN97" i="204"/>
  <c r="AF97" i="204"/>
  <c r="X97" i="204"/>
  <c r="P97" i="204"/>
  <c r="J97" i="204"/>
  <c r="F97" i="204"/>
  <c r="BL96" i="204"/>
  <c r="BD96" i="204"/>
  <c r="AV96" i="204"/>
  <c r="AN96" i="204"/>
  <c r="AF96" i="204"/>
  <c r="X96" i="204"/>
  <c r="P96" i="204"/>
  <c r="J96" i="204"/>
  <c r="F96" i="204"/>
  <c r="BL95" i="204"/>
  <c r="BD95" i="204"/>
  <c r="AV95" i="204"/>
  <c r="AN95" i="204"/>
  <c r="AF95" i="204"/>
  <c r="X95" i="204"/>
  <c r="P95" i="204"/>
  <c r="J95" i="204"/>
  <c r="F95" i="204"/>
  <c r="BL94" i="204"/>
  <c r="BD94" i="204"/>
  <c r="AV94" i="204"/>
  <c r="AN94" i="204"/>
  <c r="AF94" i="204"/>
  <c r="X94" i="204"/>
  <c r="P94" i="204"/>
  <c r="J94" i="204"/>
  <c r="F94" i="204"/>
  <c r="BL93" i="204"/>
  <c r="BD93" i="204"/>
  <c r="AV93" i="204"/>
  <c r="AN93" i="204"/>
  <c r="AF93" i="204"/>
  <c r="X93" i="204"/>
  <c r="P93" i="204"/>
  <c r="J93" i="204"/>
  <c r="F93" i="204"/>
  <c r="BL92" i="204"/>
  <c r="BD92" i="204"/>
  <c r="AV92" i="204"/>
  <c r="AN92" i="204"/>
  <c r="AF92" i="204"/>
  <c r="X92" i="204"/>
  <c r="P92" i="204"/>
  <c r="J92" i="204"/>
  <c r="F92" i="204"/>
  <c r="BL91" i="204"/>
  <c r="BD91" i="204"/>
  <c r="AV91" i="204"/>
  <c r="AN91" i="204"/>
  <c r="AF91" i="204"/>
  <c r="X91" i="204"/>
  <c r="P91" i="204"/>
  <c r="J91" i="204"/>
  <c r="F91" i="204"/>
  <c r="BL90" i="204"/>
  <c r="BD90" i="204"/>
  <c r="AV90" i="204"/>
  <c r="AN90" i="204"/>
  <c r="AF90" i="204"/>
  <c r="X90" i="204"/>
  <c r="P90" i="204"/>
  <c r="J90" i="204"/>
  <c r="F90" i="204"/>
  <c r="BL89" i="204"/>
  <c r="BD89" i="204"/>
  <c r="AV89" i="204"/>
  <c r="AN89" i="204"/>
  <c r="AF89" i="204"/>
  <c r="X89" i="204"/>
  <c r="P89" i="204"/>
  <c r="J89" i="204"/>
  <c r="F89" i="204"/>
  <c r="BL88" i="204"/>
  <c r="BD88" i="204"/>
  <c r="AV88" i="204"/>
  <c r="AN88" i="204"/>
  <c r="AF88" i="204"/>
  <c r="X88" i="204"/>
  <c r="P88" i="204"/>
  <c r="J88" i="204"/>
  <c r="F88" i="204"/>
  <c r="BL87" i="204"/>
  <c r="BD87" i="204"/>
  <c r="AV87" i="204"/>
  <c r="AN87" i="204"/>
  <c r="AF87" i="204"/>
  <c r="X87" i="204"/>
  <c r="P87" i="204"/>
  <c r="J87" i="204"/>
  <c r="F87" i="204"/>
  <c r="BL86" i="204"/>
  <c r="BD86" i="204"/>
  <c r="AV86" i="204"/>
  <c r="AN86" i="204"/>
  <c r="AF86" i="204"/>
  <c r="X86" i="204"/>
  <c r="P86" i="204"/>
  <c r="J86" i="204"/>
  <c r="F86" i="204"/>
  <c r="BL85" i="204"/>
  <c r="BD85" i="204"/>
  <c r="AV85" i="204"/>
  <c r="AN85" i="204"/>
  <c r="AF85" i="204"/>
  <c r="X85" i="204"/>
  <c r="P85" i="204"/>
  <c r="J85" i="204"/>
  <c r="F85" i="204"/>
  <c r="BL84" i="204"/>
  <c r="BD84" i="204"/>
  <c r="AV84" i="204"/>
  <c r="AN84" i="204"/>
  <c r="AF84" i="204"/>
  <c r="X84" i="204"/>
  <c r="P84" i="204"/>
  <c r="J84" i="204"/>
  <c r="F84" i="204"/>
  <c r="BL83" i="204"/>
  <c r="BD83" i="204"/>
  <c r="AV83" i="204"/>
  <c r="AN83" i="204"/>
  <c r="AF83" i="204"/>
  <c r="X83" i="204"/>
  <c r="P83" i="204"/>
  <c r="J83" i="204"/>
  <c r="F83" i="204"/>
  <c r="BL82" i="204"/>
  <c r="BD82" i="204"/>
  <c r="AV82" i="204"/>
  <c r="AN82" i="204"/>
  <c r="AF82" i="204"/>
  <c r="X82" i="204"/>
  <c r="P82" i="204"/>
  <c r="J82" i="204"/>
  <c r="F82" i="204"/>
  <c r="BL81" i="204"/>
  <c r="BD81" i="204"/>
  <c r="AV81" i="204"/>
  <c r="AN81" i="204"/>
  <c r="AF81" i="204"/>
  <c r="X81" i="204"/>
  <c r="P81" i="204"/>
  <c r="J81" i="204"/>
  <c r="F81" i="204"/>
  <c r="BL80" i="204"/>
  <c r="BD80" i="204"/>
  <c r="AV80" i="204"/>
  <c r="AN80" i="204"/>
  <c r="AF80" i="204"/>
  <c r="X80" i="204"/>
  <c r="P80" i="204"/>
  <c r="J80" i="204"/>
  <c r="F80" i="204"/>
  <c r="BL79" i="204"/>
  <c r="BD79" i="204"/>
  <c r="AV79" i="204"/>
  <c r="AN79" i="204"/>
  <c r="AF79" i="204"/>
  <c r="X79" i="204"/>
  <c r="P79" i="204"/>
  <c r="J79" i="204"/>
  <c r="F79" i="204"/>
  <c r="BL78" i="204"/>
  <c r="BD78" i="204"/>
  <c r="AV78" i="204"/>
  <c r="AN78" i="204"/>
  <c r="AF78" i="204"/>
  <c r="X78" i="204"/>
  <c r="P78" i="204"/>
  <c r="J78" i="204"/>
  <c r="F78" i="204"/>
  <c r="BL77" i="204"/>
  <c r="BD77" i="204"/>
  <c r="AV77" i="204"/>
  <c r="AN77" i="204"/>
  <c r="AF77" i="204"/>
  <c r="X77" i="204"/>
  <c r="P77" i="204"/>
  <c r="J77" i="204"/>
  <c r="F77" i="204"/>
  <c r="BL76" i="204"/>
  <c r="BD76" i="204"/>
  <c r="AV76" i="204"/>
  <c r="AN76" i="204"/>
  <c r="AF76" i="204"/>
  <c r="X76" i="204"/>
  <c r="P76" i="204"/>
  <c r="J76" i="204"/>
  <c r="F76" i="204"/>
  <c r="BL75" i="204"/>
  <c r="BD75" i="204"/>
  <c r="AV75" i="204"/>
  <c r="AN75" i="204"/>
  <c r="AF75" i="204"/>
  <c r="X75" i="204"/>
  <c r="P75" i="204"/>
  <c r="J75" i="204"/>
  <c r="F75" i="204"/>
  <c r="BL74" i="204"/>
  <c r="BD74" i="204"/>
  <c r="AV74" i="204"/>
  <c r="AN74" i="204"/>
  <c r="AF74" i="204"/>
  <c r="X74" i="204"/>
  <c r="P74" i="204"/>
  <c r="J74" i="204"/>
  <c r="F74" i="204"/>
  <c r="BL73" i="204"/>
  <c r="BD73" i="204"/>
  <c r="AV73" i="204"/>
  <c r="AN73" i="204"/>
  <c r="AF73" i="204"/>
  <c r="X73" i="204"/>
  <c r="P73" i="204"/>
  <c r="J73" i="204"/>
  <c r="F73" i="204"/>
  <c r="BL72" i="204"/>
  <c r="BD72" i="204"/>
  <c r="AV72" i="204"/>
  <c r="AN72" i="204"/>
  <c r="AF72" i="204"/>
  <c r="X72" i="204"/>
  <c r="P72" i="204"/>
  <c r="J72" i="204"/>
  <c r="F72" i="204"/>
  <c r="BL71" i="204"/>
  <c r="BD71" i="204"/>
  <c r="AV71" i="204"/>
  <c r="AN71" i="204"/>
  <c r="AF71" i="204"/>
  <c r="X71" i="204"/>
  <c r="P71" i="204"/>
  <c r="J71" i="204"/>
  <c r="F71" i="204"/>
  <c r="BL70" i="204"/>
  <c r="BD70" i="204"/>
  <c r="AV70" i="204"/>
  <c r="AN70" i="204"/>
  <c r="AF70" i="204"/>
  <c r="X70" i="204"/>
  <c r="P70" i="204"/>
  <c r="J70" i="204"/>
  <c r="F70" i="204"/>
  <c r="BL69" i="204"/>
  <c r="BD69" i="204"/>
  <c r="AV69" i="204"/>
  <c r="AN69" i="204"/>
  <c r="AF69" i="204"/>
  <c r="X69" i="204"/>
  <c r="P69" i="204"/>
  <c r="J69" i="204"/>
  <c r="F69" i="204"/>
  <c r="BL68" i="204"/>
  <c r="BD68" i="204"/>
  <c r="AV68" i="204"/>
  <c r="AN68" i="204"/>
  <c r="AF68" i="204"/>
  <c r="X68" i="204"/>
  <c r="P68" i="204"/>
  <c r="J68" i="204"/>
  <c r="F68" i="204"/>
  <c r="BL67" i="204"/>
  <c r="BD67" i="204"/>
  <c r="AV67" i="204"/>
  <c r="AN67" i="204"/>
  <c r="AF67" i="204"/>
  <c r="X67" i="204"/>
  <c r="P67" i="204"/>
  <c r="J67" i="204"/>
  <c r="F67" i="204"/>
  <c r="BL66" i="204"/>
  <c r="BD66" i="204"/>
  <c r="AV66" i="204"/>
  <c r="AN66" i="204"/>
  <c r="AF66" i="204"/>
  <c r="X66" i="204"/>
  <c r="P66" i="204"/>
  <c r="J66" i="204"/>
  <c r="F66" i="204"/>
  <c r="BL65" i="204"/>
  <c r="BD65" i="204"/>
  <c r="AV65" i="204"/>
  <c r="AN65" i="204"/>
  <c r="AF65" i="204"/>
  <c r="X65" i="204"/>
  <c r="P65" i="204"/>
  <c r="J65" i="204"/>
  <c r="F65" i="204"/>
  <c r="BL64" i="204"/>
  <c r="BD64" i="204"/>
  <c r="AV64" i="204"/>
  <c r="AN64" i="204"/>
  <c r="AF64" i="204"/>
  <c r="X64" i="204"/>
  <c r="P64" i="204"/>
  <c r="J64" i="204"/>
  <c r="F64" i="204"/>
  <c r="BL63" i="204"/>
  <c r="BD63" i="204"/>
  <c r="AV63" i="204"/>
  <c r="AN63" i="204"/>
  <c r="AF63" i="204"/>
  <c r="X63" i="204"/>
  <c r="P63" i="204"/>
  <c r="J63" i="204"/>
  <c r="F63" i="204"/>
  <c r="BL62" i="204"/>
  <c r="BD62" i="204"/>
  <c r="AV62" i="204"/>
  <c r="AN62" i="204"/>
  <c r="AF62" i="204"/>
  <c r="X62" i="204"/>
  <c r="P62" i="204"/>
  <c r="J62" i="204"/>
  <c r="F62" i="204"/>
  <c r="BL61" i="204"/>
  <c r="BD61" i="204"/>
  <c r="AV61" i="204"/>
  <c r="AN61" i="204"/>
  <c r="AF61" i="204"/>
  <c r="X61" i="204"/>
  <c r="P61" i="204"/>
  <c r="J61" i="204"/>
  <c r="F61" i="204"/>
  <c r="BL60" i="204"/>
  <c r="BD60" i="204"/>
  <c r="AV60" i="204"/>
  <c r="AN60" i="204"/>
  <c r="AF60" i="204"/>
  <c r="X60" i="204"/>
  <c r="P60" i="204"/>
  <c r="J60" i="204"/>
  <c r="F60" i="204"/>
  <c r="BL59" i="204"/>
  <c r="BD59" i="204"/>
  <c r="AV59" i="204"/>
  <c r="AN59" i="204"/>
  <c r="AF59" i="204"/>
  <c r="X59" i="204"/>
  <c r="P59" i="204"/>
  <c r="J59" i="204"/>
  <c r="F59" i="204"/>
  <c r="BL58" i="204"/>
  <c r="BD58" i="204"/>
  <c r="AV58" i="204"/>
  <c r="AN58" i="204"/>
  <c r="AF58" i="204"/>
  <c r="X58" i="204"/>
  <c r="P58" i="204"/>
  <c r="J58" i="204"/>
  <c r="F58" i="204"/>
  <c r="BL57" i="204"/>
  <c r="BD57" i="204"/>
  <c r="AV57" i="204"/>
  <c r="AN57" i="204"/>
  <c r="AF57" i="204"/>
  <c r="X57" i="204"/>
  <c r="P57" i="204"/>
  <c r="J57" i="204"/>
  <c r="F57" i="204"/>
  <c r="BL56" i="204"/>
  <c r="BD56" i="204"/>
  <c r="AV56" i="204"/>
  <c r="AN56" i="204"/>
  <c r="AF56" i="204"/>
  <c r="X56" i="204"/>
  <c r="P56" i="204"/>
  <c r="J56" i="204"/>
  <c r="F56" i="204"/>
  <c r="BL55" i="204"/>
  <c r="BD55" i="204"/>
  <c r="AV55" i="204"/>
  <c r="AN55" i="204"/>
  <c r="AF55" i="204"/>
  <c r="X55" i="204"/>
  <c r="P55" i="204"/>
  <c r="J55" i="204"/>
  <c r="F55" i="204"/>
  <c r="BL54" i="204"/>
  <c r="BD54" i="204"/>
  <c r="AV54" i="204"/>
  <c r="AN54" i="204"/>
  <c r="AF54" i="204"/>
  <c r="X54" i="204"/>
  <c r="P54" i="204"/>
  <c r="J54" i="204"/>
  <c r="F54" i="204"/>
  <c r="BL53" i="204"/>
  <c r="BD53" i="204"/>
  <c r="AV53" i="204"/>
  <c r="AN53" i="204"/>
  <c r="AF53" i="204"/>
  <c r="X53" i="204"/>
  <c r="P53" i="204"/>
  <c r="J53" i="204"/>
  <c r="F53" i="204"/>
  <c r="BL52" i="204"/>
  <c r="BD52" i="204"/>
  <c r="AV52" i="204"/>
  <c r="AN52" i="204"/>
  <c r="AF52" i="204"/>
  <c r="X52" i="204"/>
  <c r="P52" i="204"/>
  <c r="J52" i="204"/>
  <c r="F52" i="204"/>
  <c r="BL51" i="204"/>
  <c r="BD51" i="204"/>
  <c r="AV51" i="204"/>
  <c r="AN51" i="204"/>
  <c r="AF51" i="204"/>
  <c r="X51" i="204"/>
  <c r="P51" i="204"/>
  <c r="J51" i="204"/>
  <c r="F51" i="204"/>
  <c r="BL50" i="204"/>
  <c r="BD50" i="204"/>
  <c r="AV50" i="204"/>
  <c r="AN50" i="204"/>
  <c r="AF50" i="204"/>
  <c r="X50" i="204"/>
  <c r="P50" i="204"/>
  <c r="J50" i="204"/>
  <c r="F50" i="204"/>
  <c r="BL49" i="204"/>
  <c r="BD49" i="204"/>
  <c r="AV49" i="204"/>
  <c r="AN49" i="204"/>
  <c r="AF49" i="204"/>
  <c r="X49" i="204"/>
  <c r="P49" i="204"/>
  <c r="J49" i="204"/>
  <c r="F49" i="204"/>
  <c r="BL48" i="204"/>
  <c r="BD48" i="204"/>
  <c r="AV48" i="204"/>
  <c r="AN48" i="204"/>
  <c r="AF48" i="204"/>
  <c r="X48" i="204"/>
  <c r="P48" i="204"/>
  <c r="J48" i="204"/>
  <c r="F48" i="204"/>
  <c r="BL47" i="204"/>
  <c r="BD47" i="204"/>
  <c r="AV47" i="204"/>
  <c r="AN47" i="204"/>
  <c r="AF47" i="204"/>
  <c r="X47" i="204"/>
  <c r="P47" i="204"/>
  <c r="J47" i="204"/>
  <c r="F47" i="204"/>
  <c r="BL46" i="204"/>
  <c r="BD46" i="204"/>
  <c r="AV46" i="204"/>
  <c r="AN46" i="204"/>
  <c r="AF46" i="204"/>
  <c r="X46" i="204"/>
  <c r="P46" i="204"/>
  <c r="J46" i="204"/>
  <c r="F46" i="204"/>
  <c r="BL45" i="204"/>
  <c r="BD45" i="204"/>
  <c r="AV45" i="204"/>
  <c r="AN45" i="204"/>
  <c r="AF45" i="204"/>
  <c r="X45" i="204"/>
  <c r="P45" i="204"/>
  <c r="J45" i="204"/>
  <c r="F45" i="204"/>
  <c r="BL44" i="204"/>
  <c r="BD44" i="204"/>
  <c r="AV44" i="204"/>
  <c r="AN44" i="204"/>
  <c r="AF44" i="204"/>
  <c r="X44" i="204"/>
  <c r="P44" i="204"/>
  <c r="J44" i="204"/>
  <c r="F44" i="204"/>
  <c r="BL43" i="204"/>
  <c r="BD43" i="204"/>
  <c r="AV43" i="204"/>
  <c r="AN43" i="204"/>
  <c r="AF43" i="204"/>
  <c r="X43" i="204"/>
  <c r="P43" i="204"/>
  <c r="J43" i="204"/>
  <c r="F43" i="204"/>
  <c r="BL42" i="204"/>
  <c r="BD42" i="204"/>
  <c r="AV42" i="204"/>
  <c r="AN42" i="204"/>
  <c r="AF42" i="204"/>
  <c r="X42" i="204"/>
  <c r="P42" i="204"/>
  <c r="J42" i="204"/>
  <c r="F42" i="204"/>
  <c r="BL41" i="204"/>
  <c r="BD41" i="204"/>
  <c r="AV41" i="204"/>
  <c r="AN41" i="204"/>
  <c r="AF41" i="204"/>
  <c r="X41" i="204"/>
  <c r="P41" i="204"/>
  <c r="J41" i="204"/>
  <c r="F41" i="204"/>
  <c r="BL40" i="204"/>
  <c r="BD40" i="204"/>
  <c r="AV40" i="204"/>
  <c r="AN40" i="204"/>
  <c r="AF40" i="204"/>
  <c r="X40" i="204"/>
  <c r="P40" i="204"/>
  <c r="J40" i="204"/>
  <c r="F40" i="204"/>
  <c r="BL39" i="204"/>
  <c r="BD39" i="204"/>
  <c r="AV39" i="204"/>
  <c r="AN39" i="204"/>
  <c r="AF39" i="204"/>
  <c r="X39" i="204"/>
  <c r="P39" i="204"/>
  <c r="J39" i="204"/>
  <c r="F39" i="204"/>
  <c r="BL38" i="204"/>
  <c r="BD38" i="204"/>
  <c r="AV38" i="204"/>
  <c r="AN38" i="204"/>
  <c r="AF38" i="204"/>
  <c r="X38" i="204"/>
  <c r="P38" i="204"/>
  <c r="J38" i="204"/>
  <c r="F38" i="204"/>
  <c r="BL37" i="204"/>
  <c r="BD37" i="204"/>
  <c r="AV37" i="204"/>
  <c r="AN37" i="204"/>
  <c r="AF37" i="204"/>
  <c r="X37" i="204"/>
  <c r="P37" i="204"/>
  <c r="J37" i="204"/>
  <c r="F37" i="204"/>
  <c r="BL36" i="204"/>
  <c r="BD36" i="204"/>
  <c r="AV36" i="204"/>
  <c r="AN36" i="204"/>
  <c r="AF36" i="204"/>
  <c r="X36" i="204"/>
  <c r="P36" i="204"/>
  <c r="J36" i="204"/>
  <c r="F36" i="204"/>
  <c r="BL35" i="204"/>
  <c r="BD35" i="204"/>
  <c r="AV35" i="204"/>
  <c r="AN35" i="204"/>
  <c r="AF35" i="204"/>
  <c r="X35" i="204"/>
  <c r="P35" i="204"/>
  <c r="J35" i="204"/>
  <c r="F35" i="204"/>
  <c r="BL34" i="204"/>
  <c r="BD34" i="204"/>
  <c r="AV34" i="204"/>
  <c r="AN34" i="204"/>
  <c r="AF34" i="204"/>
  <c r="X34" i="204"/>
  <c r="P34" i="204"/>
  <c r="J34" i="204"/>
  <c r="F34" i="204"/>
  <c r="BL33" i="204"/>
  <c r="BD33" i="204"/>
  <c r="AV33" i="204"/>
  <c r="AN33" i="204"/>
  <c r="AF33" i="204"/>
  <c r="X33" i="204"/>
  <c r="P33" i="204"/>
  <c r="J33" i="204"/>
  <c r="F33" i="204"/>
  <c r="AI31" i="207"/>
  <c r="AJ31" i="208"/>
  <c r="BL29" i="208"/>
  <c r="AI32" i="208"/>
  <c r="AW171" i="208"/>
  <c r="AJ29" i="208"/>
  <c r="AW90" i="207"/>
  <c r="AX91" i="208"/>
  <c r="AJ30" i="207"/>
  <c r="AI171" i="207"/>
  <c r="BK31" i="208"/>
  <c r="AI32" i="207"/>
  <c r="AJ32" i="207"/>
  <c r="BK29" i="207"/>
  <c r="BL32" i="208"/>
  <c r="AI92" i="207"/>
  <c r="BL31" i="208"/>
  <c r="AX169" i="207"/>
  <c r="AX92" i="208"/>
  <c r="AI29" i="207"/>
  <c r="AI89" i="208"/>
  <c r="BK92" i="207"/>
  <c r="AW91" i="208"/>
  <c r="BL169" i="208"/>
  <c r="AJ89" i="208"/>
  <c r="BL92" i="208"/>
  <c r="AX30" i="208"/>
  <c r="AI90" i="208"/>
  <c r="AI29" i="208"/>
  <c r="AJ89" i="207"/>
  <c r="BK169" i="208"/>
  <c r="AI169" i="207"/>
  <c r="AJ31" i="207"/>
  <c r="AI169" i="208"/>
  <c r="BK32" i="208"/>
  <c r="BL171" i="208"/>
  <c r="AW30" i="208"/>
  <c r="AW32" i="207"/>
  <c r="BK171" i="208"/>
  <c r="BL92" i="207"/>
  <c r="BK169" i="207"/>
  <c r="AW31" i="208"/>
  <c r="BL32" i="207"/>
  <c r="AW92" i="208"/>
  <c r="BL90" i="207"/>
  <c r="BK92" i="208"/>
  <c r="AJ169" i="208"/>
  <c r="BK89" i="208"/>
  <c r="AJ30" i="208"/>
  <c r="AJ92" i="207"/>
  <c r="AX31" i="208"/>
  <c r="AI30" i="208"/>
  <c r="BL89" i="208"/>
  <c r="AW32" i="208"/>
  <c r="BK91" i="208"/>
  <c r="BL90" i="208"/>
  <c r="BK90" i="208"/>
  <c r="AX32" i="208"/>
  <c r="BL91" i="208"/>
  <c r="AI31" i="208"/>
  <c r="AW169" i="207"/>
  <c r="AI89" i="207"/>
  <c r="AW29" i="208"/>
  <c r="AJ91" i="207"/>
  <c r="BK29" i="208"/>
  <c r="AW89" i="207"/>
  <c r="AJ171" i="207"/>
  <c r="AX171" i="208"/>
  <c r="AW92" i="207"/>
  <c r="AX32" i="207"/>
  <c r="BK32" i="207"/>
  <c r="BK30" i="208"/>
  <c r="BK89" i="207"/>
  <c r="BK30" i="207"/>
  <c r="AX89" i="207"/>
  <c r="AJ29" i="207"/>
  <c r="AJ32" i="208"/>
  <c r="BK90" i="207"/>
  <c r="BL30" i="207"/>
  <c r="BL30" i="208"/>
  <c r="AX90" i="207"/>
  <c r="AW29" i="207"/>
  <c r="AJ90" i="208"/>
  <c r="AJ90" i="207"/>
  <c r="AX92" i="207"/>
  <c r="AI91" i="207"/>
  <c r="AJ169" i="207"/>
  <c r="AW30" i="207"/>
  <c r="AI90" i="207"/>
  <c r="AI30" i="207"/>
  <c r="AX29" i="207"/>
  <c r="AX30" i="207"/>
  <c r="AX29" i="208"/>
  <c r="J47" i="207" l="1"/>
  <c r="J63" i="207"/>
  <c r="J101" i="207"/>
  <c r="J116" i="207"/>
  <c r="J112" i="207"/>
  <c r="J135" i="207"/>
  <c r="J134" i="207"/>
  <c r="J131" i="207"/>
  <c r="J105" i="207"/>
  <c r="J72" i="207"/>
  <c r="J66" i="207"/>
  <c r="J118" i="207"/>
  <c r="J41" i="207"/>
  <c r="J67" i="207"/>
  <c r="J58" i="207"/>
  <c r="J110" i="207"/>
  <c r="J45" i="207"/>
  <c r="J48" i="207"/>
  <c r="J51" i="207"/>
  <c r="J69" i="207"/>
  <c r="J62" i="207"/>
  <c r="J153" i="207"/>
  <c r="J119" i="207"/>
  <c r="J65" i="207"/>
  <c r="J68" i="207"/>
  <c r="J46" i="207"/>
  <c r="J141" i="207"/>
  <c r="J53" i="207"/>
  <c r="J56" i="207"/>
  <c r="J59" i="207"/>
  <c r="J104" i="207"/>
  <c r="J70" i="207"/>
  <c r="J108" i="207"/>
  <c r="J127" i="207"/>
  <c r="J125" i="207"/>
  <c r="J113" i="207"/>
  <c r="J64" i="207"/>
  <c r="J114" i="207"/>
  <c r="J128" i="207"/>
  <c r="J121" i="207"/>
  <c r="J132" i="207"/>
  <c r="J151" i="207"/>
  <c r="J102" i="207"/>
  <c r="J52" i="207"/>
  <c r="J107" i="207"/>
  <c r="J147" i="207"/>
  <c r="J136" i="207"/>
  <c r="J129" i="207"/>
  <c r="J140" i="207"/>
  <c r="J49" i="207"/>
  <c r="J103" i="207"/>
  <c r="J124" i="207"/>
  <c r="J42" i="207"/>
  <c r="J106" i="207"/>
  <c r="J122" i="207"/>
  <c r="J115" i="207"/>
  <c r="J133" i="207"/>
  <c r="J55" i="207"/>
  <c r="J123" i="207"/>
  <c r="J60" i="207"/>
  <c r="J117" i="207"/>
  <c r="J109" i="207"/>
  <c r="J149" i="207"/>
  <c r="J144" i="207"/>
  <c r="J137" i="207"/>
  <c r="J148" i="207"/>
  <c r="J138" i="207"/>
  <c r="J71" i="207"/>
  <c r="J142" i="207"/>
  <c r="J120" i="207"/>
  <c r="J143" i="207"/>
  <c r="J130" i="207"/>
  <c r="J44" i="207"/>
  <c r="J146" i="207"/>
  <c r="J54" i="207"/>
  <c r="J50" i="207"/>
  <c r="J57" i="207"/>
  <c r="J139" i="207"/>
  <c r="J126" i="207"/>
  <c r="J150" i="207"/>
  <c r="J43" i="207"/>
  <c r="J61" i="207"/>
  <c r="J152" i="207"/>
  <c r="J145" i="207"/>
  <c r="T251" i="199"/>
  <c r="T100" i="207"/>
  <c r="T100" i="208"/>
  <c r="H16" i="199"/>
  <c r="F41" i="227" s="1"/>
  <c r="F71" i="227" s="1"/>
  <c r="E19" i="232" s="1"/>
  <c r="J139" i="208"/>
  <c r="J45" i="208"/>
  <c r="J140" i="208"/>
  <c r="J128" i="208"/>
  <c r="AX53" i="212"/>
  <c r="AX47" i="212"/>
  <c r="AX49" i="212"/>
  <c r="AX42" i="212"/>
  <c r="AX45" i="212"/>
  <c r="AX52" i="212"/>
  <c r="AX54" i="212"/>
  <c r="AX43" i="212"/>
  <c r="AX31" i="212"/>
  <c r="J63" i="208"/>
  <c r="AX35" i="212"/>
  <c r="J61" i="208"/>
  <c r="BJ100" i="208"/>
  <c r="J59" i="208"/>
  <c r="AX62" i="212"/>
  <c r="AX39" i="212"/>
  <c r="J150" i="208"/>
  <c r="J110" i="208"/>
  <c r="AX51" i="212"/>
  <c r="J153" i="208"/>
  <c r="J125" i="208"/>
  <c r="J49" i="208"/>
  <c r="AX48" i="212"/>
  <c r="J106" i="208"/>
  <c r="J57" i="208"/>
  <c r="J148" i="208"/>
  <c r="J55" i="208"/>
  <c r="J54" i="208"/>
  <c r="J107" i="208"/>
  <c r="J129" i="208"/>
  <c r="J131" i="208"/>
  <c r="AX37" i="212"/>
  <c r="AX41" i="212"/>
  <c r="AX55" i="212"/>
  <c r="AX59" i="212"/>
  <c r="AX57" i="212"/>
  <c r="BJ100" i="207"/>
  <c r="J48" i="208"/>
  <c r="J137" i="208"/>
  <c r="J53" i="208"/>
  <c r="AX36" i="212"/>
  <c r="AH180" i="207"/>
  <c r="J126" i="208"/>
  <c r="J69" i="208"/>
  <c r="J141" i="208"/>
  <c r="J103" i="208"/>
  <c r="J149" i="208"/>
  <c r="AX60" i="212"/>
  <c r="AX33" i="212"/>
  <c r="D14" i="212"/>
  <c r="J109" i="208"/>
  <c r="J108" i="208"/>
  <c r="J104" i="208"/>
  <c r="J71" i="208"/>
  <c r="J143" i="208"/>
  <c r="J113" i="208"/>
  <c r="J151" i="208"/>
  <c r="AX50" i="212"/>
  <c r="AX58" i="212"/>
  <c r="J67" i="208"/>
  <c r="J135" i="208"/>
  <c r="J132" i="208"/>
  <c r="AX34" i="212"/>
  <c r="J41" i="208"/>
  <c r="J51" i="208"/>
  <c r="J44" i="208"/>
  <c r="J116" i="208"/>
  <c r="J130" i="208"/>
  <c r="J142" i="208"/>
  <c r="J119" i="208"/>
  <c r="J58" i="208"/>
  <c r="J60" i="208"/>
  <c r="J66" i="208"/>
  <c r="J101" i="208"/>
  <c r="J117" i="208"/>
  <c r="J133" i="208"/>
  <c r="J68" i="208"/>
  <c r="J120" i="208"/>
  <c r="J146" i="208"/>
  <c r="J145" i="208"/>
  <c r="AX44" i="212"/>
  <c r="AX40" i="212"/>
  <c r="AX32" i="212"/>
  <c r="J42" i="208"/>
  <c r="J112" i="208"/>
  <c r="J138" i="208"/>
  <c r="J102" i="208"/>
  <c r="J56" i="208"/>
  <c r="J62" i="208"/>
  <c r="J65" i="208"/>
  <c r="J124" i="208"/>
  <c r="J147" i="208"/>
  <c r="J136" i="208"/>
  <c r="AX46" i="212"/>
  <c r="AH100" i="208"/>
  <c r="AV100" i="207"/>
  <c r="J43" i="208"/>
  <c r="J121" i="208"/>
  <c r="J46" i="208"/>
  <c r="J111" i="208"/>
  <c r="J64" i="208"/>
  <c r="J70" i="208"/>
  <c r="J118" i="208"/>
  <c r="J114" i="208"/>
  <c r="J115" i="208"/>
  <c r="J144" i="208"/>
  <c r="L33" i="204"/>
  <c r="AX38" i="212"/>
  <c r="J47" i="208"/>
  <c r="J50" i="208"/>
  <c r="J52" i="208"/>
  <c r="J134" i="208"/>
  <c r="J72" i="208"/>
  <c r="J105" i="208"/>
  <c r="J127" i="208"/>
  <c r="J122" i="208"/>
  <c r="J123" i="208"/>
  <c r="AX56" i="212"/>
  <c r="E72" i="227"/>
  <c r="N61" i="227"/>
  <c r="N62" i="227"/>
  <c r="E71" i="227"/>
  <c r="E18" i="232" s="1"/>
  <c r="F62" i="227"/>
  <c r="F72" i="227"/>
  <c r="N73" i="227"/>
  <c r="F73" i="227"/>
  <c r="O61" i="227"/>
  <c r="O71" i="227"/>
  <c r="S62" i="227"/>
  <c r="S72" i="227"/>
  <c r="O73" i="227"/>
  <c r="R62" i="227"/>
  <c r="R72" i="227"/>
  <c r="S73" i="227"/>
  <c r="F61" i="227"/>
  <c r="E16" i="232" s="1"/>
  <c r="O62" i="227"/>
  <c r="O72" i="227"/>
  <c r="E62" i="227"/>
  <c r="E61" i="227"/>
  <c r="E15" i="232" s="1"/>
  <c r="AD25" i="220"/>
  <c r="AD25" i="215"/>
  <c r="G251" i="199"/>
  <c r="P251" i="199"/>
  <c r="U251" i="199"/>
  <c r="Q251" i="199"/>
  <c r="Y17" i="199"/>
  <c r="Y67" i="199"/>
  <c r="Y66" i="199"/>
  <c r="Y146" i="199"/>
  <c r="H251" i="199"/>
  <c r="BX90" i="208"/>
  <c r="V67" i="199" s="1"/>
  <c r="T32" i="227" s="1"/>
  <c r="BV90" i="207"/>
  <c r="K67" i="199" s="1"/>
  <c r="I32" i="227" s="1"/>
  <c r="BW169" i="208"/>
  <c r="W146" i="199" s="1"/>
  <c r="U43" i="227" s="1"/>
  <c r="BT90" i="207"/>
  <c r="I67" i="199" s="1"/>
  <c r="G32" i="227" s="1"/>
  <c r="BT30" i="208"/>
  <c r="R17" i="199" s="1"/>
  <c r="P31" i="227" s="1"/>
  <c r="BU90" i="207"/>
  <c r="L67" i="199" s="1"/>
  <c r="J32" i="227" s="1"/>
  <c r="BV29" i="208"/>
  <c r="T16" i="199" s="1"/>
  <c r="R41" i="227" s="1"/>
  <c r="BS89" i="207"/>
  <c r="J66" i="199" s="1"/>
  <c r="H42" i="227" s="1"/>
  <c r="BS29" i="208"/>
  <c r="S16" i="199" s="1"/>
  <c r="Q41" i="227" s="1"/>
  <c r="BW29" i="207"/>
  <c r="N16" i="199" s="1"/>
  <c r="L41" i="227" s="1"/>
  <c r="BT30" i="207"/>
  <c r="I17" i="199" s="1"/>
  <c r="G31" i="227" s="1"/>
  <c r="BS169" i="207"/>
  <c r="J146" i="199" s="1"/>
  <c r="H43" i="227" s="1"/>
  <c r="BU169" i="207"/>
  <c r="L146" i="199" s="1"/>
  <c r="J43" i="227" s="1"/>
  <c r="BT29" i="208"/>
  <c r="R16" i="199" s="1"/>
  <c r="P41" i="227" s="1"/>
  <c r="BX90" i="207"/>
  <c r="M67" i="199" s="1"/>
  <c r="K32" i="227" s="1"/>
  <c r="BU89" i="207"/>
  <c r="L66" i="199" s="1"/>
  <c r="J42" i="227" s="1"/>
  <c r="BX30" i="208"/>
  <c r="V17" i="199" s="1"/>
  <c r="T31" i="227" s="1"/>
  <c r="BV169" i="207"/>
  <c r="K146" i="199" s="1"/>
  <c r="I43" i="227" s="1"/>
  <c r="BW169" i="207"/>
  <c r="N146" i="199" s="1"/>
  <c r="L43" i="227" s="1"/>
  <c r="BV30" i="208"/>
  <c r="T17" i="199" s="1"/>
  <c r="R31" i="227" s="1"/>
  <c r="BT169" i="208"/>
  <c r="R146" i="199" s="1"/>
  <c r="P43" i="227" s="1"/>
  <c r="BS90" i="208"/>
  <c r="S67" i="199" s="1"/>
  <c r="Q32" i="227" s="1"/>
  <c r="BV29" i="207"/>
  <c r="BW89" i="207"/>
  <c r="N66" i="199" s="1"/>
  <c r="L42" i="227" s="1"/>
  <c r="BW30" i="208"/>
  <c r="W17" i="199" s="1"/>
  <c r="U31" i="227" s="1"/>
  <c r="BU30" i="207"/>
  <c r="L17" i="199" s="1"/>
  <c r="J31" i="227" s="1"/>
  <c r="BW90" i="208"/>
  <c r="W67" i="199" s="1"/>
  <c r="U32" i="227" s="1"/>
  <c r="BS30" i="208"/>
  <c r="S17" i="199" s="1"/>
  <c r="Q31" i="227" s="1"/>
  <c r="BV89" i="207"/>
  <c r="K66" i="199" s="1"/>
  <c r="I42" i="227" s="1"/>
  <c r="BX169" i="208"/>
  <c r="V146" i="199" s="1"/>
  <c r="T43" i="227" s="1"/>
  <c r="BS169" i="208"/>
  <c r="S146" i="199" s="1"/>
  <c r="Q43" i="227" s="1"/>
  <c r="BT89" i="207"/>
  <c r="I66" i="199" s="1"/>
  <c r="G42" i="227" s="1"/>
  <c r="BX30" i="207"/>
  <c r="M17" i="199" s="1"/>
  <c r="K31" i="227" s="1"/>
  <c r="BW29" i="208"/>
  <c r="W16" i="199" s="1"/>
  <c r="U41" i="227" s="1"/>
  <c r="BT29" i="207"/>
  <c r="I16" i="199" s="1"/>
  <c r="G41" i="227" s="1"/>
  <c r="BU29" i="208"/>
  <c r="U16" i="199" s="1"/>
  <c r="S41" i="227" s="1"/>
  <c r="BT89" i="208"/>
  <c r="R66" i="199" s="1"/>
  <c r="P42" i="227" s="1"/>
  <c r="BV30" i="207"/>
  <c r="K17" i="199" s="1"/>
  <c r="I31" i="227" s="1"/>
  <c r="BW89" i="208"/>
  <c r="W66" i="199" s="1"/>
  <c r="U42" i="227" s="1"/>
  <c r="BS89" i="208"/>
  <c r="S66" i="199" s="1"/>
  <c r="Q42" i="227" s="1"/>
  <c r="BS29" i="207"/>
  <c r="J16" i="199" s="1"/>
  <c r="H41" i="227" s="1"/>
  <c r="BT169" i="207"/>
  <c r="I146" i="199" s="1"/>
  <c r="G43" i="227" s="1"/>
  <c r="BS90" i="207"/>
  <c r="J67" i="199" s="1"/>
  <c r="H32" i="227" s="1"/>
  <c r="BU30" i="208"/>
  <c r="U17" i="199" s="1"/>
  <c r="S31" i="227" s="1"/>
  <c r="BW30" i="207"/>
  <c r="N17" i="199" s="1"/>
  <c r="L31" i="227" s="1"/>
  <c r="BX29" i="208"/>
  <c r="V16" i="199" s="1"/>
  <c r="T41" i="227" s="1"/>
  <c r="BS30" i="207"/>
  <c r="J17" i="199" s="1"/>
  <c r="H31" i="227" s="1"/>
  <c r="BT90" i="208"/>
  <c r="R67" i="199" s="1"/>
  <c r="P32" i="227" s="1"/>
  <c r="BU29" i="207"/>
  <c r="L16" i="199" s="1"/>
  <c r="J41" i="227" s="1"/>
  <c r="BW90" i="207"/>
  <c r="N67" i="199" s="1"/>
  <c r="L32" i="227" s="1"/>
  <c r="BX89" i="208"/>
  <c r="V66" i="199" s="1"/>
  <c r="T42" i="227" s="1"/>
  <c r="Q44" i="205"/>
  <c r="D44" i="205"/>
  <c r="B37" i="205"/>
  <c r="H36" i="205"/>
  <c r="H46" i="205"/>
  <c r="B47" i="205"/>
  <c r="D55" i="205"/>
  <c r="H26" i="205"/>
  <c r="B27" i="205"/>
  <c r="AH26" i="204"/>
  <c r="AX91" i="207"/>
  <c r="BL29" i="207"/>
  <c r="AX31" i="207"/>
  <c r="V170" i="207"/>
  <c r="BL89" i="207"/>
  <c r="AW31" i="207"/>
  <c r="BL169" i="207"/>
  <c r="AX171" i="207"/>
  <c r="V170" i="208"/>
  <c r="AW171" i="207"/>
  <c r="AW91" i="207"/>
  <c r="Y16" i="199" l="1"/>
  <c r="K16" i="199"/>
  <c r="I41" i="227" s="1"/>
  <c r="I71" i="227" s="1"/>
  <c r="K18" i="232" s="1"/>
  <c r="E15" i="230"/>
  <c r="E18" i="230"/>
  <c r="E19" i="230"/>
  <c r="E19" i="231"/>
  <c r="E16" i="230"/>
  <c r="E19" i="228"/>
  <c r="E73" i="227"/>
  <c r="E18" i="228" s="1"/>
  <c r="T62" i="227"/>
  <c r="T72" i="227"/>
  <c r="G61" i="227"/>
  <c r="H15" i="232" s="1"/>
  <c r="G71" i="227"/>
  <c r="H18" i="232" s="1"/>
  <c r="L73" i="227"/>
  <c r="U73" i="227"/>
  <c r="G73" i="227"/>
  <c r="U61" i="227"/>
  <c r="U71" i="227"/>
  <c r="I73" i="227"/>
  <c r="L61" i="227"/>
  <c r="N16" i="232" s="1"/>
  <c r="L71" i="227"/>
  <c r="N19" i="232" s="1"/>
  <c r="J61" i="227"/>
  <c r="K16" i="232" s="1"/>
  <c r="J71" i="227"/>
  <c r="K19" i="232" s="1"/>
  <c r="H61" i="227"/>
  <c r="H16" i="232" s="1"/>
  <c r="H71" i="227"/>
  <c r="H19" i="232" s="1"/>
  <c r="Q61" i="227"/>
  <c r="Q71" i="227"/>
  <c r="Q62" i="227"/>
  <c r="Q72" i="227"/>
  <c r="G62" i="227"/>
  <c r="G72" i="227"/>
  <c r="L62" i="227"/>
  <c r="L72" i="227"/>
  <c r="J62" i="227"/>
  <c r="J72" i="227"/>
  <c r="H62" i="227"/>
  <c r="H72" i="227"/>
  <c r="U62" i="227"/>
  <c r="U72" i="227"/>
  <c r="I61" i="227"/>
  <c r="K15" i="232" s="1"/>
  <c r="S61" i="227"/>
  <c r="S71" i="227"/>
  <c r="H73" i="227"/>
  <c r="Q73" i="227"/>
  <c r="R61" i="227"/>
  <c r="R71" i="227"/>
  <c r="T61" i="227"/>
  <c r="T71" i="227"/>
  <c r="T73" i="227"/>
  <c r="P61" i="227"/>
  <c r="P71" i="227"/>
  <c r="P62" i="227"/>
  <c r="P72" i="227"/>
  <c r="I62" i="227"/>
  <c r="I72" i="227"/>
  <c r="P73" i="227"/>
  <c r="J73" i="227"/>
  <c r="S251" i="199"/>
  <c r="V251" i="199"/>
  <c r="R251" i="199"/>
  <c r="W251" i="199"/>
  <c r="I251" i="199"/>
  <c r="K251" i="199"/>
  <c r="Z17" i="199"/>
  <c r="Z16" i="199"/>
  <c r="AA66" i="199"/>
  <c r="AB67" i="199"/>
  <c r="AA17" i="199"/>
  <c r="Z66" i="199"/>
  <c r="AB17" i="199"/>
  <c r="AA146" i="199"/>
  <c r="L251" i="199"/>
  <c r="Z146" i="199"/>
  <c r="J251" i="199"/>
  <c r="AA67" i="199"/>
  <c r="Z67" i="199"/>
  <c r="N251" i="199"/>
  <c r="BX89" i="207"/>
  <c r="M66" i="199" s="1"/>
  <c r="K42" i="227" s="1"/>
  <c r="BX29" i="207"/>
  <c r="M16" i="199" s="1"/>
  <c r="K41" i="227" s="1"/>
  <c r="BR170" i="207"/>
  <c r="G147" i="199" s="1"/>
  <c r="E33" i="227" s="1"/>
  <c r="BR170" i="208"/>
  <c r="P147" i="199" s="1"/>
  <c r="N33" i="227" s="1"/>
  <c r="BX169" i="207"/>
  <c r="M146" i="199" s="1"/>
  <c r="K43" i="227" s="1"/>
  <c r="H37" i="205"/>
  <c r="H27" i="205"/>
  <c r="E44" i="205"/>
  <c r="I44" i="205" s="1"/>
  <c r="D45" i="205"/>
  <c r="Q45" i="205"/>
  <c r="R44" i="205"/>
  <c r="H47" i="205"/>
  <c r="D56" i="205"/>
  <c r="AP26" i="204"/>
  <c r="C8" i="186"/>
  <c r="U170" i="207"/>
  <c r="AJ170" i="208"/>
  <c r="BL91" i="207"/>
  <c r="BK91" i="207"/>
  <c r="U170" i="208"/>
  <c r="BL171" i="207"/>
  <c r="V172" i="207"/>
  <c r="U172" i="207"/>
  <c r="BK31" i="207"/>
  <c r="BL31" i="207"/>
  <c r="BK171" i="207"/>
  <c r="AJ170" i="207"/>
  <c r="AA16" i="199" l="1"/>
  <c r="E18" i="231"/>
  <c r="K18" i="230"/>
  <c r="K18" i="231"/>
  <c r="H19" i="230"/>
  <c r="H19" i="231"/>
  <c r="K19" i="230"/>
  <c r="K19" i="231"/>
  <c r="K16" i="230"/>
  <c r="N19" i="230"/>
  <c r="N19" i="231"/>
  <c r="H18" i="230"/>
  <c r="H18" i="231"/>
  <c r="N16" i="230"/>
  <c r="H15" i="230"/>
  <c r="K15" i="230"/>
  <c r="H16" i="230"/>
  <c r="N19" i="228"/>
  <c r="H19" i="228"/>
  <c r="K18" i="228"/>
  <c r="K19" i="228"/>
  <c r="H18" i="228"/>
  <c r="N63" i="227"/>
  <c r="K61" i="227"/>
  <c r="N15" i="232" s="1"/>
  <c r="K71" i="227"/>
  <c r="N18" i="232" s="1"/>
  <c r="K62" i="227"/>
  <c r="K72" i="227"/>
  <c r="K73" i="227"/>
  <c r="M251" i="199"/>
  <c r="AB16" i="199"/>
  <c r="AB66" i="199"/>
  <c r="C8" i="199"/>
  <c r="C6" i="204"/>
  <c r="AB146" i="199"/>
  <c r="BT170" i="207"/>
  <c r="I147" i="199" s="1"/>
  <c r="G33" i="227" s="1"/>
  <c r="BQ170" i="207"/>
  <c r="H147" i="199" s="1"/>
  <c r="F33" i="227" s="1"/>
  <c r="BT170" i="208"/>
  <c r="R147" i="199" s="1"/>
  <c r="P33" i="227" s="1"/>
  <c r="BQ170" i="208"/>
  <c r="Q147" i="199" s="1"/>
  <c r="O33" i="227" s="1"/>
  <c r="D46" i="205"/>
  <c r="E45" i="205"/>
  <c r="I45" i="205" s="1"/>
  <c r="G44" i="205"/>
  <c r="Q46" i="205"/>
  <c r="R45" i="205"/>
  <c r="T44" i="205"/>
  <c r="AX26" i="204"/>
  <c r="AX170" i="208"/>
  <c r="AX170" i="207"/>
  <c r="V172" i="208"/>
  <c r="AI170" i="207"/>
  <c r="AJ172" i="207"/>
  <c r="U172" i="208"/>
  <c r="AI172" i="207"/>
  <c r="AI170" i="208"/>
  <c r="N15" i="230" l="1"/>
  <c r="N18" i="230"/>
  <c r="N18" i="231"/>
  <c r="N18" i="228"/>
  <c r="E63" i="227"/>
  <c r="O63" i="227"/>
  <c r="P63" i="227"/>
  <c r="Y147" i="199"/>
  <c r="BV170" i="208"/>
  <c r="T147" i="199" s="1"/>
  <c r="R33" i="227" s="1"/>
  <c r="BS170" i="208"/>
  <c r="S147" i="199" s="1"/>
  <c r="Q33" i="227" s="1"/>
  <c r="BV170" i="207"/>
  <c r="K147" i="199" s="1"/>
  <c r="I33" i="227" s="1"/>
  <c r="BS170" i="207"/>
  <c r="J147" i="199" s="1"/>
  <c r="H33" i="227" s="1"/>
  <c r="Q47" i="205"/>
  <c r="T45" i="205"/>
  <c r="R46" i="205"/>
  <c r="D47" i="205"/>
  <c r="E46" i="205"/>
  <c r="I46" i="205" s="1"/>
  <c r="BF26" i="204"/>
  <c r="AI172" i="208"/>
  <c r="AJ172" i="208"/>
  <c r="AW170" i="208"/>
  <c r="BL170" i="207"/>
  <c r="BL170" i="208"/>
  <c r="AW172" i="207"/>
  <c r="AX172" i="207"/>
  <c r="AW170" i="207"/>
  <c r="E15" i="228" l="1"/>
  <c r="E15" i="231"/>
  <c r="G63" i="227"/>
  <c r="F63" i="227"/>
  <c r="Q63" i="227"/>
  <c r="R63" i="227"/>
  <c r="Z147" i="199"/>
  <c r="BX170" i="208"/>
  <c r="V147" i="199" s="1"/>
  <c r="T33" i="227" s="1"/>
  <c r="BU170" i="207"/>
  <c r="L147" i="199" s="1"/>
  <c r="J33" i="227" s="1"/>
  <c r="BX170" i="207"/>
  <c r="M147" i="199" s="1"/>
  <c r="K33" i="227" s="1"/>
  <c r="BU170" i="208"/>
  <c r="U147" i="199" s="1"/>
  <c r="S33" i="227" s="1"/>
  <c r="E47" i="205"/>
  <c r="R47" i="205"/>
  <c r="T46" i="205"/>
  <c r="BN26" i="204"/>
  <c r="BK170" i="207"/>
  <c r="AW172" i="208"/>
  <c r="AX172" i="208"/>
  <c r="BK170" i="208"/>
  <c r="H15" i="228" l="1"/>
  <c r="H15" i="231"/>
  <c r="E16" i="228"/>
  <c r="E16" i="231"/>
  <c r="I63" i="227"/>
  <c r="H63" i="227"/>
  <c r="S63" i="227"/>
  <c r="T63" i="227"/>
  <c r="AA147" i="199"/>
  <c r="BW170" i="207"/>
  <c r="N147" i="199" s="1"/>
  <c r="L33" i="227" s="1"/>
  <c r="BW170" i="208"/>
  <c r="W147" i="199" s="1"/>
  <c r="U33" i="227" s="1"/>
  <c r="T47" i="205"/>
  <c r="I47" i="205"/>
  <c r="BL172" i="208"/>
  <c r="BK172" i="208"/>
  <c r="BK172" i="207"/>
  <c r="BL172" i="207"/>
  <c r="K15" i="228" l="1"/>
  <c r="K15" i="231"/>
  <c r="H16" i="228"/>
  <c r="H16" i="231"/>
  <c r="J63" i="227"/>
  <c r="K63" i="227"/>
  <c r="U63" i="227"/>
  <c r="AB147" i="199"/>
  <c r="K16" i="228" l="1"/>
  <c r="K16" i="231"/>
  <c r="N15" i="228"/>
  <c r="N15" i="231"/>
  <c r="L63" i="227"/>
  <c r="C3" i="119"/>
  <c r="N16" i="228" l="1"/>
  <c r="N16" i="231"/>
  <c r="O134" i="193"/>
  <c r="P134" i="193" s="1"/>
  <c r="Q134" i="193" s="1"/>
  <c r="R134" i="193" s="1"/>
  <c r="S134" i="193" s="1"/>
  <c r="Q138" i="193"/>
  <c r="R138" i="193" s="1"/>
  <c r="S138" i="193" s="1"/>
  <c r="P59" i="193"/>
  <c r="Q59" i="193" s="1"/>
  <c r="R59" i="193" s="1"/>
  <c r="S59" i="193" s="1"/>
  <c r="O59" i="193"/>
  <c r="Q64" i="193"/>
  <c r="R64" i="193" s="1"/>
  <c r="S64" i="193" s="1"/>
  <c r="P9" i="193"/>
  <c r="Q9" i="193" s="1"/>
  <c r="R9" i="193" s="1"/>
  <c r="S9" i="193" s="1"/>
  <c r="O9" i="193"/>
  <c r="Q14" i="193"/>
  <c r="R14" i="193" s="1"/>
  <c r="S14" i="193" s="1"/>
  <c r="I59" i="193" l="1"/>
  <c r="J59" i="193" s="1"/>
  <c r="K59" i="193" s="1"/>
  <c r="L59" i="193" s="1"/>
  <c r="M59" i="193" s="1"/>
  <c r="N59" i="193" s="1"/>
  <c r="H134" i="193"/>
  <c r="I134" i="193" s="1"/>
  <c r="J134" i="193" s="1"/>
  <c r="K134" i="193" s="1"/>
  <c r="L134" i="193" s="1"/>
  <c r="M134" i="193" s="1"/>
  <c r="N134" i="193" s="1"/>
  <c r="H59" i="193"/>
  <c r="H9" i="193"/>
  <c r="I9" i="193" s="1"/>
  <c r="J9" i="193" s="1"/>
  <c r="K9" i="193" s="1"/>
  <c r="L9" i="193" s="1"/>
  <c r="M9" i="193" s="1"/>
  <c r="N9" i="193" s="1"/>
  <c r="E103" i="193"/>
  <c r="E104" i="193" s="1"/>
  <c r="E105" i="193" s="1"/>
  <c r="E106" i="193" s="1"/>
  <c r="E107" i="193" s="1"/>
  <c r="E108" i="193" s="1"/>
  <c r="E109" i="193" s="1"/>
  <c r="E110" i="193" s="1"/>
  <c r="E111" i="193" s="1"/>
  <c r="E112" i="193" s="1"/>
  <c r="E113" i="193" s="1"/>
  <c r="E114" i="193" s="1"/>
  <c r="E115" i="193" s="1"/>
  <c r="E116" i="193" s="1"/>
  <c r="E117" i="193" s="1"/>
  <c r="E118" i="193" s="1"/>
  <c r="E119" i="193" s="1"/>
  <c r="E120" i="193" s="1"/>
  <c r="E121" i="193" s="1"/>
  <c r="E122" i="193" s="1"/>
  <c r="E123" i="193" s="1"/>
  <c r="E72" i="193"/>
  <c r="E73" i="193" s="1"/>
  <c r="E74" i="193" s="1"/>
  <c r="E75" i="193" s="1"/>
  <c r="E76" i="193" s="1"/>
  <c r="E77" i="193" s="1"/>
  <c r="E78" i="193" s="1"/>
  <c r="E79" i="193" s="1"/>
  <c r="E80" i="193" s="1"/>
  <c r="E81" i="193" s="1"/>
  <c r="E82" i="193" s="1"/>
  <c r="E83" i="193" s="1"/>
  <c r="E84" i="193" s="1"/>
  <c r="E85" i="193" s="1"/>
  <c r="E86" i="193" s="1"/>
  <c r="E87" i="193" s="1"/>
  <c r="E88" i="193" s="1"/>
  <c r="E89" i="193" s="1"/>
  <c r="E90" i="193" s="1"/>
  <c r="E91" i="193" s="1"/>
  <c r="E92" i="193" s="1"/>
  <c r="E93" i="193" s="1"/>
  <c r="E94" i="193" s="1"/>
  <c r="E95" i="193" s="1"/>
  <c r="E96" i="193" s="1"/>
  <c r="E97" i="193" s="1"/>
  <c r="E98" i="193" s="1"/>
  <c r="E99" i="193" s="1"/>
  <c r="E100" i="193" s="1"/>
  <c r="E101" i="193" s="1"/>
  <c r="E102" i="193" s="1"/>
  <c r="E22" i="193"/>
  <c r="E23" i="193" s="1"/>
  <c r="E24" i="193" s="1"/>
  <c r="E25" i="193" s="1"/>
  <c r="E26" i="193" s="1"/>
  <c r="E27" i="193" s="1"/>
  <c r="E28" i="193" s="1"/>
  <c r="E29" i="193" s="1"/>
  <c r="E30" i="193" s="1"/>
  <c r="E31" i="193" s="1"/>
  <c r="E32" i="193" s="1"/>
  <c r="E33" i="193" s="1"/>
  <c r="E34" i="193" s="1"/>
  <c r="E35" i="193" s="1"/>
  <c r="E36" i="193" s="1"/>
  <c r="E37" i="193" s="1"/>
  <c r="E38" i="193" s="1"/>
  <c r="E39" i="193" s="1"/>
  <c r="E40" i="193" s="1"/>
  <c r="E41" i="193" s="1"/>
  <c r="E42" i="193" s="1"/>
  <c r="E43" i="193" s="1"/>
  <c r="E44" i="193" s="1"/>
  <c r="E45" i="193" s="1"/>
  <c r="E46" i="193" s="1"/>
  <c r="E47" i="193" s="1"/>
  <c r="E48" i="193" s="1"/>
  <c r="E49" i="193" s="1"/>
  <c r="E50" i="193" s="1"/>
  <c r="E51" i="193" s="1"/>
  <c r="E52" i="193" s="1"/>
  <c r="N141" i="193"/>
  <c r="M141" i="193"/>
  <c r="S141" i="193"/>
  <c r="L141" i="193"/>
  <c r="K141" i="193"/>
  <c r="R141" i="193"/>
  <c r="J141" i="193"/>
  <c r="I141" i="193"/>
  <c r="Q141" i="193"/>
  <c r="H141" i="193"/>
  <c r="G141" i="193"/>
  <c r="P141" i="193"/>
  <c r="I138" i="193"/>
  <c r="K138" i="193" s="1"/>
  <c r="M138" i="193" s="1"/>
  <c r="N67" i="193"/>
  <c r="M67" i="193"/>
  <c r="N66" i="193"/>
  <c r="M66" i="193"/>
  <c r="L67" i="193"/>
  <c r="K67" i="193"/>
  <c r="L66" i="193"/>
  <c r="K66" i="193"/>
  <c r="J67" i="193"/>
  <c r="I67" i="193"/>
  <c r="J66" i="193"/>
  <c r="I66" i="193"/>
  <c r="H67" i="193"/>
  <c r="H66" i="193"/>
  <c r="G67" i="193"/>
  <c r="G66" i="193"/>
  <c r="C8" i="193"/>
  <c r="I64" i="193"/>
  <c r="K64" i="193" s="1"/>
  <c r="M64" i="193" s="1"/>
  <c r="I14" i="193"/>
  <c r="K14" i="193" s="1"/>
  <c r="M14" i="193" s="1"/>
  <c r="G7" i="191" l="1"/>
  <c r="H7" i="191" s="1"/>
  <c r="I7" i="191" s="1"/>
  <c r="J7" i="191" s="1"/>
  <c r="K7" i="191" s="1"/>
  <c r="L7" i="191" s="1"/>
  <c r="M7" i="191" s="1"/>
  <c r="F7" i="191"/>
  <c r="AC63" i="204" l="1"/>
  <c r="AB63" i="204"/>
  <c r="I22" i="186" l="1"/>
  <c r="D8" i="186"/>
  <c r="D8" i="199" l="1"/>
  <c r="D6" i="204"/>
  <c r="E19" i="59"/>
  <c r="D8" i="193"/>
  <c r="A1" i="186"/>
  <c r="E21" i="159" l="1"/>
  <c r="F21" i="159" s="1"/>
  <c r="G21" i="159" s="1"/>
  <c r="H21" i="159" s="1"/>
  <c r="I21" i="159" s="1"/>
  <c r="J21" i="159" s="1"/>
  <c r="K21" i="159" s="1"/>
  <c r="L21" i="159" s="1"/>
  <c r="M21" i="159" s="1"/>
  <c r="N21" i="159" s="1"/>
  <c r="O21" i="159" s="1"/>
  <c r="P21" i="159" s="1"/>
  <c r="Q21" i="159" s="1"/>
  <c r="R21" i="159" s="1"/>
  <c r="S21" i="159" s="1"/>
  <c r="T21" i="159" s="1"/>
  <c r="U21" i="159" s="1"/>
  <c r="V21" i="159" s="1"/>
  <c r="W21" i="159" s="1"/>
  <c r="X21" i="159" s="1"/>
  <c r="Y21" i="159" s="1"/>
  <c r="Z21" i="159" s="1"/>
  <c r="AA21" i="159" s="1"/>
  <c r="AB21" i="159" s="1"/>
  <c r="AC21" i="159" s="1"/>
  <c r="AD21" i="159" s="1"/>
  <c r="AE21" i="159" s="1"/>
  <c r="AF21" i="159" s="1"/>
  <c r="AG21" i="159" s="1"/>
  <c r="AH21" i="159" s="1"/>
  <c r="AI21" i="159" s="1"/>
  <c r="AJ21" i="159" s="1"/>
  <c r="AK21" i="159" s="1"/>
  <c r="AL21" i="159" s="1"/>
  <c r="AM21" i="159" s="1"/>
  <c r="AN21" i="159" s="1"/>
  <c r="AO21" i="159" s="1"/>
  <c r="AP21" i="159" s="1"/>
  <c r="AQ21" i="159" s="1"/>
  <c r="AR21" i="159" s="1"/>
  <c r="D21" i="159"/>
  <c r="AX61" i="214" l="1"/>
  <c r="AY61" i="214" l="1"/>
  <c r="AZ61" i="214"/>
  <c r="AX61" i="215" l="1"/>
  <c r="AY61" i="215" s="1"/>
  <c r="AJ63" i="204" l="1"/>
  <c r="AK63" i="204"/>
  <c r="AR63" i="204" l="1"/>
  <c r="AS63" i="204" l="1"/>
  <c r="AZ63" i="204"/>
  <c r="P9" i="215" l="1"/>
  <c r="AD9" i="215"/>
  <c r="AC9" i="215"/>
  <c r="Y9" i="215"/>
  <c r="V9" i="215"/>
  <c r="T9" i="215"/>
  <c r="AA9" i="215"/>
  <c r="U9" i="215"/>
  <c r="X9" i="215"/>
  <c r="R9" i="215"/>
  <c r="Z9" i="215"/>
  <c r="S9" i="215"/>
  <c r="AB9" i="215"/>
  <c r="W9" i="215"/>
  <c r="Q9" i="215"/>
  <c r="AT36" i="216"/>
  <c r="AP36" i="216"/>
  <c r="AR36" i="216"/>
  <c r="AG36" i="215"/>
  <c r="AO36" i="216"/>
  <c r="AT36" i="215"/>
  <c r="AP36" i="215"/>
  <c r="AM36" i="215"/>
  <c r="AJ36" i="216"/>
  <c r="AN36" i="216"/>
  <c r="U79" i="204"/>
  <c r="AC79" i="204" s="1"/>
  <c r="AK79" i="204" s="1"/>
  <c r="U86" i="204"/>
  <c r="AC86" i="204" s="1"/>
  <c r="AK86" i="204" s="1"/>
  <c r="U69" i="204"/>
  <c r="AC69" i="204" s="1"/>
  <c r="AK69" i="204" s="1"/>
  <c r="U99" i="204"/>
  <c r="AC99" i="204" s="1"/>
  <c r="AK99" i="204" s="1"/>
  <c r="AR36" i="215"/>
  <c r="U101" i="204"/>
  <c r="AC101" i="204" s="1"/>
  <c r="AK101" i="204" s="1"/>
  <c r="T84" i="204"/>
  <c r="AB84" i="204" s="1"/>
  <c r="AG36" i="214"/>
  <c r="T38" i="204" s="1"/>
  <c r="AB38" i="204" s="1"/>
  <c r="AJ38" i="204" s="1"/>
  <c r="U109" i="204"/>
  <c r="AC109" i="204" s="1"/>
  <c r="AK109" i="204" s="1"/>
  <c r="T97" i="204"/>
  <c r="AB97" i="204" s="1"/>
  <c r="AJ97" i="204" s="1"/>
  <c r="T82" i="204"/>
  <c r="AB82" i="204" s="1"/>
  <c r="AJ82" i="204" s="1"/>
  <c r="T92" i="204"/>
  <c r="AB92" i="204" s="1"/>
  <c r="T107" i="204"/>
  <c r="AB107" i="204" s="1"/>
  <c r="T83" i="204"/>
  <c r="AB83" i="204" s="1"/>
  <c r="U83" i="204"/>
  <c r="AC83" i="204" s="1"/>
  <c r="AK83" i="204" s="1"/>
  <c r="AO36" i="215"/>
  <c r="T89" i="204"/>
  <c r="AB89" i="204" s="1"/>
  <c r="AJ89" i="204" s="1"/>
  <c r="AL36" i="214"/>
  <c r="T73" i="204"/>
  <c r="AB73" i="204" s="1"/>
  <c r="AJ73" i="204" s="1"/>
  <c r="T102" i="204"/>
  <c r="AB102" i="204" s="1"/>
  <c r="AJ102" i="204" s="1"/>
  <c r="T86" i="204"/>
  <c r="AB86" i="204" s="1"/>
  <c r="AJ86" i="204" s="1"/>
  <c r="T105" i="204"/>
  <c r="AB105" i="204" s="1"/>
  <c r="AJ105" i="204" s="1"/>
  <c r="AU36" i="214"/>
  <c r="U118" i="204"/>
  <c r="AC118" i="204" s="1"/>
  <c r="AK118" i="204" s="1"/>
  <c r="AQ36" i="216"/>
  <c r="AT36" i="214"/>
  <c r="U114" i="204"/>
  <c r="AC114" i="204" s="1"/>
  <c r="AK114" i="204" s="1"/>
  <c r="T98" i="204"/>
  <c r="AB98" i="204" s="1"/>
  <c r="AJ98" i="204" s="1"/>
  <c r="U91" i="204"/>
  <c r="AC91" i="204" s="1"/>
  <c r="AK91" i="204" s="1"/>
  <c r="AP36" i="214"/>
  <c r="U66" i="204"/>
  <c r="AC66" i="204" s="1"/>
  <c r="AK66" i="204" s="1"/>
  <c r="U87" i="204"/>
  <c r="AC87" i="204" s="1"/>
  <c r="AK87" i="204" s="1"/>
  <c r="T95" i="204"/>
  <c r="AB95" i="204" s="1"/>
  <c r="U117" i="204"/>
  <c r="AC117" i="204" s="1"/>
  <c r="AK117" i="204" s="1"/>
  <c r="T66" i="204"/>
  <c r="AB66" i="204" s="1"/>
  <c r="AJ66" i="204" s="1"/>
  <c r="U85" i="204"/>
  <c r="AC85" i="204" s="1"/>
  <c r="AK85" i="204" s="1"/>
  <c r="T85" i="204"/>
  <c r="AB85" i="204" s="1"/>
  <c r="AJ85" i="204" s="1"/>
  <c r="U90" i="204"/>
  <c r="AC90" i="204" s="1"/>
  <c r="AK90" i="204" s="1"/>
  <c r="AM36" i="214"/>
  <c r="U38" i="204" s="1"/>
  <c r="AC38" i="204" s="1"/>
  <c r="AK38" i="204" s="1"/>
  <c r="T94" i="204"/>
  <c r="AB94" i="204" s="1"/>
  <c r="AJ94" i="204" s="1"/>
  <c r="U115" i="204"/>
  <c r="AC115" i="204" s="1"/>
  <c r="AK115" i="204" s="1"/>
  <c r="U107" i="204"/>
  <c r="AC107" i="204" s="1"/>
  <c r="AK107" i="204" s="1"/>
  <c r="AI36" i="215"/>
  <c r="AQ36" i="215"/>
  <c r="U110" i="204"/>
  <c r="AC110" i="204" s="1"/>
  <c r="AK110" i="204" s="1"/>
  <c r="T109" i="204"/>
  <c r="AB109" i="204" s="1"/>
  <c r="T111" i="204"/>
  <c r="AB111" i="204" s="1"/>
  <c r="AJ111" i="204" s="1"/>
  <c r="U95" i="204"/>
  <c r="AC95" i="204" s="1"/>
  <c r="AK95" i="204" s="1"/>
  <c r="T114" i="204"/>
  <c r="AB114" i="204" s="1"/>
  <c r="AJ114" i="204" s="1"/>
  <c r="T110" i="204"/>
  <c r="AB110" i="204" s="1"/>
  <c r="AJ110" i="204" s="1"/>
  <c r="U96" i="204"/>
  <c r="AC96" i="204" s="1"/>
  <c r="AK96" i="204" s="1"/>
  <c r="T118" i="204"/>
  <c r="AB118" i="204" s="1"/>
  <c r="AJ118" i="204" s="1"/>
  <c r="T116" i="204"/>
  <c r="AB116" i="204" s="1"/>
  <c r="AJ116" i="204" s="1"/>
  <c r="U77" i="204"/>
  <c r="AC77" i="204" s="1"/>
  <c r="AK77" i="204" s="1"/>
  <c r="U113" i="204"/>
  <c r="AC113" i="204" s="1"/>
  <c r="AK113" i="204" s="1"/>
  <c r="U112" i="204"/>
  <c r="AC112" i="204" s="1"/>
  <c r="AK112" i="204" s="1"/>
  <c r="T67" i="204"/>
  <c r="AB67" i="204" s="1"/>
  <c r="AJ67" i="204" s="1"/>
  <c r="T96" i="204"/>
  <c r="AB96" i="204" s="1"/>
  <c r="AJ96" i="204" s="1"/>
  <c r="T80" i="204"/>
  <c r="AB80" i="204" s="1"/>
  <c r="T75" i="204"/>
  <c r="AB75" i="204" s="1"/>
  <c r="AJ75" i="204" s="1"/>
  <c r="U78" i="204"/>
  <c r="AC78" i="204" s="1"/>
  <c r="AK78" i="204" s="1"/>
  <c r="T71" i="204"/>
  <c r="AB71" i="204" s="1"/>
  <c r="AJ71" i="204" s="1"/>
  <c r="U81" i="204"/>
  <c r="AC81" i="204" s="1"/>
  <c r="AK81" i="204" s="1"/>
  <c r="U106" i="204"/>
  <c r="AC106" i="204" s="1"/>
  <c r="AK106" i="204" s="1"/>
  <c r="U105" i="204"/>
  <c r="AC105" i="204" s="1"/>
  <c r="AK105" i="204" s="1"/>
  <c r="T99" i="204"/>
  <c r="AB99" i="204" s="1"/>
  <c r="AJ99" i="204" s="1"/>
  <c r="T78" i="204"/>
  <c r="AB78" i="204" s="1"/>
  <c r="AJ36" i="215"/>
  <c r="AS36" i="216"/>
  <c r="T68" i="204"/>
  <c r="AB68" i="204" s="1"/>
  <c r="AR36" i="214"/>
  <c r="U102" i="204"/>
  <c r="AC102" i="204" s="1"/>
  <c r="AK102" i="204" s="1"/>
  <c r="U92" i="204"/>
  <c r="AC92" i="204" s="1"/>
  <c r="AK92" i="204" s="1"/>
  <c r="U67" i="204"/>
  <c r="AC67" i="204" s="1"/>
  <c r="AK67" i="204" s="1"/>
  <c r="U89" i="204"/>
  <c r="AC89" i="204" s="1"/>
  <c r="AK89" i="204" s="1"/>
  <c r="T74" i="204"/>
  <c r="AB74" i="204" s="1"/>
  <c r="AJ74" i="204" s="1"/>
  <c r="AS36" i="215"/>
  <c r="U108" i="204"/>
  <c r="AC108" i="204" s="1"/>
  <c r="AK108" i="204" s="1"/>
  <c r="U103" i="204"/>
  <c r="AC103" i="204" s="1"/>
  <c r="AK103" i="204" s="1"/>
  <c r="T70" i="204"/>
  <c r="AB70" i="204" s="1"/>
  <c r="AJ70" i="204" s="1"/>
  <c r="T100" i="204"/>
  <c r="AB100" i="204" s="1"/>
  <c r="AJ36" i="214"/>
  <c r="T101" i="204"/>
  <c r="AB101" i="204" s="1"/>
  <c r="AJ101" i="204" s="1"/>
  <c r="T115" i="204"/>
  <c r="AB115" i="204" s="1"/>
  <c r="AN36" i="215"/>
  <c r="AH36" i="215"/>
  <c r="U73" i="204"/>
  <c r="AC73" i="204" s="1"/>
  <c r="AK73" i="204" s="1"/>
  <c r="AS36" i="214"/>
  <c r="U82" i="204"/>
  <c r="AC82" i="204" s="1"/>
  <c r="AK82" i="204" s="1"/>
  <c r="T79" i="204"/>
  <c r="AB79" i="204" s="1"/>
  <c r="AJ79" i="204" s="1"/>
  <c r="T103" i="204"/>
  <c r="AB103" i="204" s="1"/>
  <c r="AJ103" i="204" s="1"/>
  <c r="U94" i="204"/>
  <c r="AC94" i="204" s="1"/>
  <c r="AK94" i="204" s="1"/>
  <c r="U71" i="204"/>
  <c r="AC71" i="204" s="1"/>
  <c r="AK71" i="204" s="1"/>
  <c r="T88" i="204"/>
  <c r="AB88" i="204" s="1"/>
  <c r="AJ88" i="204" s="1"/>
  <c r="T112" i="204"/>
  <c r="AB112" i="204" s="1"/>
  <c r="AJ112" i="204" s="1"/>
  <c r="AK36" i="214"/>
  <c r="T108" i="204"/>
  <c r="AB108" i="204" s="1"/>
  <c r="AJ108" i="204" s="1"/>
  <c r="T77" i="204"/>
  <c r="AB77" i="204" s="1"/>
  <c r="AJ77" i="204" s="1"/>
  <c r="U68" i="204"/>
  <c r="U100" i="204"/>
  <c r="AC100" i="204" s="1"/>
  <c r="AK100" i="204" s="1"/>
  <c r="T90" i="204"/>
  <c r="AB90" i="204" s="1"/>
  <c r="AJ90" i="204" s="1"/>
  <c r="U88" i="204"/>
  <c r="AC88" i="204" s="1"/>
  <c r="AK88" i="204" s="1"/>
  <c r="AH36" i="214"/>
  <c r="AO36" i="214"/>
  <c r="U98" i="204"/>
  <c r="AC98" i="204" s="1"/>
  <c r="AK98" i="204" s="1"/>
  <c r="T69" i="204"/>
  <c r="AB69" i="204" s="1"/>
  <c r="AJ69" i="204" s="1"/>
  <c r="T65" i="204"/>
  <c r="AB65" i="204" s="1"/>
  <c r="T76" i="204"/>
  <c r="AB76" i="204" s="1"/>
  <c r="AJ76" i="204" s="1"/>
  <c r="AN36" i="214"/>
  <c r="T72" i="204"/>
  <c r="AB72" i="204" s="1"/>
  <c r="AJ72" i="204" s="1"/>
  <c r="T81" i="204"/>
  <c r="AB81" i="204" s="1"/>
  <c r="AJ81" i="204" s="1"/>
  <c r="T113" i="204"/>
  <c r="AB113" i="204" s="1"/>
  <c r="AJ113" i="204" s="1"/>
  <c r="U111" i="204"/>
  <c r="AC111" i="204" s="1"/>
  <c r="AK111" i="204" s="1"/>
  <c r="AI36" i="214"/>
  <c r="AQ36" i="214"/>
  <c r="T91" i="204"/>
  <c r="AB91" i="204" s="1"/>
  <c r="AJ91" i="204" s="1"/>
  <c r="T117" i="204"/>
  <c r="AB117" i="204" s="1"/>
  <c r="AJ117" i="204" s="1"/>
  <c r="U104" i="204"/>
  <c r="AC104" i="204" s="1"/>
  <c r="AK104" i="204" s="1"/>
  <c r="U80" i="204"/>
  <c r="AC80" i="204" s="1"/>
  <c r="AK80" i="204" s="1"/>
  <c r="U74" i="204"/>
  <c r="AC74" i="204" s="1"/>
  <c r="AK74" i="204" s="1"/>
  <c r="U97" i="204"/>
  <c r="AC97" i="204" s="1"/>
  <c r="AK97" i="204" s="1"/>
  <c r="U75" i="204"/>
  <c r="AC75" i="204" s="1"/>
  <c r="AK75" i="204" s="1"/>
  <c r="T106" i="204"/>
  <c r="AB106" i="204" s="1"/>
  <c r="AJ106" i="204" s="1"/>
  <c r="U84" i="204"/>
  <c r="AC84" i="204" s="1"/>
  <c r="AK84" i="204" s="1"/>
  <c r="U116" i="204"/>
  <c r="AC116" i="204" s="1"/>
  <c r="AK116" i="204" s="1"/>
  <c r="U76" i="204"/>
  <c r="AC76" i="204" s="1"/>
  <c r="AK76" i="204" s="1"/>
  <c r="U70" i="204"/>
  <c r="AI36" i="216"/>
  <c r="T87" i="204"/>
  <c r="AB87" i="204" s="1"/>
  <c r="AJ87" i="204" s="1"/>
  <c r="AK36" i="216"/>
  <c r="AU36" i="216"/>
  <c r="AG36" i="217"/>
  <c r="AK36" i="215"/>
  <c r="AU36" i="215"/>
  <c r="AL36" i="215"/>
  <c r="AG36" i="216"/>
  <c r="AH36" i="216"/>
  <c r="AI36" i="217"/>
  <c r="U72" i="204" l="1"/>
  <c r="AC72" i="204" s="1"/>
  <c r="AK72" i="204" s="1"/>
  <c r="AS72" i="204" s="1"/>
  <c r="U93" i="204"/>
  <c r="AC93" i="204" s="1"/>
  <c r="AK93" i="204" s="1"/>
  <c r="T104" i="204"/>
  <c r="AB104" i="204" s="1"/>
  <c r="AJ104" i="204" s="1"/>
  <c r="AR104" i="204" s="1"/>
  <c r="T93" i="204"/>
  <c r="AB93" i="204" s="1"/>
  <c r="AJ93" i="204" s="1"/>
  <c r="AR93" i="204" s="1"/>
  <c r="U65" i="204"/>
  <c r="AC65" i="204" s="1"/>
  <c r="AK65" i="204" s="1"/>
  <c r="AS65" i="204" s="1"/>
  <c r="AH36" i="217"/>
  <c r="AL36" i="216"/>
  <c r="AM36" i="216"/>
  <c r="AX36" i="214"/>
  <c r="AZ36" i="214" s="1"/>
  <c r="AC68" i="204"/>
  <c r="AC70" i="204"/>
  <c r="AX36" i="215"/>
  <c r="AY36" i="215" s="1"/>
  <c r="AS67" i="204"/>
  <c r="AR108" i="204"/>
  <c r="AS105" i="204"/>
  <c r="AS94" i="204"/>
  <c r="AS88" i="204"/>
  <c r="AS75" i="204"/>
  <c r="AR91" i="204"/>
  <c r="AR75" i="204"/>
  <c r="AS90" i="204"/>
  <c r="AR81" i="204"/>
  <c r="AS84" i="204"/>
  <c r="AR79" i="204"/>
  <c r="AS115" i="204"/>
  <c r="AS99" i="204"/>
  <c r="AR67" i="204"/>
  <c r="AR96" i="204"/>
  <c r="AR99" i="204"/>
  <c r="AS106" i="204"/>
  <c r="AS102" i="204"/>
  <c r="AS107" i="204"/>
  <c r="AS83" i="204"/>
  <c r="AS81" i="204"/>
  <c r="AR66" i="204"/>
  <c r="AS73" i="204"/>
  <c r="AR113" i="204"/>
  <c r="AR106" i="204"/>
  <c r="AR112" i="204"/>
  <c r="AR76" i="204"/>
  <c r="AR114" i="204"/>
  <c r="AS80" i="204"/>
  <c r="AS66" i="204"/>
  <c r="AS95" i="204"/>
  <c r="AR73" i="204"/>
  <c r="AZ73" i="204" s="1"/>
  <c r="AS111" i="204"/>
  <c r="AS101" i="204"/>
  <c r="AS89" i="204"/>
  <c r="AS82" i="204"/>
  <c r="AS78" i="204"/>
  <c r="AR110" i="204"/>
  <c r="AZ110" i="204" s="1"/>
  <c r="AR102" i="204"/>
  <c r="AR94" i="204"/>
  <c r="AR101" i="204"/>
  <c r="AS85" i="204"/>
  <c r="AR111" i="204"/>
  <c r="AZ111" i="204" s="1"/>
  <c r="AS110" i="204"/>
  <c r="AS74" i="204"/>
  <c r="AS38" i="204"/>
  <c r="AS97" i="204"/>
  <c r="AR98" i="204"/>
  <c r="AR69" i="204"/>
  <c r="AR82" i="204"/>
  <c r="AR89" i="204"/>
  <c r="AR77" i="204"/>
  <c r="AS117" i="204"/>
  <c r="AS77" i="204"/>
  <c r="AS109" i="204"/>
  <c r="AS114" i="204"/>
  <c r="AS76" i="204"/>
  <c r="AR117" i="204"/>
  <c r="AS113" i="204"/>
  <c r="AR97" i="204"/>
  <c r="AS108" i="204"/>
  <c r="AS98" i="204"/>
  <c r="AR71" i="204"/>
  <c r="AR38" i="204"/>
  <c r="AS71" i="204"/>
  <c r="AR87" i="204"/>
  <c r="AR70" i="204"/>
  <c r="AR74" i="204"/>
  <c r="AR105" i="204"/>
  <c r="AR85" i="204"/>
  <c r="AR72" i="204"/>
  <c r="AS91" i="204"/>
  <c r="AR90" i="204"/>
  <c r="AS104" i="204"/>
  <c r="AS118" i="204"/>
  <c r="AR103" i="204"/>
  <c r="AS103" i="204"/>
  <c r="AS86" i="204"/>
  <c r="AR88" i="204"/>
  <c r="AR116" i="204"/>
  <c r="AS92" i="204"/>
  <c r="AS69" i="204"/>
  <c r="AS100" i="204"/>
  <c r="AS116" i="204"/>
  <c r="AS87" i="204"/>
  <c r="AS79" i="204"/>
  <c r="AS112" i="204"/>
  <c r="AS96" i="204"/>
  <c r="AR86" i="204"/>
  <c r="AR118" i="204"/>
  <c r="AJ109" i="204"/>
  <c r="AJ92" i="204"/>
  <c r="AJ78" i="204"/>
  <c r="AJ65" i="204"/>
  <c r="AJ100" i="204"/>
  <c r="AJ115" i="204"/>
  <c r="AJ80" i="204"/>
  <c r="AJ107" i="204"/>
  <c r="AJ95" i="204"/>
  <c r="AJ83" i="204"/>
  <c r="AJ84" i="204"/>
  <c r="AJ68" i="204"/>
  <c r="CE177" i="208"/>
  <c r="CE37" i="207"/>
  <c r="CD97" i="208"/>
  <c r="CE97" i="208"/>
  <c r="CD37" i="207"/>
  <c r="CD177" i="207"/>
  <c r="CD177" i="208"/>
  <c r="CD37" i="208"/>
  <c r="CE177" i="207"/>
  <c r="CE37" i="208"/>
  <c r="CE97" i="207"/>
  <c r="CD97" i="207"/>
  <c r="L51" i="215"/>
  <c r="L250" i="208"/>
  <c r="M38" i="214"/>
  <c r="L215" i="208"/>
  <c r="K36" i="214"/>
  <c r="L58" i="214"/>
  <c r="L259" i="207"/>
  <c r="M46" i="215"/>
  <c r="L186" i="208"/>
  <c r="L46" i="207"/>
  <c r="L266" i="207"/>
  <c r="M60" i="217"/>
  <c r="M31" i="214"/>
  <c r="L42" i="215"/>
  <c r="M54" i="212"/>
  <c r="M38" i="216"/>
  <c r="M31" i="212"/>
  <c r="L57" i="214"/>
  <c r="M33" i="214"/>
  <c r="K33" i="218"/>
  <c r="M45" i="214"/>
  <c r="K48" i="217"/>
  <c r="L149" i="208"/>
  <c r="L56" i="217"/>
  <c r="L131" i="207"/>
  <c r="M48" i="215"/>
  <c r="M33" i="216"/>
  <c r="L258" i="208"/>
  <c r="L46" i="215"/>
  <c r="L53" i="215"/>
  <c r="M45" i="217"/>
  <c r="L40" i="216"/>
  <c r="K62" i="216"/>
  <c r="K61" i="214"/>
  <c r="K59" i="217"/>
  <c r="K57" i="217"/>
  <c r="L147" i="208"/>
  <c r="R55" i="118"/>
  <c r="L31" i="215"/>
  <c r="M51" i="212"/>
  <c r="L46" i="214"/>
  <c r="L71" i="207"/>
  <c r="K37" i="218"/>
  <c r="M33" i="215"/>
  <c r="S115" i="118"/>
  <c r="N120" i="118"/>
  <c r="L229" i="207"/>
  <c r="L59" i="215"/>
  <c r="K49" i="217"/>
  <c r="L251" i="207"/>
  <c r="L48" i="212"/>
  <c r="L153" i="208"/>
  <c r="K51" i="214"/>
  <c r="M61" i="216"/>
  <c r="M49" i="212"/>
  <c r="L38" i="214"/>
  <c r="M32" i="214"/>
  <c r="L211" i="208"/>
  <c r="M43" i="217"/>
  <c r="L242" i="207"/>
  <c r="O55" i="118"/>
  <c r="L56" i="215"/>
  <c r="K38" i="214"/>
  <c r="K48" i="215"/>
  <c r="M36" i="214"/>
  <c r="L38" i="217"/>
  <c r="L46" i="208"/>
  <c r="L36" i="215"/>
  <c r="M31" i="217"/>
  <c r="K53" i="217"/>
  <c r="M45" i="216"/>
  <c r="K43" i="214"/>
  <c r="L266" i="208"/>
  <c r="K62" i="218"/>
  <c r="L61" i="217"/>
  <c r="L49" i="215"/>
  <c r="L58" i="216"/>
  <c r="L256" i="208"/>
  <c r="L39" i="216"/>
  <c r="K34" i="216"/>
  <c r="L54" i="215"/>
  <c r="K44" i="217"/>
  <c r="M52" i="214"/>
  <c r="M46" i="216"/>
  <c r="M43" i="215"/>
  <c r="L52" i="216"/>
  <c r="L134" i="207"/>
  <c r="K31" i="215"/>
  <c r="K58" i="218"/>
  <c r="L32" i="215"/>
  <c r="L45" i="216"/>
  <c r="L256" i="207"/>
  <c r="L131" i="208"/>
  <c r="L31" i="217"/>
  <c r="K38" i="212"/>
  <c r="O120" i="118"/>
  <c r="K42" i="214"/>
  <c r="L49" i="214"/>
  <c r="L144" i="207"/>
  <c r="K34" i="212"/>
  <c r="L37" i="216"/>
  <c r="K44" i="216"/>
  <c r="L233" i="207"/>
  <c r="K37" i="215"/>
  <c r="L262" i="208"/>
  <c r="L235" i="208"/>
  <c r="L215" i="207"/>
  <c r="K45" i="216"/>
  <c r="O122" i="118"/>
  <c r="K39" i="215"/>
  <c r="L186" i="207"/>
  <c r="K35" i="216"/>
  <c r="M54" i="216"/>
  <c r="M40" i="214"/>
  <c r="M39" i="212"/>
  <c r="L48" i="216"/>
  <c r="M49" i="217"/>
  <c r="M62" i="217"/>
  <c r="L221" i="208"/>
  <c r="L46" i="212"/>
  <c r="L32" i="214"/>
  <c r="L230" i="207"/>
  <c r="M59" i="214"/>
  <c r="L237" i="207"/>
  <c r="K60" i="212"/>
  <c r="K62" i="214"/>
  <c r="M55" i="214"/>
  <c r="L52" i="217"/>
  <c r="L58" i="215"/>
  <c r="K35" i="214"/>
  <c r="L142" i="208"/>
  <c r="L236" i="207"/>
  <c r="K34" i="214"/>
  <c r="L249" i="207"/>
  <c r="L41" i="212"/>
  <c r="M41" i="215"/>
  <c r="L43" i="216"/>
  <c r="K39" i="218"/>
  <c r="L48" i="215"/>
  <c r="M50" i="212"/>
  <c r="K57" i="218"/>
  <c r="M47" i="217"/>
  <c r="L224" i="207"/>
  <c r="L230" i="208"/>
  <c r="K55" i="212"/>
  <c r="K52" i="212"/>
  <c r="M39" i="215"/>
  <c r="K58" i="216"/>
  <c r="K31" i="218"/>
  <c r="M40" i="212"/>
  <c r="K46" i="218"/>
  <c r="L211" i="207"/>
  <c r="K54" i="216"/>
  <c r="K56" i="218"/>
  <c r="M57" i="212"/>
  <c r="M37" i="216"/>
  <c r="L234" i="207"/>
  <c r="L137" i="208"/>
  <c r="R115" i="118"/>
  <c r="L62" i="217"/>
  <c r="K33" i="214"/>
  <c r="K45" i="212"/>
  <c r="M42" i="217"/>
  <c r="K31" i="217"/>
  <c r="M51" i="217"/>
  <c r="K55" i="217"/>
  <c r="L143" i="208"/>
  <c r="M59" i="215"/>
  <c r="K43" i="217"/>
  <c r="L31" i="214"/>
  <c r="L32" i="212"/>
  <c r="M32" i="216"/>
  <c r="V55" i="118"/>
  <c r="L56" i="216"/>
  <c r="M58" i="216"/>
  <c r="K53" i="214"/>
  <c r="K34" i="218"/>
  <c r="K61" i="215"/>
  <c r="M61" i="215"/>
  <c r="L45" i="214"/>
  <c r="L53" i="217"/>
  <c r="L265" i="207"/>
  <c r="K41" i="218"/>
  <c r="K41" i="214"/>
  <c r="K41" i="215"/>
  <c r="K54" i="215"/>
  <c r="L37" i="215"/>
  <c r="L49" i="212"/>
  <c r="L254" i="208"/>
  <c r="K42" i="216"/>
  <c r="K52" i="214"/>
  <c r="K43" i="212"/>
  <c r="L244" i="208"/>
  <c r="M44" i="212"/>
  <c r="M60" i="212"/>
  <c r="L57" i="217"/>
  <c r="L58" i="217"/>
  <c r="K61" i="217"/>
  <c r="K40" i="216"/>
  <c r="K56" i="217"/>
  <c r="L249" i="208"/>
  <c r="M51" i="215"/>
  <c r="L261" i="208"/>
  <c r="K50" i="215"/>
  <c r="L52" i="214"/>
  <c r="L58" i="212"/>
  <c r="L37" i="212"/>
  <c r="K48" i="214"/>
  <c r="L41" i="216"/>
  <c r="K56" i="216"/>
  <c r="M50" i="215"/>
  <c r="L47" i="217"/>
  <c r="L47" i="215"/>
  <c r="M46" i="212"/>
  <c r="L62" i="212"/>
  <c r="L233" i="208"/>
  <c r="K47" i="215"/>
  <c r="L44" i="216"/>
  <c r="M42" i="212"/>
  <c r="L51" i="212"/>
  <c r="M34" i="216"/>
  <c r="M50" i="216"/>
  <c r="L147" i="207"/>
  <c r="L59" i="216"/>
  <c r="K47" i="217"/>
  <c r="K43" i="216"/>
  <c r="S120" i="118"/>
  <c r="L247" i="207"/>
  <c r="M36" i="212"/>
  <c r="K48" i="218"/>
  <c r="L254" i="207"/>
  <c r="L37" i="217"/>
  <c r="L60" i="216"/>
  <c r="K32" i="215"/>
  <c r="L48" i="217"/>
  <c r="K46" i="217"/>
  <c r="L32" i="216"/>
  <c r="K40" i="212"/>
  <c r="N122" i="118"/>
  <c r="L219" i="208"/>
  <c r="L139" i="207"/>
  <c r="L33" i="212"/>
  <c r="K57" i="212"/>
  <c r="M57" i="217"/>
  <c r="L214" i="207"/>
  <c r="L62" i="216"/>
  <c r="K60" i="218"/>
  <c r="M48" i="216"/>
  <c r="K61" i="218"/>
  <c r="L50" i="216"/>
  <c r="M47" i="214"/>
  <c r="L53" i="212"/>
  <c r="M36" i="216"/>
  <c r="L264" i="208"/>
  <c r="L246" i="208"/>
  <c r="K37" i="216"/>
  <c r="M48" i="217"/>
  <c r="L259" i="208"/>
  <c r="M62" i="214"/>
  <c r="L223" i="208"/>
  <c r="K58" i="212"/>
  <c r="W115" i="118"/>
  <c r="V122" i="118"/>
  <c r="M44" i="216"/>
  <c r="K40" i="217"/>
  <c r="L222" i="208"/>
  <c r="K55" i="214"/>
  <c r="M46" i="217"/>
  <c r="K49" i="218"/>
  <c r="M61" i="217"/>
  <c r="M31" i="216"/>
  <c r="L260" i="207"/>
  <c r="M57" i="214"/>
  <c r="K58" i="215"/>
  <c r="L61" i="216"/>
  <c r="L33" i="214"/>
  <c r="K42" i="215"/>
  <c r="K41" i="217"/>
  <c r="L50" i="215"/>
  <c r="L260" i="208"/>
  <c r="K36" i="216"/>
  <c r="L47" i="214"/>
  <c r="L34" i="214"/>
  <c r="L43" i="215"/>
  <c r="M38" i="215"/>
  <c r="M38" i="217"/>
  <c r="M32" i="215"/>
  <c r="L44" i="217"/>
  <c r="M41" i="216"/>
  <c r="M48" i="214"/>
  <c r="L49" i="216"/>
  <c r="M46" i="214"/>
  <c r="M58" i="212"/>
  <c r="L39" i="217"/>
  <c r="L51" i="214"/>
  <c r="M32" i="217"/>
  <c r="K34" i="217"/>
  <c r="M61" i="212"/>
  <c r="L47" i="212"/>
  <c r="L56" i="214"/>
  <c r="K45" i="214"/>
  <c r="K58" i="217"/>
  <c r="R120" i="118"/>
  <c r="L144" i="208"/>
  <c r="K51" i="216"/>
  <c r="K33" i="217"/>
  <c r="L141" i="208"/>
  <c r="M34" i="217"/>
  <c r="L258" i="207"/>
  <c r="K33" i="216"/>
  <c r="K57" i="214"/>
  <c r="L138" i="208"/>
  <c r="L251" i="208"/>
  <c r="K43" i="215"/>
  <c r="K62" i="217"/>
  <c r="L153" i="207"/>
  <c r="K46" i="212"/>
  <c r="L47" i="216"/>
  <c r="M60" i="215"/>
  <c r="L42" i="212"/>
  <c r="O115" i="118"/>
  <c r="K49" i="216"/>
  <c r="L43" i="217"/>
  <c r="M39" i="217"/>
  <c r="K32" i="218"/>
  <c r="L41" i="217"/>
  <c r="K36" i="217"/>
  <c r="L106" i="208"/>
  <c r="L59" i="214"/>
  <c r="L35" i="212"/>
  <c r="L234" i="208"/>
  <c r="M54" i="215"/>
  <c r="L225" i="207"/>
  <c r="L219" i="207"/>
  <c r="L59" i="217"/>
  <c r="L49" i="217"/>
  <c r="L214" i="208"/>
  <c r="M53" i="216"/>
  <c r="K62" i="212"/>
  <c r="L239" i="208"/>
  <c r="M43" i="212"/>
  <c r="M40" i="216"/>
  <c r="S122" i="118"/>
  <c r="L235" i="207"/>
  <c r="K54" i="218"/>
  <c r="M35" i="214"/>
  <c r="L42" i="216"/>
  <c r="K49" i="215"/>
  <c r="L145" i="208"/>
  <c r="M38" i="212"/>
  <c r="M41" i="212"/>
  <c r="L53" i="214"/>
  <c r="L140" i="208"/>
  <c r="K52" i="215"/>
  <c r="K34" i="215"/>
  <c r="K49" i="212"/>
  <c r="L56" i="212"/>
  <c r="K59" i="218"/>
  <c r="L40" i="215"/>
  <c r="L40" i="212"/>
  <c r="L50" i="217"/>
  <c r="L54" i="216"/>
  <c r="L220" i="208"/>
  <c r="L57" i="215"/>
  <c r="K46" i="215"/>
  <c r="L34" i="217"/>
  <c r="L51" i="217"/>
  <c r="M55" i="216"/>
  <c r="M42" i="214"/>
  <c r="M44" i="214"/>
  <c r="L229" i="208"/>
  <c r="K40" i="214"/>
  <c r="M42" i="215"/>
  <c r="K59" i="212"/>
  <c r="K35" i="217"/>
  <c r="M50" i="217"/>
  <c r="L33" i="216"/>
  <c r="K52" i="218"/>
  <c r="M55" i="212"/>
  <c r="L31" i="212"/>
  <c r="L45" i="217"/>
  <c r="L36" i="214"/>
  <c r="M57" i="215"/>
  <c r="M31" i="215"/>
  <c r="L237" i="208"/>
  <c r="N115" i="118"/>
  <c r="L61" i="215"/>
  <c r="K54" i="212"/>
  <c r="K39" i="216"/>
  <c r="K42" i="217"/>
  <c r="L227" i="208"/>
  <c r="L245" i="207"/>
  <c r="M43" i="214"/>
  <c r="L61" i="212"/>
  <c r="L225" i="208"/>
  <c r="M58" i="217"/>
  <c r="K60" i="217"/>
  <c r="M45" i="215"/>
  <c r="K52" i="217"/>
  <c r="M52" i="215"/>
  <c r="K51" i="217"/>
  <c r="L33" i="215"/>
  <c r="L149" i="207"/>
  <c r="M36" i="215"/>
  <c r="L253" i="207"/>
  <c r="L242" i="208"/>
  <c r="M37" i="215"/>
  <c r="M37" i="214"/>
  <c r="L252" i="208"/>
  <c r="L34" i="215"/>
  <c r="M62" i="215"/>
  <c r="K43" i="218"/>
  <c r="L227" i="207"/>
  <c r="M62" i="216"/>
  <c r="L39" i="214"/>
  <c r="L59" i="212"/>
  <c r="M55" i="215"/>
  <c r="M40" i="217"/>
  <c r="L39" i="215"/>
  <c r="V120" i="118"/>
  <c r="L57" i="212"/>
  <c r="K57" i="215"/>
  <c r="K50" i="216"/>
  <c r="K48" i="212"/>
  <c r="L250" i="207"/>
  <c r="L35" i="214"/>
  <c r="L224" i="208"/>
  <c r="K52" i="216"/>
  <c r="M39" i="214"/>
  <c r="K53" i="216"/>
  <c r="W122" i="118"/>
  <c r="M56" i="216"/>
  <c r="K55" i="215"/>
  <c r="L55" i="214"/>
  <c r="K33" i="212"/>
  <c r="K50" i="212"/>
  <c r="L46" i="216"/>
  <c r="L262" i="207"/>
  <c r="L61" i="214"/>
  <c r="K59" i="215"/>
  <c r="L135" i="207"/>
  <c r="M58" i="215"/>
  <c r="L55" i="215"/>
  <c r="K38" i="218"/>
  <c r="M34" i="214"/>
  <c r="L43" i="214"/>
  <c r="M60" i="214"/>
  <c r="K35" i="218"/>
  <c r="M52" i="212"/>
  <c r="L42" i="214"/>
  <c r="K51" i="212"/>
  <c r="L34" i="216"/>
  <c r="L62" i="214"/>
  <c r="M35" i="216"/>
  <c r="K31" i="214"/>
  <c r="M52" i="217"/>
  <c r="K39" i="214"/>
  <c r="M44" i="217"/>
  <c r="K53" i="218"/>
  <c r="K42" i="218"/>
  <c r="M39" i="216"/>
  <c r="M59" i="212"/>
  <c r="L222" i="207"/>
  <c r="K61" i="216"/>
  <c r="L35" i="217"/>
  <c r="K31" i="216"/>
  <c r="L252" i="207"/>
  <c r="W120" i="118"/>
  <c r="R122" i="118"/>
  <c r="L246" i="207"/>
  <c r="M42" i="216"/>
  <c r="L54" i="214"/>
  <c r="L45" i="212"/>
  <c r="M53" i="215"/>
  <c r="K41" i="212"/>
  <c r="L55" i="216"/>
  <c r="K47" i="216"/>
  <c r="K62" i="215"/>
  <c r="L245" i="208"/>
  <c r="L36" i="217"/>
  <c r="L150" i="207"/>
  <c r="L244" i="207"/>
  <c r="L40" i="214"/>
  <c r="L106" i="207"/>
  <c r="M43" i="216"/>
  <c r="L52" i="215"/>
  <c r="L142" i="207"/>
  <c r="K46" i="214"/>
  <c r="L41" i="214"/>
  <c r="L36" i="216"/>
  <c r="L150" i="208"/>
  <c r="M59" i="216"/>
  <c r="K56" i="214"/>
  <c r="L41" i="215"/>
  <c r="L135" i="208"/>
  <c r="K55" i="218"/>
  <c r="M58" i="214"/>
  <c r="K50" i="214"/>
  <c r="L34" i="212"/>
  <c r="K36" i="215"/>
  <c r="K42" i="212"/>
  <c r="W55" i="118"/>
  <c r="L221" i="207"/>
  <c r="L71" i="208"/>
  <c r="K50" i="217"/>
  <c r="L55" i="217"/>
  <c r="L50" i="212"/>
  <c r="L51" i="216"/>
  <c r="M40" i="215"/>
  <c r="K46" i="216"/>
  <c r="K61" i="212"/>
  <c r="L60" i="214"/>
  <c r="L44" i="214"/>
  <c r="L55" i="212"/>
  <c r="M50" i="214"/>
  <c r="L261" i="207"/>
  <c r="N55" i="118"/>
  <c r="K59" i="216"/>
  <c r="L223" i="207"/>
  <c r="M53" i="212"/>
  <c r="M48" i="212"/>
  <c r="M35" i="212"/>
  <c r="K50" i="218"/>
  <c r="M49" i="215"/>
  <c r="K47" i="212"/>
  <c r="K57" i="216"/>
  <c r="M53" i="217"/>
  <c r="L220" i="207"/>
  <c r="K60" i="215"/>
  <c r="L60" i="212"/>
  <c r="K53" i="215"/>
  <c r="L137" i="207"/>
  <c r="L38" i="215"/>
  <c r="L50" i="214"/>
  <c r="K40" i="215"/>
  <c r="L54" i="217"/>
  <c r="K51" i="218"/>
  <c r="L33" i="217"/>
  <c r="M37" i="217"/>
  <c r="M54" i="217"/>
  <c r="K32" i="214"/>
  <c r="K32" i="216"/>
  <c r="K47" i="218"/>
  <c r="V115" i="118"/>
  <c r="L265" i="208"/>
  <c r="K35" i="212"/>
  <c r="K36" i="218"/>
  <c r="K44" i="214"/>
  <c r="M34" i="212"/>
  <c r="K55" i="216"/>
  <c r="L236" i="208"/>
  <c r="L139" i="208"/>
  <c r="K37" i="214"/>
  <c r="M62" i="212"/>
  <c r="L32" i="217"/>
  <c r="L54" i="212"/>
  <c r="K59" i="214"/>
  <c r="S55" i="118"/>
  <c r="K44" i="215"/>
  <c r="K58" i="214"/>
  <c r="M45" i="212"/>
  <c r="K36" i="212"/>
  <c r="K53" i="212"/>
  <c r="K49" i="214"/>
  <c r="M49" i="214"/>
  <c r="K39" i="212"/>
  <c r="K45" i="218"/>
  <c r="M47" i="215"/>
  <c r="M37" i="212"/>
  <c r="K60" i="216"/>
  <c r="L45" i="215"/>
  <c r="M51" i="214"/>
  <c r="K44" i="218"/>
  <c r="M34" i="215"/>
  <c r="L238" i="208"/>
  <c r="M51" i="216"/>
  <c r="L35" i="215"/>
  <c r="M33" i="217"/>
  <c r="L43" i="212"/>
  <c r="K33" i="215"/>
  <c r="K54" i="217"/>
  <c r="L140" i="207"/>
  <c r="L40" i="217"/>
  <c r="K54" i="214"/>
  <c r="L46" i="217"/>
  <c r="K31" i="212"/>
  <c r="K38" i="216"/>
  <c r="L264" i="207"/>
  <c r="M54" i="214"/>
  <c r="M53" i="214"/>
  <c r="M56" i="214"/>
  <c r="L35" i="216"/>
  <c r="L143" i="207"/>
  <c r="M32" i="212"/>
  <c r="L36" i="212"/>
  <c r="L44" i="212"/>
  <c r="M41" i="214"/>
  <c r="L48" i="214"/>
  <c r="M55" i="217"/>
  <c r="K56" i="215"/>
  <c r="K32" i="212"/>
  <c r="L253" i="208"/>
  <c r="L138" i="207"/>
  <c r="M44" i="215"/>
  <c r="L53" i="216"/>
  <c r="M36" i="217"/>
  <c r="K38" i="215"/>
  <c r="L38" i="212"/>
  <c r="K40" i="218"/>
  <c r="M33" i="212"/>
  <c r="K37" i="217"/>
  <c r="L217" i="207"/>
  <c r="K35" i="215"/>
  <c r="K60" i="214"/>
  <c r="K56" i="212"/>
  <c r="L52" i="212"/>
  <c r="M35" i="217"/>
  <c r="M61" i="214"/>
  <c r="L247" i="208"/>
  <c r="L62" i="215"/>
  <c r="L57" i="216"/>
  <c r="M56" i="215"/>
  <c r="M35" i="215"/>
  <c r="L60" i="215"/>
  <c r="M47" i="216"/>
  <c r="M57" i="216"/>
  <c r="L218" i="208"/>
  <c r="K44" i="212"/>
  <c r="M52" i="216"/>
  <c r="L239" i="207"/>
  <c r="K38" i="217"/>
  <c r="K32" i="217"/>
  <c r="K45" i="215"/>
  <c r="L141" i="207"/>
  <c r="L38" i="216"/>
  <c r="L217" i="208"/>
  <c r="K41" i="216"/>
  <c r="L145" i="207"/>
  <c r="M59" i="217"/>
  <c r="L44" i="215"/>
  <c r="M60" i="216"/>
  <c r="L42" i="217"/>
  <c r="K48" i="216"/>
  <c r="L39" i="212"/>
  <c r="M49" i="216"/>
  <c r="M41" i="217"/>
  <c r="L37" i="214"/>
  <c r="L218" i="207"/>
  <c r="K47" i="214"/>
  <c r="L31" i="216"/>
  <c r="L134" i="208"/>
  <c r="M47" i="212"/>
  <c r="K45" i="217"/>
  <c r="K37" i="212"/>
  <c r="L60" i="217"/>
  <c r="M56" i="212"/>
  <c r="M56" i="217"/>
  <c r="K39" i="217"/>
  <c r="K51" i="215"/>
  <c r="L238" i="207"/>
  <c r="AX36" i="216" l="1"/>
  <c r="AY36" i="216" s="1"/>
  <c r="AK68" i="204"/>
  <c r="AY36" i="214"/>
  <c r="AK70" i="204"/>
  <c r="AZ79" i="204"/>
  <c r="AZ101" i="204"/>
  <c r="AZ75" i="204"/>
  <c r="AZ90" i="204"/>
  <c r="AZ66" i="204"/>
  <c r="AZ108" i="204"/>
  <c r="AZ76" i="204"/>
  <c r="AZ102" i="204"/>
  <c r="AZ98" i="204"/>
  <c r="AZ96" i="204"/>
  <c r="AZ112" i="204"/>
  <c r="AZ113" i="204"/>
  <c r="AZ105" i="204"/>
  <c r="AZ87" i="204"/>
  <c r="AZ94" i="204"/>
  <c r="AZ74" i="204"/>
  <c r="AZ117" i="204"/>
  <c r="AZ116" i="204"/>
  <c r="AZ103" i="204"/>
  <c r="AZ88" i="204"/>
  <c r="AZ72" i="204"/>
  <c r="AZ77" i="204"/>
  <c r="AZ71" i="204"/>
  <c r="AR115" i="204"/>
  <c r="AR68" i="204"/>
  <c r="AR80" i="204"/>
  <c r="AR95" i="204"/>
  <c r="AR78" i="204"/>
  <c r="AZ118" i="204"/>
  <c r="AZ38" i="204"/>
  <c r="AZ114" i="204"/>
  <c r="AZ82" i="204"/>
  <c r="AZ86" i="204"/>
  <c r="AR83" i="204"/>
  <c r="AR100" i="204"/>
  <c r="AR92" i="204"/>
  <c r="AZ104" i="204"/>
  <c r="AZ97" i="204"/>
  <c r="AZ89" i="204"/>
  <c r="AZ99" i="204"/>
  <c r="AZ67" i="204"/>
  <c r="AR84" i="204"/>
  <c r="AZ91" i="204"/>
  <c r="AZ69" i="204"/>
  <c r="AZ81" i="204"/>
  <c r="AZ85" i="204"/>
  <c r="AR107" i="204"/>
  <c r="AZ106" i="204"/>
  <c r="AR65" i="204"/>
  <c r="AR109" i="204"/>
  <c r="B10" i="207"/>
  <c r="B10" i="208"/>
  <c r="T56" i="214"/>
  <c r="V39" i="214"/>
  <c r="U40" i="214"/>
  <c r="AA35" i="214"/>
  <c r="T51" i="214"/>
  <c r="AD33" i="214"/>
  <c r="P51" i="214"/>
  <c r="R61" i="216"/>
  <c r="Y56" i="214"/>
  <c r="Q52" i="214"/>
  <c r="AC54" i="214"/>
  <c r="Y50" i="214"/>
  <c r="Q60" i="214"/>
  <c r="AA35" i="215"/>
  <c r="L263" i="207"/>
  <c r="X31" i="214"/>
  <c r="V59" i="214"/>
  <c r="AA37" i="214"/>
  <c r="R51" i="214"/>
  <c r="Z35" i="214"/>
  <c r="Z31" i="214"/>
  <c r="Z39" i="214"/>
  <c r="Y31" i="214"/>
  <c r="W51" i="214"/>
  <c r="AD42" i="214"/>
  <c r="V44" i="214"/>
  <c r="X51" i="214"/>
  <c r="L243" i="208"/>
  <c r="P47" i="214"/>
  <c r="X50" i="214"/>
  <c r="AC46" i="214"/>
  <c r="AA57" i="214"/>
  <c r="X56" i="214"/>
  <c r="L216" i="207"/>
  <c r="P52" i="214"/>
  <c r="Z52" i="214"/>
  <c r="V51" i="214"/>
  <c r="W32" i="214"/>
  <c r="Q42" i="214"/>
  <c r="X62" i="214"/>
  <c r="AD46" i="214"/>
  <c r="V61" i="216"/>
  <c r="AA55" i="214"/>
  <c r="T62" i="214"/>
  <c r="V53" i="214"/>
  <c r="X59" i="214"/>
  <c r="Q39" i="214"/>
  <c r="X52" i="214"/>
  <c r="AA56" i="214"/>
  <c r="Q47" i="214"/>
  <c r="AA50" i="214"/>
  <c r="R37" i="214"/>
  <c r="AC53" i="214"/>
  <c r="P33" i="214"/>
  <c r="U34" i="214"/>
  <c r="R55" i="214"/>
  <c r="Q38" i="214"/>
  <c r="AB59" i="214"/>
  <c r="X43" i="214"/>
  <c r="T47" i="214"/>
  <c r="Q47" i="215"/>
  <c r="AC60" i="214"/>
  <c r="Z53" i="214"/>
  <c r="V53" i="215"/>
  <c r="Z56" i="214"/>
  <c r="AD32" i="214"/>
  <c r="T53" i="214"/>
  <c r="P45" i="214"/>
  <c r="S46" i="214"/>
  <c r="W55" i="214"/>
  <c r="R35" i="214"/>
  <c r="X41" i="214"/>
  <c r="L152" i="207"/>
  <c r="X60" i="214"/>
  <c r="X39" i="214"/>
  <c r="AA35" i="216"/>
  <c r="Z31" i="215"/>
  <c r="R46" i="214"/>
  <c r="L146" i="207"/>
  <c r="AB51" i="214"/>
  <c r="S59" i="214"/>
  <c r="V39" i="215"/>
  <c r="S57" i="214"/>
  <c r="Y40" i="214"/>
  <c r="R41" i="214"/>
  <c r="Q39" i="215"/>
  <c r="Y52" i="214"/>
  <c r="P55" i="214"/>
  <c r="P49" i="214"/>
  <c r="Y59" i="214"/>
  <c r="AA54" i="214"/>
  <c r="R41" i="215"/>
  <c r="W49" i="214"/>
  <c r="AA58" i="214"/>
  <c r="S45" i="214"/>
  <c r="X34" i="214"/>
  <c r="Y58" i="214"/>
  <c r="AD34" i="214"/>
  <c r="AD60" i="214"/>
  <c r="T37" i="214"/>
  <c r="V45" i="214"/>
  <c r="T31" i="214"/>
  <c r="AB34" i="214"/>
  <c r="AC34" i="214"/>
  <c r="Q59" i="214"/>
  <c r="AB50" i="214"/>
  <c r="S56" i="214"/>
  <c r="AD62" i="214"/>
  <c r="U39" i="214"/>
  <c r="AB38" i="214"/>
  <c r="AD48" i="214"/>
  <c r="P42" i="214"/>
  <c r="R60" i="214"/>
  <c r="R57" i="214"/>
  <c r="V50" i="214"/>
  <c r="L240" i="207"/>
  <c r="S35" i="214"/>
  <c r="Z45" i="214"/>
  <c r="U57" i="214"/>
  <c r="P35" i="214"/>
  <c r="Z47" i="214"/>
  <c r="AC57" i="214"/>
  <c r="W61" i="216"/>
  <c r="P34" i="214"/>
  <c r="AB52" i="214"/>
  <c r="AD50" i="214"/>
  <c r="L231" i="207"/>
  <c r="T55" i="214"/>
  <c r="AC32" i="214"/>
  <c r="L226" i="207"/>
  <c r="AD37" i="214"/>
  <c r="Q37" i="214"/>
  <c r="L248" i="208"/>
  <c r="AD59" i="214"/>
  <c r="S32" i="214"/>
  <c r="U48" i="214"/>
  <c r="P48" i="214"/>
  <c r="P48" i="215" s="1"/>
  <c r="L226" i="208"/>
  <c r="AD43" i="214"/>
  <c r="T40" i="214"/>
  <c r="AA42" i="214"/>
  <c r="X54" i="214"/>
  <c r="W62" i="214"/>
  <c r="U49" i="214"/>
  <c r="S51" i="214"/>
  <c r="AB45" i="214"/>
  <c r="T46" i="214"/>
  <c r="AD45" i="214"/>
  <c r="X35" i="214"/>
  <c r="AA59" i="214"/>
  <c r="L136" i="208"/>
  <c r="W59" i="214"/>
  <c r="T32" i="214"/>
  <c r="AD53" i="214"/>
  <c r="T60" i="214"/>
  <c r="AC52" i="214"/>
  <c r="Y44" i="214"/>
  <c r="AA48" i="214"/>
  <c r="AC45" i="214"/>
  <c r="P33" i="215"/>
  <c r="X34" i="215"/>
  <c r="V40" i="214"/>
  <c r="U56" i="214"/>
  <c r="W32" i="215"/>
  <c r="S31" i="214"/>
  <c r="AD52" i="214"/>
  <c r="AD52" i="215" s="1"/>
  <c r="L257" i="208"/>
  <c r="L228" i="207"/>
  <c r="R35" i="215"/>
  <c r="U31" i="214"/>
  <c r="AA52" i="214"/>
  <c r="AB47" i="214"/>
  <c r="W40" i="214"/>
  <c r="W40" i="215" s="1"/>
  <c r="R34" i="214"/>
  <c r="X41" i="215"/>
  <c r="AA47" i="214"/>
  <c r="AC38" i="214"/>
  <c r="L263" i="208"/>
  <c r="X37" i="214"/>
  <c r="AA53" i="214"/>
  <c r="U46" i="214"/>
  <c r="Q54" i="214"/>
  <c r="AA43" i="214"/>
  <c r="AC40" i="214"/>
  <c r="U54" i="214"/>
  <c r="X40" i="214"/>
  <c r="AB50" i="215"/>
  <c r="Y33" i="214"/>
  <c r="W42" i="214"/>
  <c r="AD41" i="214"/>
  <c r="Y32" i="214"/>
  <c r="T38" i="214"/>
  <c r="AC48" i="214"/>
  <c r="AB42" i="214"/>
  <c r="R43" i="214"/>
  <c r="W47" i="214"/>
  <c r="P38" i="214"/>
  <c r="AB61" i="216"/>
  <c r="U53" i="214"/>
  <c r="Q34" i="214"/>
  <c r="Q34" i="215" s="1"/>
  <c r="AC43" i="214"/>
  <c r="AC43" i="215" s="1"/>
  <c r="AC42" i="214"/>
  <c r="V34" i="214"/>
  <c r="V34" i="215" s="1"/>
  <c r="T34" i="214"/>
  <c r="W56" i="214"/>
  <c r="AC47" i="214"/>
  <c r="R45" i="214"/>
  <c r="Y41" i="214"/>
  <c r="Y49" i="214"/>
  <c r="AA39" i="214"/>
  <c r="V49" i="214"/>
  <c r="V49" i="215" s="1"/>
  <c r="Q53" i="214"/>
  <c r="U40" i="215"/>
  <c r="Y51" i="214"/>
  <c r="Y51" i="215" s="1"/>
  <c r="X42" i="214"/>
  <c r="X42" i="215" s="1"/>
  <c r="Q41" i="214"/>
  <c r="Z57" i="214"/>
  <c r="AB33" i="214"/>
  <c r="Z44" i="214"/>
  <c r="L213" i="207"/>
  <c r="T56" i="215"/>
  <c r="T56" i="216" s="1"/>
  <c r="AC34" i="215"/>
  <c r="AC34" i="216" s="1"/>
  <c r="S52" i="214"/>
  <c r="AB31" i="214"/>
  <c r="Z37" i="214"/>
  <c r="V42" i="214"/>
  <c r="AA52" i="215"/>
  <c r="V41" i="214"/>
  <c r="S52" i="215"/>
  <c r="S52" i="216" s="1"/>
  <c r="U43" i="214"/>
  <c r="AD33" i="215"/>
  <c r="Y41" i="215"/>
  <c r="S42" i="214"/>
  <c r="AD46" i="215"/>
  <c r="W48" i="214"/>
  <c r="U40" i="216"/>
  <c r="AB46" i="214"/>
  <c r="U59" i="214"/>
  <c r="P40" i="214"/>
  <c r="P40" i="215" s="1"/>
  <c r="T49" i="214"/>
  <c r="T35" i="214"/>
  <c r="T35" i="215" s="1"/>
  <c r="Q33" i="214"/>
  <c r="Y35" i="214"/>
  <c r="V58" i="214"/>
  <c r="Z62" i="214"/>
  <c r="Q54" i="215"/>
  <c r="AA45" i="214"/>
  <c r="P61" i="216"/>
  <c r="S43" i="214"/>
  <c r="V51" i="215"/>
  <c r="R62" i="214"/>
  <c r="S34" i="214"/>
  <c r="AA31" i="214"/>
  <c r="AA57" i="215"/>
  <c r="AA57" i="216" s="1"/>
  <c r="X55" i="214"/>
  <c r="T52" i="214"/>
  <c r="AC31" i="214"/>
  <c r="V48" i="214"/>
  <c r="S37" i="214"/>
  <c r="W37" i="214"/>
  <c r="W54" i="214"/>
  <c r="V55" i="214"/>
  <c r="AA60" i="214"/>
  <c r="AA60" i="215" s="1"/>
  <c r="S38" i="214"/>
  <c r="V57" i="214"/>
  <c r="T57" i="214"/>
  <c r="U35" i="214"/>
  <c r="U33" i="214"/>
  <c r="Q45" i="214"/>
  <c r="W58" i="214"/>
  <c r="W58" i="215" s="1"/>
  <c r="AD49" i="214"/>
  <c r="Q50" i="214"/>
  <c r="S61" i="216"/>
  <c r="U42" i="214"/>
  <c r="Z55" i="214"/>
  <c r="Y53" i="214"/>
  <c r="AC61" i="216"/>
  <c r="W57" i="214"/>
  <c r="AA39" i="215"/>
  <c r="U52" i="214"/>
  <c r="AA60" i="216"/>
  <c r="Z33" i="214"/>
  <c r="T58" i="214"/>
  <c r="T58" i="215" s="1"/>
  <c r="P41" i="214"/>
  <c r="AD35" i="214"/>
  <c r="W45" i="214"/>
  <c r="V33" i="214"/>
  <c r="Y57" i="214"/>
  <c r="S60" i="214"/>
  <c r="AD61" i="216"/>
  <c r="R31" i="214"/>
  <c r="R31" i="215" s="1"/>
  <c r="U50" i="214"/>
  <c r="Z41" i="214"/>
  <c r="Z41" i="215" s="1"/>
  <c r="AA41" i="214"/>
  <c r="AD31" i="214"/>
  <c r="P45" i="215"/>
  <c r="Q31" i="214"/>
  <c r="AB43" i="214"/>
  <c r="AB43" i="215" s="1"/>
  <c r="Q32" i="214"/>
  <c r="W39" i="214"/>
  <c r="U55" i="214"/>
  <c r="U55" i="215" s="1"/>
  <c r="U55" i="216" s="1"/>
  <c r="U38" i="214"/>
  <c r="U38" i="215" s="1"/>
  <c r="T42" i="214"/>
  <c r="AB54" i="214"/>
  <c r="AA51" i="214"/>
  <c r="Y60" i="214"/>
  <c r="T59" i="214"/>
  <c r="V37" i="214"/>
  <c r="Z48" i="214"/>
  <c r="Z48" i="215" s="1"/>
  <c r="U32" i="214"/>
  <c r="AB32" i="214"/>
  <c r="R49" i="214"/>
  <c r="L133" i="208"/>
  <c r="Q60" i="215"/>
  <c r="R50" i="214"/>
  <c r="AD48" i="215"/>
  <c r="V54" i="214"/>
  <c r="S50" i="214"/>
  <c r="S50" i="215" s="1"/>
  <c r="P31" i="214"/>
  <c r="Y54" i="214"/>
  <c r="X47" i="214"/>
  <c r="L148" i="208"/>
  <c r="Z58" i="214"/>
  <c r="X50" i="215"/>
  <c r="R35" i="216"/>
  <c r="Q50" i="215"/>
  <c r="P38" i="215"/>
  <c r="P38" i="216" s="1"/>
  <c r="AD40" i="214"/>
  <c r="AD40" i="215" s="1"/>
  <c r="Y61" i="216"/>
  <c r="Y48" i="214"/>
  <c r="X47" i="215"/>
  <c r="AC50" i="214"/>
  <c r="R53" i="214"/>
  <c r="R53" i="215" s="1"/>
  <c r="W33" i="214"/>
  <c r="L255" i="207"/>
  <c r="W41" i="214"/>
  <c r="W41" i="215" s="1"/>
  <c r="Q51" i="214"/>
  <c r="Q51" i="215" s="1"/>
  <c r="Y47" i="214"/>
  <c r="R44" i="214"/>
  <c r="T50" i="214"/>
  <c r="U31" i="215"/>
  <c r="P62" i="214"/>
  <c r="P62" i="215" s="1"/>
  <c r="P62" i="216" s="1"/>
  <c r="X41" i="216"/>
  <c r="Y46" i="214"/>
  <c r="L151" i="207"/>
  <c r="S44" i="214"/>
  <c r="S41" i="214"/>
  <c r="Q46" i="214"/>
  <c r="AB48" i="214"/>
  <c r="AB48" i="215" s="1"/>
  <c r="T37" i="215"/>
  <c r="V43" i="214"/>
  <c r="V43" i="215" s="1"/>
  <c r="U50" i="215"/>
  <c r="W52" i="214"/>
  <c r="AD44" i="214"/>
  <c r="W60" i="214"/>
  <c r="R59" i="214"/>
  <c r="P37" i="214"/>
  <c r="P32" i="214"/>
  <c r="Q54" i="216"/>
  <c r="AA53" i="215"/>
  <c r="Z57" i="215"/>
  <c r="U37" i="214"/>
  <c r="X45" i="214"/>
  <c r="P53" i="214"/>
  <c r="AD51" i="214"/>
  <c r="Z50" i="214"/>
  <c r="AC37" i="214"/>
  <c r="P31" i="215"/>
  <c r="W44" i="214"/>
  <c r="S49" i="214"/>
  <c r="S49" i="215" s="1"/>
  <c r="AC39" i="214"/>
  <c r="AC39" i="215" s="1"/>
  <c r="L228" i="208"/>
  <c r="T39" i="214"/>
  <c r="Q35" i="214"/>
  <c r="Q35" i="215" s="1"/>
  <c r="Q35" i="216" s="1"/>
  <c r="V31" i="214"/>
  <c r="T45" i="214"/>
  <c r="S33" i="214"/>
  <c r="X48" i="214"/>
  <c r="X48" i="215" s="1"/>
  <c r="Y32" i="215"/>
  <c r="Y32" i="216" s="1"/>
  <c r="P43" i="214"/>
  <c r="P43" i="215" s="1"/>
  <c r="T43" i="214"/>
  <c r="T43" i="215" s="1"/>
  <c r="AB58" i="214"/>
  <c r="X57" i="214"/>
  <c r="U41" i="214"/>
  <c r="R52" i="214"/>
  <c r="X58" i="214"/>
  <c r="R38" i="214"/>
  <c r="T61" i="216"/>
  <c r="Z38" i="214"/>
  <c r="AA49" i="214"/>
  <c r="AA34" i="214"/>
  <c r="W31" i="214"/>
  <c r="W31" i="215" s="1"/>
  <c r="AD41" i="215"/>
  <c r="Q40" i="214"/>
  <c r="L240" i="208"/>
  <c r="R42" i="214"/>
  <c r="X61" i="216"/>
  <c r="AC59" i="214"/>
  <c r="AD57" i="214"/>
  <c r="L243" i="207"/>
  <c r="U53" i="215"/>
  <c r="V52" i="214"/>
  <c r="L231" i="208"/>
  <c r="S46" i="215"/>
  <c r="U58" i="214"/>
  <c r="Z43" i="214"/>
  <c r="T55" i="215"/>
  <c r="T55" i="216" s="1"/>
  <c r="AA33" i="214"/>
  <c r="Q56" i="214"/>
  <c r="Q56" i="215" s="1"/>
  <c r="U42" i="215"/>
  <c r="S55" i="214"/>
  <c r="P50" i="214"/>
  <c r="P50" i="215" s="1"/>
  <c r="V32" i="214"/>
  <c r="V32" i="215" s="1"/>
  <c r="V32" i="216" s="1"/>
  <c r="T33" i="214"/>
  <c r="T33" i="215" s="1"/>
  <c r="L255" i="208"/>
  <c r="AD55" i="214"/>
  <c r="X38" i="214"/>
  <c r="AB35" i="214"/>
  <c r="AA62" i="214"/>
  <c r="Y34" i="214"/>
  <c r="AC55" i="214"/>
  <c r="AC58" i="214"/>
  <c r="S58" i="214"/>
  <c r="S62" i="214"/>
  <c r="Q61" i="216"/>
  <c r="X38" i="215"/>
  <c r="AD62" i="215"/>
  <c r="AC56" i="214"/>
  <c r="U62" i="214"/>
  <c r="L213" i="208"/>
  <c r="AA41" i="215"/>
  <c r="AA32" i="214"/>
  <c r="X37" i="215"/>
  <c r="W53" i="214"/>
  <c r="U54" i="215"/>
  <c r="R40" i="214"/>
  <c r="L146" i="208"/>
  <c r="Q62" i="214"/>
  <c r="L257" i="207"/>
  <c r="Q48" i="214"/>
  <c r="P59" i="214"/>
  <c r="S40" i="214"/>
  <c r="S40" i="215" s="1"/>
  <c r="Y42" i="214"/>
  <c r="Z59" i="214"/>
  <c r="Z59" i="215" s="1"/>
  <c r="V59" i="215"/>
  <c r="AB37" i="214"/>
  <c r="AB37" i="215" s="1"/>
  <c r="AA37" i="215"/>
  <c r="U52" i="215"/>
  <c r="R32" i="214"/>
  <c r="S38" i="215"/>
  <c r="Q59" i="215"/>
  <c r="R39" i="214"/>
  <c r="R39" i="215" s="1"/>
  <c r="V47" i="214"/>
  <c r="L232" i="207"/>
  <c r="Z38" i="215"/>
  <c r="W43" i="214"/>
  <c r="W43" i="215" s="1"/>
  <c r="P44" i="214"/>
  <c r="P44" i="215" s="1"/>
  <c r="V62" i="214"/>
  <c r="V62" i="215" s="1"/>
  <c r="U35" i="215"/>
  <c r="U35" i="216" s="1"/>
  <c r="L152" i="208"/>
  <c r="AD39" i="214"/>
  <c r="AC62" i="214"/>
  <c r="X32" i="214"/>
  <c r="X32" i="215" s="1"/>
  <c r="X32" i="216" s="1"/>
  <c r="AB40" i="214"/>
  <c r="Z49" i="214"/>
  <c r="AC54" i="215"/>
  <c r="L136" i="207"/>
  <c r="Y56" i="215"/>
  <c r="V37" i="215"/>
  <c r="V60" i="214"/>
  <c r="V45" i="215"/>
  <c r="T54" i="214"/>
  <c r="AD34" i="215"/>
  <c r="W39" i="215"/>
  <c r="R44" i="215"/>
  <c r="W45" i="215"/>
  <c r="W45" i="216" s="1"/>
  <c r="Q46" i="215"/>
  <c r="AC46" i="215"/>
  <c r="Y34" i="215"/>
  <c r="L151" i="208"/>
  <c r="W38" i="214"/>
  <c r="Z35" i="215"/>
  <c r="Q58" i="214"/>
  <c r="Q58" i="215" s="1"/>
  <c r="T40" i="215"/>
  <c r="P57" i="214"/>
  <c r="AA44" i="214"/>
  <c r="Z42" i="214"/>
  <c r="Z51" i="214"/>
  <c r="AA37" i="216"/>
  <c r="AD38" i="214"/>
  <c r="AD38" i="215" s="1"/>
  <c r="R47" i="214"/>
  <c r="X46" i="214"/>
  <c r="X46" i="215" s="1"/>
  <c r="AB58" i="215"/>
  <c r="L148" i="207"/>
  <c r="T48" i="214"/>
  <c r="T44" i="214"/>
  <c r="T44" i="215" s="1"/>
  <c r="S39" i="214"/>
  <c r="R54" i="214"/>
  <c r="S48" i="214"/>
  <c r="AC44" i="214"/>
  <c r="S54" i="214"/>
  <c r="S54" i="215" s="1"/>
  <c r="W34" i="214"/>
  <c r="W34" i="215" s="1"/>
  <c r="AB56" i="214"/>
  <c r="Y50" i="215"/>
  <c r="Y50" i="216" s="1"/>
  <c r="AA46" i="214"/>
  <c r="U61" i="216"/>
  <c r="R48" i="214"/>
  <c r="L216" i="208"/>
  <c r="Y37" i="214"/>
  <c r="Y38" i="214"/>
  <c r="Y38" i="215" s="1"/>
  <c r="X44" i="214"/>
  <c r="X44" i="215" s="1"/>
  <c r="R34" i="215"/>
  <c r="AD56" i="214"/>
  <c r="Z54" i="214"/>
  <c r="P54" i="214"/>
  <c r="U51" i="214"/>
  <c r="T43" i="216"/>
  <c r="AC51" i="214"/>
  <c r="U43" i="215"/>
  <c r="Z34" i="214"/>
  <c r="Z34" i="215" s="1"/>
  <c r="Q57" i="214"/>
  <c r="AA38" i="214"/>
  <c r="AB53" i="214"/>
  <c r="W35" i="214"/>
  <c r="R33" i="214"/>
  <c r="R33" i="215" s="1"/>
  <c r="Q31" i="215"/>
  <c r="Q43" i="214"/>
  <c r="S53" i="214"/>
  <c r="R43" i="215"/>
  <c r="R43" i="216" s="1"/>
  <c r="AC33" i="214"/>
  <c r="R58" i="214"/>
  <c r="X33" i="214"/>
  <c r="AB60" i="214"/>
  <c r="AD49" i="215"/>
  <c r="V50" i="215"/>
  <c r="AB62" i="214"/>
  <c r="L133" i="207"/>
  <c r="Y39" i="214"/>
  <c r="AA40" i="214"/>
  <c r="U60" i="214"/>
  <c r="AB42" i="215"/>
  <c r="Z32" i="214"/>
  <c r="Y62" i="214"/>
  <c r="X49" i="214"/>
  <c r="V35" i="214"/>
  <c r="V35" i="215" s="1"/>
  <c r="V35" i="216" s="1"/>
  <c r="P58" i="214"/>
  <c r="P58" i="215" s="1"/>
  <c r="Y55" i="214"/>
  <c r="AD46" i="216"/>
  <c r="U57" i="215"/>
  <c r="Z46" i="214"/>
  <c r="AB55" i="214"/>
  <c r="AD54" i="214"/>
  <c r="V46" i="214"/>
  <c r="Q49" i="214"/>
  <c r="T41" i="214"/>
  <c r="AC35" i="214"/>
  <c r="AC41" i="214"/>
  <c r="AC41" i="215" s="1"/>
  <c r="AC41" i="216" s="1"/>
  <c r="L232" i="208"/>
  <c r="U53" i="216"/>
  <c r="AD47" i="214"/>
  <c r="R42" i="215"/>
  <c r="R42" i="216" s="1"/>
  <c r="S47" i="214"/>
  <c r="AB57" i="214"/>
  <c r="AC50" i="215"/>
  <c r="Q44" i="214"/>
  <c r="AA39" i="216"/>
  <c r="U45" i="214"/>
  <c r="P46" i="214"/>
  <c r="R56" i="214"/>
  <c r="AA62" i="215"/>
  <c r="W52" i="215"/>
  <c r="Q32" i="215"/>
  <c r="AB49" i="214"/>
  <c r="X53" i="214"/>
  <c r="U47" i="214"/>
  <c r="U47" i="215" s="1"/>
  <c r="AC49" i="214"/>
  <c r="AC49" i="215" s="1"/>
  <c r="Z60" i="214"/>
  <c r="Z60" i="215" s="1"/>
  <c r="Z60" i="216" s="1"/>
  <c r="Y43" i="214"/>
  <c r="Y43" i="215" s="1"/>
  <c r="Y43" i="216" s="1"/>
  <c r="P60" i="214"/>
  <c r="P60" i="215" s="1"/>
  <c r="Y45" i="214"/>
  <c r="Y45" i="215" s="1"/>
  <c r="Y45" i="216" s="1"/>
  <c r="R60" i="215"/>
  <c r="R60" i="216" s="1"/>
  <c r="L248" i="207"/>
  <c r="W46" i="214"/>
  <c r="W46" i="215" s="1"/>
  <c r="AA61" i="216"/>
  <c r="U44" i="214"/>
  <c r="Z55" i="215"/>
  <c r="Z40" i="214"/>
  <c r="S56" i="215"/>
  <c r="W35" i="215"/>
  <c r="AB44" i="214"/>
  <c r="P56" i="214"/>
  <c r="AB55" i="215"/>
  <c r="AD58" i="214"/>
  <c r="AD58" i="215" s="1"/>
  <c r="W50" i="214"/>
  <c r="AB41" i="214"/>
  <c r="AB41" i="215" s="1"/>
  <c r="Z61" i="216"/>
  <c r="S60" i="215"/>
  <c r="AB39" i="214"/>
  <c r="P39" i="214"/>
  <c r="P39" i="215" s="1"/>
  <c r="Q55" i="214"/>
  <c r="Q55" i="215" s="1"/>
  <c r="Q55" i="216" s="1"/>
  <c r="Q52" i="215"/>
  <c r="Q52" i="216" s="1"/>
  <c r="V56" i="214"/>
  <c r="V38" i="214"/>
  <c r="T39" i="215"/>
  <c r="AU46" i="216" l="1"/>
  <c r="AI35" i="216"/>
  <c r="AO32" i="216"/>
  <c r="AJ52" i="216"/>
  <c r="AG38" i="216"/>
  <c r="AL53" i="216"/>
  <c r="AP43" i="216"/>
  <c r="AT41" i="216"/>
  <c r="AR60" i="216"/>
  <c r="AO41" i="216"/>
  <c r="AM35" i="216"/>
  <c r="AP45" i="216"/>
  <c r="AP32" i="216"/>
  <c r="AK43" i="216"/>
  <c r="AN45" i="216"/>
  <c r="AH35" i="216"/>
  <c r="AK55" i="216"/>
  <c r="AT34" i="216"/>
  <c r="AH52" i="216"/>
  <c r="AI42" i="216"/>
  <c r="AR39" i="216"/>
  <c r="AL35" i="216"/>
  <c r="AI60" i="216"/>
  <c r="AG62" i="216"/>
  <c r="AR37" i="216"/>
  <c r="AQ60" i="216"/>
  <c r="AU58" i="215"/>
  <c r="AO50" i="215"/>
  <c r="AH32" i="215"/>
  <c r="AT39" i="215"/>
  <c r="AM62" i="215"/>
  <c r="AS37" i="215"/>
  <c r="AH54" i="216"/>
  <c r="AH46" i="215"/>
  <c r="AM50" i="215"/>
  <c r="AI53" i="215"/>
  <c r="AG33" i="215"/>
  <c r="AN32" i="215"/>
  <c r="AQ59" i="215"/>
  <c r="AK56" i="216"/>
  <c r="AL50" i="215"/>
  <c r="AH51" i="215"/>
  <c r="AO37" i="215"/>
  <c r="AU46" i="215"/>
  <c r="AI35" i="215"/>
  <c r="AU62" i="215"/>
  <c r="AL38" i="215"/>
  <c r="AG58" i="215"/>
  <c r="AH56" i="215"/>
  <c r="AI31" i="215"/>
  <c r="AM32" i="216"/>
  <c r="AQ35" i="215"/>
  <c r="AR57" i="216"/>
  <c r="AG43" i="215"/>
  <c r="AS42" i="215"/>
  <c r="AO32" i="215"/>
  <c r="AJ52" i="215"/>
  <c r="AO38" i="215"/>
  <c r="AG38" i="215"/>
  <c r="AL53" i="215"/>
  <c r="AJ49" i="215"/>
  <c r="AP43" i="215"/>
  <c r="AT41" i="215"/>
  <c r="AR60" i="215"/>
  <c r="AN34" i="215"/>
  <c r="AQ55" i="215"/>
  <c r="AQ31" i="215"/>
  <c r="AQ34" i="215"/>
  <c r="AM34" i="215"/>
  <c r="AI43" i="216"/>
  <c r="AJ46" i="215"/>
  <c r="AN39" i="215"/>
  <c r="AU52" i="215"/>
  <c r="AM37" i="215"/>
  <c r="AO41" i="215"/>
  <c r="AM35" i="215"/>
  <c r="AK58" i="215"/>
  <c r="AR53" i="215"/>
  <c r="AP45" i="215"/>
  <c r="AP32" i="215"/>
  <c r="AR35" i="216"/>
  <c r="AK43" i="215"/>
  <c r="AM53" i="215"/>
  <c r="AN45" i="215"/>
  <c r="AT50" i="215"/>
  <c r="AS48" i="215"/>
  <c r="AH35" i="215"/>
  <c r="AH47" i="215"/>
  <c r="AR62" i="215"/>
  <c r="AK55" i="215"/>
  <c r="AL31" i="215"/>
  <c r="AG31" i="215"/>
  <c r="AB33" i="204" s="1"/>
  <c r="AT34" i="215"/>
  <c r="AH52" i="215"/>
  <c r="AI42" i="215"/>
  <c r="AI44" i="215"/>
  <c r="AH34" i="215"/>
  <c r="AR39" i="215"/>
  <c r="AH55" i="216"/>
  <c r="AK40" i="215"/>
  <c r="AO44" i="215"/>
  <c r="AI41" i="215"/>
  <c r="AP56" i="215"/>
  <c r="AG45" i="215"/>
  <c r="AR41" i="215"/>
  <c r="AN52" i="215"/>
  <c r="AL35" i="215"/>
  <c r="AN58" i="215"/>
  <c r="AH59" i="215"/>
  <c r="AI33" i="215"/>
  <c r="AL40" i="215"/>
  <c r="AU40" i="215"/>
  <c r="AG40" i="215"/>
  <c r="AM51" i="215"/>
  <c r="AP34" i="215"/>
  <c r="AL42" i="215"/>
  <c r="AP50" i="216"/>
  <c r="AI60" i="215"/>
  <c r="AM45" i="215"/>
  <c r="AS50" i="215"/>
  <c r="AP51" i="215"/>
  <c r="AG62" i="215"/>
  <c r="AR37" i="215"/>
  <c r="AL57" i="215"/>
  <c r="AQ41" i="215"/>
  <c r="AR33" i="214"/>
  <c r="AP41" i="215"/>
  <c r="AM42" i="214"/>
  <c r="U44" i="204" s="1"/>
  <c r="AC44" i="204" s="1"/>
  <c r="AK44" i="204" s="1"/>
  <c r="AS44" i="204" s="1"/>
  <c r="AP49" i="214"/>
  <c r="AG60" i="215"/>
  <c r="AJ32" i="214"/>
  <c r="AQ49" i="214"/>
  <c r="AQ60" i="215"/>
  <c r="AI51" i="214"/>
  <c r="AN56" i="214"/>
  <c r="AU58" i="214"/>
  <c r="AO50" i="214"/>
  <c r="AH32" i="214"/>
  <c r="AN47" i="214"/>
  <c r="AL52" i="215"/>
  <c r="AT58" i="214"/>
  <c r="AQ50" i="214"/>
  <c r="AT39" i="214"/>
  <c r="AI46" i="214"/>
  <c r="AI61" i="216"/>
  <c r="AN50" i="214"/>
  <c r="AS53" i="214"/>
  <c r="AM62" i="214"/>
  <c r="U64" i="204" s="1"/>
  <c r="AC64" i="204" s="1"/>
  <c r="AK64" i="204" s="1"/>
  <c r="AS64" i="204" s="1"/>
  <c r="AS37" i="214"/>
  <c r="AK33" i="215"/>
  <c r="AO33" i="214"/>
  <c r="AL47" i="215"/>
  <c r="AS39" i="214"/>
  <c r="AH54" i="215"/>
  <c r="AH46" i="214"/>
  <c r="AM50" i="214"/>
  <c r="U52" i="204" s="1"/>
  <c r="AC52" i="204" s="1"/>
  <c r="AK52" i="204" s="1"/>
  <c r="AS52" i="204" s="1"/>
  <c r="AT53" i="214"/>
  <c r="AI53" i="214"/>
  <c r="AT37" i="214"/>
  <c r="AN41" i="215"/>
  <c r="AG33" i="214"/>
  <c r="T35" i="204" s="1"/>
  <c r="AB35" i="204" s="1"/>
  <c r="AJ35" i="204" s="1"/>
  <c r="AR35" i="204" s="1"/>
  <c r="AS41" i="215"/>
  <c r="AN32" i="214"/>
  <c r="AQ59" i="214"/>
  <c r="AK56" i="215"/>
  <c r="AL50" i="214"/>
  <c r="AH51" i="214"/>
  <c r="AP53" i="214"/>
  <c r="AP33" i="214"/>
  <c r="AG53" i="214"/>
  <c r="T55" i="204" s="1"/>
  <c r="AB55" i="204" s="1"/>
  <c r="AJ55" i="204" s="1"/>
  <c r="AR55" i="204" s="1"/>
  <c r="AS49" i="214"/>
  <c r="AU50" i="214"/>
  <c r="AO37" i="214"/>
  <c r="AG44" i="215"/>
  <c r="AG32" i="214"/>
  <c r="T34" i="204" s="1"/>
  <c r="AB34" i="204" s="1"/>
  <c r="AJ34" i="204" s="1"/>
  <c r="AR34" i="204" s="1"/>
  <c r="AU46" i="214"/>
  <c r="AM49" i="215"/>
  <c r="AK35" i="215"/>
  <c r="AS59" i="214"/>
  <c r="AI35" i="214"/>
  <c r="AH50" i="215"/>
  <c r="AU62" i="214"/>
  <c r="AL38" i="214"/>
  <c r="AG58" i="214"/>
  <c r="T60" i="204" s="1"/>
  <c r="AB60" i="204" s="1"/>
  <c r="AJ60" i="204" s="1"/>
  <c r="AR60" i="204" s="1"/>
  <c r="AH56" i="214"/>
  <c r="AK59" i="214"/>
  <c r="AM41" i="214"/>
  <c r="U43" i="204" s="1"/>
  <c r="AC43" i="204" s="1"/>
  <c r="AK43" i="204" s="1"/>
  <c r="AS43" i="204" s="1"/>
  <c r="AM59" i="215"/>
  <c r="AL45" i="214"/>
  <c r="AI31" i="214"/>
  <c r="AJ44" i="214"/>
  <c r="AG39" i="215"/>
  <c r="AQ51" i="214"/>
  <c r="AT55" i="214"/>
  <c r="AQ40" i="214"/>
  <c r="AM32" i="215"/>
  <c r="AQ41" i="214"/>
  <c r="AQ35" i="214"/>
  <c r="AK52" i="214"/>
  <c r="AR57" i="215"/>
  <c r="AM58" i="214"/>
  <c r="U60" i="204" s="1"/>
  <c r="AC60" i="204" s="1"/>
  <c r="AK60" i="204" s="1"/>
  <c r="AS60" i="204" s="1"/>
  <c r="AP60" i="214"/>
  <c r="AG43" i="214"/>
  <c r="T45" i="204" s="1"/>
  <c r="AB45" i="204" s="1"/>
  <c r="AJ45" i="204" s="1"/>
  <c r="AR45" i="204" s="1"/>
  <c r="AJ34" i="214"/>
  <c r="AI38" i="214"/>
  <c r="AL55" i="216"/>
  <c r="AU55" i="214"/>
  <c r="AS42" i="214"/>
  <c r="AS31" i="214"/>
  <c r="AO40" i="214"/>
  <c r="AQ48" i="215"/>
  <c r="AO32" i="214"/>
  <c r="AK53" i="214"/>
  <c r="AM49" i="214"/>
  <c r="U51" i="204" s="1"/>
  <c r="AC51" i="204" s="1"/>
  <c r="AK51" i="204" s="1"/>
  <c r="AS51" i="204" s="1"/>
  <c r="AH57" i="214"/>
  <c r="AQ43" i="214"/>
  <c r="AJ52" i="214"/>
  <c r="AO38" i="214"/>
  <c r="AG38" i="214"/>
  <c r="T40" i="204" s="1"/>
  <c r="AB40" i="204" s="1"/>
  <c r="AJ40" i="204" s="1"/>
  <c r="AR40" i="204" s="1"/>
  <c r="AZ40" i="204" s="1"/>
  <c r="AR42" i="214"/>
  <c r="AO47" i="215"/>
  <c r="AQ32" i="214"/>
  <c r="AL53" i="214"/>
  <c r="AJ49" i="214"/>
  <c r="AP43" i="214"/>
  <c r="AT41" i="214"/>
  <c r="AP35" i="214"/>
  <c r="AM52" i="214"/>
  <c r="U54" i="204" s="1"/>
  <c r="AC54" i="204" s="1"/>
  <c r="AK54" i="204" s="1"/>
  <c r="AS54" i="204" s="1"/>
  <c r="AQ57" i="215"/>
  <c r="AJ58" i="214"/>
  <c r="AR60" i="214"/>
  <c r="AH43" i="214"/>
  <c r="AN34" i="214"/>
  <c r="AH38" i="214"/>
  <c r="AQ55" i="214"/>
  <c r="AQ42" i="214"/>
  <c r="AQ31" i="214"/>
  <c r="AR40" i="214"/>
  <c r="AU48" i="215"/>
  <c r="AT43" i="215"/>
  <c r="AR32" i="214"/>
  <c r="AN53" i="214"/>
  <c r="AM43" i="215"/>
  <c r="AJ60" i="215"/>
  <c r="AQ34" i="214"/>
  <c r="AS60" i="214"/>
  <c r="AM34" i="214"/>
  <c r="U36" i="204" s="1"/>
  <c r="AC36" i="204" s="1"/>
  <c r="AK36" i="204" s="1"/>
  <c r="AS36" i="204" s="1"/>
  <c r="AR31" i="214"/>
  <c r="AL54" i="215"/>
  <c r="AL43" i="215"/>
  <c r="AG57" i="214"/>
  <c r="T59" i="204" s="1"/>
  <c r="AB59" i="204" s="1"/>
  <c r="AJ59" i="204" s="1"/>
  <c r="AR59" i="204" s="1"/>
  <c r="AT54" i="215"/>
  <c r="AU48" i="214"/>
  <c r="AI43" i="215"/>
  <c r="AP38" i="215"/>
  <c r="AJ46" i="214"/>
  <c r="AN39" i="214"/>
  <c r="AO61" i="216"/>
  <c r="AJ57" i="214"/>
  <c r="AR54" i="214"/>
  <c r="AI47" i="214"/>
  <c r="AH62" i="214"/>
  <c r="AU52" i="214"/>
  <c r="AH54" i="214"/>
  <c r="AN60" i="214"/>
  <c r="AM31" i="214"/>
  <c r="U33" i="204" s="1"/>
  <c r="AS58" i="215"/>
  <c r="AQ45" i="214"/>
  <c r="AS47" i="214"/>
  <c r="AM37" i="214"/>
  <c r="U39" i="204" s="1"/>
  <c r="AC39" i="204" s="1"/>
  <c r="AK39" i="204" s="1"/>
  <c r="AS39" i="204" s="1"/>
  <c r="AQ56" i="214"/>
  <c r="AO41" i="214"/>
  <c r="AU35" i="214"/>
  <c r="AL52" i="214"/>
  <c r="AJ38" i="215"/>
  <c r="AM35" i="214"/>
  <c r="U37" i="204" s="1"/>
  <c r="AC37" i="204" s="1"/>
  <c r="AK37" i="204" s="1"/>
  <c r="AS37" i="204" s="1"/>
  <c r="AK58" i="214"/>
  <c r="AJ39" i="214"/>
  <c r="AK61" i="216"/>
  <c r="AS61" i="216"/>
  <c r="AH33" i="214"/>
  <c r="AI34" i="215"/>
  <c r="AM32" i="214"/>
  <c r="U34" i="204" s="1"/>
  <c r="AC34" i="204" s="1"/>
  <c r="AK34" i="204" s="1"/>
  <c r="AS34" i="204" s="1"/>
  <c r="AT59" i="214"/>
  <c r="AP55" i="214"/>
  <c r="AJ56" i="215"/>
  <c r="AU54" i="214"/>
  <c r="AP40" i="214"/>
  <c r="AO62" i="214"/>
  <c r="AH50" i="214"/>
  <c r="AO48" i="215"/>
  <c r="AR53" i="214"/>
  <c r="AS43" i="215"/>
  <c r="AN59" i="214"/>
  <c r="AP45" i="214"/>
  <c r="AJ41" i="214"/>
  <c r="AP32" i="214"/>
  <c r="AI48" i="214"/>
  <c r="AL55" i="215"/>
  <c r="AR35" i="215"/>
  <c r="AK43" i="214"/>
  <c r="AM53" i="214"/>
  <c r="U55" i="204" s="1"/>
  <c r="AC55" i="204" s="1"/>
  <c r="AK55" i="204" s="1"/>
  <c r="AS55" i="204" s="1"/>
  <c r="AN45" i="214"/>
  <c r="AT50" i="214"/>
  <c r="AP37" i="214"/>
  <c r="AN33" i="214"/>
  <c r="AN44" i="214"/>
  <c r="AS48" i="214"/>
  <c r="AL46" i="214"/>
  <c r="AR46" i="214"/>
  <c r="AG52" i="214"/>
  <c r="T54" i="204" s="1"/>
  <c r="AB54" i="204" s="1"/>
  <c r="AJ54" i="204" s="1"/>
  <c r="AR54" i="204" s="1"/>
  <c r="AZ54" i="204" s="1"/>
  <c r="AQ61" i="216"/>
  <c r="AN35" i="215"/>
  <c r="AK57" i="214"/>
  <c r="AS57" i="214"/>
  <c r="AH35" i="214"/>
  <c r="AQ54" i="214"/>
  <c r="AG50" i="215"/>
  <c r="AH47" i="214"/>
  <c r="AR62" i="214"/>
  <c r="AK38" i="214"/>
  <c r="AO34" i="215"/>
  <c r="AS52" i="214"/>
  <c r="AI58" i="214"/>
  <c r="AJ48" i="214"/>
  <c r="AK55" i="214"/>
  <c r="AK60" i="214"/>
  <c r="AL31" i="214"/>
  <c r="AH42" i="214"/>
  <c r="AT45" i="214"/>
  <c r="AQ44" i="214"/>
  <c r="AO47" i="214"/>
  <c r="AN37" i="214"/>
  <c r="AM39" i="215"/>
  <c r="AG31" i="214"/>
  <c r="T33" i="204" s="1"/>
  <c r="AT56" i="214"/>
  <c r="AG34" i="214"/>
  <c r="T36" i="204" s="1"/>
  <c r="AB36" i="204" s="1"/>
  <c r="AJ36" i="204" s="1"/>
  <c r="AR36" i="204" s="1"/>
  <c r="AH39" i="215"/>
  <c r="AQ48" i="214"/>
  <c r="AT34" i="214"/>
  <c r="AQ38" i="215"/>
  <c r="AS38" i="214"/>
  <c r="AK46" i="214"/>
  <c r="AQ46" i="214"/>
  <c r="AH52" i="214"/>
  <c r="AU61" i="216"/>
  <c r="AO51" i="214"/>
  <c r="AN57" i="214"/>
  <c r="AP57" i="214"/>
  <c r="AH40" i="214"/>
  <c r="AU34" i="215"/>
  <c r="AQ52" i="214"/>
  <c r="AK48" i="214"/>
  <c r="AL51" i="214"/>
  <c r="AL55" i="214"/>
  <c r="AJ31" i="214"/>
  <c r="AI42" i="214"/>
  <c r="AR44" i="214"/>
  <c r="AU47" i="214"/>
  <c r="AO42" i="215"/>
  <c r="AL37" i="214"/>
  <c r="AK39" i="215"/>
  <c r="AG41" i="214"/>
  <c r="T43" i="204" s="1"/>
  <c r="AB43" i="204" s="1"/>
  <c r="AJ43" i="204" s="1"/>
  <c r="AR43" i="204" s="1"/>
  <c r="AI44" i="214"/>
  <c r="AR56" i="214"/>
  <c r="AH34" i="214"/>
  <c r="AI39" i="215"/>
  <c r="AK37" i="215"/>
  <c r="AH45" i="214"/>
  <c r="AT48" i="214"/>
  <c r="AU34" i="214"/>
  <c r="AH39" i="214"/>
  <c r="AR39" i="214"/>
  <c r="AJ50" i="215"/>
  <c r="AP38" i="214"/>
  <c r="AN54" i="214"/>
  <c r="AP46" i="214"/>
  <c r="AG59" i="214"/>
  <c r="T61" i="204" s="1"/>
  <c r="AB61" i="204" s="1"/>
  <c r="AJ61" i="204" s="1"/>
  <c r="AR61" i="204" s="1"/>
  <c r="AS51" i="214"/>
  <c r="AJ42" i="214"/>
  <c r="AO58" i="214"/>
  <c r="AU57" i="214"/>
  <c r="AH55" i="215"/>
  <c r="AP31" i="214"/>
  <c r="AK40" i="214"/>
  <c r="AI40" i="214"/>
  <c r="AM47" i="214"/>
  <c r="U49" i="204" s="1"/>
  <c r="AC49" i="204" s="1"/>
  <c r="AK49" i="204" s="1"/>
  <c r="AS49" i="204" s="1"/>
  <c r="AN48" i="214"/>
  <c r="AN51" i="214"/>
  <c r="AN55" i="214"/>
  <c r="AJ62" i="214"/>
  <c r="AO44" i="214"/>
  <c r="AT47" i="214"/>
  <c r="AH49" i="214"/>
  <c r="AK44" i="215"/>
  <c r="AK37" i="214"/>
  <c r="AI41" i="214"/>
  <c r="AH44" i="214"/>
  <c r="AP56" i="214"/>
  <c r="AT49" i="215"/>
  <c r="AO43" i="214"/>
  <c r="AM56" i="214"/>
  <c r="U58" i="204" s="1"/>
  <c r="AC58" i="204" s="1"/>
  <c r="AK58" i="204" s="1"/>
  <c r="AS58" i="204" s="1"/>
  <c r="AG45" i="214"/>
  <c r="T47" i="204" s="1"/>
  <c r="AB47" i="204" s="1"/>
  <c r="AJ47" i="204" s="1"/>
  <c r="AR47" i="204" s="1"/>
  <c r="AR41" i="214"/>
  <c r="AP48" i="214"/>
  <c r="AR34" i="214"/>
  <c r="AT35" i="214"/>
  <c r="AO46" i="215"/>
  <c r="AN52" i="214"/>
  <c r="AU38" i="215"/>
  <c r="AP39" i="214"/>
  <c r="AL35" i="214"/>
  <c r="AQ38" i="214"/>
  <c r="AN58" i="214"/>
  <c r="AM54" i="214"/>
  <c r="U56" i="204" s="1"/>
  <c r="AC56" i="204" s="1"/>
  <c r="AK56" i="204" s="1"/>
  <c r="AS56" i="204" s="1"/>
  <c r="AS46" i="214"/>
  <c r="AI52" i="214"/>
  <c r="AN61" i="216"/>
  <c r="AU60" i="214"/>
  <c r="AH59" i="214"/>
  <c r="AI33" i="214"/>
  <c r="AU41" i="215"/>
  <c r="AR51" i="214"/>
  <c r="AI43" i="214"/>
  <c r="AM57" i="214"/>
  <c r="U59" i="204" s="1"/>
  <c r="AC59" i="204" s="1"/>
  <c r="AK59" i="204" s="1"/>
  <c r="AS59" i="204" s="1"/>
  <c r="AK32" i="214"/>
  <c r="AP58" i="214"/>
  <c r="AR59" i="214"/>
  <c r="AR57" i="214"/>
  <c r="AR55" i="214"/>
  <c r="AT42" i="214"/>
  <c r="AP54" i="214"/>
  <c r="AL40" i="214"/>
  <c r="AU40" i="214"/>
  <c r="AG40" i="214"/>
  <c r="T42" i="204" s="1"/>
  <c r="AB42" i="204" s="1"/>
  <c r="AJ42" i="204" s="1"/>
  <c r="AR42" i="204" s="1"/>
  <c r="AT62" i="214"/>
  <c r="AS55" i="215"/>
  <c r="AN46" i="215"/>
  <c r="AJ54" i="215"/>
  <c r="AJ50" i="214"/>
  <c r="AP52" i="214"/>
  <c r="AG51" i="214"/>
  <c r="T53" i="204" s="1"/>
  <c r="AB53" i="204" s="1"/>
  <c r="AJ53" i="204" s="1"/>
  <c r="AR53" i="204" s="1"/>
  <c r="AM48" i="214"/>
  <c r="U50" i="204" s="1"/>
  <c r="AC50" i="204" s="1"/>
  <c r="AK50" i="204" s="1"/>
  <c r="AS50" i="204" s="1"/>
  <c r="AM51" i="214"/>
  <c r="U53" i="204" s="1"/>
  <c r="AC53" i="204" s="1"/>
  <c r="AK53" i="204" s="1"/>
  <c r="AS53" i="204" s="1"/>
  <c r="AQ53" i="214"/>
  <c r="AJ55" i="214"/>
  <c r="AQ33" i="214"/>
  <c r="AK31" i="214"/>
  <c r="AG48" i="215"/>
  <c r="AG42" i="214"/>
  <c r="T44" i="204" s="1"/>
  <c r="AB44" i="204" s="1"/>
  <c r="AJ44" i="204" s="1"/>
  <c r="AR44" i="204" s="1"/>
  <c r="AU45" i="214"/>
  <c r="AH53" i="214"/>
  <c r="AP44" i="214"/>
  <c r="AT32" i="214"/>
  <c r="AP47" i="214"/>
  <c r="AN40" i="215"/>
  <c r="AJ43" i="214"/>
  <c r="AJ37" i="214"/>
  <c r="AJ53" i="214"/>
  <c r="AR49" i="214"/>
  <c r="AH41" i="214"/>
  <c r="AR50" i="214"/>
  <c r="AG44" i="214"/>
  <c r="T46" i="204" s="1"/>
  <c r="AB46" i="204" s="1"/>
  <c r="AJ46" i="204" s="1"/>
  <c r="AR46" i="204" s="1"/>
  <c r="AZ46" i="204" s="1"/>
  <c r="AU56" i="214"/>
  <c r="AU37" i="214"/>
  <c r="AM33" i="214"/>
  <c r="U35" i="204" s="1"/>
  <c r="AC35" i="204" s="1"/>
  <c r="AK35" i="204" s="1"/>
  <c r="AS35" i="204" s="1"/>
  <c r="AI34" i="214"/>
  <c r="AT43" i="214"/>
  <c r="AI32" i="214"/>
  <c r="AI45" i="214"/>
  <c r="AU41" i="214"/>
  <c r="AR52" i="215"/>
  <c r="AR48" i="214"/>
  <c r="AP34" i="214"/>
  <c r="AR35" i="214"/>
  <c r="AG37" i="214"/>
  <c r="T39" i="204" s="1"/>
  <c r="AB39" i="204" s="1"/>
  <c r="AJ39" i="204" s="1"/>
  <c r="AR39" i="204" s="1"/>
  <c r="AZ39" i="204" s="1"/>
  <c r="AI39" i="214"/>
  <c r="AU39" i="214"/>
  <c r="AJ35" i="214"/>
  <c r="AR38" i="214"/>
  <c r="AL58" i="214"/>
  <c r="AK54" i="214"/>
  <c r="AM39" i="214"/>
  <c r="U41" i="204" s="1"/>
  <c r="AC41" i="204" s="1"/>
  <c r="AK41" i="204" s="1"/>
  <c r="AS41" i="204" s="1"/>
  <c r="AJ61" i="216"/>
  <c r="AO60" i="214"/>
  <c r="AR61" i="216"/>
  <c r="AI59" i="214"/>
  <c r="AU51" i="214"/>
  <c r="AL42" i="214"/>
  <c r="AL32" i="214"/>
  <c r="AR58" i="214"/>
  <c r="AP59" i="214"/>
  <c r="AO57" i="214"/>
  <c r="AP50" i="215"/>
  <c r="AP42" i="214"/>
  <c r="AT31" i="214"/>
  <c r="AT54" i="214"/>
  <c r="AN40" i="214"/>
  <c r="AT40" i="214"/>
  <c r="AP62" i="214"/>
  <c r="AN38" i="214"/>
  <c r="AH31" i="215"/>
  <c r="AT52" i="214"/>
  <c r="AL47" i="214"/>
  <c r="AG50" i="214"/>
  <c r="T52" i="204" s="1"/>
  <c r="AB52" i="204" s="1"/>
  <c r="AJ52" i="204" s="1"/>
  <c r="AR52" i="204" s="1"/>
  <c r="AZ52" i="204" s="1"/>
  <c r="AL48" i="214"/>
  <c r="AU33" i="215"/>
  <c r="AK51" i="214"/>
  <c r="AU53" i="214"/>
  <c r="AM55" i="214"/>
  <c r="U57" i="204" s="1"/>
  <c r="AC57" i="204" s="1"/>
  <c r="AK57" i="204" s="1"/>
  <c r="AS57" i="204" s="1"/>
  <c r="AJ60" i="214"/>
  <c r="AT33" i="214"/>
  <c r="AM59" i="214"/>
  <c r="U61" i="204" s="1"/>
  <c r="AC61" i="204" s="1"/>
  <c r="AK61" i="204" s="1"/>
  <c r="AS61" i="204" s="1"/>
  <c r="AR45" i="214"/>
  <c r="AN62" i="214"/>
  <c r="AL41" i="214"/>
  <c r="AT44" i="214"/>
  <c r="AS32" i="214"/>
  <c r="AQ47" i="214"/>
  <c r="AG48" i="214"/>
  <c r="T50" i="204" s="1"/>
  <c r="AB50" i="204" s="1"/>
  <c r="AJ50" i="204" s="1"/>
  <c r="AR50" i="204" s="1"/>
  <c r="AJ40" i="215"/>
  <c r="AI49" i="214"/>
  <c r="AM43" i="214"/>
  <c r="U45" i="204" s="1"/>
  <c r="AC45" i="204" s="1"/>
  <c r="AK45" i="204" s="1"/>
  <c r="AS45" i="204" s="1"/>
  <c r="AI60" i="214"/>
  <c r="AT49" i="214"/>
  <c r="AM45" i="214"/>
  <c r="U47" i="204" s="1"/>
  <c r="AC47" i="204" s="1"/>
  <c r="AK47" i="204" s="1"/>
  <c r="AS47" i="204" s="1"/>
  <c r="AG55" i="214"/>
  <c r="T57" i="204" s="1"/>
  <c r="AB57" i="204" s="1"/>
  <c r="AJ57" i="204" s="1"/>
  <c r="AR57" i="204" s="1"/>
  <c r="AS50" i="214"/>
  <c r="AK49" i="214"/>
  <c r="AS56" i="214"/>
  <c r="AK33" i="214"/>
  <c r="AL44" i="214"/>
  <c r="AU49" i="215"/>
  <c r="AR43" i="214"/>
  <c r="AJ56" i="214"/>
  <c r="AS41" i="214"/>
  <c r="AS34" i="214"/>
  <c r="AO35" i="214"/>
  <c r="AT46" i="215"/>
  <c r="AI37" i="214"/>
  <c r="AG39" i="214"/>
  <c r="T41" i="204" s="1"/>
  <c r="AB41" i="204" s="1"/>
  <c r="AJ41" i="204" s="1"/>
  <c r="AR41" i="204" s="1"/>
  <c r="AO39" i="214"/>
  <c r="AN35" i="214"/>
  <c r="AT38" i="214"/>
  <c r="AN46" i="214"/>
  <c r="AL54" i="214"/>
  <c r="AT46" i="214"/>
  <c r="AK39" i="214"/>
  <c r="AM61" i="216"/>
  <c r="AQ60" i="214"/>
  <c r="AT61" i="216"/>
  <c r="AP51" i="214"/>
  <c r="AN42" i="214"/>
  <c r="AL34" i="214"/>
  <c r="AQ58" i="214"/>
  <c r="AU59" i="214"/>
  <c r="AQ57" i="214"/>
  <c r="AS55" i="214"/>
  <c r="AO42" i="214"/>
  <c r="AO31" i="214"/>
  <c r="AO54" i="214"/>
  <c r="AG61" i="216"/>
  <c r="AJ40" i="214"/>
  <c r="AS40" i="214"/>
  <c r="AS62" i="214"/>
  <c r="AG62" i="214"/>
  <c r="T64" i="204" s="1"/>
  <c r="AB64" i="204" s="1"/>
  <c r="AJ64" i="204" s="1"/>
  <c r="AR64" i="204" s="1"/>
  <c r="AM38" i="214"/>
  <c r="U40" i="204" s="1"/>
  <c r="AC40" i="204" s="1"/>
  <c r="AK40" i="204" s="1"/>
  <c r="AS40" i="204" s="1"/>
  <c r="AO52" i="214"/>
  <c r="AJ47" i="214"/>
  <c r="AI50" i="214"/>
  <c r="AI54" i="214"/>
  <c r="AJ51" i="214"/>
  <c r="AH58" i="215"/>
  <c r="AI56" i="214"/>
  <c r="AM60" i="214"/>
  <c r="U62" i="204" s="1"/>
  <c r="AC62" i="204" s="1"/>
  <c r="AK62" i="204" s="1"/>
  <c r="AS62" i="204" s="1"/>
  <c r="AS33" i="214"/>
  <c r="AJ59" i="214"/>
  <c r="AO45" i="214"/>
  <c r="AL62" i="214"/>
  <c r="AN41" i="214"/>
  <c r="AS44" i="214"/>
  <c r="AU32" i="214"/>
  <c r="AH48" i="214"/>
  <c r="AG49" i="214"/>
  <c r="T51" i="204" s="1"/>
  <c r="AB51" i="204" s="1"/>
  <c r="AJ51" i="204" s="1"/>
  <c r="AR51" i="204" s="1"/>
  <c r="AL43" i="214"/>
  <c r="AG60" i="214"/>
  <c r="T62" i="204" s="1"/>
  <c r="AB62" i="204" s="1"/>
  <c r="AJ62" i="204" s="1"/>
  <c r="AR62" i="204" s="1"/>
  <c r="AZ62" i="204" s="1"/>
  <c r="AO49" i="214"/>
  <c r="AK45" i="214"/>
  <c r="AN43" i="215"/>
  <c r="AI55" i="214"/>
  <c r="AP50" i="214"/>
  <c r="AL49" i="214"/>
  <c r="AR37" i="214"/>
  <c r="AJ33" i="214"/>
  <c r="AM44" i="214"/>
  <c r="U46" i="204" s="1"/>
  <c r="AC46" i="204" s="1"/>
  <c r="AK46" i="204" s="1"/>
  <c r="AS46" i="204" s="1"/>
  <c r="AH60" i="215"/>
  <c r="AU43" i="214"/>
  <c r="AL56" i="214"/>
  <c r="AP41" i="214"/>
  <c r="AO48" i="214"/>
  <c r="AO34" i="214"/>
  <c r="AS35" i="214"/>
  <c r="AH37" i="214"/>
  <c r="AQ39" i="214"/>
  <c r="AK35" i="214"/>
  <c r="AU38" i="214"/>
  <c r="AM46" i="214"/>
  <c r="U48" i="204" s="1"/>
  <c r="AC48" i="204" s="1"/>
  <c r="AK48" i="204" s="1"/>
  <c r="AS48" i="204" s="1"/>
  <c r="AJ54" i="214"/>
  <c r="AO46" i="214"/>
  <c r="AN31" i="215"/>
  <c r="AL39" i="214"/>
  <c r="AL61" i="216"/>
  <c r="AT60" i="214"/>
  <c r="AP61" i="216"/>
  <c r="AT51" i="214"/>
  <c r="AL57" i="214"/>
  <c r="AK42" i="214"/>
  <c r="AK34" i="214"/>
  <c r="AS58" i="214"/>
  <c r="AO59" i="214"/>
  <c r="AT57" i="214"/>
  <c r="AG46" i="214"/>
  <c r="T48" i="204" s="1"/>
  <c r="AB48" i="204" s="1"/>
  <c r="AJ48" i="204" s="1"/>
  <c r="AR48" i="204" s="1"/>
  <c r="AG35" i="214"/>
  <c r="T37" i="204" s="1"/>
  <c r="AB37" i="204" s="1"/>
  <c r="AJ37" i="204" s="1"/>
  <c r="AR37" i="204" s="1"/>
  <c r="AO55" i="214"/>
  <c r="AU42" i="214"/>
  <c r="AU31" i="214"/>
  <c r="AS54" i="214"/>
  <c r="AH61" i="216"/>
  <c r="AM40" i="214"/>
  <c r="U42" i="204" s="1"/>
  <c r="AC42" i="204" s="1"/>
  <c r="AK42" i="204" s="1"/>
  <c r="AS42" i="204" s="1"/>
  <c r="AG47" i="214"/>
  <c r="T49" i="204" s="1"/>
  <c r="AB49" i="204" s="1"/>
  <c r="AJ49" i="204" s="1"/>
  <c r="AR49" i="204" s="1"/>
  <c r="AQ62" i="214"/>
  <c r="AI62" i="214"/>
  <c r="AJ38" i="214"/>
  <c r="AK50" i="214"/>
  <c r="AR52" i="214"/>
  <c r="AK47" i="214"/>
  <c r="AH58" i="214"/>
  <c r="AG54" i="214"/>
  <c r="T56" i="204" s="1"/>
  <c r="AB56" i="204" s="1"/>
  <c r="AJ56" i="204" s="1"/>
  <c r="AR56" i="204" s="1"/>
  <c r="AO53" i="214"/>
  <c r="AG56" i="214"/>
  <c r="T58" i="204" s="1"/>
  <c r="AB58" i="204" s="1"/>
  <c r="AJ58" i="204" s="1"/>
  <c r="AR58" i="204" s="1"/>
  <c r="AL60" i="214"/>
  <c r="AU33" i="214"/>
  <c r="AN31" i="214"/>
  <c r="AL59" i="214"/>
  <c r="AS45" i="214"/>
  <c r="AK62" i="214"/>
  <c r="AK41" i="214"/>
  <c r="AU44" i="214"/>
  <c r="AR47" i="214"/>
  <c r="AN43" i="214"/>
  <c r="AH60" i="214"/>
  <c r="AU49" i="214"/>
  <c r="AJ45" i="214"/>
  <c r="AH55" i="214"/>
  <c r="AH31" i="214"/>
  <c r="AN49" i="214"/>
  <c r="AO56" i="214"/>
  <c r="AQ37" i="214"/>
  <c r="AL33" i="214"/>
  <c r="AK44" i="214"/>
  <c r="AI57" i="214"/>
  <c r="AS43" i="214"/>
  <c r="AK56" i="214"/>
  <c r="AL40" i="216"/>
  <c r="AZ78" i="204"/>
  <c r="AZ84" i="204"/>
  <c r="AZ100" i="204"/>
  <c r="AZ107" i="204"/>
  <c r="AZ109" i="204"/>
  <c r="AZ95" i="204"/>
  <c r="AZ92" i="204"/>
  <c r="AZ80" i="204"/>
  <c r="AZ65" i="204"/>
  <c r="AZ83" i="204"/>
  <c r="AZ115" i="204"/>
  <c r="V56" i="215"/>
  <c r="Z55" i="216"/>
  <c r="P46" i="215"/>
  <c r="Z46" i="215"/>
  <c r="AC33" i="215"/>
  <c r="R48" i="215"/>
  <c r="R47" i="215"/>
  <c r="AC46" i="216"/>
  <c r="V47" i="215"/>
  <c r="U62" i="215"/>
  <c r="S55" i="215"/>
  <c r="P31" i="216"/>
  <c r="AD44" i="215"/>
  <c r="R53" i="216"/>
  <c r="W58" i="216"/>
  <c r="P61" i="217"/>
  <c r="X42" i="216"/>
  <c r="U46" i="215"/>
  <c r="AC52" i="215"/>
  <c r="P48" i="216"/>
  <c r="AA54" i="215"/>
  <c r="Z53" i="215"/>
  <c r="AA50" i="215"/>
  <c r="AD32" i="215"/>
  <c r="AB48" i="216"/>
  <c r="R46" i="215"/>
  <c r="W56" i="215"/>
  <c r="L188" i="207"/>
  <c r="L42" i="208"/>
  <c r="L126" i="207"/>
  <c r="AA55" i="215"/>
  <c r="R60" i="217"/>
  <c r="V57" i="215"/>
  <c r="W44" i="215"/>
  <c r="AC60" i="215"/>
  <c r="U46" i="216"/>
  <c r="R49" i="215"/>
  <c r="L65" i="208"/>
  <c r="L102" i="208"/>
  <c r="Y44" i="215"/>
  <c r="Z59" i="216"/>
  <c r="Q62" i="215"/>
  <c r="U32" i="215"/>
  <c r="L43" i="208"/>
  <c r="L67" i="207"/>
  <c r="L122" i="207"/>
  <c r="Q34" i="216"/>
  <c r="R31" i="216"/>
  <c r="AA46" i="215"/>
  <c r="L125" i="208"/>
  <c r="L60" i="208"/>
  <c r="Q37" i="215"/>
  <c r="S40" i="216"/>
  <c r="L109" i="208"/>
  <c r="R37" i="215"/>
  <c r="AA49" i="215"/>
  <c r="AC31" i="215"/>
  <c r="L206" i="208"/>
  <c r="W31" i="216"/>
  <c r="AD53" i="215"/>
  <c r="S46" i="216"/>
  <c r="L64" i="207"/>
  <c r="L47" i="207"/>
  <c r="Y53" i="215"/>
  <c r="W32" i="216"/>
  <c r="Q55" i="217"/>
  <c r="U44" i="215"/>
  <c r="U45" i="215"/>
  <c r="U57" i="216"/>
  <c r="Q43" i="215"/>
  <c r="AB56" i="215"/>
  <c r="Z51" i="215"/>
  <c r="W39" i="216"/>
  <c r="R39" i="216"/>
  <c r="AC56" i="215"/>
  <c r="U42" i="216"/>
  <c r="Z50" i="215"/>
  <c r="U50" i="216"/>
  <c r="X47" i="216"/>
  <c r="V55" i="215"/>
  <c r="Z62" i="215"/>
  <c r="Y51" i="216"/>
  <c r="AC38" i="215"/>
  <c r="T60" i="215"/>
  <c r="U48" i="215"/>
  <c r="Y59" i="215"/>
  <c r="Q47" i="216"/>
  <c r="T62" i="215"/>
  <c r="AC56" i="216"/>
  <c r="U31" i="216"/>
  <c r="Q52" i="217"/>
  <c r="X31" i="215"/>
  <c r="L208" i="207"/>
  <c r="L63" i="208"/>
  <c r="L119" i="208"/>
  <c r="T35" i="216"/>
  <c r="V38" i="215"/>
  <c r="AD59" i="215"/>
  <c r="R50" i="215"/>
  <c r="W47" i="215"/>
  <c r="Y38" i="216"/>
  <c r="P49" i="215"/>
  <c r="Q35" i="217"/>
  <c r="AB43" i="216"/>
  <c r="R45" i="215"/>
  <c r="L118" i="208"/>
  <c r="L209" i="207"/>
  <c r="Z54" i="215"/>
  <c r="AB50" i="216"/>
  <c r="T59" i="215"/>
  <c r="L57" i="208"/>
  <c r="L124" i="208"/>
  <c r="L69" i="208"/>
  <c r="Y47" i="215"/>
  <c r="L103" i="208"/>
  <c r="L123" i="208"/>
  <c r="L183" i="208"/>
  <c r="X51" i="215"/>
  <c r="L185" i="208"/>
  <c r="W37" i="215"/>
  <c r="W48" i="215"/>
  <c r="Y60" i="215"/>
  <c r="L68" i="207"/>
  <c r="AA51" i="215"/>
  <c r="L205" i="208"/>
  <c r="Q41" i="215"/>
  <c r="L110" i="207"/>
  <c r="L117" i="207"/>
  <c r="S43" i="215"/>
  <c r="AB41" i="216"/>
  <c r="X53" i="215"/>
  <c r="AB57" i="215"/>
  <c r="AB62" i="215"/>
  <c r="AA38" i="215"/>
  <c r="R54" i="215"/>
  <c r="T40" i="216"/>
  <c r="Y56" i="216"/>
  <c r="U52" i="216"/>
  <c r="S62" i="215"/>
  <c r="R38" i="215"/>
  <c r="U37" i="215"/>
  <c r="S44" i="215"/>
  <c r="Y54" i="215"/>
  <c r="X55" i="215"/>
  <c r="U59" i="215"/>
  <c r="Y33" i="215"/>
  <c r="V40" i="215"/>
  <c r="AB45" i="215"/>
  <c r="P42" i="215"/>
  <c r="Z31" i="216"/>
  <c r="AB59" i="215"/>
  <c r="P47" i="215"/>
  <c r="R43" i="217"/>
  <c r="AD62" i="216"/>
  <c r="V41" i="215"/>
  <c r="Q40" i="215"/>
  <c r="W55" i="215"/>
  <c r="L184" i="207"/>
  <c r="L49" i="207"/>
  <c r="AC37" i="215"/>
  <c r="P37" i="215"/>
  <c r="AB58" i="216"/>
  <c r="W49" i="215"/>
  <c r="L61" i="208"/>
  <c r="Z33" i="215"/>
  <c r="Y57" i="215"/>
  <c r="AC57" i="215"/>
  <c r="Q49" i="215"/>
  <c r="L132" i="207"/>
  <c r="L128" i="207"/>
  <c r="AD35" i="215"/>
  <c r="V45" i="216"/>
  <c r="T62" i="216"/>
  <c r="Z47" i="215"/>
  <c r="AC42" i="215"/>
  <c r="L59" i="207"/>
  <c r="L196" i="208"/>
  <c r="L127" i="207"/>
  <c r="P59" i="215"/>
  <c r="S53" i="215"/>
  <c r="L56" i="208"/>
  <c r="L201" i="207"/>
  <c r="L107" i="208"/>
  <c r="L113" i="208"/>
  <c r="V52" i="215"/>
  <c r="L203" i="207"/>
  <c r="L102" i="207"/>
  <c r="AD33" i="216"/>
  <c r="L53" i="207"/>
  <c r="Z56" i="215"/>
  <c r="Q45" i="215"/>
  <c r="L57" i="207"/>
  <c r="L197" i="207"/>
  <c r="L72" i="208"/>
  <c r="Y31" i="215"/>
  <c r="W50" i="215"/>
  <c r="Q32" i="216"/>
  <c r="R42" i="217"/>
  <c r="V50" i="216"/>
  <c r="U43" i="216"/>
  <c r="S39" i="215"/>
  <c r="Q58" i="216"/>
  <c r="AB40" i="215"/>
  <c r="W53" i="215"/>
  <c r="S58" i="215"/>
  <c r="X57" i="215"/>
  <c r="Z57" i="216"/>
  <c r="Y46" i="215"/>
  <c r="S50" i="216"/>
  <c r="S34" i="215"/>
  <c r="Y41" i="216"/>
  <c r="X40" i="215"/>
  <c r="X34" i="216"/>
  <c r="S51" i="215"/>
  <c r="S45" i="215"/>
  <c r="X39" i="215"/>
  <c r="Q38" i="215"/>
  <c r="Z39" i="215"/>
  <c r="Y62" i="215"/>
  <c r="U51" i="215"/>
  <c r="Z49" i="215"/>
  <c r="W51" i="215"/>
  <c r="AC48" i="215"/>
  <c r="L66" i="208"/>
  <c r="L182" i="207"/>
  <c r="AB39" i="215"/>
  <c r="P56" i="215"/>
  <c r="AA56" i="215"/>
  <c r="AD58" i="216"/>
  <c r="U47" i="216"/>
  <c r="L120" i="208"/>
  <c r="Z46" i="216"/>
  <c r="R58" i="215"/>
  <c r="R34" i="216"/>
  <c r="AD48" i="216"/>
  <c r="AB34" i="215"/>
  <c r="L69" i="207"/>
  <c r="L130" i="207"/>
  <c r="U37" i="216"/>
  <c r="X35" i="215"/>
  <c r="AC58" i="215"/>
  <c r="W34" i="216"/>
  <c r="T45" i="215"/>
  <c r="L108" i="207"/>
  <c r="L104" i="207"/>
  <c r="L185" i="207"/>
  <c r="AA45" i="215"/>
  <c r="AA40" i="215"/>
  <c r="L48" i="207"/>
  <c r="L192" i="207"/>
  <c r="L114" i="207"/>
  <c r="Q47" i="217"/>
  <c r="L116" i="207"/>
  <c r="P42" i="216"/>
  <c r="L68" i="208"/>
  <c r="R59" i="215"/>
  <c r="Y37" i="215"/>
  <c r="L111" i="208"/>
  <c r="U58" i="215"/>
  <c r="T37" i="216"/>
  <c r="L111" i="207"/>
  <c r="S45" i="216"/>
  <c r="R40" i="215"/>
  <c r="P31" i="217"/>
  <c r="L126" i="208"/>
  <c r="L108" i="208"/>
  <c r="R61" i="217"/>
  <c r="P39" i="216"/>
  <c r="Q44" i="215"/>
  <c r="R33" i="216"/>
  <c r="Z42" i="215"/>
  <c r="Q59" i="216"/>
  <c r="Z43" i="215"/>
  <c r="V43" i="216"/>
  <c r="V48" i="215"/>
  <c r="Y49" i="215"/>
  <c r="W59" i="215"/>
  <c r="Y40" i="215"/>
  <c r="X62" i="215"/>
  <c r="S37" i="215"/>
  <c r="W43" i="216"/>
  <c r="U33" i="215"/>
  <c r="L190" i="208"/>
  <c r="AA53" i="216"/>
  <c r="AA33" i="215"/>
  <c r="AD60" i="215"/>
  <c r="R56" i="215"/>
  <c r="V34" i="216"/>
  <c r="AB49" i="215"/>
  <c r="X52" i="215"/>
  <c r="T34" i="215"/>
  <c r="L187" i="207"/>
  <c r="R44" i="216"/>
  <c r="P51" i="215"/>
  <c r="L52" i="208"/>
  <c r="AB38" i="215"/>
  <c r="L123" i="207"/>
  <c r="S59" i="215"/>
  <c r="T54" i="215"/>
  <c r="L112" i="207"/>
  <c r="Q48" i="215"/>
  <c r="L45" i="208"/>
  <c r="T51" i="215"/>
  <c r="L65" i="207"/>
  <c r="AB62" i="216"/>
  <c r="V49" i="216"/>
  <c r="S38" i="216"/>
  <c r="L198" i="207"/>
  <c r="X37" i="216"/>
  <c r="AD43" i="215"/>
  <c r="Y39" i="215"/>
  <c r="L193" i="207"/>
  <c r="W54" i="215"/>
  <c r="W42" i="215"/>
  <c r="X60" i="215"/>
  <c r="U51" i="216"/>
  <c r="U33" i="216"/>
  <c r="AA45" i="216"/>
  <c r="T41" i="215"/>
  <c r="AC51" i="215"/>
  <c r="AA32" i="215"/>
  <c r="P62" i="217"/>
  <c r="AC40" i="215"/>
  <c r="T53" i="215"/>
  <c r="AA31" i="215"/>
  <c r="Z37" i="215"/>
  <c r="L67" i="208"/>
  <c r="L109" i="207"/>
  <c r="AB47" i="215"/>
  <c r="W41" i="216"/>
  <c r="AA52" i="216"/>
  <c r="L128" i="208"/>
  <c r="L121" i="207"/>
  <c r="L119" i="207"/>
  <c r="AC59" i="215"/>
  <c r="L197" i="208"/>
  <c r="L53" i="208"/>
  <c r="T60" i="216"/>
  <c r="L202" i="207"/>
  <c r="AA44" i="215"/>
  <c r="L207" i="207"/>
  <c r="X55" i="216"/>
  <c r="P45" i="216"/>
  <c r="P37" i="216"/>
  <c r="P37" i="217" s="1"/>
  <c r="AA40" i="216"/>
  <c r="Y39" i="216"/>
  <c r="S60" i="216"/>
  <c r="AC50" i="216"/>
  <c r="AB53" i="215"/>
  <c r="P57" i="215"/>
  <c r="R32" i="215"/>
  <c r="AD41" i="216"/>
  <c r="S41" i="215"/>
  <c r="T52" i="215"/>
  <c r="AC47" i="215"/>
  <c r="AA59" i="215"/>
  <c r="S57" i="215"/>
  <c r="Z52" i="215"/>
  <c r="V40" i="216"/>
  <c r="P44" i="216"/>
  <c r="X48" i="216"/>
  <c r="L112" i="208"/>
  <c r="AA48" i="215"/>
  <c r="Q42" i="215"/>
  <c r="L212" i="208"/>
  <c r="P55" i="215"/>
  <c r="X56" i="215"/>
  <c r="L130" i="208"/>
  <c r="Z38" i="216"/>
  <c r="AD56" i="215"/>
  <c r="AD56" i="216" s="1"/>
  <c r="U41" i="215"/>
  <c r="L201" i="208"/>
  <c r="T39" i="216"/>
  <c r="L184" i="208"/>
  <c r="L124" i="207"/>
  <c r="L129" i="208"/>
  <c r="L208" i="208"/>
  <c r="W57" i="215"/>
  <c r="AD45" i="215"/>
  <c r="AD45" i="216" s="1"/>
  <c r="L200" i="207"/>
  <c r="V37" i="216"/>
  <c r="L132" i="208"/>
  <c r="L44" i="208"/>
  <c r="L204" i="208"/>
  <c r="Q56" i="216"/>
  <c r="L49" i="208"/>
  <c r="L122" i="208"/>
  <c r="AC54" i="216"/>
  <c r="AB55" i="216"/>
  <c r="L210" i="207"/>
  <c r="AC43" i="216"/>
  <c r="Y33" i="216"/>
  <c r="AB54" i="215"/>
  <c r="AC48" i="216"/>
  <c r="W47" i="216"/>
  <c r="R45" i="216"/>
  <c r="Q62" i="216"/>
  <c r="Y47" i="216"/>
  <c r="R59" i="216"/>
  <c r="AC31" i="216"/>
  <c r="Q41" i="216"/>
  <c r="S56" i="216"/>
  <c r="Z35" i="216"/>
  <c r="S33" i="215"/>
  <c r="R62" i="215"/>
  <c r="X54" i="215"/>
  <c r="R51" i="215"/>
  <c r="L54" i="207"/>
  <c r="AB52" i="215"/>
  <c r="Q39" i="216"/>
  <c r="L192" i="208"/>
  <c r="AD31" i="215"/>
  <c r="Y35" i="215"/>
  <c r="L59" i="208"/>
  <c r="L189" i="208"/>
  <c r="Z45" i="215"/>
  <c r="AB51" i="215"/>
  <c r="L194" i="207"/>
  <c r="L42" i="207"/>
  <c r="P52" i="215"/>
  <c r="L48" i="208"/>
  <c r="AD37" i="215"/>
  <c r="L209" i="208"/>
  <c r="W33" i="215"/>
  <c r="AD60" i="216"/>
  <c r="R45" i="217"/>
  <c r="W46" i="216"/>
  <c r="P58" i="216"/>
  <c r="AC44" i="215"/>
  <c r="AD34" i="216"/>
  <c r="X38" i="216"/>
  <c r="P53" i="215"/>
  <c r="Y48" i="215"/>
  <c r="T49" i="215"/>
  <c r="W40" i="216"/>
  <c r="S32" i="215"/>
  <c r="T47" i="215"/>
  <c r="AD57" i="215"/>
  <c r="L105" i="207"/>
  <c r="L191" i="207"/>
  <c r="T46" i="215"/>
  <c r="Z34" i="216"/>
  <c r="S62" i="216"/>
  <c r="Q31" i="216"/>
  <c r="L55" i="208"/>
  <c r="R35" i="217"/>
  <c r="L70" i="208"/>
  <c r="L107" i="207"/>
  <c r="L187" i="208"/>
  <c r="L72" i="207"/>
  <c r="AA38" i="216"/>
  <c r="T42" i="215"/>
  <c r="L121" i="208"/>
  <c r="L50" i="207"/>
  <c r="AD42" i="215"/>
  <c r="L115" i="207"/>
  <c r="AB46" i="215"/>
  <c r="L193" i="208"/>
  <c r="U38" i="216"/>
  <c r="AC49" i="216"/>
  <c r="L207" i="208"/>
  <c r="L188" i="208"/>
  <c r="T32" i="215"/>
  <c r="T32" i="216" s="1"/>
  <c r="P34" i="215"/>
  <c r="L182" i="208"/>
  <c r="L114" i="208"/>
  <c r="P38" i="217"/>
  <c r="Q50" i="216"/>
  <c r="R46" i="216"/>
  <c r="AA56" i="216"/>
  <c r="Y57" i="216"/>
  <c r="AD35" i="216"/>
  <c r="P51" i="216"/>
  <c r="W57" i="216"/>
  <c r="Y53" i="216"/>
  <c r="AB60" i="215"/>
  <c r="T48" i="215"/>
  <c r="AC55" i="215"/>
  <c r="V54" i="215"/>
  <c r="P33" i="216"/>
  <c r="R55" i="215"/>
  <c r="Q59" i="217"/>
  <c r="AD51" i="215"/>
  <c r="AD55" i="215"/>
  <c r="AD55" i="216" s="1"/>
  <c r="S47" i="215"/>
  <c r="L205" i="207"/>
  <c r="L118" i="207"/>
  <c r="Q53" i="215"/>
  <c r="W59" i="216"/>
  <c r="T50" i="215"/>
  <c r="V31" i="215"/>
  <c r="AB57" i="216"/>
  <c r="W35" i="216"/>
  <c r="T41" i="216"/>
  <c r="L120" i="207"/>
  <c r="AB35" i="215"/>
  <c r="AB35" i="216" s="1"/>
  <c r="L51" i="207"/>
  <c r="V59" i="216"/>
  <c r="W51" i="216"/>
  <c r="AC57" i="216"/>
  <c r="U32" i="216"/>
  <c r="AA49" i="216"/>
  <c r="Q56" i="217"/>
  <c r="X33" i="215"/>
  <c r="X46" i="216"/>
  <c r="P50" i="216"/>
  <c r="P60" i="216"/>
  <c r="Z32" i="215"/>
  <c r="S48" i="215"/>
  <c r="V60" i="215"/>
  <c r="Q61" i="217"/>
  <c r="X45" i="215"/>
  <c r="X50" i="216"/>
  <c r="P40" i="216"/>
  <c r="S31" i="215"/>
  <c r="P35" i="215"/>
  <c r="X43" i="215"/>
  <c r="Y52" i="215"/>
  <c r="AC62" i="215"/>
  <c r="L44" i="207"/>
  <c r="Y34" i="216"/>
  <c r="S44" i="216"/>
  <c r="AA34" i="215"/>
  <c r="T33" i="216"/>
  <c r="Z48" i="216"/>
  <c r="R52" i="215"/>
  <c r="L190" i="207"/>
  <c r="AB59" i="216"/>
  <c r="Z44" i="215"/>
  <c r="Z44" i="216" s="1"/>
  <c r="L200" i="208"/>
  <c r="L113" i="207"/>
  <c r="Y48" i="216"/>
  <c r="L116" i="208"/>
  <c r="L47" i="208"/>
  <c r="V33" i="215"/>
  <c r="P41" i="215"/>
  <c r="AD54" i="215"/>
  <c r="AD54" i="216" s="1"/>
  <c r="X49" i="215"/>
  <c r="X49" i="216" s="1"/>
  <c r="AB32" i="215"/>
  <c r="AB32" i="216" s="1"/>
  <c r="L210" i="208"/>
  <c r="AA47" i="215"/>
  <c r="L204" i="207"/>
  <c r="Z51" i="216"/>
  <c r="L103" i="207"/>
  <c r="L43" i="207"/>
  <c r="V58" i="215"/>
  <c r="V44" i="215"/>
  <c r="L203" i="208"/>
  <c r="L195" i="207"/>
  <c r="P46" i="216"/>
  <c r="AB33" i="215"/>
  <c r="L183" i="207"/>
  <c r="AD57" i="216"/>
  <c r="Q42" i="216"/>
  <c r="X56" i="216"/>
  <c r="Y44" i="216"/>
  <c r="V33" i="216"/>
  <c r="AC59" i="216"/>
  <c r="Z56" i="216"/>
  <c r="W42" i="216"/>
  <c r="W52" i="216"/>
  <c r="AD39" i="215"/>
  <c r="P32" i="215"/>
  <c r="V42" i="215"/>
  <c r="AA58" i="215"/>
  <c r="U54" i="216"/>
  <c r="P54" i="215"/>
  <c r="P54" i="216" s="1"/>
  <c r="L56" i="207"/>
  <c r="V39" i="216"/>
  <c r="Q57" i="215"/>
  <c r="T31" i="215"/>
  <c r="T31" i="216" s="1"/>
  <c r="Q33" i="215"/>
  <c r="Q60" i="216"/>
  <c r="Q60" i="217" s="1"/>
  <c r="L64" i="208"/>
  <c r="L117" i="208"/>
  <c r="Y58" i="215"/>
  <c r="Y58" i="216" s="1"/>
  <c r="L60" i="207"/>
  <c r="P33" i="217"/>
  <c r="AB37" i="216"/>
  <c r="AD52" i="216"/>
  <c r="L45" i="207"/>
  <c r="T49" i="216"/>
  <c r="L191" i="208"/>
  <c r="U34" i="215"/>
  <c r="L61" i="207"/>
  <c r="AA34" i="216"/>
  <c r="Q33" i="216"/>
  <c r="V52" i="216"/>
  <c r="AD53" i="216"/>
  <c r="W33" i="216"/>
  <c r="AA62" i="216"/>
  <c r="V62" i="216"/>
  <c r="Z40" i="215"/>
  <c r="Z41" i="216"/>
  <c r="AC53" i="215"/>
  <c r="L51" i="208"/>
  <c r="L195" i="208"/>
  <c r="Q54" i="217"/>
  <c r="S51" i="216"/>
  <c r="L70" i="207"/>
  <c r="AC32" i="215"/>
  <c r="AC32" i="216" s="1"/>
  <c r="AD38" i="216"/>
  <c r="R39" i="217"/>
  <c r="AD40" i="216"/>
  <c r="T46" i="216"/>
  <c r="W54" i="216"/>
  <c r="AC35" i="215"/>
  <c r="AC35" i="216" s="1"/>
  <c r="L202" i="208"/>
  <c r="W62" i="215"/>
  <c r="Q44" i="216"/>
  <c r="Q44" i="217" s="1"/>
  <c r="P42" i="217"/>
  <c r="X44" i="216"/>
  <c r="P48" i="217"/>
  <c r="T44" i="216"/>
  <c r="Z58" i="215"/>
  <c r="U60" i="215"/>
  <c r="S59" i="216"/>
  <c r="W38" i="215"/>
  <c r="U56" i="215"/>
  <c r="L54" i="208"/>
  <c r="U39" i="215"/>
  <c r="Z39" i="216"/>
  <c r="L58" i="208"/>
  <c r="R53" i="217"/>
  <c r="L198" i="208"/>
  <c r="V46" i="215"/>
  <c r="V51" i="216"/>
  <c r="L194" i="208"/>
  <c r="T58" i="216"/>
  <c r="AC53" i="216"/>
  <c r="AB44" i="215"/>
  <c r="AB44" i="216" s="1"/>
  <c r="S42" i="215"/>
  <c r="AB31" i="215"/>
  <c r="L127" i="208"/>
  <c r="Y55" i="215"/>
  <c r="L55" i="207"/>
  <c r="L50" i="208"/>
  <c r="AD47" i="215"/>
  <c r="P49" i="216"/>
  <c r="P49" i="217" s="1"/>
  <c r="AA43" i="215"/>
  <c r="AD49" i="216"/>
  <c r="S54" i="216"/>
  <c r="S35" i="215"/>
  <c r="S35" i="216" s="1"/>
  <c r="L52" i="207"/>
  <c r="AB42" i="216"/>
  <c r="X58" i="215"/>
  <c r="AB47" i="216"/>
  <c r="Y60" i="216"/>
  <c r="R57" i="215"/>
  <c r="Q46" i="216"/>
  <c r="Q46" i="217" s="1"/>
  <c r="U41" i="216"/>
  <c r="AA41" i="216"/>
  <c r="AC45" i="215"/>
  <c r="Y42" i="215"/>
  <c r="AC51" i="216"/>
  <c r="P43" i="216"/>
  <c r="P43" i="217" s="1"/>
  <c r="L115" i="208"/>
  <c r="L58" i="207"/>
  <c r="T57" i="215"/>
  <c r="L62" i="207"/>
  <c r="L125" i="207"/>
  <c r="L199" i="208"/>
  <c r="L199" i="207"/>
  <c r="U58" i="216"/>
  <c r="X59" i="215"/>
  <c r="T38" i="215"/>
  <c r="T38" i="216" s="1"/>
  <c r="U59" i="216"/>
  <c r="AD50" i="215"/>
  <c r="L212" i="207"/>
  <c r="L110" i="208"/>
  <c r="Z54" i="216"/>
  <c r="W60" i="215"/>
  <c r="AB40" i="216"/>
  <c r="L189" i="207"/>
  <c r="L63" i="207"/>
  <c r="L206" i="207"/>
  <c r="L105" i="208"/>
  <c r="Z47" i="216"/>
  <c r="Q51" i="216"/>
  <c r="AC39" i="216"/>
  <c r="L66" i="207"/>
  <c r="Z50" i="216"/>
  <c r="Z58" i="216"/>
  <c r="S49" i="216"/>
  <c r="AA42" i="215"/>
  <c r="U49" i="215"/>
  <c r="U49" i="216" s="1"/>
  <c r="L62" i="208"/>
  <c r="L129" i="207"/>
  <c r="AA31" i="216"/>
  <c r="Q48" i="216"/>
  <c r="Q48" i="217" s="1"/>
  <c r="R41" i="216"/>
  <c r="Y54" i="216"/>
  <c r="L196" i="207"/>
  <c r="P44" i="217"/>
  <c r="L104" i="208"/>
  <c r="Z37" i="216"/>
  <c r="R40" i="216"/>
  <c r="V53" i="216"/>
  <c r="P58" i="217"/>
  <c r="R57" i="216"/>
  <c r="R57" i="217" s="1"/>
  <c r="V56" i="216"/>
  <c r="R47" i="216"/>
  <c r="U44" i="216"/>
  <c r="Q43" i="216"/>
  <c r="AB56" i="216"/>
  <c r="AC38" i="216"/>
  <c r="R38" i="216"/>
  <c r="AB45" i="216"/>
  <c r="P47" i="216"/>
  <c r="W50" i="216"/>
  <c r="Q32" i="217"/>
  <c r="Q58" i="217"/>
  <c r="S58" i="216"/>
  <c r="X57" i="216"/>
  <c r="S34" i="216"/>
  <c r="X40" i="216"/>
  <c r="X39" i="216"/>
  <c r="Q38" i="216"/>
  <c r="P39" i="217"/>
  <c r="R33" i="217"/>
  <c r="V48" i="216"/>
  <c r="Y49" i="216"/>
  <c r="Y40" i="216"/>
  <c r="AA32" i="216"/>
  <c r="AC40" i="216"/>
  <c r="T53" i="216"/>
  <c r="AB53" i="216"/>
  <c r="AA59" i="216"/>
  <c r="S57" i="216"/>
  <c r="Z52" i="216"/>
  <c r="S33" i="216"/>
  <c r="X54" i="216"/>
  <c r="R51" i="216"/>
  <c r="R51" i="217" s="1"/>
  <c r="AC44" i="216"/>
  <c r="P53" i="216"/>
  <c r="AB60" i="216"/>
  <c r="R55" i="216"/>
  <c r="P60" i="217"/>
  <c r="S48" i="216"/>
  <c r="P40" i="217"/>
  <c r="P35" i="216"/>
  <c r="X43" i="216"/>
  <c r="AD39" i="216"/>
  <c r="V42" i="216"/>
  <c r="W38" i="216"/>
  <c r="V46" i="216"/>
  <c r="AB31" i="216"/>
  <c r="AC45" i="216"/>
  <c r="W60" i="216"/>
  <c r="Q51" i="217"/>
  <c r="AA42" i="216"/>
  <c r="R41" i="217"/>
  <c r="R47" i="217"/>
  <c r="R38" i="217"/>
  <c r="AM46" i="216" l="1"/>
  <c r="AG35" i="216"/>
  <c r="AG60" i="217"/>
  <c r="AO54" i="216"/>
  <c r="AJ33" i="216"/>
  <c r="AQ52" i="216"/>
  <c r="AR59" i="216"/>
  <c r="AP40" i="216"/>
  <c r="AP49" i="216"/>
  <c r="AJ58" i="216"/>
  <c r="AN50" i="216"/>
  <c r="AG47" i="216"/>
  <c r="AS45" i="216"/>
  <c r="AI38" i="216"/>
  <c r="AT38" i="216"/>
  <c r="AS56" i="216"/>
  <c r="AH43" i="216"/>
  <c r="AI47" i="216"/>
  <c r="AM56" i="216"/>
  <c r="AM53" i="216"/>
  <c r="AI41" i="216"/>
  <c r="AR42" i="215"/>
  <c r="AJ49" i="216"/>
  <c r="AH51" i="216"/>
  <c r="AN60" i="215"/>
  <c r="AT45" i="215"/>
  <c r="AR41" i="216"/>
  <c r="AR43" i="215"/>
  <c r="AS31" i="215"/>
  <c r="AM51" i="216"/>
  <c r="AM46" i="215"/>
  <c r="AN38" i="215"/>
  <c r="AO44" i="216"/>
  <c r="AT53" i="215"/>
  <c r="AQ41" i="216"/>
  <c r="AQ40" i="215"/>
  <c r="AM62" i="216"/>
  <c r="AR62" i="216"/>
  <c r="AR58" i="215"/>
  <c r="AM42" i="215"/>
  <c r="AG32" i="215"/>
  <c r="AU39" i="215"/>
  <c r="AN52" i="216"/>
  <c r="AO43" i="215"/>
  <c r="AG35" i="215"/>
  <c r="AJ31" i="215"/>
  <c r="AG40" i="216"/>
  <c r="AO50" i="216"/>
  <c r="AO45" i="215"/>
  <c r="AH61" i="217"/>
  <c r="AM60" i="215"/>
  <c r="AJ48" i="215"/>
  <c r="AQ32" i="215"/>
  <c r="AG60" i="216"/>
  <c r="AG50" i="216"/>
  <c r="AO46" i="216"/>
  <c r="AO33" i="215"/>
  <c r="AI55" i="215"/>
  <c r="AG33" i="216"/>
  <c r="AM54" i="215"/>
  <c r="AT55" i="215"/>
  <c r="AK48" i="215"/>
  <c r="AS60" i="215"/>
  <c r="AK47" i="215"/>
  <c r="AJ32" i="215"/>
  <c r="AN40" i="216"/>
  <c r="AK49" i="215"/>
  <c r="AP48" i="215"/>
  <c r="AG53" i="215"/>
  <c r="AO38" i="216"/>
  <c r="AU34" i="216"/>
  <c r="AT44" i="215"/>
  <c r="AG58" i="216"/>
  <c r="AN46" i="216"/>
  <c r="AI51" i="215"/>
  <c r="AO54" i="215"/>
  <c r="AI62" i="215"/>
  <c r="AJ33" i="215"/>
  <c r="AQ35" i="216"/>
  <c r="AJ56" i="216"/>
  <c r="AQ52" i="215"/>
  <c r="AJ57" i="215"/>
  <c r="AR59" i="215"/>
  <c r="AT47" i="215"/>
  <c r="AK52" i="215"/>
  <c r="AJ41" i="215"/>
  <c r="AU41" i="216"/>
  <c r="AI32" i="215"/>
  <c r="AG57" i="215"/>
  <c r="AS53" i="215"/>
  <c r="AT50" i="216"/>
  <c r="AJ60" i="216"/>
  <c r="AK53" i="215"/>
  <c r="AT40" i="215"/>
  <c r="AG62" i="217"/>
  <c r="AR32" i="215"/>
  <c r="AT51" i="215"/>
  <c r="AK41" i="215"/>
  <c r="AO62" i="215"/>
  <c r="AP40" i="215"/>
  <c r="AN59" i="215"/>
  <c r="AP49" i="215"/>
  <c r="AM48" i="215"/>
  <c r="AM43" i="216"/>
  <c r="AQ43" i="215"/>
  <c r="AH59" i="216"/>
  <c r="AQ42" i="215"/>
  <c r="AI33" i="216"/>
  <c r="AH44" i="215"/>
  <c r="AG39" i="216"/>
  <c r="AQ39" i="215"/>
  <c r="AH38" i="215"/>
  <c r="AO39" i="215"/>
  <c r="AJ45" i="215"/>
  <c r="AJ51" i="215"/>
  <c r="AO34" i="216"/>
  <c r="AO40" i="215"/>
  <c r="AP41" i="216"/>
  <c r="AJ34" i="215"/>
  <c r="AJ50" i="216"/>
  <c r="AP46" i="215"/>
  <c r="AQ57" i="216"/>
  <c r="AO57" i="215"/>
  <c r="AJ58" i="215"/>
  <c r="AN53" i="215"/>
  <c r="AS40" i="215"/>
  <c r="AH58" i="216"/>
  <c r="AJ39" i="215"/>
  <c r="AL43" i="216"/>
  <c r="AM50" i="216"/>
  <c r="AI42" i="217"/>
  <c r="AH32" i="216"/>
  <c r="AN50" i="215"/>
  <c r="AG47" i="215"/>
  <c r="AS59" i="215"/>
  <c r="AQ31" i="216"/>
  <c r="AG42" i="215"/>
  <c r="AS45" i="215"/>
  <c r="AM40" i="215"/>
  <c r="AP33" i="215"/>
  <c r="AL59" i="215"/>
  <c r="AO55" i="215"/>
  <c r="AP54" i="215"/>
  <c r="AJ44" i="215"/>
  <c r="AL37" i="215"/>
  <c r="AI38" i="215"/>
  <c r="AJ62" i="215"/>
  <c r="AL52" i="216"/>
  <c r="AP56" i="216"/>
  <c r="AK40" i="216"/>
  <c r="AI54" i="215"/>
  <c r="AR38" i="215"/>
  <c r="AS62" i="215"/>
  <c r="AS57" i="215"/>
  <c r="AO53" i="215"/>
  <c r="AS41" i="216"/>
  <c r="AK62" i="215"/>
  <c r="AH47" i="216"/>
  <c r="AP59" i="215"/>
  <c r="AL48" i="215"/>
  <c r="AK60" i="215"/>
  <c r="AT38" i="215"/>
  <c r="AP51" i="216"/>
  <c r="AQ62" i="215"/>
  <c r="AM55" i="215"/>
  <c r="AO47" i="216"/>
  <c r="AL50" i="216"/>
  <c r="AQ50" i="215"/>
  <c r="AL42" i="216"/>
  <c r="AT56" i="215"/>
  <c r="AI39" i="216"/>
  <c r="AN39" i="216"/>
  <c r="AQ51" i="215"/>
  <c r="AS56" i="215"/>
  <c r="AH43" i="215"/>
  <c r="AL57" i="216"/>
  <c r="AL45" i="215"/>
  <c r="AL44" i="215"/>
  <c r="AH55" i="217"/>
  <c r="AR50" i="215"/>
  <c r="AQ53" i="215"/>
  <c r="AR54" i="215"/>
  <c r="AG48" i="216"/>
  <c r="AT52" i="215"/>
  <c r="AL46" i="215"/>
  <c r="AO42" i="216"/>
  <c r="AG61" i="217"/>
  <c r="AN58" i="216"/>
  <c r="AI53" i="216"/>
  <c r="AU44" i="215"/>
  <c r="AG31" i="216"/>
  <c r="AJ33" i="204" s="1"/>
  <c r="AJ55" i="215"/>
  <c r="AL62" i="215"/>
  <c r="AM47" i="215"/>
  <c r="AT46" i="216"/>
  <c r="AI47" i="215"/>
  <c r="AI48" i="215"/>
  <c r="AT33" i="215"/>
  <c r="AQ46" i="215"/>
  <c r="AG46" i="215"/>
  <c r="AQ55" i="216"/>
  <c r="AM56" i="215"/>
  <c r="AG49" i="217"/>
  <c r="AG37" i="217"/>
  <c r="AI57" i="217"/>
  <c r="AN33" i="216"/>
  <c r="AN42" i="216"/>
  <c r="AN54" i="216"/>
  <c r="AP39" i="216"/>
  <c r="AS35" i="216"/>
  <c r="AK32" i="216"/>
  <c r="AQ58" i="216"/>
  <c r="AH56" i="217"/>
  <c r="AH46" i="217"/>
  <c r="AP53" i="216"/>
  <c r="AI40" i="216"/>
  <c r="AS32" i="216"/>
  <c r="AH41" i="216"/>
  <c r="AT32" i="216"/>
  <c r="AH48" i="216"/>
  <c r="AU53" i="216"/>
  <c r="AQ56" i="216"/>
  <c r="AO49" i="216"/>
  <c r="AL58" i="216"/>
  <c r="AU45" i="216"/>
  <c r="AT31" i="216"/>
  <c r="AU54" i="216"/>
  <c r="AP60" i="216"/>
  <c r="AR49" i="216"/>
  <c r="AT59" i="216"/>
  <c r="AN57" i="216"/>
  <c r="AJ59" i="216"/>
  <c r="AS44" i="216"/>
  <c r="AI59" i="216"/>
  <c r="AP58" i="216"/>
  <c r="AG42" i="217"/>
  <c r="AM52" i="216"/>
  <c r="AM33" i="216"/>
  <c r="AG51" i="216"/>
  <c r="AT35" i="216"/>
  <c r="AR40" i="216"/>
  <c r="AP47" i="216"/>
  <c r="AR45" i="216"/>
  <c r="AL41" i="216"/>
  <c r="AL32" i="216"/>
  <c r="AJ35" i="216"/>
  <c r="AH60" i="217"/>
  <c r="AQ47" i="216"/>
  <c r="AQ44" i="216"/>
  <c r="AH62" i="216"/>
  <c r="AU56" i="216"/>
  <c r="AQ54" i="216"/>
  <c r="AH33" i="216"/>
  <c r="AP44" i="216"/>
  <c r="AU35" i="216"/>
  <c r="AK38" i="216"/>
  <c r="AK31" i="216"/>
  <c r="AI45" i="216"/>
  <c r="AG43" i="217"/>
  <c r="AS47" i="216"/>
  <c r="AT57" i="216"/>
  <c r="AO56" i="216"/>
  <c r="AP57" i="216"/>
  <c r="AG49" i="216"/>
  <c r="AU60" i="216"/>
  <c r="AN47" i="216"/>
  <c r="AU55" i="216"/>
  <c r="AR34" i="216"/>
  <c r="AH42" i="216"/>
  <c r="AR56" i="216"/>
  <c r="AK46" i="216"/>
  <c r="AG37" i="216"/>
  <c r="AT48" i="216"/>
  <c r="AL33" i="216"/>
  <c r="AI57" i="216"/>
  <c r="AN51" i="216"/>
  <c r="AU57" i="216"/>
  <c r="AI46" i="216"/>
  <c r="AQ37" i="216"/>
  <c r="AL49" i="216"/>
  <c r="AG54" i="216"/>
  <c r="AL51" i="216"/>
  <c r="AR31" i="216"/>
  <c r="AG45" i="216"/>
  <c r="AS54" i="215"/>
  <c r="AO60" i="215"/>
  <c r="AQ39" i="216"/>
  <c r="AM59" i="216"/>
  <c r="AS33" i="215"/>
  <c r="AH50" i="216"/>
  <c r="AL60" i="215"/>
  <c r="AN33" i="215"/>
  <c r="AP33" i="216"/>
  <c r="AN42" i="215"/>
  <c r="AH44" i="216"/>
  <c r="AL34" i="215"/>
  <c r="AG46" i="216"/>
  <c r="AG38" i="217"/>
  <c r="AU40" i="216"/>
  <c r="AO55" i="216"/>
  <c r="AT43" i="216"/>
  <c r="AN54" i="215"/>
  <c r="AS55" i="216"/>
  <c r="AP39" i="215"/>
  <c r="AO58" i="215"/>
  <c r="AS35" i="215"/>
  <c r="AM44" i="215"/>
  <c r="AG34" i="215"/>
  <c r="AU47" i="215"/>
  <c r="AU37" i="215"/>
  <c r="AT54" i="216"/>
  <c r="AU43" i="215"/>
  <c r="AN62" i="215"/>
  <c r="AK49" i="216"/>
  <c r="AM58" i="215"/>
  <c r="AK32" i="215"/>
  <c r="AI39" i="217"/>
  <c r="AR44" i="215"/>
  <c r="AS60" i="216"/>
  <c r="AO37" i="216"/>
  <c r="AQ50" i="216"/>
  <c r="AJ38" i="216"/>
  <c r="AL39" i="215"/>
  <c r="AK41" i="216"/>
  <c r="AU39" i="216"/>
  <c r="AT49" i="216"/>
  <c r="AQ58" i="215"/>
  <c r="AG52" i="215"/>
  <c r="AM42" i="216"/>
  <c r="AM49" i="216"/>
  <c r="AJ42" i="215"/>
  <c r="AN35" i="216"/>
  <c r="AQ51" i="216"/>
  <c r="AL38" i="216"/>
  <c r="AU38" i="216"/>
  <c r="AK60" i="216"/>
  <c r="AH56" i="216"/>
  <c r="AS62" i="216"/>
  <c r="AH46" i="216"/>
  <c r="AU52" i="216"/>
  <c r="AI61" i="217"/>
  <c r="AP31" i="215"/>
  <c r="AR47" i="215"/>
  <c r="AS46" i="215"/>
  <c r="AJ43" i="215"/>
  <c r="AN32" i="216"/>
  <c r="AK51" i="215"/>
  <c r="AO39" i="216"/>
  <c r="AP53" i="215"/>
  <c r="AS42" i="216"/>
  <c r="AS37" i="216"/>
  <c r="AM31" i="215"/>
  <c r="AC33" i="204" s="1"/>
  <c r="AI40" i="215"/>
  <c r="AH45" i="215"/>
  <c r="AS32" i="215"/>
  <c r="AU42" i="215"/>
  <c r="AH41" i="215"/>
  <c r="AJ46" i="216"/>
  <c r="AT32" i="215"/>
  <c r="AS51" i="215"/>
  <c r="AJ45" i="216"/>
  <c r="AR42" i="216"/>
  <c r="AM37" i="216"/>
  <c r="AH48" i="215"/>
  <c r="AH38" i="216"/>
  <c r="AU53" i="215"/>
  <c r="AI53" i="217"/>
  <c r="AG33" i="217"/>
  <c r="AG53" i="216"/>
  <c r="AQ56" i="215"/>
  <c r="AO49" i="215"/>
  <c r="AR51" i="215"/>
  <c r="AN31" i="216"/>
  <c r="AU50" i="215"/>
  <c r="AK50" i="215"/>
  <c r="AK37" i="216"/>
  <c r="AT45" i="216"/>
  <c r="AK57" i="215"/>
  <c r="AQ45" i="215"/>
  <c r="AL58" i="215"/>
  <c r="AU33" i="216"/>
  <c r="AU45" i="215"/>
  <c r="AK54" i="215"/>
  <c r="AT44" i="216"/>
  <c r="AT31" i="215"/>
  <c r="AU54" i="215"/>
  <c r="AK42" i="215"/>
  <c r="AP60" i="215"/>
  <c r="AR49" i="215"/>
  <c r="AK44" i="216"/>
  <c r="AT59" i="215"/>
  <c r="AP37" i="215"/>
  <c r="AS31" i="216"/>
  <c r="AN57" i="215"/>
  <c r="AJ59" i="215"/>
  <c r="AN48" i="215"/>
  <c r="AI37" i="215"/>
  <c r="AS44" i="215"/>
  <c r="AN59" i="216"/>
  <c r="AI59" i="215"/>
  <c r="AH58" i="217"/>
  <c r="AG41" i="215"/>
  <c r="AR38" i="216"/>
  <c r="AN37" i="215"/>
  <c r="AG40" i="217"/>
  <c r="AP58" i="215"/>
  <c r="AG42" i="216"/>
  <c r="AM52" i="215"/>
  <c r="AM33" i="215"/>
  <c r="AJ34" i="216"/>
  <c r="AJ40" i="216"/>
  <c r="AS38" i="215"/>
  <c r="AO51" i="215"/>
  <c r="AH37" i="215"/>
  <c r="AL59" i="216"/>
  <c r="AJ48" i="216"/>
  <c r="AH47" i="217"/>
  <c r="AK53" i="216"/>
  <c r="AG51" i="215"/>
  <c r="AO57" i="216"/>
  <c r="AR46" i="215"/>
  <c r="AT35" i="215"/>
  <c r="AH53" i="215"/>
  <c r="AR40" i="215"/>
  <c r="AJ53" i="215"/>
  <c r="AP48" i="216"/>
  <c r="AI47" i="217"/>
  <c r="AP47" i="215"/>
  <c r="AI31" i="216"/>
  <c r="AJ51" i="216"/>
  <c r="AP35" i="215"/>
  <c r="AR45" i="215"/>
  <c r="AG59" i="215"/>
  <c r="AK39" i="216"/>
  <c r="AI44" i="216"/>
  <c r="AM48" i="216"/>
  <c r="AH34" i="216"/>
  <c r="AG58" i="217"/>
  <c r="AU31" i="215"/>
  <c r="AK45" i="215"/>
  <c r="AT42" i="215"/>
  <c r="AL41" i="215"/>
  <c r="AK34" i="215"/>
  <c r="AK59" i="215"/>
  <c r="AL32" i="215"/>
  <c r="AJ35" i="215"/>
  <c r="AH60" i="216"/>
  <c r="AN34" i="216"/>
  <c r="AQ47" i="215"/>
  <c r="AQ44" i="215"/>
  <c r="AI35" i="217"/>
  <c r="AS50" i="216"/>
  <c r="AH62" i="215"/>
  <c r="AP55" i="215"/>
  <c r="AR52" i="216"/>
  <c r="AT58" i="215"/>
  <c r="AK62" i="216"/>
  <c r="AU56" i="215"/>
  <c r="AO52" i="215"/>
  <c r="AQ54" i="215"/>
  <c r="AQ59" i="216"/>
  <c r="AT53" i="216"/>
  <c r="AH33" i="215"/>
  <c r="AO35" i="215"/>
  <c r="AM45" i="216"/>
  <c r="AS59" i="216"/>
  <c r="AO43" i="216"/>
  <c r="AT40" i="216"/>
  <c r="AP44" i="215"/>
  <c r="AH54" i="217"/>
  <c r="AN41" i="216"/>
  <c r="AL37" i="216"/>
  <c r="AU35" i="215"/>
  <c r="AQ38" i="216"/>
  <c r="AS49" i="215"/>
  <c r="AO40" i="216"/>
  <c r="AI41" i="217"/>
  <c r="AK38" i="215"/>
  <c r="AK31" i="215"/>
  <c r="AS34" i="215"/>
  <c r="AH49" i="215"/>
  <c r="AI52" i="215"/>
  <c r="AH31" i="216"/>
  <c r="AI45" i="215"/>
  <c r="AI49" i="215"/>
  <c r="AG43" i="216"/>
  <c r="AS47" i="215"/>
  <c r="AU48" i="216"/>
  <c r="AT57" i="215"/>
  <c r="AO56" i="215"/>
  <c r="AM34" i="216"/>
  <c r="AS43" i="216"/>
  <c r="AL44" i="216"/>
  <c r="AJ54" i="216"/>
  <c r="AJ47" i="215"/>
  <c r="AI34" i="216"/>
  <c r="AP57" i="215"/>
  <c r="AQ48" i="216"/>
  <c r="AJ62" i="216"/>
  <c r="AH35" i="217"/>
  <c r="AL46" i="216"/>
  <c r="AG48" i="217"/>
  <c r="AH39" i="216"/>
  <c r="AI58" i="215"/>
  <c r="AQ33" i="215"/>
  <c r="AG55" i="215"/>
  <c r="AI56" i="215"/>
  <c r="AG49" i="215"/>
  <c r="AT60" i="215"/>
  <c r="AK58" i="216"/>
  <c r="AH57" i="215"/>
  <c r="AQ46" i="216"/>
  <c r="AG39" i="217"/>
  <c r="AK33" i="216"/>
  <c r="AQ34" i="216"/>
  <c r="AP38" i="216"/>
  <c r="AN44" i="215"/>
  <c r="AU60" i="215"/>
  <c r="AN47" i="215"/>
  <c r="AM57" i="215"/>
  <c r="AT39" i="216"/>
  <c r="AU55" i="215"/>
  <c r="AL47" i="216"/>
  <c r="AI51" i="216"/>
  <c r="AR34" i="215"/>
  <c r="AN38" i="216"/>
  <c r="AI50" i="215"/>
  <c r="AI60" i="217"/>
  <c r="AP54" i="216"/>
  <c r="AS52" i="215"/>
  <c r="AU58" i="216"/>
  <c r="AN49" i="215"/>
  <c r="AH42" i="215"/>
  <c r="AR33" i="215"/>
  <c r="AU59" i="215"/>
  <c r="AR55" i="215"/>
  <c r="AO59" i="215"/>
  <c r="AM39" i="216"/>
  <c r="AR56" i="215"/>
  <c r="AS58" i="216"/>
  <c r="AJ44" i="216"/>
  <c r="AK46" i="215"/>
  <c r="AM38" i="215"/>
  <c r="AI55" i="216"/>
  <c r="AT51" i="216"/>
  <c r="AN60" i="216"/>
  <c r="AG56" i="215"/>
  <c r="AG37" i="215"/>
  <c r="AR48" i="215"/>
  <c r="AR53" i="216"/>
  <c r="AK35" i="216"/>
  <c r="AR32" i="216"/>
  <c r="AL56" i="215"/>
  <c r="AU51" i="215"/>
  <c r="AS39" i="215"/>
  <c r="AT37" i="215"/>
  <c r="AP34" i="216"/>
  <c r="AT48" i="215"/>
  <c r="AN55" i="215"/>
  <c r="AO48" i="216"/>
  <c r="AL33" i="215"/>
  <c r="AO31" i="215"/>
  <c r="AN56" i="215"/>
  <c r="AI57" i="215"/>
  <c r="AH59" i="217"/>
  <c r="AN51" i="215"/>
  <c r="AH40" i="215"/>
  <c r="AT62" i="215"/>
  <c r="AU57" i="215"/>
  <c r="AH52" i="217"/>
  <c r="AI46" i="215"/>
  <c r="AS40" i="216"/>
  <c r="AQ37" i="215"/>
  <c r="AQ49" i="215"/>
  <c r="AM41" i="215"/>
  <c r="AG44" i="216"/>
  <c r="AN43" i="216"/>
  <c r="AL31" i="216"/>
  <c r="AJ57" i="216"/>
  <c r="AL49" i="215"/>
  <c r="AG54" i="215"/>
  <c r="AL51" i="215"/>
  <c r="AU62" i="216"/>
  <c r="AP52" i="215"/>
  <c r="AT56" i="216"/>
  <c r="AS48" i="216"/>
  <c r="AP42" i="215"/>
  <c r="AR31" i="215"/>
  <c r="AP62" i="215"/>
  <c r="AI43" i="217"/>
  <c r="AM40" i="216"/>
  <c r="AJ37" i="215"/>
  <c r="AS53" i="216"/>
  <c r="AU32" i="215"/>
  <c r="AU49" i="216"/>
  <c r="AL54" i="216"/>
  <c r="AI33" i="217"/>
  <c r="AG44" i="217"/>
  <c r="AX55" i="214"/>
  <c r="AZ55" i="214" s="1"/>
  <c r="AX48" i="214"/>
  <c r="AZ48" i="214" s="1"/>
  <c r="AX44" i="214"/>
  <c r="AZ44" i="214" s="1"/>
  <c r="AX49" i="214"/>
  <c r="AZ49" i="214" s="1"/>
  <c r="AX59" i="214"/>
  <c r="AZ59" i="214" s="1"/>
  <c r="AX42" i="214"/>
  <c r="AZ42" i="214" s="1"/>
  <c r="AX60" i="214"/>
  <c r="AZ60" i="214" s="1"/>
  <c r="AX62" i="214"/>
  <c r="AZ62" i="214" s="1"/>
  <c r="AX58" i="214"/>
  <c r="AZ58" i="214" s="1"/>
  <c r="AX52" i="214"/>
  <c r="AZ52" i="214" s="1"/>
  <c r="AX32" i="214"/>
  <c r="AZ32" i="214" s="1"/>
  <c r="AX46" i="214"/>
  <c r="AZ46" i="214" s="1"/>
  <c r="AX34" i="214"/>
  <c r="AZ34" i="214" s="1"/>
  <c r="AX45" i="214"/>
  <c r="AZ45" i="214" s="1"/>
  <c r="AX40" i="214"/>
  <c r="AZ40" i="214" s="1"/>
  <c r="AX41" i="214"/>
  <c r="AZ41" i="214" s="1"/>
  <c r="AX56" i="214"/>
  <c r="AZ56" i="214" s="1"/>
  <c r="AX37" i="214"/>
  <c r="AZ37" i="214" s="1"/>
  <c r="AX47" i="214"/>
  <c r="AI45" i="217"/>
  <c r="AI38" i="217"/>
  <c r="AH32" i="217"/>
  <c r="I22" i="226" s="1"/>
  <c r="N22" i="226" s="1"/>
  <c r="AG31" i="217"/>
  <c r="AR33" i="204" s="1"/>
  <c r="AH51" i="217"/>
  <c r="AS57" i="216"/>
  <c r="AH48" i="217"/>
  <c r="AH44" i="217"/>
  <c r="AI51" i="217"/>
  <c r="AZ56" i="204"/>
  <c r="AZ50" i="204"/>
  <c r="AZ34" i="204"/>
  <c r="AZ55" i="204"/>
  <c r="D14" i="214"/>
  <c r="AZ49" i="204"/>
  <c r="AZ48" i="204"/>
  <c r="AZ51" i="204"/>
  <c r="AZ59" i="204"/>
  <c r="AZ57" i="204"/>
  <c r="AX35" i="214"/>
  <c r="AX51" i="214"/>
  <c r="AX33" i="214"/>
  <c r="AX39" i="214"/>
  <c r="AX43" i="214"/>
  <c r="AZ53" i="204"/>
  <c r="AZ43" i="204"/>
  <c r="AX53" i="214"/>
  <c r="AX61" i="216"/>
  <c r="AY61" i="216" s="1"/>
  <c r="AX54" i="214"/>
  <c r="AZ54" i="214" s="1"/>
  <c r="AZ60" i="204"/>
  <c r="AZ41" i="204"/>
  <c r="AZ37" i="204"/>
  <c r="AX31" i="214"/>
  <c r="AY31" i="214" s="1"/>
  <c r="AZ35" i="204"/>
  <c r="AZ58" i="204"/>
  <c r="AX38" i="214"/>
  <c r="AZ61" i="204"/>
  <c r="AZ45" i="204"/>
  <c r="AX50" i="214"/>
  <c r="AZ50" i="214" s="1"/>
  <c r="AZ64" i="204"/>
  <c r="AZ44" i="204"/>
  <c r="AZ42" i="204"/>
  <c r="AZ47" i="204"/>
  <c r="AZ36" i="204"/>
  <c r="AX57" i="214"/>
  <c r="AS70" i="204"/>
  <c r="X45" i="216"/>
  <c r="V54" i="216"/>
  <c r="T52" i="216"/>
  <c r="W53" i="216"/>
  <c r="U48" i="216"/>
  <c r="AA50" i="216"/>
  <c r="P52" i="216"/>
  <c r="L181" i="207"/>
  <c r="T51" i="216"/>
  <c r="AC60" i="216"/>
  <c r="Y42" i="216"/>
  <c r="U56" i="216"/>
  <c r="U39" i="216"/>
  <c r="AB49" i="216"/>
  <c r="Q62" i="217"/>
  <c r="AB46" i="216"/>
  <c r="AA48" i="216"/>
  <c r="AD31" i="216"/>
  <c r="S43" i="216"/>
  <c r="Q39" i="217"/>
  <c r="L101" i="207"/>
  <c r="Y31" i="216"/>
  <c r="Q37" i="216"/>
  <c r="AA51" i="216"/>
  <c r="AA33" i="216"/>
  <c r="P34" i="216"/>
  <c r="R44" i="217"/>
  <c r="AA47" i="216"/>
  <c r="Q49" i="216"/>
  <c r="AD43" i="216"/>
  <c r="R37" i="216"/>
  <c r="AA55" i="216"/>
  <c r="T50" i="216"/>
  <c r="R56" i="216"/>
  <c r="P51" i="217"/>
  <c r="Q43" i="217"/>
  <c r="AC55" i="216"/>
  <c r="Z53" i="216"/>
  <c r="P59" i="216"/>
  <c r="R56" i="217"/>
  <c r="V60" i="216"/>
  <c r="Y46" i="216"/>
  <c r="U62" i="216"/>
  <c r="AC33" i="216"/>
  <c r="S53" i="216"/>
  <c r="X59" i="216"/>
  <c r="AC62" i="216"/>
  <c r="V38" i="216"/>
  <c r="P35" i="217"/>
  <c r="P50" i="217"/>
  <c r="S32" i="216"/>
  <c r="Z43" i="216"/>
  <c r="X53" i="216"/>
  <c r="S55" i="216"/>
  <c r="R48" i="216"/>
  <c r="R40" i="217"/>
  <c r="S41" i="216"/>
  <c r="X62" i="216"/>
  <c r="Q38" i="217"/>
  <c r="Q50" i="217"/>
  <c r="X51" i="216"/>
  <c r="Q40" i="216"/>
  <c r="AA44" i="216"/>
  <c r="V57" i="216"/>
  <c r="Q45" i="216"/>
  <c r="Z33" i="216"/>
  <c r="AD59" i="216"/>
  <c r="W62" i="216"/>
  <c r="AD32" i="216"/>
  <c r="Q53" i="216"/>
  <c r="Q53" i="217" s="1"/>
  <c r="W49" i="216"/>
  <c r="Q33" i="217"/>
  <c r="AA58" i="216"/>
  <c r="AD42" i="216"/>
  <c r="P47" i="217"/>
  <c r="S31" i="216"/>
  <c r="X33" i="216"/>
  <c r="T48" i="216"/>
  <c r="Z42" i="216"/>
  <c r="S39" i="216"/>
  <c r="R54" i="216"/>
  <c r="U45" i="216"/>
  <c r="AA54" i="216"/>
  <c r="Q41" i="217"/>
  <c r="AB34" i="216"/>
  <c r="V41" i="216"/>
  <c r="Y35" i="216"/>
  <c r="T57" i="216"/>
  <c r="T34" i="216"/>
  <c r="R46" i="217"/>
  <c r="T54" i="216"/>
  <c r="X31" i="216"/>
  <c r="L41" i="207"/>
  <c r="S47" i="216"/>
  <c r="P53" i="217"/>
  <c r="X60" i="216"/>
  <c r="T59" i="216"/>
  <c r="AD51" i="216"/>
  <c r="V31" i="216"/>
  <c r="R62" i="216"/>
  <c r="Y59" i="216"/>
  <c r="AD37" i="216"/>
  <c r="L101" i="208"/>
  <c r="W44" i="216"/>
  <c r="AB33" i="216"/>
  <c r="S37" i="216"/>
  <c r="AB38" i="216"/>
  <c r="P46" i="217"/>
  <c r="Y52" i="216"/>
  <c r="Z40" i="216"/>
  <c r="V58" i="216"/>
  <c r="R59" i="217"/>
  <c r="AB52" i="216"/>
  <c r="V44" i="216"/>
  <c r="Q34" i="217"/>
  <c r="S42" i="216"/>
  <c r="W37" i="216"/>
  <c r="R34" i="217"/>
  <c r="Q45" i="217"/>
  <c r="W56" i="216"/>
  <c r="AD50" i="216"/>
  <c r="AB51" i="216"/>
  <c r="R52" i="216"/>
  <c r="R52" i="217" s="1"/>
  <c r="R31" i="217"/>
  <c r="R32" i="216"/>
  <c r="Z62" i="216"/>
  <c r="V47" i="216"/>
  <c r="Q42" i="217"/>
  <c r="R58" i="216"/>
  <c r="T45" i="216"/>
  <c r="AC42" i="216"/>
  <c r="AA46" i="216"/>
  <c r="AC58" i="216"/>
  <c r="P45" i="217"/>
  <c r="W48" i="216"/>
  <c r="Z49" i="216"/>
  <c r="AB54" i="216"/>
  <c r="P55" i="216"/>
  <c r="Z45" i="216"/>
  <c r="U60" i="216"/>
  <c r="X35" i="216"/>
  <c r="W55" i="216"/>
  <c r="T42" i="216"/>
  <c r="AA43" i="216"/>
  <c r="P32" i="216"/>
  <c r="Z32" i="216"/>
  <c r="AC47" i="216"/>
  <c r="AD44" i="216"/>
  <c r="R55" i="217"/>
  <c r="Y55" i="216"/>
  <c r="Q57" i="216"/>
  <c r="P41" i="216"/>
  <c r="U34" i="216"/>
  <c r="Y37" i="216"/>
  <c r="Q31" i="217"/>
  <c r="T47" i="216"/>
  <c r="P57" i="216"/>
  <c r="V55" i="216"/>
  <c r="AC52" i="216"/>
  <c r="AB39" i="216"/>
  <c r="R49" i="216"/>
  <c r="R49" i="217" s="1"/>
  <c r="P56" i="216"/>
  <c r="L181" i="208"/>
  <c r="R50" i="216"/>
  <c r="AD47" i="216"/>
  <c r="Y62" i="216"/>
  <c r="X52" i="216"/>
  <c r="L41" i="208"/>
  <c r="AC37" i="216"/>
  <c r="P54" i="217"/>
  <c r="X58" i="216"/>
  <c r="R54" i="217"/>
  <c r="R32" i="217"/>
  <c r="P57" i="217"/>
  <c r="AY37" i="214" l="1"/>
  <c r="AG57" i="217"/>
  <c r="AI32" i="217"/>
  <c r="AI54" i="217"/>
  <c r="AT52" i="216"/>
  <c r="AM55" i="216"/>
  <c r="AG57" i="216"/>
  <c r="AK47" i="216"/>
  <c r="AU44" i="216"/>
  <c r="AT47" i="216"/>
  <c r="AQ32" i="216"/>
  <c r="AG32" i="216"/>
  <c r="AR43" i="216"/>
  <c r="AM47" i="216"/>
  <c r="AQ62" i="216"/>
  <c r="AI32" i="216"/>
  <c r="AQ40" i="216"/>
  <c r="AP59" i="216"/>
  <c r="AI62" i="216"/>
  <c r="AR54" i="216"/>
  <c r="AL45" i="216"/>
  <c r="AI54" i="216"/>
  <c r="AJ39" i="216"/>
  <c r="AQ42" i="216"/>
  <c r="AK48" i="216"/>
  <c r="AO33" i="216"/>
  <c r="AJ31" i="216"/>
  <c r="AG47" i="217"/>
  <c r="AR58" i="216"/>
  <c r="AO62" i="216"/>
  <c r="AJ41" i="216"/>
  <c r="AI48" i="216"/>
  <c r="AJ55" i="216"/>
  <c r="AO53" i="216"/>
  <c r="AQ43" i="216"/>
  <c r="AJ32" i="216"/>
  <c r="AG50" i="217"/>
  <c r="AG35" i="217"/>
  <c r="AT33" i="216"/>
  <c r="AL62" i="216"/>
  <c r="AP46" i="216"/>
  <c r="AM60" i="216"/>
  <c r="AQ53" i="216"/>
  <c r="AT55" i="216"/>
  <c r="AH43" i="217"/>
  <c r="AR50" i="216"/>
  <c r="AL48" i="216"/>
  <c r="AN53" i="216"/>
  <c r="AK52" i="216"/>
  <c r="AM54" i="216"/>
  <c r="AO45" i="216"/>
  <c r="AX42" i="215"/>
  <c r="AY42" i="215" s="1"/>
  <c r="AX60" i="215"/>
  <c r="AY60" i="215" s="1"/>
  <c r="AX32" i="215"/>
  <c r="AY32" i="215" s="1"/>
  <c r="AX50" i="215"/>
  <c r="AY50" i="215" s="1"/>
  <c r="AX47" i="215"/>
  <c r="AY47" i="215" s="1"/>
  <c r="AX52" i="215"/>
  <c r="AY52" i="215" s="1"/>
  <c r="AX35" i="215"/>
  <c r="AY35" i="215" s="1"/>
  <c r="AX33" i="215"/>
  <c r="AY33" i="215" s="1"/>
  <c r="AX40" i="215"/>
  <c r="AY40" i="215" s="1"/>
  <c r="AX43" i="215"/>
  <c r="AY43" i="215" s="1"/>
  <c r="AX34" i="215"/>
  <c r="AY34" i="215" s="1"/>
  <c r="AX46" i="215"/>
  <c r="AY46" i="215" s="1"/>
  <c r="AX39" i="215"/>
  <c r="AY39" i="215" s="1"/>
  <c r="I23" i="226"/>
  <c r="N23" i="226" s="1"/>
  <c r="AX54" i="215"/>
  <c r="AY54" i="215" s="1"/>
  <c r="AX59" i="215"/>
  <c r="AY59" i="215" s="1"/>
  <c r="AX45" i="215"/>
  <c r="AY45" i="215" s="1"/>
  <c r="AX55" i="215"/>
  <c r="AY55" i="215" s="1"/>
  <c r="AX31" i="215"/>
  <c r="AY31" i="215" s="1"/>
  <c r="AX53" i="215"/>
  <c r="AY53" i="215" s="1"/>
  <c r="AX62" i="215"/>
  <c r="AY62" i="215" s="1"/>
  <c r="AX51" i="215"/>
  <c r="AY51" i="215" s="1"/>
  <c r="AX38" i="215"/>
  <c r="AY38" i="215" s="1"/>
  <c r="AX37" i="215"/>
  <c r="AY37" i="215" s="1"/>
  <c r="AX56" i="215"/>
  <c r="AY56" i="215" s="1"/>
  <c r="AX58" i="215"/>
  <c r="AY58" i="215" s="1"/>
  <c r="AX57" i="215"/>
  <c r="AY57" i="215" s="1"/>
  <c r="AX49" i="215"/>
  <c r="AY49" i="215" s="1"/>
  <c r="AX48" i="215"/>
  <c r="AY48" i="215" s="1"/>
  <c r="AX41" i="215"/>
  <c r="AY41" i="215" s="1"/>
  <c r="AX44" i="215"/>
  <c r="AY44" i="215" s="1"/>
  <c r="AI56" i="217"/>
  <c r="AH53" i="217"/>
  <c r="AI52" i="217"/>
  <c r="AH45" i="217"/>
  <c r="AI49" i="217"/>
  <c r="AK42" i="216"/>
  <c r="AM31" i="216"/>
  <c r="AK33" i="204" s="1"/>
  <c r="AO58" i="216"/>
  <c r="AH33" i="217"/>
  <c r="AG51" i="217"/>
  <c r="AP62" i="216"/>
  <c r="AP52" i="216"/>
  <c r="AN55" i="216"/>
  <c r="AU51" i="216"/>
  <c r="AM38" i="216"/>
  <c r="AN49" i="216"/>
  <c r="AI56" i="216"/>
  <c r="AH39" i="217"/>
  <c r="AI34" i="217"/>
  <c r="AH31" i="217"/>
  <c r="AO35" i="216"/>
  <c r="AK59" i="216"/>
  <c r="AI31" i="217"/>
  <c r="AH53" i="216"/>
  <c r="AK50" i="216"/>
  <c r="AJ43" i="216"/>
  <c r="AU47" i="216"/>
  <c r="AG46" i="217"/>
  <c r="AL60" i="216"/>
  <c r="AO60" i="216"/>
  <c r="AG54" i="217"/>
  <c r="AU32" i="216"/>
  <c r="AR55" i="216"/>
  <c r="AU31" i="216"/>
  <c r="AN37" i="216"/>
  <c r="AP37" i="216"/>
  <c r="AQ45" i="216"/>
  <c r="AG53" i="217"/>
  <c r="AU42" i="216"/>
  <c r="AN62" i="216"/>
  <c r="AI40" i="217"/>
  <c r="AR48" i="216"/>
  <c r="AI50" i="216"/>
  <c r="AS38" i="216"/>
  <c r="AG55" i="216"/>
  <c r="AJ47" i="216"/>
  <c r="AI52" i="216"/>
  <c r="AG59" i="216"/>
  <c r="AI37" i="216"/>
  <c r="AS46" i="216"/>
  <c r="AJ42" i="216"/>
  <c r="AL34" i="216"/>
  <c r="AS54" i="216"/>
  <c r="AT62" i="216"/>
  <c r="AU59" i="216"/>
  <c r="AU43" i="216"/>
  <c r="AH62" i="217"/>
  <c r="AJ37" i="216"/>
  <c r="AQ49" i="216"/>
  <c r="AO31" i="216"/>
  <c r="AT37" i="216"/>
  <c r="AQ33" i="216"/>
  <c r="AH49" i="216"/>
  <c r="AS49" i="216"/>
  <c r="AH34" i="217"/>
  <c r="AG41" i="216"/>
  <c r="AN48" i="216"/>
  <c r="AK54" i="216"/>
  <c r="AS51" i="216"/>
  <c r="AH45" i="216"/>
  <c r="AR47" i="216"/>
  <c r="AL39" i="216"/>
  <c r="AM44" i="216"/>
  <c r="AS33" i="216"/>
  <c r="AG45" i="217"/>
  <c r="AI46" i="217"/>
  <c r="AO59" i="216"/>
  <c r="AM57" i="216"/>
  <c r="AI44" i="217"/>
  <c r="AL56" i="216"/>
  <c r="AG56" i="216"/>
  <c r="AH57" i="216"/>
  <c r="AT58" i="216"/>
  <c r="AK34" i="216"/>
  <c r="AU50" i="216"/>
  <c r="AR44" i="216"/>
  <c r="AG34" i="216"/>
  <c r="AP42" i="216"/>
  <c r="AS52" i="216"/>
  <c r="AN44" i="216"/>
  <c r="AR46" i="216"/>
  <c r="AK57" i="216"/>
  <c r="AH40" i="216"/>
  <c r="AX40" i="216" s="1"/>
  <c r="AY40" i="216" s="1"/>
  <c r="AR33" i="216"/>
  <c r="AT60" i="216"/>
  <c r="AI49" i="216"/>
  <c r="AP55" i="216"/>
  <c r="AT42" i="216"/>
  <c r="AP35" i="216"/>
  <c r="AJ53" i="216"/>
  <c r="AO51" i="216"/>
  <c r="AR51" i="216"/>
  <c r="AK51" i="216"/>
  <c r="AI59" i="217"/>
  <c r="AK45" i="216"/>
  <c r="AM41" i="216"/>
  <c r="AN56" i="216"/>
  <c r="AH50" i="217"/>
  <c r="AH37" i="216"/>
  <c r="AS39" i="216"/>
  <c r="AI55" i="217"/>
  <c r="AI58" i="216"/>
  <c r="AS34" i="216"/>
  <c r="AO52" i="216"/>
  <c r="AH38" i="217"/>
  <c r="AP31" i="216"/>
  <c r="AG52" i="216"/>
  <c r="AM58" i="216"/>
  <c r="AU37" i="216"/>
  <c r="AH42" i="217"/>
  <c r="AH41" i="217"/>
  <c r="D14" i="215"/>
  <c r="AY46" i="214"/>
  <c r="AY62" i="214"/>
  <c r="AY55" i="214"/>
  <c r="AY32" i="214"/>
  <c r="AY40" i="214"/>
  <c r="AY42" i="214"/>
  <c r="AY58" i="214"/>
  <c r="AY48" i="214"/>
  <c r="AY45" i="214"/>
  <c r="AY54" i="214"/>
  <c r="AY59" i="214"/>
  <c r="AY56" i="214"/>
  <c r="AY41" i="214"/>
  <c r="AY44" i="214"/>
  <c r="AY60" i="214"/>
  <c r="AZ47" i="214"/>
  <c r="AY47" i="214"/>
  <c r="AY49" i="214"/>
  <c r="AY34" i="214"/>
  <c r="AY52" i="214"/>
  <c r="AY50" i="214"/>
  <c r="AY43" i="214"/>
  <c r="AZ43" i="214"/>
  <c r="AZ31" i="214"/>
  <c r="AZ38" i="214"/>
  <c r="AY38" i="214"/>
  <c r="AZ57" i="214"/>
  <c r="AY57" i="214"/>
  <c r="AZ39" i="214"/>
  <c r="AY39" i="214"/>
  <c r="AZ33" i="214"/>
  <c r="AY33" i="214"/>
  <c r="AZ53" i="214"/>
  <c r="AY53" i="214"/>
  <c r="AZ51" i="214"/>
  <c r="AY51" i="214"/>
  <c r="AZ35" i="214"/>
  <c r="AY35" i="214"/>
  <c r="AU36" i="217"/>
  <c r="AM36" i="217"/>
  <c r="AQ36" i="217"/>
  <c r="AK36" i="217"/>
  <c r="AP36" i="217"/>
  <c r="AT36" i="217"/>
  <c r="AJ36" i="217"/>
  <c r="AR36" i="217"/>
  <c r="AS36" i="217"/>
  <c r="AL36" i="217"/>
  <c r="AO36" i="217"/>
  <c r="AN36" i="217"/>
  <c r="R48" i="217"/>
  <c r="Q49" i="217"/>
  <c r="Q57" i="217"/>
  <c r="P41" i="217"/>
  <c r="R50" i="217"/>
  <c r="R58" i="217"/>
  <c r="P32" i="217"/>
  <c r="R62" i="217"/>
  <c r="R37" i="217"/>
  <c r="P52" i="217"/>
  <c r="Q40" i="217"/>
  <c r="P56" i="217"/>
  <c r="P59" i="217"/>
  <c r="P34" i="217"/>
  <c r="P55" i="217"/>
  <c r="Q37" i="217"/>
  <c r="AX57" i="216" l="1"/>
  <c r="AY57" i="216" s="1"/>
  <c r="AX43" i="216"/>
  <c r="AY43" i="216" s="1"/>
  <c r="AX46" i="216"/>
  <c r="AY46" i="216" s="1"/>
  <c r="AX48" i="216"/>
  <c r="AY48" i="216" s="1"/>
  <c r="AX32" i="216"/>
  <c r="AY32" i="216" s="1"/>
  <c r="AI62" i="217"/>
  <c r="AG32" i="217"/>
  <c r="I21" i="226" s="1"/>
  <c r="N21" i="226" s="1"/>
  <c r="AI48" i="217"/>
  <c r="AX44" i="216"/>
  <c r="AY44" i="216" s="1"/>
  <c r="AX45" i="216"/>
  <c r="AY45" i="216" s="1"/>
  <c r="AX62" i="216"/>
  <c r="AY62" i="216" s="1"/>
  <c r="AX37" i="216"/>
  <c r="AY37" i="216" s="1"/>
  <c r="AX54" i="216"/>
  <c r="AY54" i="216" s="1"/>
  <c r="AX35" i="216"/>
  <c r="AY35" i="216" s="1"/>
  <c r="AX39" i="216"/>
  <c r="AY39" i="216" s="1"/>
  <c r="AX49" i="216"/>
  <c r="AY49" i="216" s="1"/>
  <c r="AX31" i="216"/>
  <c r="AY31" i="216" s="1"/>
  <c r="AX51" i="216"/>
  <c r="AY51" i="216" s="1"/>
  <c r="AX41" i="216"/>
  <c r="AY41" i="216" s="1"/>
  <c r="AH37" i="217"/>
  <c r="AG34" i="217"/>
  <c r="AG56" i="217"/>
  <c r="AG41" i="217"/>
  <c r="AI37" i="217"/>
  <c r="AI58" i="217"/>
  <c r="AH49" i="217"/>
  <c r="AI50" i="217"/>
  <c r="AG55" i="217"/>
  <c r="AG59" i="217"/>
  <c r="AH40" i="217"/>
  <c r="AG52" i="217"/>
  <c r="AH57" i="217"/>
  <c r="AX34" i="216"/>
  <c r="AY34" i="216" s="1"/>
  <c r="AX56" i="216"/>
  <c r="AY56" i="216" s="1"/>
  <c r="AX47" i="216"/>
  <c r="AY47" i="216" s="1"/>
  <c r="AX53" i="216"/>
  <c r="AY53" i="216" s="1"/>
  <c r="AX42" i="216"/>
  <c r="AY42" i="216" s="1"/>
  <c r="AX55" i="216"/>
  <c r="AY55" i="216" s="1"/>
  <c r="AX38" i="216"/>
  <c r="AY38" i="216" s="1"/>
  <c r="AX60" i="216"/>
  <c r="AY60" i="216" s="1"/>
  <c r="D14" i="216"/>
  <c r="AX59" i="216"/>
  <c r="AY59" i="216" s="1"/>
  <c r="AX58" i="216"/>
  <c r="AY58" i="216" s="1"/>
  <c r="AX50" i="216"/>
  <c r="AY50" i="216" s="1"/>
  <c r="AX52" i="216"/>
  <c r="AY52" i="216" s="1"/>
  <c r="AX33" i="216"/>
  <c r="AY33" i="216" s="1"/>
  <c r="G188" i="119"/>
  <c r="G187" i="119"/>
  <c r="G186" i="119"/>
  <c r="G185" i="119"/>
  <c r="G184" i="119"/>
  <c r="G183" i="119"/>
  <c r="G182" i="119"/>
  <c r="G181" i="119"/>
  <c r="G180" i="119"/>
  <c r="G179" i="119"/>
  <c r="G178" i="119"/>
  <c r="G177" i="119"/>
  <c r="G176" i="119"/>
  <c r="G175" i="119"/>
  <c r="G174" i="119"/>
  <c r="G173" i="119"/>
  <c r="G172" i="119"/>
  <c r="G171" i="119"/>
  <c r="G170" i="119"/>
  <c r="G169" i="119"/>
  <c r="G168" i="119"/>
  <c r="G167" i="119"/>
  <c r="G166" i="119"/>
  <c r="G165" i="119"/>
  <c r="G164" i="119"/>
  <c r="G163" i="119"/>
  <c r="G162" i="119"/>
  <c r="G161" i="119"/>
  <c r="G160" i="119"/>
  <c r="G159" i="119"/>
  <c r="G158" i="119"/>
  <c r="G157" i="119"/>
  <c r="G156" i="119"/>
  <c r="G155" i="119"/>
  <c r="G154" i="119"/>
  <c r="G153" i="119"/>
  <c r="G152" i="119"/>
  <c r="G151" i="119"/>
  <c r="G150" i="119"/>
  <c r="G149" i="119"/>
  <c r="G148" i="119"/>
  <c r="G147" i="119"/>
  <c r="G146" i="119"/>
  <c r="G145" i="119"/>
  <c r="G144" i="119"/>
  <c r="G143" i="119"/>
  <c r="G142" i="119"/>
  <c r="G141" i="119"/>
  <c r="G140" i="119"/>
  <c r="G139" i="119"/>
  <c r="G138" i="119"/>
  <c r="G137" i="119"/>
  <c r="G136" i="119"/>
  <c r="G135" i="119"/>
  <c r="G134" i="119"/>
  <c r="G133" i="119"/>
  <c r="G132" i="119"/>
  <c r="G131" i="119"/>
  <c r="G130" i="119"/>
  <c r="G129" i="119"/>
  <c r="G128" i="119"/>
  <c r="G127" i="119"/>
  <c r="G126" i="119"/>
  <c r="G125" i="119"/>
  <c r="G124" i="119"/>
  <c r="G123" i="119"/>
  <c r="G122" i="119"/>
  <c r="G121" i="119"/>
  <c r="G120" i="119"/>
  <c r="G119" i="119"/>
  <c r="G118" i="119"/>
  <c r="G117" i="119"/>
  <c r="G116" i="119"/>
  <c r="G115" i="119"/>
  <c r="G114" i="119"/>
  <c r="G113" i="119"/>
  <c r="G112" i="119"/>
  <c r="G111" i="119"/>
  <c r="G110" i="119"/>
  <c r="G109" i="119"/>
  <c r="G108" i="119"/>
  <c r="G107" i="119"/>
  <c r="G106" i="119"/>
  <c r="G105" i="119"/>
  <c r="G104" i="119"/>
  <c r="G103" i="119"/>
  <c r="G102" i="119"/>
  <c r="G101" i="119"/>
  <c r="G100" i="119"/>
  <c r="G99" i="119"/>
  <c r="G98" i="119"/>
  <c r="G97" i="119"/>
  <c r="G96" i="119"/>
  <c r="G95" i="119"/>
  <c r="G94" i="119"/>
  <c r="G93" i="119"/>
  <c r="G92" i="119"/>
  <c r="G90" i="119"/>
  <c r="G89" i="119"/>
  <c r="G88" i="119"/>
  <c r="G87" i="119"/>
  <c r="G86" i="119"/>
  <c r="G85" i="119"/>
  <c r="G84" i="119"/>
  <c r="G83" i="119"/>
  <c r="G82" i="119"/>
  <c r="G81" i="119"/>
  <c r="G80" i="119"/>
  <c r="G79" i="119"/>
  <c r="G78" i="119"/>
  <c r="G77" i="119"/>
  <c r="G76" i="119"/>
  <c r="G75" i="119"/>
  <c r="G74" i="119"/>
  <c r="G73" i="119"/>
  <c r="G72" i="119"/>
  <c r="G71" i="119"/>
  <c r="G70" i="119"/>
  <c r="G69" i="119"/>
  <c r="G67" i="119"/>
  <c r="G65" i="119"/>
  <c r="G64" i="119"/>
  <c r="G63" i="119"/>
  <c r="G62" i="119"/>
  <c r="G61" i="119"/>
  <c r="G60" i="119"/>
  <c r="G59" i="119"/>
  <c r="G58" i="119"/>
  <c r="G57" i="119"/>
  <c r="G56" i="119"/>
  <c r="G55" i="119"/>
  <c r="G54" i="119"/>
  <c r="G53" i="119"/>
  <c r="G52" i="119"/>
  <c r="G51" i="119"/>
  <c r="G50" i="119"/>
  <c r="G49" i="119"/>
  <c r="G48" i="119"/>
  <c r="G47" i="119"/>
  <c r="G46" i="119"/>
  <c r="G45" i="119"/>
  <c r="G44" i="119"/>
  <c r="G43" i="119"/>
  <c r="G42" i="119"/>
  <c r="G41" i="119"/>
  <c r="G40" i="119"/>
  <c r="G39" i="119"/>
  <c r="G38" i="119"/>
  <c r="G37" i="119"/>
  <c r="G36" i="119"/>
  <c r="G35" i="119"/>
  <c r="G34" i="119"/>
  <c r="G33" i="119"/>
  <c r="G32" i="119"/>
  <c r="G31" i="119"/>
  <c r="AD137" i="118" l="1"/>
  <c r="AD136" i="118"/>
  <c r="AD135" i="118"/>
  <c r="AD134" i="118"/>
  <c r="AD133" i="118"/>
  <c r="AD132" i="118"/>
  <c r="AD131" i="118"/>
  <c r="AD130" i="118"/>
  <c r="AD129" i="118"/>
  <c r="AD128" i="118"/>
  <c r="AD127" i="118"/>
  <c r="AD126" i="118"/>
  <c r="AD125" i="118"/>
  <c r="AD124" i="118"/>
  <c r="AD123" i="118"/>
  <c r="AD122" i="118"/>
  <c r="AD121" i="118"/>
  <c r="AD120" i="118"/>
  <c r="BX120" i="118"/>
  <c r="BY120" i="118" s="1"/>
  <c r="BC120" i="118"/>
  <c r="AH120" i="118" s="1"/>
  <c r="AD119" i="118"/>
  <c r="AD118" i="118"/>
  <c r="AD117" i="118"/>
  <c r="AD116" i="118"/>
  <c r="AD115" i="118"/>
  <c r="AD114" i="118"/>
  <c r="AD113" i="118"/>
  <c r="AD112" i="118"/>
  <c r="AD111" i="118"/>
  <c r="AD110" i="118"/>
  <c r="AD109" i="118"/>
  <c r="AD108" i="118"/>
  <c r="AD107" i="118"/>
  <c r="AD106" i="118"/>
  <c r="AD105" i="118"/>
  <c r="AD104" i="118"/>
  <c r="AD103" i="118"/>
  <c r="AD102" i="118"/>
  <c r="AD101" i="118"/>
  <c r="AD100" i="118"/>
  <c r="AD99" i="118"/>
  <c r="AD98" i="118"/>
  <c r="AD97" i="118"/>
  <c r="AD96" i="118"/>
  <c r="AD95" i="118"/>
  <c r="AD94" i="118"/>
  <c r="AD93" i="118"/>
  <c r="AD92" i="118"/>
  <c r="AD91" i="118"/>
  <c r="AD90" i="118"/>
  <c r="AD89" i="118"/>
  <c r="AD88" i="118"/>
  <c r="AD87" i="118"/>
  <c r="AD86" i="118"/>
  <c r="AC86" i="118"/>
  <c r="AC87" i="118" s="1"/>
  <c r="AC88" i="118" s="1"/>
  <c r="AC89" i="118" s="1"/>
  <c r="AC90" i="118" s="1"/>
  <c r="AC91" i="118" s="1"/>
  <c r="AC92" i="118" s="1"/>
  <c r="AC93" i="118" s="1"/>
  <c r="AC94" i="118" s="1"/>
  <c r="AC95" i="118" s="1"/>
  <c r="AC96" i="118" s="1"/>
  <c r="AC97" i="118" s="1"/>
  <c r="AC98" i="118" s="1"/>
  <c r="AC99" i="118" s="1"/>
  <c r="AC100" i="118" s="1"/>
  <c r="AC101" i="118" s="1"/>
  <c r="AC102" i="118" s="1"/>
  <c r="AC103" i="118" s="1"/>
  <c r="AC104" i="118" s="1"/>
  <c r="AC105" i="118" s="1"/>
  <c r="AC106" i="118" s="1"/>
  <c r="AC107" i="118" s="1"/>
  <c r="AC108" i="118" s="1"/>
  <c r="AC109" i="118" s="1"/>
  <c r="AC110" i="118" s="1"/>
  <c r="AC111" i="118" s="1"/>
  <c r="AC112" i="118" s="1"/>
  <c r="AC113" i="118" s="1"/>
  <c r="AC114" i="118" s="1"/>
  <c r="AC115" i="118" s="1"/>
  <c r="AC116" i="118" s="1"/>
  <c r="AC117" i="118" s="1"/>
  <c r="AC118" i="118" s="1"/>
  <c r="AC119" i="118" s="1"/>
  <c r="AC120" i="118" s="1"/>
  <c r="AC121" i="118" s="1"/>
  <c r="AC122" i="118" s="1"/>
  <c r="AC123" i="118" s="1"/>
  <c r="AC124" i="118" s="1"/>
  <c r="AC125" i="118" s="1"/>
  <c r="AC126" i="118" s="1"/>
  <c r="AC127" i="118" s="1"/>
  <c r="AC128" i="118" s="1"/>
  <c r="AC129" i="118" s="1"/>
  <c r="AC130" i="118" s="1"/>
  <c r="AC131" i="118" s="1"/>
  <c r="AC132" i="118" s="1"/>
  <c r="AC133" i="118" s="1"/>
  <c r="AC134" i="118" s="1"/>
  <c r="AC135" i="118" s="1"/>
  <c r="AC136" i="118" s="1"/>
  <c r="AC137" i="118" s="1"/>
  <c r="AD85" i="118"/>
  <c r="BW56" i="118"/>
  <c r="BB56" i="118"/>
  <c r="AD56" i="118"/>
  <c r="BW55" i="118"/>
  <c r="BB55" i="118"/>
  <c r="AD55" i="118"/>
  <c r="BW54" i="118"/>
  <c r="BB54" i="118"/>
  <c r="AD54" i="118"/>
  <c r="BW53" i="118"/>
  <c r="BB53" i="118"/>
  <c r="AD53" i="118"/>
  <c r="BW52" i="118"/>
  <c r="BB52" i="118"/>
  <c r="AD52" i="118"/>
  <c r="BW51" i="118"/>
  <c r="BB51" i="118"/>
  <c r="AD51" i="118"/>
  <c r="BW50" i="118"/>
  <c r="BB50" i="118"/>
  <c r="AD50" i="118"/>
  <c r="BW49" i="118"/>
  <c r="BB49" i="118"/>
  <c r="AD49" i="118"/>
  <c r="BW48" i="118"/>
  <c r="BB48" i="118"/>
  <c r="AD48" i="118"/>
  <c r="BW47" i="118"/>
  <c r="BB47" i="118"/>
  <c r="AD47" i="118"/>
  <c r="BW46" i="118"/>
  <c r="BB46" i="118"/>
  <c r="AD46" i="118"/>
  <c r="BW45" i="118"/>
  <c r="BB45" i="118"/>
  <c r="AD45" i="118"/>
  <c r="BW44" i="118"/>
  <c r="BB44" i="118"/>
  <c r="AD44" i="118"/>
  <c r="BW43" i="118"/>
  <c r="BB43" i="118"/>
  <c r="AD43" i="118"/>
  <c r="BW42" i="118"/>
  <c r="BB42" i="118"/>
  <c r="AD42" i="118"/>
  <c r="BW41" i="118"/>
  <c r="BB41" i="118"/>
  <c r="AD41" i="118"/>
  <c r="BW40" i="118"/>
  <c r="BB40" i="118"/>
  <c r="AD40" i="118"/>
  <c r="BW39" i="118"/>
  <c r="BB39" i="118"/>
  <c r="AD39" i="118"/>
  <c r="BW38" i="118"/>
  <c r="BB38" i="118"/>
  <c r="AD38" i="118"/>
  <c r="BW37" i="118"/>
  <c r="BB37" i="118"/>
  <c r="AD37" i="118"/>
  <c r="BW36" i="118"/>
  <c r="BB36" i="118"/>
  <c r="AD36" i="118"/>
  <c r="BW35" i="118"/>
  <c r="BB35" i="118"/>
  <c r="AD35" i="118"/>
  <c r="BW34" i="118"/>
  <c r="BB34" i="118"/>
  <c r="AD34" i="118"/>
  <c r="BW33" i="118"/>
  <c r="BB33" i="118"/>
  <c r="AD33" i="118"/>
  <c r="BW32" i="118"/>
  <c r="BB32" i="118"/>
  <c r="AD32" i="118"/>
  <c r="BW31" i="118"/>
  <c r="BB31" i="118"/>
  <c r="AD31" i="118"/>
  <c r="BW30" i="118"/>
  <c r="BB30" i="118"/>
  <c r="AD30" i="118"/>
  <c r="BW29" i="118"/>
  <c r="BB29" i="118"/>
  <c r="AD29" i="118"/>
  <c r="BW28" i="118"/>
  <c r="BB28" i="118"/>
  <c r="AD28" i="118"/>
  <c r="BW27" i="118"/>
  <c r="BB27" i="118"/>
  <c r="AD27" i="118"/>
  <c r="AC27" i="118"/>
  <c r="BW26" i="118"/>
  <c r="BB26" i="118"/>
  <c r="AD26" i="118"/>
  <c r="AC26" i="118"/>
  <c r="H26" i="118" s="1"/>
  <c r="BW25" i="118"/>
  <c r="BB25" i="118"/>
  <c r="AD25" i="118"/>
  <c r="H25" i="118"/>
  <c r="BH57" i="204" l="1"/>
  <c r="BH39" i="204"/>
  <c r="BH64" i="204"/>
  <c r="BH43" i="204"/>
  <c r="BH35" i="204"/>
  <c r="BH48" i="204"/>
  <c r="BH60" i="204"/>
  <c r="BH49" i="204"/>
  <c r="BH51" i="204"/>
  <c r="BH62" i="204"/>
  <c r="BH37" i="204"/>
  <c r="BH53" i="204"/>
  <c r="BH42" i="204"/>
  <c r="BH52" i="204"/>
  <c r="BH36" i="204"/>
  <c r="BH50" i="204"/>
  <c r="BH41" i="204"/>
  <c r="BH40" i="204"/>
  <c r="BH56" i="204"/>
  <c r="BH63" i="204"/>
  <c r="BH55" i="204"/>
  <c r="BH45" i="204"/>
  <c r="BH34" i="204"/>
  <c r="BH46" i="204"/>
  <c r="BA66" i="204"/>
  <c r="BA74" i="204"/>
  <c r="BA75" i="204"/>
  <c r="BA73" i="204"/>
  <c r="BA69" i="204"/>
  <c r="BA72" i="204"/>
  <c r="BA65" i="204"/>
  <c r="BA81" i="204"/>
  <c r="BA85" i="204"/>
  <c r="BA76" i="204"/>
  <c r="BA78" i="204"/>
  <c r="BA71" i="204"/>
  <c r="BA90" i="204"/>
  <c r="BA102" i="204"/>
  <c r="BA96" i="204"/>
  <c r="BA91" i="204"/>
  <c r="BA99" i="204"/>
  <c r="BA104" i="204"/>
  <c r="BA98" i="204"/>
  <c r="BA115" i="204"/>
  <c r="BA111" i="204"/>
  <c r="BA108" i="204"/>
  <c r="BA114" i="204"/>
  <c r="BA86" i="204"/>
  <c r="BA97" i="204"/>
  <c r="BA94" i="204"/>
  <c r="BA113" i="204"/>
  <c r="BA112" i="204"/>
  <c r="BA105" i="204"/>
  <c r="BA106" i="204"/>
  <c r="BA109" i="204"/>
  <c r="BA89" i="204"/>
  <c r="BA110" i="204"/>
  <c r="BA62" i="204"/>
  <c r="BA42" i="204"/>
  <c r="BA58" i="204"/>
  <c r="BA35" i="204"/>
  <c r="BA55" i="204"/>
  <c r="BA40" i="204"/>
  <c r="BA52" i="204"/>
  <c r="BA51" i="204"/>
  <c r="BA64" i="204"/>
  <c r="BA38" i="204"/>
  <c r="BA44" i="204"/>
  <c r="BA57" i="204"/>
  <c r="BA41" i="204"/>
  <c r="BA36" i="204"/>
  <c r="BA34" i="204"/>
  <c r="BA60" i="204"/>
  <c r="BA56" i="204"/>
  <c r="BH95" i="204"/>
  <c r="BA70" i="204"/>
  <c r="BH89" i="204"/>
  <c r="BA46" i="204"/>
  <c r="BH99" i="204"/>
  <c r="BH54" i="204"/>
  <c r="BA92" i="204"/>
  <c r="BA118" i="204"/>
  <c r="BA117" i="204"/>
  <c r="BA84" i="204"/>
  <c r="BH113" i="204"/>
  <c r="BH58" i="204"/>
  <c r="BA83" i="204"/>
  <c r="BH44" i="204"/>
  <c r="BH61" i="204"/>
  <c r="BH104" i="204"/>
  <c r="BH115" i="204"/>
  <c r="BA116" i="204"/>
  <c r="BH116" i="204"/>
  <c r="BH101" i="204"/>
  <c r="BA39" i="204"/>
  <c r="BA49" i="204"/>
  <c r="BH59" i="204"/>
  <c r="BH38" i="204"/>
  <c r="BH47" i="204"/>
  <c r="BA80" i="204"/>
  <c r="BA79" i="204"/>
  <c r="BA77" i="204"/>
  <c r="BH82" i="204"/>
  <c r="BH77" i="204"/>
  <c r="BH103" i="204"/>
  <c r="BH105" i="204"/>
  <c r="BH107" i="204"/>
  <c r="BA88" i="204"/>
  <c r="BA101" i="204"/>
  <c r="BA67" i="204"/>
  <c r="BA82" i="204"/>
  <c r="BA95" i="204"/>
  <c r="BA47" i="204"/>
  <c r="BA53" i="204"/>
  <c r="BA63" i="204"/>
  <c r="BH110" i="204"/>
  <c r="BA87" i="204"/>
  <c r="BH87" i="204"/>
  <c r="BA103" i="204"/>
  <c r="BA100" i="204"/>
  <c r="BA50" i="204"/>
  <c r="BH109" i="204"/>
  <c r="BA107" i="204"/>
  <c r="AZ70" i="204"/>
  <c r="BA59" i="204"/>
  <c r="BA48" i="204"/>
  <c r="BH72" i="204"/>
  <c r="BH106" i="204"/>
  <c r="BA43" i="204"/>
  <c r="BH83" i="204"/>
  <c r="BH88" i="204"/>
  <c r="BH102" i="204"/>
  <c r="BH86" i="204"/>
  <c r="BH90" i="204"/>
  <c r="BA37" i="204"/>
  <c r="BA61" i="204"/>
  <c r="BA45" i="204"/>
  <c r="BA54" i="204"/>
  <c r="AS68" i="204"/>
  <c r="AS93" i="204"/>
  <c r="BH75" i="204"/>
  <c r="BH114" i="204"/>
  <c r="BH74" i="204"/>
  <c r="BH97" i="204"/>
  <c r="BH91" i="204"/>
  <c r="BH117" i="204"/>
  <c r="BH92" i="204"/>
  <c r="BH112" i="204"/>
  <c r="BH84" i="204"/>
  <c r="BH118" i="204"/>
  <c r="BH80" i="204"/>
  <c r="BH111" i="204"/>
  <c r="AZ93" i="204"/>
  <c r="BH100" i="204"/>
  <c r="BH71" i="204"/>
  <c r="BH81" i="204"/>
  <c r="BH73" i="204"/>
  <c r="BH78" i="204"/>
  <c r="BH66" i="204"/>
  <c r="BH96" i="204"/>
  <c r="BH98" i="204"/>
  <c r="BH108" i="204"/>
  <c r="BH94" i="204"/>
  <c r="BH76" i="204"/>
  <c r="BH79" i="204"/>
  <c r="BH69" i="204"/>
  <c r="BH67" i="204"/>
  <c r="BH85" i="204"/>
  <c r="BH65" i="204"/>
  <c r="AZ68" i="204"/>
  <c r="G106" i="193"/>
  <c r="BD120" i="118"/>
  <c r="AI120" i="118" s="1"/>
  <c r="AC28" i="118"/>
  <c r="H27" i="118"/>
  <c r="BX122" i="118"/>
  <c r="BY122" i="118" s="1"/>
  <c r="BC122" i="118"/>
  <c r="AH122" i="118" s="1"/>
  <c r="BX55" i="118"/>
  <c r="BY55" i="118" s="1"/>
  <c r="BC55" i="118"/>
  <c r="BX115" i="118"/>
  <c r="BY115" i="118" s="1"/>
  <c r="BC115" i="118"/>
  <c r="AH115" i="118" s="1"/>
  <c r="AB51" i="217"/>
  <c r="W59" i="217"/>
  <c r="Z56" i="217"/>
  <c r="Z130" i="208"/>
  <c r="AC54" i="217"/>
  <c r="M48" i="219"/>
  <c r="K46" i="219"/>
  <c r="Z52" i="217"/>
  <c r="M133" i="207"/>
  <c r="Z242" i="208"/>
  <c r="Q60" i="218"/>
  <c r="M189" i="207"/>
  <c r="M56" i="218"/>
  <c r="X42" i="217"/>
  <c r="M113" i="208"/>
  <c r="M46" i="208"/>
  <c r="AB32" i="217"/>
  <c r="M47" i="208"/>
  <c r="L47" i="218"/>
  <c r="Z215" i="207"/>
  <c r="M120" i="208"/>
  <c r="Z266" i="207"/>
  <c r="M232" i="207"/>
  <c r="K32" i="220"/>
  <c r="AC39" i="217"/>
  <c r="U43" i="217"/>
  <c r="Z142" i="207"/>
  <c r="Z214" i="207"/>
  <c r="AA55" i="217"/>
  <c r="W53" i="217"/>
  <c r="M42" i="208"/>
  <c r="M242" i="208"/>
  <c r="AD44" i="217"/>
  <c r="Z151" i="207"/>
  <c r="M48" i="220"/>
  <c r="M68" i="207"/>
  <c r="M33" i="219"/>
  <c r="Z65" i="208"/>
  <c r="Z205" i="207"/>
  <c r="AB31" i="217"/>
  <c r="L36" i="219"/>
  <c r="P34" i="218"/>
  <c r="M260" i="207"/>
  <c r="L52" i="219"/>
  <c r="M186" i="208"/>
  <c r="M139" i="208"/>
  <c r="M103" i="208"/>
  <c r="Y42" i="217"/>
  <c r="AC49" i="217"/>
  <c r="U58" i="217"/>
  <c r="U62" i="217"/>
  <c r="Q31" i="218"/>
  <c r="U35" i="217"/>
  <c r="R40" i="218"/>
  <c r="Z146" i="208"/>
  <c r="L53" i="218"/>
  <c r="M186" i="207"/>
  <c r="AD48" i="217"/>
  <c r="M210" i="208"/>
  <c r="Z254" i="208"/>
  <c r="M201" i="207"/>
  <c r="K43" i="220"/>
  <c r="M153" i="207"/>
  <c r="AA61" i="208"/>
  <c r="AA116" i="207"/>
  <c r="AA227" i="207"/>
  <c r="AA109" i="207"/>
  <c r="AA232" i="208"/>
  <c r="AN108" i="207"/>
  <c r="AA186" i="208"/>
  <c r="AA222" i="207"/>
  <c r="AA149" i="207"/>
  <c r="AA209" i="207"/>
  <c r="AA122" i="208"/>
  <c r="M50" i="219"/>
  <c r="K60" i="220"/>
  <c r="AD51" i="217"/>
  <c r="X46" i="217"/>
  <c r="P39" i="218"/>
  <c r="K31" i="219"/>
  <c r="M202" i="208"/>
  <c r="M52" i="219"/>
  <c r="AD59" i="217"/>
  <c r="P49" i="218"/>
  <c r="M61" i="208"/>
  <c r="L45" i="220"/>
  <c r="P42" i="218"/>
  <c r="S59" i="217"/>
  <c r="M210" i="207"/>
  <c r="M254" i="208"/>
  <c r="V43" i="217"/>
  <c r="R59" i="218"/>
  <c r="M149" i="208"/>
  <c r="M60" i="208"/>
  <c r="M146" i="208"/>
  <c r="AN203" i="208"/>
  <c r="AN190" i="208"/>
  <c r="AA139" i="207"/>
  <c r="AN228" i="208"/>
  <c r="AA125" i="207"/>
  <c r="AN232" i="207"/>
  <c r="AA253" i="208"/>
  <c r="AN107" i="208"/>
  <c r="AA264" i="207"/>
  <c r="AA254" i="207"/>
  <c r="AN60" i="207"/>
  <c r="AA58" i="217"/>
  <c r="Y41" i="217"/>
  <c r="X52" i="217"/>
  <c r="AB61" i="217"/>
  <c r="Z146" i="207"/>
  <c r="M187" i="208"/>
  <c r="U37" i="217"/>
  <c r="M45" i="219"/>
  <c r="S43" i="217"/>
  <c r="L48" i="220"/>
  <c r="Z49" i="217"/>
  <c r="V52" i="217"/>
  <c r="L46" i="219"/>
  <c r="AA52" i="217"/>
  <c r="Z230" i="208"/>
  <c r="Z256" i="208"/>
  <c r="Z109" i="207"/>
  <c r="P41" i="218"/>
  <c r="Z46" i="217"/>
  <c r="Z242" i="207"/>
  <c r="AN244" i="208"/>
  <c r="AA105" i="208"/>
  <c r="AN66" i="208"/>
  <c r="AA256" i="208"/>
  <c r="AA201" i="207"/>
  <c r="AA204" i="207"/>
  <c r="AN109" i="207"/>
  <c r="AA104" i="207"/>
  <c r="AA183" i="208"/>
  <c r="AA59" i="207"/>
  <c r="M184" i="208"/>
  <c r="R55" i="218"/>
  <c r="AB49" i="217"/>
  <c r="U49" i="217"/>
  <c r="K32" i="219"/>
  <c r="M56" i="220"/>
  <c r="AD57" i="217"/>
  <c r="Z187" i="207"/>
  <c r="AC38" i="217"/>
  <c r="Z230" i="207"/>
  <c r="Z117" i="207"/>
  <c r="AA224" i="207"/>
  <c r="AN141" i="208"/>
  <c r="AA46" i="207"/>
  <c r="AA55" i="208"/>
  <c r="AA142" i="207"/>
  <c r="AA243" i="207"/>
  <c r="AD43" i="217"/>
  <c r="U60" i="217"/>
  <c r="AA70" i="208"/>
  <c r="AA130" i="207"/>
  <c r="AN255" i="207"/>
  <c r="Z54" i="207"/>
  <c r="M33" i="218"/>
  <c r="Z248" i="208"/>
  <c r="R36" i="218"/>
  <c r="AA49" i="217"/>
  <c r="K47" i="220"/>
  <c r="M212" i="207"/>
  <c r="S33" i="217"/>
  <c r="M266" i="207"/>
  <c r="W47" i="217"/>
  <c r="AN189" i="207"/>
  <c r="AN205" i="207"/>
  <c r="AA64" i="208"/>
  <c r="M241" i="207"/>
  <c r="AA247" i="208"/>
  <c r="AA125" i="208"/>
  <c r="Z63" i="207"/>
  <c r="M59" i="220"/>
  <c r="K62" i="220"/>
  <c r="K49" i="220"/>
  <c r="K40" i="219"/>
  <c r="K33" i="220"/>
  <c r="K57" i="219"/>
  <c r="AA111" i="208"/>
  <c r="AN69" i="207"/>
  <c r="AA219" i="208"/>
  <c r="M62" i="207"/>
  <c r="M189" i="208"/>
  <c r="S55" i="217"/>
  <c r="Z128" i="208"/>
  <c r="K39" i="219"/>
  <c r="Z265" i="208"/>
  <c r="U34" i="217"/>
  <c r="Z70" i="208"/>
  <c r="M231" i="208"/>
  <c r="AA72" i="208"/>
  <c r="AA188" i="208"/>
  <c r="AA244" i="207"/>
  <c r="AN103" i="208"/>
  <c r="AA229" i="208"/>
  <c r="AA130" i="208"/>
  <c r="AN116" i="207"/>
  <c r="M44" i="207"/>
  <c r="M41" i="219"/>
  <c r="L56" i="218"/>
  <c r="M258" i="208"/>
  <c r="Z257" i="208"/>
  <c r="L35" i="219"/>
  <c r="K61" i="219"/>
  <c r="M72" i="208"/>
  <c r="AA203" i="207"/>
  <c r="AN122" i="207"/>
  <c r="M216" i="207"/>
  <c r="AN57" i="207"/>
  <c r="AA253" i="207"/>
  <c r="AA186" i="207"/>
  <c r="AA198" i="207"/>
  <c r="M31" i="219"/>
  <c r="Z128" i="207"/>
  <c r="M213" i="208"/>
  <c r="Z131" i="207"/>
  <c r="L50" i="219"/>
  <c r="AA223" i="207"/>
  <c r="AN249" i="207"/>
  <c r="AN253" i="207"/>
  <c r="Z119" i="208"/>
  <c r="M62" i="208"/>
  <c r="AN209" i="207"/>
  <c r="AN204" i="208"/>
  <c r="Z205" i="208"/>
  <c r="AA103" i="207"/>
  <c r="L56" i="220"/>
  <c r="X45" i="217"/>
  <c r="V41" i="217"/>
  <c r="AN224" i="208"/>
  <c r="AA53" i="207"/>
  <c r="Z58" i="208"/>
  <c r="Z150" i="208"/>
  <c r="U59" i="217"/>
  <c r="AN129" i="208"/>
  <c r="Z193" i="208"/>
  <c r="M136" i="208"/>
  <c r="AD34" i="217"/>
  <c r="AA182" i="208"/>
  <c r="M60" i="220"/>
  <c r="AA55" i="207"/>
  <c r="Z239" i="208"/>
  <c r="K52" i="219"/>
  <c r="AN261" i="207"/>
  <c r="AN252" i="207"/>
  <c r="AN50" i="207"/>
  <c r="L62" i="220"/>
  <c r="M236" i="208"/>
  <c r="AA120" i="208"/>
  <c r="AA119" i="208"/>
  <c r="AA60" i="208"/>
  <c r="V58" i="217"/>
  <c r="Y31" i="217"/>
  <c r="Q61" i="218"/>
  <c r="K50" i="219"/>
  <c r="L40" i="218"/>
  <c r="Z48" i="208"/>
  <c r="P60" i="218"/>
  <c r="M147" i="208"/>
  <c r="M66" i="208"/>
  <c r="Z147" i="207"/>
  <c r="M197" i="207"/>
  <c r="S58" i="217"/>
  <c r="M233" i="208"/>
  <c r="S38" i="217"/>
  <c r="Z252" i="207"/>
  <c r="V45" i="217"/>
  <c r="P44" i="218"/>
  <c r="Z64" i="207"/>
  <c r="Y46" i="217"/>
  <c r="Z118" i="207"/>
  <c r="T50" i="217"/>
  <c r="Y43" i="217"/>
  <c r="Z151" i="208"/>
  <c r="M117" i="207"/>
  <c r="M131" i="208"/>
  <c r="Z56" i="208"/>
  <c r="T59" i="217"/>
  <c r="Z243" i="208"/>
  <c r="AB46" i="217"/>
  <c r="R42" i="218"/>
  <c r="K38" i="219"/>
  <c r="T37" i="217"/>
  <c r="M194" i="208"/>
  <c r="Z250" i="208"/>
  <c r="M139" i="207"/>
  <c r="T41" i="217"/>
  <c r="Z148" i="208"/>
  <c r="Z185" i="208"/>
  <c r="X32" i="217"/>
  <c r="M262" i="208"/>
  <c r="M144" i="208"/>
  <c r="M36" i="218"/>
  <c r="M190" i="207"/>
  <c r="Z153" i="208"/>
  <c r="M106" i="208"/>
  <c r="AA38" i="217"/>
  <c r="AA57" i="217"/>
  <c r="AA59" i="217"/>
  <c r="Z139" i="207"/>
  <c r="L33" i="220"/>
  <c r="M249" i="207"/>
  <c r="Z49" i="207"/>
  <c r="L51" i="218"/>
  <c r="K46" i="220"/>
  <c r="Z248" i="207"/>
  <c r="M104" i="208"/>
  <c r="Y57" i="217"/>
  <c r="Z249" i="208"/>
  <c r="M259" i="208"/>
  <c r="U55" i="217"/>
  <c r="L53" i="219"/>
  <c r="M42" i="218"/>
  <c r="Z34" i="217"/>
  <c r="T48" i="217"/>
  <c r="AN258" i="207"/>
  <c r="AA127" i="207"/>
  <c r="AN200" i="208"/>
  <c r="AA236" i="208"/>
  <c r="AN200" i="207"/>
  <c r="AA242" i="207"/>
  <c r="AN118" i="207"/>
  <c r="AA116" i="208"/>
  <c r="AN249" i="208"/>
  <c r="AN217" i="208"/>
  <c r="AN119" i="207"/>
  <c r="K36" i="220"/>
  <c r="Z59" i="207"/>
  <c r="AA50" i="217"/>
  <c r="M54" i="219"/>
  <c r="Z102" i="207"/>
  <c r="Z42" i="208"/>
  <c r="AA34" i="217"/>
  <c r="R31" i="218"/>
  <c r="M42" i="207"/>
  <c r="AC43" i="217"/>
  <c r="Z46" i="208"/>
  <c r="Q47" i="218"/>
  <c r="Y35" i="217"/>
  <c r="U51" i="217"/>
  <c r="Z249" i="207"/>
  <c r="Z264" i="207"/>
  <c r="K37" i="219"/>
  <c r="L34" i="219"/>
  <c r="Z72" i="208"/>
  <c r="Q36" i="218"/>
  <c r="Z195" i="207"/>
  <c r="AN45" i="207"/>
  <c r="AA57" i="208"/>
  <c r="AA263" i="207"/>
  <c r="AA44" i="208"/>
  <c r="AN48" i="208"/>
  <c r="AA225" i="208"/>
  <c r="AA249" i="207"/>
  <c r="AN131" i="208"/>
  <c r="AN140" i="207"/>
  <c r="AA210" i="208"/>
  <c r="M59" i="208"/>
  <c r="Z33" i="217"/>
  <c r="M243" i="207"/>
  <c r="M243" i="208"/>
  <c r="P54" i="218"/>
  <c r="Z61" i="208"/>
  <c r="Z217" i="208"/>
  <c r="L32" i="219"/>
  <c r="X47" i="217"/>
  <c r="R49" i="218"/>
  <c r="S31" i="217"/>
  <c r="M129" i="208"/>
  <c r="M31" i="220"/>
  <c r="S53" i="217"/>
  <c r="L47" i="219"/>
  <c r="Z148" i="207"/>
  <c r="M49" i="218"/>
  <c r="W54" i="217"/>
  <c r="M265" i="207"/>
  <c r="AD32" i="217"/>
  <c r="AN116" i="208"/>
  <c r="AA235" i="207"/>
  <c r="AN120" i="207"/>
  <c r="AA191" i="208"/>
  <c r="AA266" i="207"/>
  <c r="AA144" i="208"/>
  <c r="AN236" i="208"/>
  <c r="AN202" i="208"/>
  <c r="AA146" i="207"/>
  <c r="AA259" i="208"/>
  <c r="AA126" i="207"/>
  <c r="K56" i="219"/>
  <c r="Z240" i="207"/>
  <c r="Z142" i="208"/>
  <c r="M48" i="207"/>
  <c r="W35" i="217"/>
  <c r="Z69" i="208"/>
  <c r="Z50" i="208"/>
  <c r="M212" i="208"/>
  <c r="M121" i="208"/>
  <c r="Z125" i="207"/>
  <c r="Z197" i="208"/>
  <c r="AN222" i="207"/>
  <c r="AA48" i="208"/>
  <c r="AA213" i="208"/>
  <c r="AA58" i="207"/>
  <c r="AN256" i="208"/>
  <c r="AN248" i="208"/>
  <c r="L33" i="218"/>
  <c r="V42" i="217"/>
  <c r="AN125" i="207"/>
  <c r="AA67" i="207"/>
  <c r="AA150" i="207"/>
  <c r="K40" i="220"/>
  <c r="Z141" i="207"/>
  <c r="AC34" i="217"/>
  <c r="M49" i="219"/>
  <c r="M145" i="207"/>
  <c r="AC53" i="217"/>
  <c r="R50" i="218"/>
  <c r="Z237" i="207"/>
  <c r="Z50" i="217"/>
  <c r="AN67" i="207"/>
  <c r="Z136" i="207"/>
  <c r="AN122" i="208"/>
  <c r="AN246" i="207"/>
  <c r="AA218" i="208"/>
  <c r="AN151" i="207"/>
  <c r="AN238" i="207"/>
  <c r="Z207" i="208"/>
  <c r="M200" i="208"/>
  <c r="Z43" i="208"/>
  <c r="M218" i="207"/>
  <c r="M60" i="219"/>
  <c r="K38" i="220"/>
  <c r="AN215" i="208"/>
  <c r="AN141" i="207"/>
  <c r="AA71" i="208"/>
  <c r="AN106" i="207"/>
  <c r="M43" i="220"/>
  <c r="M56" i="207"/>
  <c r="Z199" i="207"/>
  <c r="L62" i="219"/>
  <c r="Z246" i="208"/>
  <c r="Z119" i="207"/>
  <c r="M51" i="220"/>
  <c r="Z259" i="208"/>
  <c r="L42" i="219"/>
  <c r="AN231" i="207"/>
  <c r="AN61" i="207"/>
  <c r="AA202" i="208"/>
  <c r="AA146" i="208"/>
  <c r="AN114" i="208"/>
  <c r="AA187" i="207"/>
  <c r="AA43" i="207"/>
  <c r="AA37" i="217"/>
  <c r="AB54" i="217"/>
  <c r="AA45" i="217"/>
  <c r="M126" i="208"/>
  <c r="AD53" i="217"/>
  <c r="AB40" i="217"/>
  <c r="M130" i="207"/>
  <c r="M202" i="207"/>
  <c r="AN110" i="208"/>
  <c r="AA46" i="208"/>
  <c r="AN44" i="208"/>
  <c r="AN231" i="208"/>
  <c r="AA194" i="208"/>
  <c r="AN259" i="208"/>
  <c r="Y49" i="217"/>
  <c r="K41" i="219"/>
  <c r="S40" i="217"/>
  <c r="Y50" i="217"/>
  <c r="R62" i="218"/>
  <c r="AN111" i="208"/>
  <c r="AN144" i="208"/>
  <c r="AN234" i="207"/>
  <c r="AN123" i="207"/>
  <c r="Z47" i="207"/>
  <c r="X33" i="217"/>
  <c r="AN105" i="208"/>
  <c r="AA183" i="207"/>
  <c r="M59" i="218"/>
  <c r="AN109" i="208"/>
  <c r="AD35" i="217"/>
  <c r="Z108" i="207"/>
  <c r="AA104" i="208"/>
  <c r="AN133" i="207"/>
  <c r="AN251" i="207"/>
  <c r="Z188" i="208"/>
  <c r="T43" i="217"/>
  <c r="AN126" i="208"/>
  <c r="AN258" i="208"/>
  <c r="M31" i="218"/>
  <c r="AN212" i="208"/>
  <c r="L43" i="218"/>
  <c r="AA193" i="208"/>
  <c r="W44" i="217"/>
  <c r="V46" i="217"/>
  <c r="T55" i="217"/>
  <c r="M127" i="208"/>
  <c r="AN254" i="208"/>
  <c r="AA62" i="208"/>
  <c r="AA51" i="217"/>
  <c r="K52" i="220"/>
  <c r="Z47" i="217"/>
  <c r="AN59" i="207"/>
  <c r="AN245" i="208"/>
  <c r="AC48" i="217"/>
  <c r="Z182" i="208"/>
  <c r="U32" i="217"/>
  <c r="Z227" i="207"/>
  <c r="V62" i="217"/>
  <c r="Z150" i="207"/>
  <c r="W48" i="217"/>
  <c r="Z229" i="208"/>
  <c r="M104" i="207"/>
  <c r="Z72" i="207"/>
  <c r="M45" i="208"/>
  <c r="Y40" i="217"/>
  <c r="Z111" i="207"/>
  <c r="M264" i="208"/>
  <c r="M45" i="207"/>
  <c r="M69" i="208"/>
  <c r="W51" i="217"/>
  <c r="Z111" i="208"/>
  <c r="M60" i="218"/>
  <c r="Z236" i="208"/>
  <c r="Z132" i="207"/>
  <c r="M43" i="219"/>
  <c r="M195" i="207"/>
  <c r="M190" i="208"/>
  <c r="K61" i="220"/>
  <c r="L44" i="218"/>
  <c r="K48" i="219"/>
  <c r="T45" i="217"/>
  <c r="M106" i="207"/>
  <c r="Z245" i="207"/>
  <c r="Z220" i="207"/>
  <c r="R60" i="218"/>
  <c r="V51" i="217"/>
  <c r="M38" i="220"/>
  <c r="AB57" i="217"/>
  <c r="M229" i="207"/>
  <c r="M133" i="208"/>
  <c r="AA47" i="217"/>
  <c r="L59" i="218"/>
  <c r="S62" i="217"/>
  <c r="M227" i="207"/>
  <c r="T33" i="217"/>
  <c r="AC41" i="217"/>
  <c r="Z51" i="207"/>
  <c r="Z60" i="208"/>
  <c r="Z233" i="207"/>
  <c r="Z110" i="207"/>
  <c r="W32" i="217"/>
  <c r="M254" i="207"/>
  <c r="AB41" i="217"/>
  <c r="V32" i="217"/>
  <c r="X55" i="217"/>
  <c r="L31" i="218"/>
  <c r="M54" i="207"/>
  <c r="Z123" i="207"/>
  <c r="M153" i="208"/>
  <c r="AC37" i="217"/>
  <c r="AA62" i="217"/>
  <c r="P36" i="218"/>
  <c r="K51" i="220"/>
  <c r="Z55" i="217"/>
  <c r="L37" i="220"/>
  <c r="M237" i="208"/>
  <c r="L32" i="220"/>
  <c r="U48" i="217"/>
  <c r="K53" i="220"/>
  <c r="AA233" i="207"/>
  <c r="AN223" i="208"/>
  <c r="AN225" i="207"/>
  <c r="AN201" i="207"/>
  <c r="Z218" i="207"/>
  <c r="AN53" i="208"/>
  <c r="AA135" i="207"/>
  <c r="AN247" i="208"/>
  <c r="AN184" i="208"/>
  <c r="AN119" i="208"/>
  <c r="T32" i="217"/>
  <c r="K55" i="219"/>
  <c r="M53" i="207"/>
  <c r="AB56" i="217"/>
  <c r="T57" i="217"/>
  <c r="Z67" i="207"/>
  <c r="M54" i="218"/>
  <c r="M213" i="207"/>
  <c r="Z194" i="208"/>
  <c r="M51" i="218"/>
  <c r="Z227" i="208"/>
  <c r="AD39" i="217"/>
  <c r="Z106" i="208"/>
  <c r="L39" i="219"/>
  <c r="Z40" i="217"/>
  <c r="M62" i="219"/>
  <c r="AC44" i="217"/>
  <c r="M204" i="207"/>
  <c r="R37" i="218"/>
  <c r="AC40" i="217"/>
  <c r="AD50" i="217"/>
  <c r="X48" i="217"/>
  <c r="AN44" i="207"/>
  <c r="AA193" i="207"/>
  <c r="AN263" i="207"/>
  <c r="AA221" i="207"/>
  <c r="AA206" i="207"/>
  <c r="AN251" i="208"/>
  <c r="AN110" i="207"/>
  <c r="AN144" i="207"/>
  <c r="AN153" i="208"/>
  <c r="AN153" i="207"/>
  <c r="M218" i="208"/>
  <c r="U61" i="217"/>
  <c r="M52" i="220"/>
  <c r="P37" i="218"/>
  <c r="T53" i="217"/>
  <c r="Z235" i="207"/>
  <c r="AD61" i="217"/>
  <c r="Z60" i="217"/>
  <c r="M66" i="207"/>
  <c r="M230" i="207"/>
  <c r="Z153" i="207"/>
  <c r="M224" i="207"/>
  <c r="S61" i="217"/>
  <c r="Y60" i="217"/>
  <c r="L60" i="218"/>
  <c r="M34" i="218"/>
  <c r="Z121" i="207"/>
  <c r="Z61" i="207"/>
  <c r="Z120" i="208"/>
  <c r="Z233" i="208"/>
  <c r="AA114" i="207"/>
  <c r="AN255" i="208"/>
  <c r="AA261" i="207"/>
  <c r="AN137" i="208"/>
  <c r="AA64" i="207"/>
  <c r="AN196" i="207"/>
  <c r="AN198" i="207"/>
  <c r="AA112" i="208"/>
  <c r="AA251" i="207"/>
  <c r="AA152" i="207"/>
  <c r="AA59" i="208"/>
  <c r="K42" i="220"/>
  <c r="Z260" i="207"/>
  <c r="M140" i="208"/>
  <c r="R57" i="218"/>
  <c r="S39" i="217"/>
  <c r="AD41" i="217"/>
  <c r="M235" i="207"/>
  <c r="M49" i="207"/>
  <c r="M239" i="207"/>
  <c r="V31" i="217"/>
  <c r="AN150" i="207"/>
  <c r="AA265" i="208"/>
  <c r="AA49" i="207"/>
  <c r="AN47" i="208"/>
  <c r="AA221" i="208"/>
  <c r="AN70" i="207"/>
  <c r="AA107" i="208"/>
  <c r="T61" i="217"/>
  <c r="M127" i="207"/>
  <c r="AN186" i="208"/>
  <c r="AN207" i="207"/>
  <c r="AN229" i="207"/>
  <c r="Z45" i="208"/>
  <c r="W43" i="217"/>
  <c r="Z140" i="207"/>
  <c r="M55" i="208"/>
  <c r="AC45" i="217"/>
  <c r="W39" i="217"/>
  <c r="Z231" i="207"/>
  <c r="L46" i="220"/>
  <c r="V54" i="217"/>
  <c r="AA257" i="207"/>
  <c r="AA240" i="207"/>
  <c r="AN147" i="208"/>
  <c r="AN145" i="208"/>
  <c r="AN61" i="208"/>
  <c r="AA103" i="208"/>
  <c r="AN69" i="208"/>
  <c r="AA41" i="217"/>
  <c r="L55" i="220"/>
  <c r="M235" i="208"/>
  <c r="Z66" i="208"/>
  <c r="M59" i="207"/>
  <c r="Z224" i="208"/>
  <c r="AA115" i="207"/>
  <c r="AN50" i="208"/>
  <c r="AN256" i="207"/>
  <c r="AA202" i="207"/>
  <c r="R35" i="218"/>
  <c r="L33" i="219"/>
  <c r="Z71" i="207"/>
  <c r="M56" i="208"/>
  <c r="M214" i="207"/>
  <c r="X54" i="217"/>
  <c r="S51" i="217"/>
  <c r="M255" i="207"/>
  <c r="K34" i="220"/>
  <c r="AN183" i="208"/>
  <c r="AN118" i="208"/>
  <c r="AN113" i="207"/>
  <c r="AA57" i="207"/>
  <c r="AN235" i="208"/>
  <c r="AA233" i="208"/>
  <c r="M114" i="208"/>
  <c r="K35" i="220"/>
  <c r="Z133" i="208"/>
  <c r="Y44" i="217"/>
  <c r="M198" i="208"/>
  <c r="M103" i="207"/>
  <c r="M143" i="207"/>
  <c r="M123" i="208"/>
  <c r="M200" i="207"/>
  <c r="AN193" i="208"/>
  <c r="AN130" i="208"/>
  <c r="AN121" i="207"/>
  <c r="AN210" i="207"/>
  <c r="AA211" i="207"/>
  <c r="AA263" i="208"/>
  <c r="M204" i="208"/>
  <c r="M265" i="208"/>
  <c r="M185" i="208"/>
  <c r="X39" i="217"/>
  <c r="L241" i="207"/>
  <c r="AN227" i="207"/>
  <c r="AA207" i="207"/>
  <c r="AA51" i="207"/>
  <c r="AA229" i="207"/>
  <c r="K37" i="220"/>
  <c r="AA42" i="208"/>
  <c r="AA43" i="217"/>
  <c r="AA134" i="208"/>
  <c r="M261" i="208"/>
  <c r="V56" i="217"/>
  <c r="Z250" i="207"/>
  <c r="K36" i="219"/>
  <c r="AA129" i="207"/>
  <c r="AA121" i="208"/>
  <c r="AA152" i="208"/>
  <c r="M240" i="208"/>
  <c r="M148" i="207"/>
  <c r="AA235" i="208"/>
  <c r="X58" i="217"/>
  <c r="Z131" i="208"/>
  <c r="AA264" i="208"/>
  <c r="P61" i="218"/>
  <c r="AA51" i="208"/>
  <c r="AA218" i="207"/>
  <c r="Z245" i="208"/>
  <c r="M46" i="219"/>
  <c r="Z109" i="208"/>
  <c r="AA242" i="208"/>
  <c r="AA200" i="207"/>
  <c r="AD47" i="217"/>
  <c r="Y37" i="217"/>
  <c r="M63" i="208"/>
  <c r="AN58" i="207"/>
  <c r="AN237" i="207"/>
  <c r="L61" i="220"/>
  <c r="Z232" i="208"/>
  <c r="AB38" i="217"/>
  <c r="V35" i="217"/>
  <c r="M238" i="208"/>
  <c r="K57" i="220"/>
  <c r="V57" i="217"/>
  <c r="L44" i="220"/>
  <c r="Q33" i="218"/>
  <c r="K58" i="219"/>
  <c r="Q43" i="218"/>
  <c r="X61" i="217"/>
  <c r="AB60" i="217"/>
  <c r="Z262" i="207"/>
  <c r="Z266" i="208"/>
  <c r="Q45" i="218"/>
  <c r="AC57" i="217"/>
  <c r="Z53" i="207"/>
  <c r="M184" i="207"/>
  <c r="M251" i="208"/>
  <c r="Z44" i="208"/>
  <c r="L48" i="218"/>
  <c r="V39" i="217"/>
  <c r="K58" i="220"/>
  <c r="AB50" i="217"/>
  <c r="M105" i="208"/>
  <c r="Z256" i="207"/>
  <c r="Z202" i="207"/>
  <c r="M63" i="207"/>
  <c r="W52" i="217"/>
  <c r="P32" i="218"/>
  <c r="Z228" i="208"/>
  <c r="R33" i="218"/>
  <c r="M125" i="207"/>
  <c r="M55" i="218"/>
  <c r="Z127" i="207"/>
  <c r="L241" i="208"/>
  <c r="Z55" i="208"/>
  <c r="R47" i="218"/>
  <c r="U47" i="217"/>
  <c r="S47" i="217"/>
  <c r="M124" i="207"/>
  <c r="Z152" i="207"/>
  <c r="W41" i="217"/>
  <c r="L58" i="218"/>
  <c r="Z31" i="217"/>
  <c r="Z106" i="207"/>
  <c r="AD46" i="217"/>
  <c r="Z226" i="208"/>
  <c r="U44" i="217"/>
  <c r="Z237" i="208"/>
  <c r="AD54" i="217"/>
  <c r="M125" i="208"/>
  <c r="AB55" i="217"/>
  <c r="P43" i="218"/>
  <c r="AA56" i="217"/>
  <c r="K51" i="219"/>
  <c r="M72" i="207"/>
  <c r="L34" i="218"/>
  <c r="V40" i="217"/>
  <c r="AA42" i="217"/>
  <c r="M51" i="207"/>
  <c r="P57" i="218"/>
  <c r="R53" i="218"/>
  <c r="Z61" i="217"/>
  <c r="AA205" i="207"/>
  <c r="Z241" i="208"/>
  <c r="AA262" i="207"/>
  <c r="AN246" i="208"/>
  <c r="AN265" i="208"/>
  <c r="AA102" i="208"/>
  <c r="AN102" i="208"/>
  <c r="AN266" i="207"/>
  <c r="AA199" i="208"/>
  <c r="AA45" i="207"/>
  <c r="S50" i="217"/>
  <c r="V50" i="217"/>
  <c r="T46" i="217"/>
  <c r="M149" i="207"/>
  <c r="Z226" i="207"/>
  <c r="Z115" i="208"/>
  <c r="Z184" i="208"/>
  <c r="M44" i="218"/>
  <c r="Z244" i="207"/>
  <c r="X59" i="217"/>
  <c r="L60" i="219"/>
  <c r="X62" i="217"/>
  <c r="M240" i="207"/>
  <c r="Z258" i="208"/>
  <c r="Z116" i="207"/>
  <c r="L57" i="220"/>
  <c r="AA122" i="118"/>
  <c r="V34" i="217"/>
  <c r="M120" i="207"/>
  <c r="M57" i="219"/>
  <c r="U53" i="217"/>
  <c r="AN185" i="208"/>
  <c r="AA134" i="207"/>
  <c r="AA230" i="208"/>
  <c r="AN220" i="207"/>
  <c r="AA114" i="208"/>
  <c r="AA243" i="208"/>
  <c r="AN47" i="207"/>
  <c r="AA67" i="208"/>
  <c r="AA144" i="207"/>
  <c r="AA205" i="208"/>
  <c r="AA129" i="208"/>
  <c r="Z53" i="208"/>
  <c r="M54" i="208"/>
  <c r="AC46" i="217"/>
  <c r="S42" i="217"/>
  <c r="L61" i="219"/>
  <c r="P45" i="218"/>
  <c r="M252" i="208"/>
  <c r="Z206" i="207"/>
  <c r="Z65" i="207"/>
  <c r="S52" i="217"/>
  <c r="M238" i="207"/>
  <c r="M229" i="208"/>
  <c r="M124" i="208"/>
  <c r="AC31" i="217"/>
  <c r="M242" i="207"/>
  <c r="AC56" i="217"/>
  <c r="M109" i="207"/>
  <c r="M43" i="218"/>
  <c r="M102" i="207"/>
  <c r="M40" i="220"/>
  <c r="AN132" i="207"/>
  <c r="AA237" i="208"/>
  <c r="AA259" i="207"/>
  <c r="AA212" i="207"/>
  <c r="AN235" i="207"/>
  <c r="AN148" i="207"/>
  <c r="AA131" i="208"/>
  <c r="AA238" i="208"/>
  <c r="AN183" i="207"/>
  <c r="AN71" i="207"/>
  <c r="K53" i="219"/>
  <c r="Z223" i="208"/>
  <c r="M121" i="207"/>
  <c r="M249" i="208"/>
  <c r="X43" i="217"/>
  <c r="M117" i="208"/>
  <c r="S48" i="217"/>
  <c r="M35" i="218"/>
  <c r="Y32" i="217"/>
  <c r="AD38" i="217"/>
  <c r="L38" i="219"/>
  <c r="AA212" i="208"/>
  <c r="AA190" i="208"/>
  <c r="AA105" i="207"/>
  <c r="AN228" i="207"/>
  <c r="AA140" i="208"/>
  <c r="Z136" i="208"/>
  <c r="AA52" i="208"/>
  <c r="Y61" i="217"/>
  <c r="M193" i="207"/>
  <c r="AA69" i="208"/>
  <c r="Z241" i="207"/>
  <c r="AA65" i="207"/>
  <c r="T56" i="217"/>
  <c r="Z70" i="207"/>
  <c r="X44" i="217"/>
  <c r="Z192" i="207"/>
  <c r="L35" i="218"/>
  <c r="Z54" i="217"/>
  <c r="M207" i="208"/>
  <c r="M52" i="218"/>
  <c r="Z112" i="208"/>
  <c r="AA231" i="207"/>
  <c r="AN55" i="208"/>
  <c r="AN209" i="208"/>
  <c r="AA54" i="207"/>
  <c r="AA131" i="207"/>
  <c r="AN230" i="208"/>
  <c r="AN238" i="208"/>
  <c r="Z252" i="208"/>
  <c r="M55" i="219"/>
  <c r="AA60" i="217"/>
  <c r="Z103" i="207"/>
  <c r="Z43" i="207"/>
  <c r="Z42" i="207"/>
  <c r="AN64" i="208"/>
  <c r="AN148" i="208"/>
  <c r="AN244" i="207"/>
  <c r="AA239" i="208"/>
  <c r="W50" i="217"/>
  <c r="Z247" i="207"/>
  <c r="R56" i="218"/>
  <c r="Z39" i="217"/>
  <c r="M250" i="208"/>
  <c r="M138" i="208"/>
  <c r="L59" i="220"/>
  <c r="Z201" i="207"/>
  <c r="M35" i="219"/>
  <c r="AN184" i="207"/>
  <c r="AN133" i="208"/>
  <c r="AA244" i="208"/>
  <c r="AA247" i="207"/>
  <c r="AN106" i="208"/>
  <c r="AA147" i="207"/>
  <c r="P50" i="218"/>
  <c r="R52" i="218"/>
  <c r="Z211" i="207"/>
  <c r="T35" i="217"/>
  <c r="M47" i="218"/>
  <c r="L45" i="219"/>
  <c r="Z212" i="208"/>
  <c r="Z208" i="207"/>
  <c r="AN220" i="208"/>
  <c r="AN214" i="207"/>
  <c r="AA236" i="207"/>
  <c r="AN204" i="207"/>
  <c r="AN190" i="207"/>
  <c r="AA228" i="208"/>
  <c r="M216" i="208"/>
  <c r="W40" i="217"/>
  <c r="P62" i="218"/>
  <c r="Z232" i="207"/>
  <c r="AD45" i="217"/>
  <c r="M215" i="208"/>
  <c r="AN113" i="208"/>
  <c r="AA215" i="208"/>
  <c r="AA35" i="217"/>
  <c r="AA248" i="208"/>
  <c r="M201" i="208"/>
  <c r="AN233" i="208"/>
  <c r="Z38" i="217"/>
  <c r="Z213" i="207"/>
  <c r="AA118" i="208"/>
  <c r="M119" i="208"/>
  <c r="T60" i="217"/>
  <c r="M261" i="207"/>
  <c r="Z138" i="208"/>
  <c r="AA239" i="207"/>
  <c r="M61" i="220"/>
  <c r="M68" i="208"/>
  <c r="V37" i="217"/>
  <c r="AN103" i="207"/>
  <c r="Z189" i="208"/>
  <c r="AA208" i="207"/>
  <c r="AN48" i="207"/>
  <c r="AN72" i="207"/>
  <c r="AA53" i="217"/>
  <c r="AA108" i="208"/>
  <c r="Z126" i="207"/>
  <c r="M56" i="219"/>
  <c r="Q59" i="218"/>
  <c r="AA188" i="207"/>
  <c r="AA49" i="208"/>
  <c r="Q48" i="218"/>
  <c r="M69" i="207"/>
  <c r="AA58" i="208"/>
  <c r="AA187" i="208"/>
  <c r="AN240" i="207"/>
  <c r="X51" i="217"/>
  <c r="Z210" i="208"/>
  <c r="Z52" i="207"/>
  <c r="M203" i="207"/>
  <c r="Z147" i="208"/>
  <c r="L56" i="219"/>
  <c r="M225" i="208"/>
  <c r="M187" i="207"/>
  <c r="M111" i="207"/>
  <c r="M53" i="208"/>
  <c r="R34" i="218"/>
  <c r="M248" i="208"/>
  <c r="K48" i="220"/>
  <c r="Z203" i="208"/>
  <c r="M194" i="207"/>
  <c r="R32" i="218"/>
  <c r="X53" i="217"/>
  <c r="Z198" i="207"/>
  <c r="Z188" i="207"/>
  <c r="Z190" i="207"/>
  <c r="M57" i="218"/>
  <c r="M236" i="207"/>
  <c r="T47" i="217"/>
  <c r="M255" i="208"/>
  <c r="T39" i="217"/>
  <c r="AA46" i="217"/>
  <c r="S45" i="217"/>
  <c r="L36" i="218"/>
  <c r="Q34" i="218"/>
  <c r="M205" i="208"/>
  <c r="M44" i="208"/>
  <c r="L50" i="220"/>
  <c r="AN56" i="207"/>
  <c r="AN42" i="207"/>
  <c r="AA192" i="207"/>
  <c r="AA54" i="208"/>
  <c r="AN54" i="207"/>
  <c r="AB47" i="217"/>
  <c r="W38" i="217"/>
  <c r="M107" i="208"/>
  <c r="Z219" i="207"/>
  <c r="L46" i="218"/>
  <c r="X49" i="217"/>
  <c r="R61" i="218"/>
  <c r="P58" i="218"/>
  <c r="M247" i="207"/>
  <c r="AA33" i="217"/>
  <c r="P59" i="218"/>
  <c r="AN63" i="207"/>
  <c r="AA227" i="208"/>
  <c r="AN124" i="208"/>
  <c r="AA65" i="208"/>
  <c r="AN262" i="208"/>
  <c r="S32" i="217"/>
  <c r="U33" i="217"/>
  <c r="Z209" i="207"/>
  <c r="M253" i="208"/>
  <c r="M112" i="207"/>
  <c r="K45" i="219"/>
  <c r="Z220" i="208"/>
  <c r="K34" i="219"/>
  <c r="M36" i="219"/>
  <c r="K47" i="219"/>
  <c r="AA195" i="208"/>
  <c r="AA147" i="208"/>
  <c r="AN219" i="207"/>
  <c r="AA219" i="207"/>
  <c r="AN46" i="207"/>
  <c r="AA245" i="207"/>
  <c r="Z114" i="207"/>
  <c r="U56" i="217"/>
  <c r="Z199" i="208"/>
  <c r="M47" i="219"/>
  <c r="Z195" i="208"/>
  <c r="AA42" i="207"/>
  <c r="AA138" i="208"/>
  <c r="AA135" i="208"/>
  <c r="L48" i="219"/>
  <c r="AN189" i="208"/>
  <c r="AN211" i="208"/>
  <c r="K41" i="220"/>
  <c r="M193" i="208"/>
  <c r="P35" i="218"/>
  <c r="Z44" i="207"/>
  <c r="AN140" i="208"/>
  <c r="AN112" i="208"/>
  <c r="AN130" i="207"/>
  <c r="AA62" i="207"/>
  <c r="P55" i="218"/>
  <c r="AB45" i="217"/>
  <c r="Z190" i="208"/>
  <c r="AA224" i="208"/>
  <c r="AA255" i="208"/>
  <c r="Z206" i="208"/>
  <c r="AD55" i="217"/>
  <c r="L58" i="219"/>
  <c r="Z257" i="207"/>
  <c r="AN243" i="208"/>
  <c r="AA48" i="207"/>
  <c r="AA69" i="207"/>
  <c r="AA139" i="208"/>
  <c r="Z244" i="208"/>
  <c r="Z259" i="207"/>
  <c r="M50" i="220"/>
  <c r="AC62" i="217"/>
  <c r="AA137" i="207"/>
  <c r="AN152" i="207"/>
  <c r="AA148" i="207"/>
  <c r="W31" i="217"/>
  <c r="L57" i="219"/>
  <c r="AA145" i="208"/>
  <c r="AN213" i="207"/>
  <c r="Z189" i="207"/>
  <c r="AA234" i="208"/>
  <c r="M221" i="208"/>
  <c r="M61" i="219"/>
  <c r="AA240" i="208"/>
  <c r="AN230" i="207"/>
  <c r="M35" i="220"/>
  <c r="AN149" i="208"/>
  <c r="AA140" i="207"/>
  <c r="AN233" i="207"/>
  <c r="AC52" i="217"/>
  <c r="V33" i="217"/>
  <c r="AA132" i="208"/>
  <c r="Y45" i="217"/>
  <c r="AA123" i="208"/>
  <c r="M55" i="220"/>
  <c r="AN247" i="207"/>
  <c r="M207" i="207"/>
  <c r="AN132" i="208"/>
  <c r="M108" i="207"/>
  <c r="AN197" i="208"/>
  <c r="L31" i="220"/>
  <c r="Q52" i="218"/>
  <c r="AN62" i="207"/>
  <c r="AN51" i="207"/>
  <c r="K44" i="220"/>
  <c r="AN131" i="207"/>
  <c r="M57" i="208"/>
  <c r="M112" i="208"/>
  <c r="Z263" i="208"/>
  <c r="Z135" i="208"/>
  <c r="AN51" i="208"/>
  <c r="M262" i="207"/>
  <c r="M46" i="218"/>
  <c r="AN49" i="207"/>
  <c r="Z130" i="207"/>
  <c r="AN185" i="207"/>
  <c r="AN127" i="208"/>
  <c r="Z203" i="207"/>
  <c r="M60" i="207"/>
  <c r="Q56" i="218"/>
  <c r="AA217" i="208"/>
  <c r="AA113" i="208"/>
  <c r="AA110" i="207"/>
  <c r="M64" i="208"/>
  <c r="R41" i="218"/>
  <c r="AA197" i="208"/>
  <c r="Z149" i="207"/>
  <c r="R58" i="218"/>
  <c r="AA184" i="207"/>
  <c r="AD40" i="217"/>
  <c r="M257" i="207"/>
  <c r="AN59" i="208"/>
  <c r="AN66" i="207"/>
  <c r="M226" i="207"/>
  <c r="AN234" i="208"/>
  <c r="AA185" i="208"/>
  <c r="M219" i="207"/>
  <c r="AN226" i="208"/>
  <c r="AD56" i="217"/>
  <c r="Z185" i="207"/>
  <c r="Z194" i="207"/>
  <c r="AA151" i="207"/>
  <c r="M58" i="220"/>
  <c r="AN264" i="207"/>
  <c r="L49" i="220"/>
  <c r="AN53" i="207"/>
  <c r="AN102" i="207"/>
  <c r="AN236" i="207"/>
  <c r="Z124" i="208"/>
  <c r="AA120" i="118"/>
  <c r="Z133" i="207"/>
  <c r="K54" i="220"/>
  <c r="AA40" i="217"/>
  <c r="Z225" i="207"/>
  <c r="L51" i="219"/>
  <c r="M222" i="207"/>
  <c r="Y39" i="217"/>
  <c r="M126" i="207"/>
  <c r="AN43" i="208"/>
  <c r="T49" i="217"/>
  <c r="Z192" i="208"/>
  <c r="AA121" i="207"/>
  <c r="AN195" i="208"/>
  <c r="AB37" i="217"/>
  <c r="M260" i="208"/>
  <c r="M233" i="207"/>
  <c r="AN202" i="207"/>
  <c r="M192" i="208"/>
  <c r="AA122" i="207"/>
  <c r="M131" i="207"/>
  <c r="Q55" i="218"/>
  <c r="Z121" i="208"/>
  <c r="M132" i="207"/>
  <c r="L47" i="220"/>
  <c r="Z223" i="207"/>
  <c r="L44" i="219"/>
  <c r="M192" i="207"/>
  <c r="M251" i="207"/>
  <c r="AC47" i="217"/>
  <c r="W46" i="217"/>
  <c r="S60" i="217"/>
  <c r="Z246" i="207"/>
  <c r="M55" i="207"/>
  <c r="AC60" i="217"/>
  <c r="V55" i="217"/>
  <c r="U39" i="217"/>
  <c r="AC61" i="217"/>
  <c r="M203" i="208"/>
  <c r="Y33" i="217"/>
  <c r="T52" i="217"/>
  <c r="Y53" i="217"/>
  <c r="M234" i="208"/>
  <c r="L53" i="220"/>
  <c r="R39" i="218"/>
  <c r="M140" i="207"/>
  <c r="S46" i="217"/>
  <c r="Z240" i="208"/>
  <c r="M225" i="207"/>
  <c r="Z251" i="207"/>
  <c r="AA39" i="217"/>
  <c r="U57" i="217"/>
  <c r="K31" i="220"/>
  <c r="AA124" i="207"/>
  <c r="AA120" i="207"/>
  <c r="AN254" i="207"/>
  <c r="AA133" i="207"/>
  <c r="M241" i="208"/>
  <c r="T40" i="217"/>
  <c r="M228" i="207"/>
  <c r="M102" i="208"/>
  <c r="M266" i="208"/>
  <c r="M62" i="218"/>
  <c r="Z209" i="208"/>
  <c r="Z122" i="118"/>
  <c r="Z48" i="217"/>
  <c r="Q44" i="218"/>
  <c r="AB52" i="217"/>
  <c r="Z255" i="207"/>
  <c r="AA111" i="207"/>
  <c r="AN143" i="208"/>
  <c r="AA226" i="207"/>
  <c r="AA256" i="207"/>
  <c r="AA43" i="208"/>
  <c r="K60" i="219"/>
  <c r="V44" i="217"/>
  <c r="M191" i="208"/>
  <c r="Z51" i="217"/>
  <c r="Z213" i="208"/>
  <c r="M51" i="208"/>
  <c r="L54" i="219"/>
  <c r="Z261" i="208"/>
  <c r="Z263" i="207"/>
  <c r="M34" i="220"/>
  <c r="AN207" i="208"/>
  <c r="AA106" i="207"/>
  <c r="AA231" i="208"/>
  <c r="AA203" i="208"/>
  <c r="AN125" i="208"/>
  <c r="AA119" i="207"/>
  <c r="M223" i="207"/>
  <c r="Z129" i="207"/>
  <c r="M152" i="208"/>
  <c r="AA61" i="217"/>
  <c r="M71" i="207"/>
  <c r="AA204" i="208"/>
  <c r="AN54" i="208"/>
  <c r="AA68" i="207"/>
  <c r="M39" i="218"/>
  <c r="AA198" i="208"/>
  <c r="AN205" i="208"/>
  <c r="X31" i="217"/>
  <c r="Z211" i="208"/>
  <c r="Z122" i="207"/>
  <c r="L38" i="220"/>
  <c r="AN191" i="207"/>
  <c r="AN208" i="208"/>
  <c r="AA228" i="207"/>
  <c r="AN195" i="207"/>
  <c r="M150" i="207"/>
  <c r="Y48" i="217"/>
  <c r="AB62" i="217"/>
  <c r="AN68" i="207"/>
  <c r="AN187" i="207"/>
  <c r="M58" i="208"/>
  <c r="M65" i="208"/>
  <c r="S49" i="217"/>
  <c r="M110" i="207"/>
  <c r="AA108" i="207"/>
  <c r="AN135" i="208"/>
  <c r="AN242" i="207"/>
  <c r="R51" i="218"/>
  <c r="M42" i="219"/>
  <c r="Z127" i="208"/>
  <c r="Q49" i="218"/>
  <c r="Z69" i="207"/>
  <c r="AA137" i="208"/>
  <c r="AA189" i="208"/>
  <c r="AN65" i="208"/>
  <c r="Z141" i="208"/>
  <c r="Z60" i="207"/>
  <c r="AN225" i="208"/>
  <c r="AN217" i="207"/>
  <c r="Z140" i="208"/>
  <c r="M46" i="207"/>
  <c r="L50" i="218"/>
  <c r="M118" i="207"/>
  <c r="AN186" i="207"/>
  <c r="AN206" i="208"/>
  <c r="M211" i="207"/>
  <c r="L31" i="219"/>
  <c r="AN108" i="208"/>
  <c r="AA246" i="208"/>
  <c r="M51" i="219"/>
  <c r="Z110" i="208"/>
  <c r="AN107" i="207"/>
  <c r="M114" i="207"/>
  <c r="AN135" i="207"/>
  <c r="M137" i="208"/>
  <c r="AA222" i="208"/>
  <c r="AN104" i="207"/>
  <c r="AA184" i="208"/>
  <c r="M248" i="207"/>
  <c r="AA220" i="207"/>
  <c r="Z56" i="207"/>
  <c r="L39" i="218"/>
  <c r="AN198" i="208"/>
  <c r="Z104" i="208"/>
  <c r="W61" i="217"/>
  <c r="AA138" i="207"/>
  <c r="M34" i="219"/>
  <c r="AN188" i="207"/>
  <c r="M115" i="208"/>
  <c r="AB35" i="217"/>
  <c r="AN128" i="208"/>
  <c r="Y34" i="217"/>
  <c r="AA47" i="208"/>
  <c r="AA63" i="208"/>
  <c r="AA189" i="207"/>
  <c r="AA110" i="208"/>
  <c r="AC55" i="217"/>
  <c r="M209" i="208"/>
  <c r="U45" i="217"/>
  <c r="M32" i="220"/>
  <c r="M42" i="220"/>
  <c r="Z58" i="217"/>
  <c r="L45" i="218"/>
  <c r="Y62" i="217"/>
  <c r="Z113" i="207"/>
  <c r="AD42" i="217"/>
  <c r="AN68" i="208"/>
  <c r="M113" i="207"/>
  <c r="M246" i="207"/>
  <c r="AN194" i="208"/>
  <c r="Z222" i="207"/>
  <c r="AN128" i="207"/>
  <c r="AA201" i="208"/>
  <c r="Z143" i="207"/>
  <c r="AN112" i="207"/>
  <c r="AA128" i="208"/>
  <c r="M263" i="207"/>
  <c r="AA141" i="207"/>
  <c r="M226" i="208"/>
  <c r="AA143" i="208"/>
  <c r="AA128" i="207"/>
  <c r="AA66" i="207"/>
  <c r="AN201" i="208"/>
  <c r="Z200" i="208"/>
  <c r="AA245" i="208"/>
  <c r="T34" i="217"/>
  <c r="Y51" i="217"/>
  <c r="Z35" i="217"/>
  <c r="AB58" i="217"/>
  <c r="M246" i="208"/>
  <c r="P46" i="218"/>
  <c r="Z55" i="207"/>
  <c r="AA102" i="207"/>
  <c r="AN260" i="208"/>
  <c r="M221" i="207"/>
  <c r="M141" i="207"/>
  <c r="AN196" i="208"/>
  <c r="Z236" i="207"/>
  <c r="Z215" i="208"/>
  <c r="W33" i="217"/>
  <c r="AN151" i="208"/>
  <c r="Z52" i="208"/>
  <c r="AA258" i="207"/>
  <c r="AA220" i="208"/>
  <c r="Q54" i="218"/>
  <c r="Z144" i="208"/>
  <c r="S56" i="217"/>
  <c r="M37" i="220"/>
  <c r="X38" i="217"/>
  <c r="Q46" i="218"/>
  <c r="Z212" i="207"/>
  <c r="M116" i="207"/>
  <c r="M239" i="208"/>
  <c r="Z134" i="208"/>
  <c r="K45" i="220"/>
  <c r="Z152" i="208"/>
  <c r="Q57" i="218"/>
  <c r="Z54" i="208"/>
  <c r="T44" i="217"/>
  <c r="AB59" i="217"/>
  <c r="Z42" i="217"/>
  <c r="K59" i="220"/>
  <c r="M58" i="207"/>
  <c r="Q39" i="218"/>
  <c r="L32" i="218"/>
  <c r="Z125" i="208"/>
  <c r="L57" i="218"/>
  <c r="M70" i="207"/>
  <c r="M65" i="207"/>
  <c r="M138" i="207"/>
  <c r="M134" i="208"/>
  <c r="T38" i="217"/>
  <c r="U54" i="217"/>
  <c r="S37" i="217"/>
  <c r="Y56" i="217"/>
  <c r="L52" i="218"/>
  <c r="AN222" i="208"/>
  <c r="AA192" i="208"/>
  <c r="AA117" i="207"/>
  <c r="AA182" i="207"/>
  <c r="AA223" i="208"/>
  <c r="M224" i="208"/>
  <c r="M264" i="207"/>
  <c r="Z44" i="217"/>
  <c r="M108" i="208"/>
  <c r="M217" i="207"/>
  <c r="Z139" i="208"/>
  <c r="Z32" i="217"/>
  <c r="Z57" i="207"/>
  <c r="M46" i="220"/>
  <c r="Z191" i="208"/>
  <c r="AD37" i="217"/>
  <c r="AN212" i="207"/>
  <c r="AA70" i="207"/>
  <c r="AN266" i="208"/>
  <c r="AN152" i="208"/>
  <c r="AN197" i="207"/>
  <c r="Z143" i="208"/>
  <c r="M128" i="207"/>
  <c r="Z134" i="207"/>
  <c r="AD58" i="217"/>
  <c r="S44" i="217"/>
  <c r="U41" i="217"/>
  <c r="L49" i="219"/>
  <c r="Z43" i="217"/>
  <c r="M137" i="207"/>
  <c r="Z149" i="208"/>
  <c r="AA123" i="207"/>
  <c r="AN206" i="207"/>
  <c r="AA215" i="207"/>
  <c r="AA109" i="208"/>
  <c r="AA261" i="208"/>
  <c r="Z47" i="208"/>
  <c r="M43" i="207"/>
  <c r="Q35" i="218"/>
  <c r="Z239" i="207"/>
  <c r="X35" i="217"/>
  <c r="Z204" i="208"/>
  <c r="AN226" i="207"/>
  <c r="AA230" i="207"/>
  <c r="AN55" i="207"/>
  <c r="R38" i="218"/>
  <c r="AN126" i="207"/>
  <c r="AA45" i="208"/>
  <c r="L34" i="220"/>
  <c r="Y58" i="217"/>
  <c r="Q38" i="218"/>
  <c r="Z68" i="207"/>
  <c r="AA107" i="207"/>
  <c r="AN259" i="207"/>
  <c r="AA117" i="208"/>
  <c r="M61" i="207"/>
  <c r="AC42" i="217"/>
  <c r="P48" i="218"/>
  <c r="Z191" i="207"/>
  <c r="AA44" i="207"/>
  <c r="M64" i="207"/>
  <c r="L55" i="219"/>
  <c r="L52" i="220"/>
  <c r="M49" i="208"/>
  <c r="M196" i="207"/>
  <c r="AN52" i="207"/>
  <c r="AN192" i="207"/>
  <c r="AA60" i="207"/>
  <c r="AC50" i="217"/>
  <c r="M211" i="208"/>
  <c r="V53" i="217"/>
  <c r="M150" i="208"/>
  <c r="AN252" i="208"/>
  <c r="AN111" i="207"/>
  <c r="AA68" i="208"/>
  <c r="AN242" i="208"/>
  <c r="Z37" i="217"/>
  <c r="L43" i="220"/>
  <c r="AA213" i="207"/>
  <c r="AN137" i="207"/>
  <c r="L41" i="218"/>
  <c r="AA126" i="208"/>
  <c r="AA56" i="208"/>
  <c r="Z210" i="207"/>
  <c r="AN214" i="208"/>
  <c r="M182" i="207"/>
  <c r="M53" i="218"/>
  <c r="M49" i="220"/>
  <c r="AN115" i="208"/>
  <c r="AD31" i="217"/>
  <c r="AC32" i="217"/>
  <c r="AN199" i="208"/>
  <c r="AN211" i="207"/>
  <c r="Z243" i="207"/>
  <c r="AA132" i="207"/>
  <c r="L39" i="220"/>
  <c r="AN45" i="208"/>
  <c r="AA266" i="208"/>
  <c r="K42" i="219"/>
  <c r="L40" i="220"/>
  <c r="M59" i="219"/>
  <c r="L54" i="220"/>
  <c r="Z200" i="207"/>
  <c r="M220" i="208"/>
  <c r="M50" i="208"/>
  <c r="U38" i="217"/>
  <c r="Z262" i="208"/>
  <c r="AB42" i="217"/>
  <c r="M50" i="218"/>
  <c r="Z126" i="208"/>
  <c r="S54" i="217"/>
  <c r="Z229" i="207"/>
  <c r="X60" i="217"/>
  <c r="M57" i="220"/>
  <c r="R43" i="218"/>
  <c r="T54" i="217"/>
  <c r="L54" i="218"/>
  <c r="M119" i="207"/>
  <c r="M151" i="207"/>
  <c r="M67" i="208"/>
  <c r="AB39" i="217"/>
  <c r="M61" i="218"/>
  <c r="Z123" i="208"/>
  <c r="P56" i="218"/>
  <c r="Z228" i="207"/>
  <c r="M252" i="207"/>
  <c r="Z253" i="207"/>
  <c r="M40" i="219"/>
  <c r="M122" i="207"/>
  <c r="K62" i="219"/>
  <c r="AN142" i="207"/>
  <c r="AN203" i="207"/>
  <c r="AN257" i="208"/>
  <c r="AD62" i="217"/>
  <c r="Z183" i="207"/>
  <c r="Z221" i="207"/>
  <c r="Z62" i="207"/>
  <c r="M214" i="208"/>
  <c r="T62" i="217"/>
  <c r="M54" i="220"/>
  <c r="M188" i="207"/>
  <c r="Z57" i="208"/>
  <c r="R45" i="218"/>
  <c r="Z64" i="208"/>
  <c r="AA254" i="208"/>
  <c r="Z218" i="208"/>
  <c r="AA234" i="207"/>
  <c r="AN104" i="208"/>
  <c r="AN223" i="207"/>
  <c r="Z105" i="208"/>
  <c r="M258" i="207"/>
  <c r="K44" i="219"/>
  <c r="Z120" i="207"/>
  <c r="M206" i="208"/>
  <c r="Z102" i="208"/>
  <c r="W34" i="217"/>
  <c r="Z59" i="208"/>
  <c r="AA53" i="208"/>
  <c r="AN72" i="208"/>
  <c r="AN221" i="207"/>
  <c r="AB43" i="217"/>
  <c r="Z118" i="208"/>
  <c r="AA250" i="208"/>
  <c r="M57" i="207"/>
  <c r="Z204" i="207"/>
  <c r="M128" i="208"/>
  <c r="AA257" i="208"/>
  <c r="M198" i="207"/>
  <c r="Z224" i="207"/>
  <c r="AN146" i="208"/>
  <c r="V38" i="217"/>
  <c r="AA150" i="208"/>
  <c r="AD60" i="217"/>
  <c r="M40" i="218"/>
  <c r="AN219" i="208"/>
  <c r="Z186" i="208"/>
  <c r="AA127" i="208"/>
  <c r="Z222" i="208"/>
  <c r="U52" i="217"/>
  <c r="M148" i="208"/>
  <c r="AN142" i="208"/>
  <c r="AB33" i="217"/>
  <c r="Z187" i="208"/>
  <c r="M247" i="208"/>
  <c r="AA255" i="207"/>
  <c r="M45" i="218"/>
  <c r="K33" i="219"/>
  <c r="U50" i="217"/>
  <c r="M135" i="207"/>
  <c r="AN60" i="208"/>
  <c r="AC35" i="217"/>
  <c r="AA260" i="207"/>
  <c r="M118" i="208"/>
  <c r="M205" i="207"/>
  <c r="AA32" i="217"/>
  <c r="AN215" i="207"/>
  <c r="P33" i="218"/>
  <c r="M36" i="220"/>
  <c r="AN139" i="208"/>
  <c r="Z71" i="208"/>
  <c r="AA118" i="207"/>
  <c r="Z53" i="217"/>
  <c r="P47" i="218"/>
  <c r="AN182" i="207"/>
  <c r="Q41" i="218"/>
  <c r="Z49" i="208"/>
  <c r="Z51" i="208"/>
  <c r="AD52" i="217"/>
  <c r="W45" i="217"/>
  <c r="Z113" i="208"/>
  <c r="AA48" i="217"/>
  <c r="Z112" i="207"/>
  <c r="AN117" i="207"/>
  <c r="Z202" i="208"/>
  <c r="Z251" i="208"/>
  <c r="P52" i="218"/>
  <c r="AA112" i="207"/>
  <c r="Z41" i="217"/>
  <c r="M52" i="207"/>
  <c r="AA214" i="208"/>
  <c r="U40" i="217"/>
  <c r="M244" i="207"/>
  <c r="M37" i="219"/>
  <c r="K56" i="220"/>
  <c r="Z186" i="207"/>
  <c r="Z108" i="208"/>
  <c r="M220" i="207"/>
  <c r="M71" i="208"/>
  <c r="X34" i="217"/>
  <c r="Z68" i="208"/>
  <c r="Z62" i="217"/>
  <c r="M151" i="208"/>
  <c r="AB48" i="217"/>
  <c r="Z214" i="208"/>
  <c r="M144" i="207"/>
  <c r="M67" i="207"/>
  <c r="Z255" i="208"/>
  <c r="M135" i="208"/>
  <c r="X41" i="217"/>
  <c r="T42" i="217"/>
  <c r="AB44" i="217"/>
  <c r="V61" i="217"/>
  <c r="M47" i="220"/>
  <c r="Z45" i="217"/>
  <c r="M44" i="219"/>
  <c r="M223" i="208"/>
  <c r="Z135" i="207"/>
  <c r="K59" i="219"/>
  <c r="Z107" i="207"/>
  <c r="M48" i="218"/>
  <c r="K39" i="220"/>
  <c r="M237" i="207"/>
  <c r="M52" i="208"/>
  <c r="Z198" i="208"/>
  <c r="M199" i="207"/>
  <c r="AN213" i="208"/>
  <c r="AA207" i="208"/>
  <c r="AA185" i="207"/>
  <c r="AA199" i="207"/>
  <c r="AA124" i="208"/>
  <c r="Z129" i="208"/>
  <c r="Z124" i="207"/>
  <c r="M146" i="207"/>
  <c r="Y38" i="217"/>
  <c r="P31" i="218"/>
  <c r="M123" i="207"/>
  <c r="M208" i="207"/>
  <c r="L59" i="219"/>
  <c r="L49" i="218"/>
  <c r="Q40" i="218"/>
  <c r="L41" i="220"/>
  <c r="AA47" i="207"/>
  <c r="AA232" i="207"/>
  <c r="AA210" i="207"/>
  <c r="AA72" i="207"/>
  <c r="AA246" i="207"/>
  <c r="Q42" i="218"/>
  <c r="M143" i="208"/>
  <c r="X50" i="217"/>
  <c r="Z120" i="118"/>
  <c r="M130" i="208"/>
  <c r="AD49" i="217"/>
  <c r="AA44" i="217"/>
  <c r="Y55" i="217"/>
  <c r="M230" i="208"/>
  <c r="M206" i="207"/>
  <c r="AN67" i="208"/>
  <c r="AA106" i="208"/>
  <c r="AN52" i="208"/>
  <c r="AN71" i="208"/>
  <c r="AN143" i="207"/>
  <c r="Z219" i="208"/>
  <c r="Z234" i="208"/>
  <c r="Z234" i="207"/>
  <c r="P53" i="218"/>
  <c r="R46" i="218"/>
  <c r="P51" i="218"/>
  <c r="AN250" i="208"/>
  <c r="AN63" i="208"/>
  <c r="AA56" i="207"/>
  <c r="Z254" i="207"/>
  <c r="AN193" i="207"/>
  <c r="S34" i="217"/>
  <c r="Q37" i="218"/>
  <c r="P40" i="218"/>
  <c r="M41" i="220"/>
  <c r="AA54" i="217"/>
  <c r="AN187" i="208"/>
  <c r="AN146" i="207"/>
  <c r="AA52" i="207"/>
  <c r="K50" i="220"/>
  <c r="Z225" i="208"/>
  <c r="X56" i="217"/>
  <c r="AA226" i="208"/>
  <c r="AN56" i="208"/>
  <c r="Z46" i="207"/>
  <c r="W58" i="217"/>
  <c r="M53" i="219"/>
  <c r="Q51" i="218"/>
  <c r="M47" i="207"/>
  <c r="AN42" i="208"/>
  <c r="AA200" i="208"/>
  <c r="AA143" i="207"/>
  <c r="Z122" i="208"/>
  <c r="M110" i="208"/>
  <c r="W37" i="217"/>
  <c r="U31" i="217"/>
  <c r="AN240" i="208"/>
  <c r="AN194" i="207"/>
  <c r="AN65" i="207"/>
  <c r="M70" i="208"/>
  <c r="V59" i="217"/>
  <c r="M263" i="208"/>
  <c r="AA151" i="208"/>
  <c r="AA113" i="207"/>
  <c r="AN224" i="207"/>
  <c r="AA142" i="208"/>
  <c r="AA214" i="207"/>
  <c r="AB53" i="217"/>
  <c r="AN123" i="208"/>
  <c r="M145" i="208"/>
  <c r="AA217" i="207"/>
  <c r="Z221" i="208"/>
  <c r="M228" i="208"/>
  <c r="M41" i="218"/>
  <c r="Q32" i="218"/>
  <c r="AA251" i="208"/>
  <c r="Z117" i="208"/>
  <c r="Z196" i="208"/>
  <c r="AN237" i="208"/>
  <c r="M259" i="207"/>
  <c r="X37" i="217"/>
  <c r="AA50" i="208"/>
  <c r="M33" i="220"/>
  <c r="W55" i="217"/>
  <c r="M197" i="208"/>
  <c r="V47" i="217"/>
  <c r="T58" i="217"/>
  <c r="T51" i="217"/>
  <c r="Q50" i="218"/>
  <c r="Z103" i="208"/>
  <c r="S35" i="217"/>
  <c r="Z238" i="207"/>
  <c r="Z107" i="208"/>
  <c r="M115" i="207"/>
  <c r="Z145" i="208"/>
  <c r="M44" i="220"/>
  <c r="Z50" i="207"/>
  <c r="M191" i="207"/>
  <c r="K49" i="219"/>
  <c r="M147" i="207"/>
  <c r="Z196" i="207"/>
  <c r="Z67" i="208"/>
  <c r="M111" i="208"/>
  <c r="R48" i="218"/>
  <c r="Z116" i="208"/>
  <c r="M37" i="218"/>
  <c r="Z247" i="208"/>
  <c r="M234" i="207"/>
  <c r="AA209" i="208"/>
  <c r="Z216" i="208"/>
  <c r="AA133" i="208"/>
  <c r="Z265" i="207"/>
  <c r="Z105" i="207"/>
  <c r="M53" i="220"/>
  <c r="AN191" i="208"/>
  <c r="AA208" i="208"/>
  <c r="Z207" i="207"/>
  <c r="M256" i="208"/>
  <c r="AA260" i="208"/>
  <c r="W42" i="217"/>
  <c r="V60" i="217"/>
  <c r="M231" i="207"/>
  <c r="Z201" i="208"/>
  <c r="AN147" i="207"/>
  <c r="L40" i="219"/>
  <c r="M38" i="218"/>
  <c r="AN105" i="207"/>
  <c r="Q62" i="218"/>
  <c r="M43" i="208"/>
  <c r="AN70" i="208"/>
  <c r="M227" i="208"/>
  <c r="M141" i="208"/>
  <c r="Z48" i="207"/>
  <c r="AN210" i="208"/>
  <c r="Z231" i="208"/>
  <c r="L42" i="220"/>
  <c r="Z63" i="208"/>
  <c r="K43" i="219"/>
  <c r="L37" i="218"/>
  <c r="M62" i="220"/>
  <c r="M244" i="208"/>
  <c r="Z115" i="207"/>
  <c r="Z184" i="207"/>
  <c r="AN261" i="208"/>
  <c r="AA211" i="208"/>
  <c r="M245" i="208"/>
  <c r="W60" i="217"/>
  <c r="Z197" i="207"/>
  <c r="AA153" i="208"/>
  <c r="AA191" i="207"/>
  <c r="L51" i="220"/>
  <c r="Z58" i="207"/>
  <c r="AA145" i="207"/>
  <c r="AN120" i="208"/>
  <c r="M256" i="207"/>
  <c r="AA196" i="207"/>
  <c r="AN221" i="208"/>
  <c r="M142" i="208"/>
  <c r="Y52" i="217"/>
  <c r="M222" i="208"/>
  <c r="AC51" i="217"/>
  <c r="M183" i="207"/>
  <c r="M122" i="208"/>
  <c r="M32" i="218"/>
  <c r="M152" i="207"/>
  <c r="L61" i="218"/>
  <c r="M58" i="219"/>
  <c r="AN257" i="207"/>
  <c r="M58" i="218"/>
  <c r="Z183" i="208"/>
  <c r="AN199" i="207"/>
  <c r="L42" i="218"/>
  <c r="Z216" i="207"/>
  <c r="M245" i="207"/>
  <c r="M142" i="207"/>
  <c r="Z62" i="208"/>
  <c r="M185" i="207"/>
  <c r="AN114" i="207"/>
  <c r="AA262" i="208"/>
  <c r="AA71" i="207"/>
  <c r="R44" i="218"/>
  <c r="M182" i="208"/>
  <c r="AC58" i="217"/>
  <c r="AN129" i="207"/>
  <c r="Z182" i="207"/>
  <c r="Z258" i="207"/>
  <c r="U42" i="217"/>
  <c r="AA148" i="208"/>
  <c r="Z145" i="207"/>
  <c r="AA196" i="208"/>
  <c r="AN260" i="207"/>
  <c r="M32" i="219"/>
  <c r="M48" i="208"/>
  <c r="AN57" i="208"/>
  <c r="AA149" i="208"/>
  <c r="K54" i="219"/>
  <c r="Q58" i="218"/>
  <c r="Z132" i="208"/>
  <c r="Y54" i="217"/>
  <c r="M253" i="207"/>
  <c r="AA258" i="208"/>
  <c r="L60" i="220"/>
  <c r="AA237" i="207"/>
  <c r="M250" i="207"/>
  <c r="M219" i="208"/>
  <c r="K55" i="220"/>
  <c r="AA31" i="217"/>
  <c r="M39" i="219"/>
  <c r="Z235" i="208"/>
  <c r="Z137" i="208"/>
  <c r="Y59" i="217"/>
  <c r="Y47" i="217"/>
  <c r="AN139" i="207"/>
  <c r="AA248" i="207"/>
  <c r="M107" i="207"/>
  <c r="X40" i="217"/>
  <c r="M215" i="207"/>
  <c r="K35" i="219"/>
  <c r="AA238" i="207"/>
  <c r="Z264" i="208"/>
  <c r="AA225" i="207"/>
  <c r="AA141" i="208"/>
  <c r="Z138" i="207"/>
  <c r="Q53" i="218"/>
  <c r="R54" i="218"/>
  <c r="AN188" i="208"/>
  <c r="AA115" i="208"/>
  <c r="M129" i="207"/>
  <c r="W49" i="217"/>
  <c r="AN62" i="208"/>
  <c r="M188" i="208"/>
  <c r="M134" i="207"/>
  <c r="Z253" i="208"/>
  <c r="AA50" i="207"/>
  <c r="M196" i="208"/>
  <c r="AA153" i="207"/>
  <c r="M199" i="208"/>
  <c r="Z217" i="207"/>
  <c r="S41" i="217"/>
  <c r="S57" i="217"/>
  <c r="AN117" i="208"/>
  <c r="AN243" i="207"/>
  <c r="U46" i="217"/>
  <c r="AN182" i="208"/>
  <c r="AN43" i="207"/>
  <c r="AN264" i="208"/>
  <c r="M38" i="219"/>
  <c r="Z144" i="207"/>
  <c r="M132" i="208"/>
  <c r="AN64" i="207"/>
  <c r="M50" i="207"/>
  <c r="AN239" i="207"/>
  <c r="X57" i="217"/>
  <c r="AN150" i="208"/>
  <c r="L43" i="219"/>
  <c r="M39" i="220"/>
  <c r="AN115" i="207"/>
  <c r="L36" i="220"/>
  <c r="Z193" i="207"/>
  <c r="AA252" i="207"/>
  <c r="M116" i="208"/>
  <c r="AN149" i="207"/>
  <c r="AN208" i="207"/>
  <c r="AC59" i="217"/>
  <c r="Z260" i="208"/>
  <c r="M195" i="208"/>
  <c r="AN232" i="208"/>
  <c r="AN145" i="207"/>
  <c r="AN134" i="207"/>
  <c r="V49" i="217"/>
  <c r="L55" i="218"/>
  <c r="AN263" i="208"/>
  <c r="AA194" i="207"/>
  <c r="AA250" i="207"/>
  <c r="M257" i="208"/>
  <c r="AB34" i="217"/>
  <c r="AN134" i="208"/>
  <c r="AA195" i="207"/>
  <c r="AN250" i="207"/>
  <c r="L35" i="220"/>
  <c r="L41" i="219"/>
  <c r="Z104" i="207"/>
  <c r="M217" i="208"/>
  <c r="M105" i="207"/>
  <c r="W57" i="217"/>
  <c r="AN245" i="207"/>
  <c r="V48" i="217"/>
  <c r="Z238" i="208"/>
  <c r="Z137" i="207"/>
  <c r="Z114" i="208"/>
  <c r="AN253" i="208"/>
  <c r="P38" i="218"/>
  <c r="AA249" i="208"/>
  <c r="M232" i="208"/>
  <c r="AN46" i="208"/>
  <c r="AN239" i="208"/>
  <c r="M183" i="208"/>
  <c r="AA61" i="207"/>
  <c r="M208" i="208"/>
  <c r="M209" i="207"/>
  <c r="AA190" i="207"/>
  <c r="L37" i="219"/>
  <c r="AA66" i="208"/>
  <c r="L58" i="220"/>
  <c r="M109" i="208"/>
  <c r="T31" i="217"/>
  <c r="AA63" i="207"/>
  <c r="AN49" i="208"/>
  <c r="AA265" i="207"/>
  <c r="L38" i="218"/>
  <c r="AC33" i="217"/>
  <c r="Z45" i="207"/>
  <c r="AD33" i="217"/>
  <c r="AN121" i="208"/>
  <c r="Z59" i="217"/>
  <c r="AA197" i="207"/>
  <c r="Z57" i="217"/>
  <c r="AN262" i="207"/>
  <c r="AN265" i="207"/>
  <c r="W56" i="217"/>
  <c r="AN127" i="207"/>
  <c r="AA206" i="208"/>
  <c r="M45" i="220"/>
  <c r="AN58" i="208"/>
  <c r="Z261" i="207"/>
  <c r="Z66" i="207"/>
  <c r="AN192" i="208"/>
  <c r="AN248" i="207"/>
  <c r="AN229" i="208"/>
  <c r="AN227" i="208"/>
  <c r="L62" i="218"/>
  <c r="AA252" i="208"/>
  <c r="W62" i="217"/>
  <c r="M136" i="207"/>
  <c r="Z208" i="208"/>
  <c r="AN124" i="207"/>
  <c r="AH59" i="218" l="1"/>
  <c r="AO33" i="217"/>
  <c r="O200" i="207"/>
  <c r="N200" i="207" s="1"/>
  <c r="Q200" i="207" s="1"/>
  <c r="P200" i="207" s="1"/>
  <c r="S200" i="207" s="1"/>
  <c r="R200" i="207" s="1"/>
  <c r="O215" i="207"/>
  <c r="N215" i="207" s="1"/>
  <c r="Q215" i="207" s="1"/>
  <c r="AO48" i="217"/>
  <c r="AQ61" i="217"/>
  <c r="AR35" i="217"/>
  <c r="AN47" i="217"/>
  <c r="AP59" i="217"/>
  <c r="AG51" i="218"/>
  <c r="AM41" i="217"/>
  <c r="AU42" i="217"/>
  <c r="O233" i="207"/>
  <c r="N233" i="207" s="1"/>
  <c r="Q233" i="207" s="1"/>
  <c r="O261" i="208"/>
  <c r="N261" i="208" s="1"/>
  <c r="Q261" i="208" s="1"/>
  <c r="P261" i="208" s="1"/>
  <c r="S261" i="208" s="1"/>
  <c r="R261" i="208" s="1"/>
  <c r="O234" i="207"/>
  <c r="N234" i="207" s="1"/>
  <c r="Q234" i="207" s="1"/>
  <c r="P234" i="207" s="1"/>
  <c r="S234" i="207" s="1"/>
  <c r="R234" i="207" s="1"/>
  <c r="AK34" i="217"/>
  <c r="O63" i="208"/>
  <c r="N63" i="208" s="1"/>
  <c r="Q63" i="208" s="1"/>
  <c r="AT62" i="217"/>
  <c r="O199" i="207"/>
  <c r="N199" i="207" s="1"/>
  <c r="Q199" i="207" s="1"/>
  <c r="P199" i="207" s="1"/>
  <c r="S199" i="207" s="1"/>
  <c r="R199" i="207" s="1"/>
  <c r="O198" i="207"/>
  <c r="N198" i="207" s="1"/>
  <c r="Q198" i="207" s="1"/>
  <c r="P198" i="207" s="1"/>
  <c r="S198" i="207" s="1"/>
  <c r="R198" i="207" s="1"/>
  <c r="O217" i="208"/>
  <c r="N217" i="208" s="1"/>
  <c r="Q217" i="208" s="1"/>
  <c r="O146" i="208"/>
  <c r="N146" i="208" s="1"/>
  <c r="Q146" i="208" s="1"/>
  <c r="P146" i="208" s="1"/>
  <c r="S146" i="208" s="1"/>
  <c r="R146" i="208" s="1"/>
  <c r="AK48" i="217"/>
  <c r="AL59" i="217"/>
  <c r="O202" i="207"/>
  <c r="N202" i="207" s="1"/>
  <c r="Q202" i="207" s="1"/>
  <c r="O135" i="207"/>
  <c r="N135" i="207" s="1"/>
  <c r="Q135" i="207" s="1"/>
  <c r="P135" i="207" s="1"/>
  <c r="S135" i="207" s="1"/>
  <c r="R135" i="207" s="1"/>
  <c r="AG33" i="218"/>
  <c r="O185" i="207"/>
  <c r="N185" i="207" s="1"/>
  <c r="Q185" i="207" s="1"/>
  <c r="P185" i="207" s="1"/>
  <c r="S185" i="207" s="1"/>
  <c r="R185" i="207" s="1"/>
  <c r="O153" i="207"/>
  <c r="N153" i="207" s="1"/>
  <c r="Q153" i="207" s="1"/>
  <c r="P153" i="207" s="1"/>
  <c r="S153" i="207" s="1"/>
  <c r="R153" i="207" s="1"/>
  <c r="O193" i="207"/>
  <c r="N193" i="207" s="1"/>
  <c r="Q193" i="207" s="1"/>
  <c r="P193" i="207" s="1"/>
  <c r="S193" i="207" s="1"/>
  <c r="R193" i="207" s="1"/>
  <c r="O206" i="207"/>
  <c r="N206" i="207" s="1"/>
  <c r="Q206" i="207" s="1"/>
  <c r="P206" i="207" s="1"/>
  <c r="S206" i="207" s="1"/>
  <c r="R206" i="207" s="1"/>
  <c r="O207" i="207"/>
  <c r="N207" i="207" s="1"/>
  <c r="Q207" i="207" s="1"/>
  <c r="AU37" i="217"/>
  <c r="O72" i="208"/>
  <c r="N72" i="208" s="1"/>
  <c r="Q72" i="208" s="1"/>
  <c r="O47" i="207"/>
  <c r="N47" i="207" s="1"/>
  <c r="Q47" i="207" s="1"/>
  <c r="P47" i="207" s="1"/>
  <c r="S47" i="207" s="1"/>
  <c r="R47" i="207" s="1"/>
  <c r="AG61" i="218"/>
  <c r="AU32" i="217"/>
  <c r="AM54" i="217"/>
  <c r="AL53" i="217"/>
  <c r="AQ46" i="217"/>
  <c r="O245" i="207"/>
  <c r="N245" i="207" s="1"/>
  <c r="Q245" i="207" s="1"/>
  <c r="P245" i="207" s="1"/>
  <c r="S245" i="207" s="1"/>
  <c r="R245" i="207" s="1"/>
  <c r="AU50" i="217"/>
  <c r="AI53" i="218"/>
  <c r="O62" i="208"/>
  <c r="N62" i="208" s="1"/>
  <c r="Q62" i="208" s="1"/>
  <c r="O127" i="207"/>
  <c r="N127" i="207" s="1"/>
  <c r="Q127" i="207" s="1"/>
  <c r="P127" i="207" s="1"/>
  <c r="S127" i="207" s="1"/>
  <c r="R127" i="207" s="1"/>
  <c r="O205" i="207"/>
  <c r="N205" i="207" s="1"/>
  <c r="Q205" i="207" s="1"/>
  <c r="P205" i="207" s="1"/>
  <c r="S205" i="207" s="1"/>
  <c r="R205" i="207" s="1"/>
  <c r="O60" i="207"/>
  <c r="N60" i="207" s="1"/>
  <c r="Q60" i="207" s="1"/>
  <c r="P60" i="207" s="1"/>
  <c r="S60" i="207" s="1"/>
  <c r="R60" i="207" s="1"/>
  <c r="AL48" i="217"/>
  <c r="AN57" i="217"/>
  <c r="O231" i="208"/>
  <c r="N231" i="208" s="1"/>
  <c r="Q231" i="208" s="1"/>
  <c r="P231" i="208" s="1"/>
  <c r="S231" i="208" s="1"/>
  <c r="R231" i="208" s="1"/>
  <c r="AG59" i="218"/>
  <c r="AR54" i="217"/>
  <c r="AM31" i="217"/>
  <c r="AS33" i="204" s="1"/>
  <c r="O102" i="207"/>
  <c r="N102" i="207" s="1"/>
  <c r="Q102" i="207" s="1"/>
  <c r="P102" i="207" s="1"/>
  <c r="S102" i="207" s="1"/>
  <c r="R102" i="207" s="1"/>
  <c r="AQ38" i="217"/>
  <c r="AH36" i="218"/>
  <c r="AS35" i="217"/>
  <c r="O231" i="207"/>
  <c r="N231" i="207" s="1"/>
  <c r="Q231" i="207" s="1"/>
  <c r="AQ50" i="217"/>
  <c r="O71" i="207"/>
  <c r="N71" i="207" s="1"/>
  <c r="Q71" i="207" s="1"/>
  <c r="P71" i="207" s="1"/>
  <c r="S71" i="207" s="1"/>
  <c r="R71" i="207" s="1"/>
  <c r="O60" i="208"/>
  <c r="N60" i="208" s="1"/>
  <c r="Q60" i="208" s="1"/>
  <c r="AQ34" i="217"/>
  <c r="AM33" i="217"/>
  <c r="O123" i="208"/>
  <c r="N123" i="208" s="1"/>
  <c r="Q123" i="208" s="1"/>
  <c r="P123" i="208" s="1"/>
  <c r="S123" i="208" s="1"/>
  <c r="R123" i="208" s="1"/>
  <c r="O196" i="207"/>
  <c r="N196" i="207" s="1"/>
  <c r="Q196" i="207" s="1"/>
  <c r="O266" i="207"/>
  <c r="N266" i="207" s="1"/>
  <c r="Q266" i="207" s="1"/>
  <c r="P266" i="207" s="1"/>
  <c r="S266" i="207" s="1"/>
  <c r="R266" i="207" s="1"/>
  <c r="O261" i="207"/>
  <c r="N261" i="207" s="1"/>
  <c r="Q261" i="207" s="1"/>
  <c r="O215" i="208"/>
  <c r="N215" i="208" s="1"/>
  <c r="Q215" i="208" s="1"/>
  <c r="P215" i="208" s="1"/>
  <c r="S215" i="208" s="1"/>
  <c r="R215" i="208" s="1"/>
  <c r="AR31" i="217"/>
  <c r="O226" i="208"/>
  <c r="N226" i="208" s="1"/>
  <c r="Q226" i="208" s="1"/>
  <c r="P226" i="208" s="1"/>
  <c r="S226" i="208" s="1"/>
  <c r="R226" i="208" s="1"/>
  <c r="O265" i="207"/>
  <c r="N265" i="207" s="1"/>
  <c r="Q265" i="207" s="1"/>
  <c r="O128" i="208"/>
  <c r="N128" i="208" s="1"/>
  <c r="Q128" i="208" s="1"/>
  <c r="P128" i="208" s="1"/>
  <c r="S128" i="208" s="1"/>
  <c r="R128" i="208" s="1"/>
  <c r="O126" i="207"/>
  <c r="N126" i="207" s="1"/>
  <c r="Q126" i="207" s="1"/>
  <c r="P126" i="207" s="1"/>
  <c r="S126" i="207" s="1"/>
  <c r="R126" i="207" s="1"/>
  <c r="O141" i="208"/>
  <c r="N141" i="208" s="1"/>
  <c r="Q141" i="208" s="1"/>
  <c r="AQ47" i="217"/>
  <c r="AG41" i="218"/>
  <c r="AL31" i="217"/>
  <c r="O255" i="207"/>
  <c r="N255" i="207" s="1"/>
  <c r="Q255" i="207" s="1"/>
  <c r="P255" i="207" s="1"/>
  <c r="S255" i="207" s="1"/>
  <c r="R255" i="207" s="1"/>
  <c r="AT40" i="217"/>
  <c r="AG57" i="218"/>
  <c r="O127" i="208"/>
  <c r="N127" i="208" s="1"/>
  <c r="Q127" i="208" s="1"/>
  <c r="P127" i="208" s="1"/>
  <c r="S127" i="208" s="1"/>
  <c r="R127" i="208" s="1"/>
  <c r="AS62" i="217"/>
  <c r="AI58" i="218"/>
  <c r="AM37" i="217"/>
  <c r="O130" i="207"/>
  <c r="N130" i="207" s="1"/>
  <c r="Q130" i="207" s="1"/>
  <c r="P130" i="207" s="1"/>
  <c r="S130" i="207" s="1"/>
  <c r="R130" i="207" s="1"/>
  <c r="O110" i="207"/>
  <c r="N110" i="207" s="1"/>
  <c r="Q110" i="207" s="1"/>
  <c r="AN33" i="217"/>
  <c r="AM42" i="217"/>
  <c r="AH40" i="218"/>
  <c r="O188" i="208"/>
  <c r="N188" i="208" s="1"/>
  <c r="Q188" i="208" s="1"/>
  <c r="P188" i="208" s="1"/>
  <c r="S188" i="208" s="1"/>
  <c r="R188" i="208" s="1"/>
  <c r="AT59" i="217"/>
  <c r="O259" i="207"/>
  <c r="N259" i="207" s="1"/>
  <c r="Q259" i="207" s="1"/>
  <c r="P259" i="207" s="1"/>
  <c r="S259" i="207" s="1"/>
  <c r="R259" i="207" s="1"/>
  <c r="O244" i="207"/>
  <c r="N244" i="207" s="1"/>
  <c r="Q244" i="207" s="1"/>
  <c r="O149" i="208"/>
  <c r="N149" i="208" s="1"/>
  <c r="Q149" i="208" s="1"/>
  <c r="O236" i="208"/>
  <c r="N236" i="208" s="1"/>
  <c r="Q236" i="208" s="1"/>
  <c r="P236" i="208" s="1"/>
  <c r="S236" i="208" s="1"/>
  <c r="R236" i="208" s="1"/>
  <c r="O257" i="207"/>
  <c r="N257" i="207" s="1"/>
  <c r="Q257" i="207" s="1"/>
  <c r="P257" i="207" s="1"/>
  <c r="S257" i="207" s="1"/>
  <c r="R257" i="207" s="1"/>
  <c r="AI45" i="218"/>
  <c r="O201" i="207"/>
  <c r="N201" i="207" s="1"/>
  <c r="Q201" i="207" s="1"/>
  <c r="P201" i="207" s="1"/>
  <c r="S201" i="207" s="1"/>
  <c r="R201" i="207" s="1"/>
  <c r="AL60" i="217"/>
  <c r="AU38" i="217"/>
  <c r="O230" i="208"/>
  <c r="N230" i="208" s="1"/>
  <c r="Q230" i="208" s="1"/>
  <c r="O148" i="207"/>
  <c r="N148" i="207" s="1"/>
  <c r="Q148" i="207" s="1"/>
  <c r="O227" i="208"/>
  <c r="N227" i="208" s="1"/>
  <c r="Q227" i="208" s="1"/>
  <c r="P227" i="208" s="1"/>
  <c r="S227" i="208" s="1"/>
  <c r="R227" i="208" s="1"/>
  <c r="O122" i="207"/>
  <c r="N122" i="207" s="1"/>
  <c r="Q122" i="207" s="1"/>
  <c r="O150" i="208"/>
  <c r="N150" i="208" s="1"/>
  <c r="Q150" i="208" s="1"/>
  <c r="P150" i="208" s="1"/>
  <c r="S150" i="208" s="1"/>
  <c r="R150" i="208" s="1"/>
  <c r="AN54" i="217"/>
  <c r="O120" i="207"/>
  <c r="N120" i="207" s="1"/>
  <c r="Q120" i="207" s="1"/>
  <c r="AP56" i="217"/>
  <c r="O239" i="207"/>
  <c r="N239" i="207" s="1"/>
  <c r="Q239" i="207" s="1"/>
  <c r="O221" i="208"/>
  <c r="N221" i="208" s="1"/>
  <c r="Q221" i="208" s="1"/>
  <c r="O228" i="208"/>
  <c r="N228" i="208" s="1"/>
  <c r="Q228" i="208" s="1"/>
  <c r="P228" i="208" s="1"/>
  <c r="S228" i="208" s="1"/>
  <c r="R228" i="208" s="1"/>
  <c r="AI37" i="218"/>
  <c r="O51" i="207"/>
  <c r="N51" i="207" s="1"/>
  <c r="Q51" i="207" s="1"/>
  <c r="P51" i="207" s="1"/>
  <c r="S51" i="207" s="1"/>
  <c r="R51" i="207" s="1"/>
  <c r="O57" i="207"/>
  <c r="N57" i="207" s="1"/>
  <c r="Q57" i="207" s="1"/>
  <c r="P57" i="207" s="1"/>
  <c r="S57" i="207" s="1"/>
  <c r="R57" i="207" s="1"/>
  <c r="O248" i="207"/>
  <c r="N248" i="207" s="1"/>
  <c r="Q248" i="207" s="1"/>
  <c r="AM60" i="217"/>
  <c r="AS52" i="217"/>
  <c r="O237" i="208"/>
  <c r="N237" i="208" s="1"/>
  <c r="Q237" i="208" s="1"/>
  <c r="P237" i="208" s="1"/>
  <c r="S237" i="208" s="1"/>
  <c r="R237" i="208" s="1"/>
  <c r="O143" i="207"/>
  <c r="N143" i="207" s="1"/>
  <c r="Q143" i="207" s="1"/>
  <c r="P143" i="207" s="1"/>
  <c r="S143" i="207" s="1"/>
  <c r="R143" i="207" s="1"/>
  <c r="O105" i="207"/>
  <c r="N105" i="207" s="1"/>
  <c r="Q105" i="207" s="1"/>
  <c r="P105" i="207" s="1"/>
  <c r="S105" i="207" s="1"/>
  <c r="R105" i="207" s="1"/>
  <c r="O137" i="207"/>
  <c r="N137" i="207" s="1"/>
  <c r="Q137" i="207" s="1"/>
  <c r="P137" i="207" s="1"/>
  <c r="S137" i="207" s="1"/>
  <c r="R137" i="207" s="1"/>
  <c r="O211" i="207"/>
  <c r="N211" i="207" s="1"/>
  <c r="Q211" i="207" s="1"/>
  <c r="AR33" i="217"/>
  <c r="AL57" i="217"/>
  <c r="AJ33" i="217"/>
  <c r="AI46" i="218"/>
  <c r="AS53" i="217"/>
  <c r="O109" i="207"/>
  <c r="N109" i="207" s="1"/>
  <c r="Q109" i="207" s="1"/>
  <c r="P109" i="207" s="1"/>
  <c r="S109" i="207" s="1"/>
  <c r="R109" i="207" s="1"/>
  <c r="O263" i="208"/>
  <c r="N263" i="208" s="1"/>
  <c r="Q263" i="208" s="1"/>
  <c r="P263" i="208" s="1"/>
  <c r="S263" i="208" s="1"/>
  <c r="R263" i="208" s="1"/>
  <c r="AH49" i="218"/>
  <c r="O44" i="208"/>
  <c r="N44" i="208" s="1"/>
  <c r="Q44" i="208" s="1"/>
  <c r="P44" i="208" s="1"/>
  <c r="S44" i="208" s="1"/>
  <c r="R44" i="208" s="1"/>
  <c r="AN44" i="217"/>
  <c r="AI38" i="218"/>
  <c r="AJ41" i="217"/>
  <c r="O121" i="208"/>
  <c r="N121" i="208" s="1"/>
  <c r="Q121" i="208" s="1"/>
  <c r="P121" i="208" s="1"/>
  <c r="S121" i="208" s="1"/>
  <c r="R121" i="208" s="1"/>
  <c r="AI59" i="218"/>
  <c r="AJ51" i="217"/>
  <c r="O208" i="208"/>
  <c r="N208" i="208" s="1"/>
  <c r="Q208" i="208" s="1"/>
  <c r="AH55" i="218"/>
  <c r="AT38" i="217"/>
  <c r="AG52" i="218"/>
  <c r="O183" i="207"/>
  <c r="N183" i="207" s="1"/>
  <c r="Q183" i="207" s="1"/>
  <c r="P183" i="207" s="1"/>
  <c r="S183" i="207" s="1"/>
  <c r="R183" i="207" s="1"/>
  <c r="AS40" i="217"/>
  <c r="AP61" i="217"/>
  <c r="I30" i="226" s="1"/>
  <c r="N30" i="226" s="1"/>
  <c r="T30" i="226" s="1"/>
  <c r="F57" i="232" s="1"/>
  <c r="D38" i="236" s="1"/>
  <c r="O207" i="208"/>
  <c r="N207" i="208" s="1"/>
  <c r="Q207" i="208" s="1"/>
  <c r="AM34" i="217"/>
  <c r="AI62" i="218"/>
  <c r="AI54" i="218"/>
  <c r="AH51" i="218"/>
  <c r="O204" i="207"/>
  <c r="N204" i="207" s="1"/>
  <c r="Q204" i="207" s="1"/>
  <c r="AR42" i="217"/>
  <c r="AR43" i="217"/>
  <c r="O134" i="207"/>
  <c r="N134" i="207" s="1"/>
  <c r="Q134" i="207" s="1"/>
  <c r="AO35" i="217"/>
  <c r="O69" i="207"/>
  <c r="N69" i="207" s="1"/>
  <c r="Q69" i="207" s="1"/>
  <c r="P69" i="207" s="1"/>
  <c r="S69" i="207" s="1"/>
  <c r="R69" i="207" s="1"/>
  <c r="O247" i="208"/>
  <c r="N247" i="208" s="1"/>
  <c r="Q247" i="208" s="1"/>
  <c r="P247" i="208" s="1"/>
  <c r="S247" i="208" s="1"/>
  <c r="R247" i="208" s="1"/>
  <c r="O52" i="207"/>
  <c r="N52" i="207" s="1"/>
  <c r="Q52" i="207" s="1"/>
  <c r="P52" i="207" s="1"/>
  <c r="S52" i="207" s="1"/>
  <c r="R52" i="207" s="1"/>
  <c r="O201" i="208"/>
  <c r="N201" i="208" s="1"/>
  <c r="Q201" i="208" s="1"/>
  <c r="AK61" i="217"/>
  <c r="AI41" i="218"/>
  <c r="AP32" i="217"/>
  <c r="AK43" i="217"/>
  <c r="AT56" i="217"/>
  <c r="AO45" i="217"/>
  <c r="O196" i="208"/>
  <c r="N196" i="208" s="1"/>
  <c r="Q196" i="208" s="1"/>
  <c r="O52" i="208"/>
  <c r="N52" i="208" s="1"/>
  <c r="Q52" i="208" s="1"/>
  <c r="AL34" i="217"/>
  <c r="O49" i="207"/>
  <c r="N49" i="207" s="1"/>
  <c r="Q49" i="207" s="1"/>
  <c r="AM43" i="217"/>
  <c r="AL55" i="217"/>
  <c r="O256" i="208"/>
  <c r="N256" i="208" s="1"/>
  <c r="Q256" i="208" s="1"/>
  <c r="AP37" i="217"/>
  <c r="O210" i="208"/>
  <c r="N210" i="208" s="1"/>
  <c r="Q210" i="208" s="1"/>
  <c r="AI50" i="218"/>
  <c r="AR61" i="217"/>
  <c r="AP55" i="217"/>
  <c r="O103" i="207"/>
  <c r="N103" i="207" s="1"/>
  <c r="Q103" i="207" s="1"/>
  <c r="O49" i="208"/>
  <c r="N49" i="208" s="1"/>
  <c r="Q49" i="208" s="1"/>
  <c r="P49" i="208" s="1"/>
  <c r="S49" i="208" s="1"/>
  <c r="R49" i="208" s="1"/>
  <c r="O59" i="207"/>
  <c r="N59" i="207" s="1"/>
  <c r="Q59" i="207" s="1"/>
  <c r="P59" i="207" s="1"/>
  <c r="S59" i="207" s="1"/>
  <c r="R59" i="207" s="1"/>
  <c r="O212" i="207"/>
  <c r="N212" i="207" s="1"/>
  <c r="Q212" i="207" s="1"/>
  <c r="AJ37" i="217"/>
  <c r="AU60" i="217"/>
  <c r="AH62" i="218"/>
  <c r="O138" i="208"/>
  <c r="N138" i="208" s="1"/>
  <c r="Q138" i="208" s="1"/>
  <c r="AT44" i="217"/>
  <c r="AM40" i="217"/>
  <c r="AN61" i="217"/>
  <c r="AN34" i="217"/>
  <c r="O212" i="208"/>
  <c r="N212" i="208" s="1"/>
  <c r="Q212" i="208" s="1"/>
  <c r="AM58" i="217"/>
  <c r="AH44" i="218"/>
  <c r="AQ55" i="217"/>
  <c r="O114" i="207"/>
  <c r="N114" i="207" s="1"/>
  <c r="Q114" i="207" s="1"/>
  <c r="P114" i="207" s="1"/>
  <c r="S114" i="207" s="1"/>
  <c r="R114" i="207" s="1"/>
  <c r="AN37" i="217"/>
  <c r="AO54" i="217"/>
  <c r="AQ43" i="217"/>
  <c r="AG47" i="218"/>
  <c r="AO56" i="217"/>
  <c r="O247" i="207"/>
  <c r="N247" i="207" s="1"/>
  <c r="Q247" i="207" s="1"/>
  <c r="P247" i="207" s="1"/>
  <c r="S247" i="207" s="1"/>
  <c r="R247" i="207" s="1"/>
  <c r="AR39" i="217"/>
  <c r="AH38" i="218"/>
  <c r="O242" i="207"/>
  <c r="N242" i="207" s="1"/>
  <c r="Q242" i="207" s="1"/>
  <c r="P242" i="207" s="1"/>
  <c r="S242" i="207" s="1"/>
  <c r="R242" i="207" s="1"/>
  <c r="AK31" i="217"/>
  <c r="AU53" i="217"/>
  <c r="O205" i="208"/>
  <c r="N205" i="208" s="1"/>
  <c r="Q205" i="208" s="1"/>
  <c r="AJ49" i="217"/>
  <c r="AQ54" i="217"/>
  <c r="O254" i="208"/>
  <c r="N254" i="208" s="1"/>
  <c r="Q254" i="208" s="1"/>
  <c r="P254" i="208" s="1"/>
  <c r="S254" i="208" s="1"/>
  <c r="R254" i="208" s="1"/>
  <c r="O259" i="208"/>
  <c r="N259" i="208" s="1"/>
  <c r="Q259" i="208" s="1"/>
  <c r="P259" i="208" s="1"/>
  <c r="S259" i="208" s="1"/>
  <c r="R259" i="208" s="1"/>
  <c r="AU34" i="217"/>
  <c r="AP54" i="217"/>
  <c r="AU48" i="217"/>
  <c r="AN39" i="217"/>
  <c r="O192" i="208"/>
  <c r="N192" i="208" s="1"/>
  <c r="Q192" i="208" s="1"/>
  <c r="P192" i="208" s="1"/>
  <c r="S192" i="208" s="1"/>
  <c r="R192" i="208" s="1"/>
  <c r="AP45" i="217"/>
  <c r="O194" i="208"/>
  <c r="N194" i="208" s="1"/>
  <c r="Q194" i="208" s="1"/>
  <c r="P194" i="208" s="1"/>
  <c r="S194" i="208" s="1"/>
  <c r="R194" i="208" s="1"/>
  <c r="O111" i="207"/>
  <c r="N111" i="207" s="1"/>
  <c r="Q111" i="207" s="1"/>
  <c r="O141" i="207"/>
  <c r="N141" i="207" s="1"/>
  <c r="Q141" i="207" s="1"/>
  <c r="P141" i="207" s="1"/>
  <c r="S141" i="207" s="1"/>
  <c r="R141" i="207" s="1"/>
  <c r="AP42" i="217"/>
  <c r="AH32" i="218"/>
  <c r="AP34" i="217"/>
  <c r="O242" i="208"/>
  <c r="N242" i="208" s="1"/>
  <c r="Q242" i="208" s="1"/>
  <c r="AG44" i="218"/>
  <c r="O209" i="208"/>
  <c r="N209" i="208" s="1"/>
  <c r="Q209" i="208" s="1"/>
  <c r="P209" i="208" s="1"/>
  <c r="S209" i="208" s="1"/>
  <c r="R209" i="208" s="1"/>
  <c r="O132" i="208"/>
  <c r="N132" i="208" s="1"/>
  <c r="Q132" i="208" s="1"/>
  <c r="O50" i="207"/>
  <c r="N50" i="207" s="1"/>
  <c r="Q50" i="207" s="1"/>
  <c r="P50" i="207" s="1"/>
  <c r="S50" i="207" s="1"/>
  <c r="R50" i="207" s="1"/>
  <c r="O46" i="208"/>
  <c r="N46" i="208" s="1"/>
  <c r="Q46" i="208" s="1"/>
  <c r="P46" i="208" s="1"/>
  <c r="S46" i="208" s="1"/>
  <c r="R46" i="208" s="1"/>
  <c r="O222" i="207"/>
  <c r="N222" i="207" s="1"/>
  <c r="Q222" i="207" s="1"/>
  <c r="P222" i="207" s="1"/>
  <c r="S222" i="207" s="1"/>
  <c r="R222" i="207" s="1"/>
  <c r="AR52" i="217"/>
  <c r="AG54" i="218"/>
  <c r="AK60" i="217"/>
  <c r="AI33" i="218"/>
  <c r="AM53" i="217"/>
  <c r="AS41" i="217"/>
  <c r="AU45" i="217"/>
  <c r="O245" i="208"/>
  <c r="N245" i="208" s="1"/>
  <c r="Q245" i="208" s="1"/>
  <c r="P245" i="208" s="1"/>
  <c r="S245" i="208" s="1"/>
  <c r="R245" i="208" s="1"/>
  <c r="AT57" i="217"/>
  <c r="O112" i="208"/>
  <c r="N112" i="208" s="1"/>
  <c r="Q112" i="208" s="1"/>
  <c r="O111" i="208"/>
  <c r="N111" i="208" s="1"/>
  <c r="Q111" i="208" s="1"/>
  <c r="P111" i="208" s="1"/>
  <c r="S111" i="208" s="1"/>
  <c r="R111" i="208" s="1"/>
  <c r="AG35" i="218"/>
  <c r="O235" i="207"/>
  <c r="N235" i="207" s="1"/>
  <c r="Q235" i="207" s="1"/>
  <c r="P235" i="207" s="1"/>
  <c r="S235" i="207" s="1"/>
  <c r="R235" i="207" s="1"/>
  <c r="AS61" i="217"/>
  <c r="AO41" i="217"/>
  <c r="AK58" i="217"/>
  <c r="AJ57" i="217"/>
  <c r="AR59" i="217"/>
  <c r="AT31" i="217"/>
  <c r="AK37" i="217"/>
  <c r="AQ62" i="217"/>
  <c r="O237" i="207"/>
  <c r="N237" i="207" s="1"/>
  <c r="Q237" i="207" s="1"/>
  <c r="O103" i="208"/>
  <c r="N103" i="208" s="1"/>
  <c r="Q103" i="208" s="1"/>
  <c r="P103" i="208" s="1"/>
  <c r="S103" i="208" s="1"/>
  <c r="R103" i="208" s="1"/>
  <c r="AG48" i="218"/>
  <c r="AT53" i="217"/>
  <c r="O42" i="208"/>
  <c r="N42" i="208" s="1"/>
  <c r="Q42" i="208" s="1"/>
  <c r="AM45" i="217"/>
  <c r="AT35" i="217"/>
  <c r="AP60" i="217"/>
  <c r="AK55" i="217"/>
  <c r="O210" i="207"/>
  <c r="N210" i="207" s="1"/>
  <c r="Q210" i="207" s="1"/>
  <c r="P210" i="207" s="1"/>
  <c r="S210" i="207" s="1"/>
  <c r="R210" i="207" s="1"/>
  <c r="O113" i="208"/>
  <c r="N113" i="208" s="1"/>
  <c r="Q113" i="208" s="1"/>
  <c r="O198" i="208"/>
  <c r="N198" i="208" s="1"/>
  <c r="Q198" i="208" s="1"/>
  <c r="P198" i="208" s="1"/>
  <c r="S198" i="208" s="1"/>
  <c r="R198" i="208" s="1"/>
  <c r="O70" i="207"/>
  <c r="N70" i="207" s="1"/>
  <c r="Q70" i="207" s="1"/>
  <c r="P70" i="207" s="1"/>
  <c r="S70" i="207" s="1"/>
  <c r="R70" i="207" s="1"/>
  <c r="AL50" i="217"/>
  <c r="AS59" i="217"/>
  <c r="AL38" i="217"/>
  <c r="O68" i="208"/>
  <c r="N68" i="208" s="1"/>
  <c r="Q68" i="208" s="1"/>
  <c r="P68" i="208" s="1"/>
  <c r="S68" i="208" s="1"/>
  <c r="R68" i="208" s="1"/>
  <c r="O188" i="207"/>
  <c r="N188" i="207" s="1"/>
  <c r="Q188" i="207" s="1"/>
  <c r="AU46" i="217"/>
  <c r="O186" i="207"/>
  <c r="N186" i="207" s="1"/>
  <c r="Q186" i="207" s="1"/>
  <c r="P186" i="207" s="1"/>
  <c r="S186" i="207" s="1"/>
  <c r="R186" i="207" s="1"/>
  <c r="O116" i="207"/>
  <c r="N116" i="207" s="1"/>
  <c r="Q116" i="207" s="1"/>
  <c r="AG53" i="218"/>
  <c r="AR44" i="217"/>
  <c r="O254" i="207"/>
  <c r="N254" i="207" s="1"/>
  <c r="Q254" i="207" s="1"/>
  <c r="P254" i="207" s="1"/>
  <c r="S254" i="207" s="1"/>
  <c r="R254" i="207" s="1"/>
  <c r="AS37" i="217"/>
  <c r="AM51" i="217"/>
  <c r="AH45" i="218"/>
  <c r="AO39" i="217"/>
  <c r="AI39" i="218"/>
  <c r="O250" i="208"/>
  <c r="N250" i="208" s="1"/>
  <c r="Q250" i="208" s="1"/>
  <c r="P250" i="208" s="1"/>
  <c r="S250" i="208" s="1"/>
  <c r="R250" i="208" s="1"/>
  <c r="AL39" i="217"/>
  <c r="AN51" i="217"/>
  <c r="AJ53" i="217"/>
  <c r="AH56" i="218"/>
  <c r="AS33" i="217"/>
  <c r="O255" i="208"/>
  <c r="N255" i="208" s="1"/>
  <c r="Q255" i="208" s="1"/>
  <c r="P255" i="208" s="1"/>
  <c r="S255" i="208" s="1"/>
  <c r="R255" i="208" s="1"/>
  <c r="AL54" i="217"/>
  <c r="AI32" i="218"/>
  <c r="O251" i="207"/>
  <c r="N251" i="207" s="1"/>
  <c r="Q251" i="207" s="1"/>
  <c r="P251" i="207" s="1"/>
  <c r="S251" i="207" s="1"/>
  <c r="R251" i="207" s="1"/>
  <c r="AN56" i="217"/>
  <c r="AR57" i="217"/>
  <c r="O46" i="207"/>
  <c r="N46" i="207" s="1"/>
  <c r="Q46" i="207" s="1"/>
  <c r="P46" i="207" s="1"/>
  <c r="S46" i="207" s="1"/>
  <c r="R46" i="207" s="1"/>
  <c r="O187" i="207"/>
  <c r="N187" i="207" s="1"/>
  <c r="Q187" i="207" s="1"/>
  <c r="AJ42" i="217"/>
  <c r="AQ40" i="217"/>
  <c r="O72" i="207"/>
  <c r="N72" i="207" s="1"/>
  <c r="Q72" i="207" s="1"/>
  <c r="P72" i="207" s="1"/>
  <c r="S72" i="207" s="1"/>
  <c r="R72" i="207" s="1"/>
  <c r="O139" i="208"/>
  <c r="N139" i="208" s="1"/>
  <c r="Q139" i="208" s="1"/>
  <c r="P139" i="208" s="1"/>
  <c r="S139" i="208" s="1"/>
  <c r="R139" i="208" s="1"/>
  <c r="AN53" i="217"/>
  <c r="O214" i="207"/>
  <c r="N214" i="207" s="1"/>
  <c r="Q214" i="207" s="1"/>
  <c r="P214" i="207" s="1"/>
  <c r="S214" i="207" s="1"/>
  <c r="R214" i="207" s="1"/>
  <c r="O108" i="207"/>
  <c r="N108" i="207" s="1"/>
  <c r="Q108" i="207" s="1"/>
  <c r="P108" i="207" s="1"/>
  <c r="S108" i="207" s="1"/>
  <c r="R108" i="207" s="1"/>
  <c r="O146" i="207"/>
  <c r="N146" i="207" s="1"/>
  <c r="Q146" i="207" s="1"/>
  <c r="AQ48" i="217"/>
  <c r="O219" i="208"/>
  <c r="N219" i="208" s="1"/>
  <c r="Q219" i="208" s="1"/>
  <c r="P219" i="208" s="1"/>
  <c r="S219" i="208" s="1"/>
  <c r="R219" i="208" s="1"/>
  <c r="AO42" i="217"/>
  <c r="AG36" i="218"/>
  <c r="O183" i="208"/>
  <c r="N183" i="208" s="1"/>
  <c r="Q183" i="208" s="1"/>
  <c r="P183" i="208" s="1"/>
  <c r="S183" i="208" s="1"/>
  <c r="R183" i="208" s="1"/>
  <c r="AG46" i="218"/>
  <c r="AU57" i="217"/>
  <c r="O250" i="207"/>
  <c r="N250" i="207" s="1"/>
  <c r="Q250" i="207" s="1"/>
  <c r="P250" i="207" s="1"/>
  <c r="S250" i="207" s="1"/>
  <c r="R250" i="207" s="1"/>
  <c r="AG37" i="218"/>
  <c r="AG58" i="218"/>
  <c r="O240" i="208"/>
  <c r="N240" i="208" s="1"/>
  <c r="Q240" i="208" s="1"/>
  <c r="P240" i="208" s="1"/>
  <c r="S240" i="208" s="1"/>
  <c r="R240" i="208" s="1"/>
  <c r="AG32" i="218"/>
  <c r="O126" i="208"/>
  <c r="N126" i="208" s="1"/>
  <c r="Q126" i="208" s="1"/>
  <c r="P126" i="208" s="1"/>
  <c r="S126" i="208" s="1"/>
  <c r="R126" i="208" s="1"/>
  <c r="O263" i="207"/>
  <c r="N263" i="207" s="1"/>
  <c r="Q263" i="207" s="1"/>
  <c r="O124" i="208"/>
  <c r="N124" i="208" s="1"/>
  <c r="Q124" i="208" s="1"/>
  <c r="P124" i="208" s="1"/>
  <c r="S124" i="208" s="1"/>
  <c r="R124" i="208" s="1"/>
  <c r="AN32" i="217"/>
  <c r="I28" i="226" s="1"/>
  <c r="N28" i="226" s="1"/>
  <c r="T28" i="226" s="1"/>
  <c r="F46" i="231" s="1"/>
  <c r="O118" i="207"/>
  <c r="N118" i="207" s="1"/>
  <c r="Q118" i="207" s="1"/>
  <c r="P118" i="207" s="1"/>
  <c r="S118" i="207" s="1"/>
  <c r="R118" i="207" s="1"/>
  <c r="AI60" i="218"/>
  <c r="AL51" i="217"/>
  <c r="AH34" i="218"/>
  <c r="AP48" i="217"/>
  <c r="AH52" i="218"/>
  <c r="O115" i="207"/>
  <c r="N115" i="207" s="1"/>
  <c r="Q115" i="207" s="1"/>
  <c r="P115" i="207" s="1"/>
  <c r="S115" i="207" s="1"/>
  <c r="R115" i="207" s="1"/>
  <c r="O69" i="208"/>
  <c r="N69" i="208" s="1"/>
  <c r="Q69" i="208" s="1"/>
  <c r="P69" i="208" s="1"/>
  <c r="S69" i="208" s="1"/>
  <c r="R69" i="208" s="1"/>
  <c r="AJ61" i="217"/>
  <c r="O113" i="207"/>
  <c r="N113" i="207" s="1"/>
  <c r="Q113" i="207" s="1"/>
  <c r="O223" i="208"/>
  <c r="N223" i="208" s="1"/>
  <c r="Q223" i="208" s="1"/>
  <c r="P223" i="208" s="1"/>
  <c r="S223" i="208" s="1"/>
  <c r="R223" i="208" s="1"/>
  <c r="AJ59" i="217"/>
  <c r="AP57" i="217"/>
  <c r="O135" i="208"/>
  <c r="N135" i="208" s="1"/>
  <c r="Q135" i="208" s="1"/>
  <c r="AM47" i="217"/>
  <c r="O109" i="208"/>
  <c r="N109" i="208" s="1"/>
  <c r="Q109" i="208" s="1"/>
  <c r="P109" i="208" s="1"/>
  <c r="S109" i="208" s="1"/>
  <c r="R109" i="208" s="1"/>
  <c r="O258" i="208"/>
  <c r="N258" i="208" s="1"/>
  <c r="Q258" i="208" s="1"/>
  <c r="AR38" i="217"/>
  <c r="AI42" i="218"/>
  <c r="AG39" i="218"/>
  <c r="AS34" i="217"/>
  <c r="O186" i="208"/>
  <c r="N186" i="208" s="1"/>
  <c r="Q186" i="208" s="1"/>
  <c r="P186" i="208" s="1"/>
  <c r="S186" i="208" s="1"/>
  <c r="R186" i="208" s="1"/>
  <c r="AS45" i="217"/>
  <c r="AT45" i="217"/>
  <c r="AR55" i="217"/>
  <c r="AJ38" i="217"/>
  <c r="O182" i="208"/>
  <c r="N182" i="208" s="1"/>
  <c r="Q182" i="208" s="1"/>
  <c r="P182" i="208" s="1"/>
  <c r="S182" i="208" s="1"/>
  <c r="R182" i="208" s="1"/>
  <c r="AS39" i="217"/>
  <c r="O143" i="208"/>
  <c r="N143" i="208" s="1"/>
  <c r="Q143" i="208" s="1"/>
  <c r="AN60" i="217"/>
  <c r="AO60" i="217"/>
  <c r="O199" i="208"/>
  <c r="N199" i="208" s="1"/>
  <c r="Q199" i="208" s="1"/>
  <c r="P199" i="208" s="1"/>
  <c r="S199" i="208" s="1"/>
  <c r="R199" i="208" s="1"/>
  <c r="AL45" i="217"/>
  <c r="AK44" i="217"/>
  <c r="O50" i="208"/>
  <c r="N50" i="208" s="1"/>
  <c r="Q50" i="208" s="1"/>
  <c r="P50" i="208" s="1"/>
  <c r="S50" i="208" s="1"/>
  <c r="R50" i="208" s="1"/>
  <c r="AQ31" i="217"/>
  <c r="O218" i="207"/>
  <c r="N218" i="207" s="1"/>
  <c r="Q218" i="207" s="1"/>
  <c r="P218" i="207" s="1"/>
  <c r="S218" i="207" s="1"/>
  <c r="R218" i="207" s="1"/>
  <c r="AN52" i="217"/>
  <c r="AJ48" i="217"/>
  <c r="AM52" i="217"/>
  <c r="AQ53" i="217"/>
  <c r="O243" i="208"/>
  <c r="N243" i="208" s="1"/>
  <c r="Q243" i="208" s="1"/>
  <c r="P243" i="208" s="1"/>
  <c r="S243" i="208" s="1"/>
  <c r="R243" i="208" s="1"/>
  <c r="AM49" i="217"/>
  <c r="AM55" i="217"/>
  <c r="O45" i="207"/>
  <c r="N45" i="207" s="1"/>
  <c r="Q45" i="207" s="1"/>
  <c r="P45" i="207" s="1"/>
  <c r="S45" i="207" s="1"/>
  <c r="R45" i="207" s="1"/>
  <c r="AQ57" i="217"/>
  <c r="AQ44" i="217"/>
  <c r="AK47" i="217"/>
  <c r="AR62" i="217"/>
  <c r="O194" i="207"/>
  <c r="N194" i="207" s="1"/>
  <c r="Q194" i="207" s="1"/>
  <c r="P194" i="207" s="1"/>
  <c r="S194" i="207" s="1"/>
  <c r="R194" i="207" s="1"/>
  <c r="O192" i="207"/>
  <c r="N192" i="207" s="1"/>
  <c r="Q192" i="207" s="1"/>
  <c r="P192" i="207" s="1"/>
  <c r="S192" i="207" s="1"/>
  <c r="R192" i="207" s="1"/>
  <c r="AG40" i="218"/>
  <c r="AU41" i="217"/>
  <c r="O106" i="208"/>
  <c r="N106" i="208" s="1"/>
  <c r="Q106" i="208" s="1"/>
  <c r="O260" i="208"/>
  <c r="N260" i="208" s="1"/>
  <c r="Q260" i="208" s="1"/>
  <c r="AO37" i="217"/>
  <c r="AS46" i="217"/>
  <c r="O225" i="208"/>
  <c r="N225" i="208" s="1"/>
  <c r="Q225" i="208" s="1"/>
  <c r="AO52" i="217"/>
  <c r="O208" i="207"/>
  <c r="N208" i="207" s="1"/>
  <c r="Q208" i="207" s="1"/>
  <c r="P208" i="207" s="1"/>
  <c r="S208" i="207" s="1"/>
  <c r="R208" i="207" s="1"/>
  <c r="O148" i="208"/>
  <c r="N148" i="208" s="1"/>
  <c r="Q148" i="208" s="1"/>
  <c r="P148" i="208" s="1"/>
  <c r="S148" i="208" s="1"/>
  <c r="R148" i="208" s="1"/>
  <c r="AK35" i="217"/>
  <c r="O233" i="208"/>
  <c r="N233" i="208" s="1"/>
  <c r="Q233" i="208" s="1"/>
  <c r="O229" i="208"/>
  <c r="N229" i="208" s="1"/>
  <c r="Q229" i="208" s="1"/>
  <c r="P229" i="208" s="1"/>
  <c r="S229" i="208" s="1"/>
  <c r="R229" i="208" s="1"/>
  <c r="AH53" i="218"/>
  <c r="AT51" i="217"/>
  <c r="AP35" i="217"/>
  <c r="O222" i="208"/>
  <c r="N222" i="208" s="1"/>
  <c r="Q222" i="208" s="1"/>
  <c r="P222" i="208" s="1"/>
  <c r="S222" i="208" s="1"/>
  <c r="R222" i="208" s="1"/>
  <c r="O189" i="207"/>
  <c r="N189" i="207" s="1"/>
  <c r="Q189" i="207" s="1"/>
  <c r="P189" i="207" s="1"/>
  <c r="S189" i="207" s="1"/>
  <c r="R189" i="207" s="1"/>
  <c r="O145" i="207"/>
  <c r="N145" i="207" s="1"/>
  <c r="Q145" i="207" s="1"/>
  <c r="O152" i="208"/>
  <c r="N152" i="208" s="1"/>
  <c r="Q152" i="208" s="1"/>
  <c r="O224" i="207"/>
  <c r="N224" i="207" s="1"/>
  <c r="Q224" i="207" s="1"/>
  <c r="P224" i="207" s="1"/>
  <c r="S224" i="207" s="1"/>
  <c r="R224" i="207" s="1"/>
  <c r="AS58" i="217"/>
  <c r="AP52" i="217"/>
  <c r="AT32" i="217"/>
  <c r="O258" i="207"/>
  <c r="N258" i="207" s="1"/>
  <c r="Q258" i="207" s="1"/>
  <c r="P258" i="207" s="1"/>
  <c r="S258" i="207" s="1"/>
  <c r="R258" i="207" s="1"/>
  <c r="AG42" i="218"/>
  <c r="O104" i="208"/>
  <c r="N104" i="208" s="1"/>
  <c r="Q104" i="208" s="1"/>
  <c r="O63" i="207"/>
  <c r="N63" i="207" s="1"/>
  <c r="Q63" i="207" s="1"/>
  <c r="P63" i="207" s="1"/>
  <c r="S63" i="207" s="1"/>
  <c r="R63" i="207" s="1"/>
  <c r="AP44" i="217"/>
  <c r="O246" i="207"/>
  <c r="N246" i="207" s="1"/>
  <c r="Q246" i="207" s="1"/>
  <c r="O145" i="208"/>
  <c r="N145" i="208" s="1"/>
  <c r="Q145" i="208" s="1"/>
  <c r="P145" i="208" s="1"/>
  <c r="S145" i="208" s="1"/>
  <c r="R145" i="208" s="1"/>
  <c r="AK57" i="217"/>
  <c r="AS60" i="217"/>
  <c r="O107" i="207"/>
  <c r="N107" i="207" s="1"/>
  <c r="Q107" i="207" s="1"/>
  <c r="AR49" i="217"/>
  <c r="O264" i="208"/>
  <c r="N264" i="208" s="1"/>
  <c r="Q264" i="208" s="1"/>
  <c r="P264" i="208" s="1"/>
  <c r="S264" i="208" s="1"/>
  <c r="R264" i="208" s="1"/>
  <c r="AU49" i="217"/>
  <c r="AU35" i="217"/>
  <c r="O128" i="207"/>
  <c r="N128" i="207" s="1"/>
  <c r="Q128" i="207" s="1"/>
  <c r="P128" i="207" s="1"/>
  <c r="S128" i="207" s="1"/>
  <c r="R128" i="207" s="1"/>
  <c r="AQ32" i="217"/>
  <c r="O252" i="207"/>
  <c r="N252" i="207" s="1"/>
  <c r="Q252" i="207" s="1"/>
  <c r="P252" i="207" s="1"/>
  <c r="S252" i="207" s="1"/>
  <c r="R252" i="207" s="1"/>
  <c r="O197" i="208"/>
  <c r="N197" i="208" s="1"/>
  <c r="Q197" i="208" s="1"/>
  <c r="AP50" i="217"/>
  <c r="AQ39" i="217"/>
  <c r="O129" i="208"/>
  <c r="N129" i="208" s="1"/>
  <c r="Q129" i="208" s="1"/>
  <c r="P129" i="208" s="1"/>
  <c r="S129" i="208" s="1"/>
  <c r="R129" i="208" s="1"/>
  <c r="AU31" i="217"/>
  <c r="AO34" i="217"/>
  <c r="O102" i="208"/>
  <c r="N102" i="208" s="1"/>
  <c r="Q102" i="208" s="1"/>
  <c r="P102" i="208" s="1"/>
  <c r="S102" i="208" s="1"/>
  <c r="R102" i="208" s="1"/>
  <c r="O240" i="207"/>
  <c r="N240" i="207" s="1"/>
  <c r="Q240" i="207" s="1"/>
  <c r="P240" i="207" s="1"/>
  <c r="S240" i="207" s="1"/>
  <c r="R240" i="207" s="1"/>
  <c r="AK38" i="217"/>
  <c r="O260" i="207"/>
  <c r="N260" i="207" s="1"/>
  <c r="Q260" i="207" s="1"/>
  <c r="P260" i="207" s="1"/>
  <c r="S260" i="207" s="1"/>
  <c r="R260" i="207" s="1"/>
  <c r="AR60" i="217"/>
  <c r="AJ58" i="217"/>
  <c r="AQ49" i="217"/>
  <c r="AO51" i="217"/>
  <c r="O67" i="208"/>
  <c r="N67" i="208" s="1"/>
  <c r="Q67" i="208" s="1"/>
  <c r="P67" i="208" s="1"/>
  <c r="S67" i="208" s="1"/>
  <c r="R67" i="208" s="1"/>
  <c r="AT46" i="217"/>
  <c r="AH60" i="218"/>
  <c r="AR56" i="217"/>
  <c r="AH48" i="218"/>
  <c r="O110" i="208"/>
  <c r="N110" i="208" s="1"/>
  <c r="Q110" i="208" s="1"/>
  <c r="P110" i="208" s="1"/>
  <c r="S110" i="208" s="1"/>
  <c r="R110" i="208" s="1"/>
  <c r="O56" i="208"/>
  <c r="N56" i="208" s="1"/>
  <c r="Q56" i="208" s="1"/>
  <c r="O220" i="208"/>
  <c r="N220" i="208" s="1"/>
  <c r="Q220" i="208" s="1"/>
  <c r="P220" i="208" s="1"/>
  <c r="S220" i="208" s="1"/>
  <c r="R220" i="208" s="1"/>
  <c r="O107" i="208"/>
  <c r="N107" i="208" s="1"/>
  <c r="Q107" i="208" s="1"/>
  <c r="P107" i="208" s="1"/>
  <c r="S107" i="208" s="1"/>
  <c r="R107" i="208" s="1"/>
  <c r="AN41" i="217"/>
  <c r="AT37" i="217"/>
  <c r="O235" i="208"/>
  <c r="N235" i="208" s="1"/>
  <c r="Q235" i="208" s="1"/>
  <c r="P235" i="208" s="1"/>
  <c r="S235" i="208" s="1"/>
  <c r="R235" i="208" s="1"/>
  <c r="AH46" i="218"/>
  <c r="AP58" i="217"/>
  <c r="AL41" i="217"/>
  <c r="O106" i="207"/>
  <c r="N106" i="207" s="1"/>
  <c r="Q106" i="207" s="1"/>
  <c r="P106" i="207" s="1"/>
  <c r="S106" i="207" s="1"/>
  <c r="R106" i="207" s="1"/>
  <c r="AO61" i="217"/>
  <c r="AI61" i="218"/>
  <c r="J23" i="226" s="1"/>
  <c r="O23" i="226" s="1"/>
  <c r="O225" i="207"/>
  <c r="N225" i="207" s="1"/>
  <c r="Q225" i="207" s="1"/>
  <c r="O234" i="208"/>
  <c r="N234" i="208" s="1"/>
  <c r="Q234" i="208" s="1"/>
  <c r="P234" i="208" s="1"/>
  <c r="S234" i="208" s="1"/>
  <c r="R234" i="208" s="1"/>
  <c r="AR45" i="217"/>
  <c r="O65" i="208"/>
  <c r="N65" i="208" s="1"/>
  <c r="Q65" i="208" s="1"/>
  <c r="P65" i="208" s="1"/>
  <c r="S65" i="208" s="1"/>
  <c r="R65" i="208" s="1"/>
  <c r="AT60" i="217"/>
  <c r="O238" i="207"/>
  <c r="N238" i="207" s="1"/>
  <c r="Q238" i="207" s="1"/>
  <c r="O236" i="207"/>
  <c r="N236" i="207" s="1"/>
  <c r="Q236" i="207" s="1"/>
  <c r="P236" i="207" s="1"/>
  <c r="S236" i="207" s="1"/>
  <c r="R236" i="207" s="1"/>
  <c r="AH47" i="218"/>
  <c r="AU56" i="217"/>
  <c r="AP47" i="217"/>
  <c r="O190" i="207"/>
  <c r="N190" i="207" s="1"/>
  <c r="Q190" i="207" s="1"/>
  <c r="P190" i="207" s="1"/>
  <c r="S190" i="207" s="1"/>
  <c r="R190" i="207" s="1"/>
  <c r="O213" i="208"/>
  <c r="N213" i="208" s="1"/>
  <c r="Q213" i="208" s="1"/>
  <c r="AK59" i="217"/>
  <c r="AO46" i="217"/>
  <c r="AG34" i="218"/>
  <c r="AL43" i="217"/>
  <c r="O197" i="207"/>
  <c r="N197" i="207" s="1"/>
  <c r="Q197" i="207" s="1"/>
  <c r="P197" i="207" s="1"/>
  <c r="S197" i="207" s="1"/>
  <c r="R197" i="207" s="1"/>
  <c r="AU55" i="217"/>
  <c r="O51" i="208"/>
  <c r="N51" i="208" s="1"/>
  <c r="Q51" i="208" s="1"/>
  <c r="P51" i="208" s="1"/>
  <c r="S51" i="208" s="1"/>
  <c r="R51" i="208" s="1"/>
  <c r="AM44" i="217"/>
  <c r="AQ59" i="217"/>
  <c r="AI40" i="218"/>
  <c r="O55" i="208"/>
  <c r="N55" i="208" s="1"/>
  <c r="Q55" i="208" s="1"/>
  <c r="P55" i="208" s="1"/>
  <c r="S55" i="208" s="1"/>
  <c r="R55" i="208" s="1"/>
  <c r="O244" i="208"/>
  <c r="N244" i="208" s="1"/>
  <c r="Q244" i="208" s="1"/>
  <c r="P244" i="208" s="1"/>
  <c r="S244" i="208" s="1"/>
  <c r="R244" i="208" s="1"/>
  <c r="AU52" i="217"/>
  <c r="AL46" i="217"/>
  <c r="AU47" i="217"/>
  <c r="AU33" i="217"/>
  <c r="AM38" i="217"/>
  <c r="AJ31" i="217"/>
  <c r="AL33" i="217"/>
  <c r="AK45" i="217"/>
  <c r="AH43" i="218"/>
  <c r="AO62" i="217"/>
  <c r="AP39" i="217"/>
  <c r="O147" i="207"/>
  <c r="N147" i="207" s="1"/>
  <c r="Q147" i="207" s="1"/>
  <c r="P147" i="207" s="1"/>
  <c r="S147" i="207" s="1"/>
  <c r="R147" i="207" s="1"/>
  <c r="O117" i="208"/>
  <c r="N117" i="208" s="1"/>
  <c r="Q117" i="208" s="1"/>
  <c r="P117" i="208" s="1"/>
  <c r="S117" i="208" s="1"/>
  <c r="R117" i="208" s="1"/>
  <c r="AP40" i="217"/>
  <c r="AK49" i="217"/>
  <c r="AQ45" i="217"/>
  <c r="AU39" i="217"/>
  <c r="AG43" i="218"/>
  <c r="O67" i="207"/>
  <c r="N67" i="207" s="1"/>
  <c r="Q67" i="207" s="1"/>
  <c r="P67" i="207" s="1"/>
  <c r="S67" i="207" s="1"/>
  <c r="R67" i="207" s="1"/>
  <c r="AN55" i="217"/>
  <c r="AH58" i="218"/>
  <c r="O211" i="208"/>
  <c r="N211" i="208" s="1"/>
  <c r="Q211" i="208" s="1"/>
  <c r="O232" i="208"/>
  <c r="N232" i="208" s="1"/>
  <c r="Q232" i="208" s="1"/>
  <c r="P232" i="208" s="1"/>
  <c r="S232" i="208" s="1"/>
  <c r="R232" i="208" s="1"/>
  <c r="AI44" i="218"/>
  <c r="O71" i="208"/>
  <c r="N71" i="208" s="1"/>
  <c r="Q71" i="208" s="1"/>
  <c r="P71" i="208" s="1"/>
  <c r="S71" i="208" s="1"/>
  <c r="R71" i="208" s="1"/>
  <c r="O243" i="207"/>
  <c r="N243" i="207" s="1"/>
  <c r="Q243" i="207" s="1"/>
  <c r="P243" i="207" s="1"/>
  <c r="S243" i="207" s="1"/>
  <c r="R243" i="207" s="1"/>
  <c r="O153" i="208"/>
  <c r="N153" i="208" s="1"/>
  <c r="Q153" i="208" s="1"/>
  <c r="O193" i="208"/>
  <c r="N193" i="208" s="1"/>
  <c r="Q193" i="208" s="1"/>
  <c r="AT39" i="217"/>
  <c r="AJ39" i="217"/>
  <c r="O151" i="207"/>
  <c r="N151" i="207" s="1"/>
  <c r="Q151" i="207" s="1"/>
  <c r="O149" i="207"/>
  <c r="N149" i="207" s="1"/>
  <c r="Q149" i="207" s="1"/>
  <c r="O123" i="207"/>
  <c r="N123" i="207" s="1"/>
  <c r="Q123" i="207" s="1"/>
  <c r="P123" i="207" s="1"/>
  <c r="S123" i="207" s="1"/>
  <c r="R123" i="207" s="1"/>
  <c r="AJ54" i="217"/>
  <c r="O133" i="207"/>
  <c r="N133" i="207" s="1"/>
  <c r="Q133" i="207" s="1"/>
  <c r="P133" i="207" s="1"/>
  <c r="S133" i="207" s="1"/>
  <c r="R133" i="207" s="1"/>
  <c r="O209" i="207"/>
  <c r="N209" i="207" s="1"/>
  <c r="Q209" i="207" s="1"/>
  <c r="AJ52" i="217"/>
  <c r="AH57" i="218"/>
  <c r="O137" i="208"/>
  <c r="N137" i="208" s="1"/>
  <c r="Q137" i="208" s="1"/>
  <c r="AS56" i="217"/>
  <c r="O124" i="207"/>
  <c r="N124" i="207" s="1"/>
  <c r="Q124" i="207" s="1"/>
  <c r="P124" i="207" s="1"/>
  <c r="S124" i="207" s="1"/>
  <c r="R124" i="207" s="1"/>
  <c r="O105" i="208"/>
  <c r="N105" i="208" s="1"/>
  <c r="Q105" i="208" s="1"/>
  <c r="P105" i="208" s="1"/>
  <c r="S105" i="208" s="1"/>
  <c r="R105" i="208" s="1"/>
  <c r="AO38" i="217"/>
  <c r="O226" i="207"/>
  <c r="N226" i="207" s="1"/>
  <c r="Q226" i="207" s="1"/>
  <c r="O230" i="207"/>
  <c r="N230" i="207" s="1"/>
  <c r="Q230" i="207" s="1"/>
  <c r="AT41" i="217"/>
  <c r="O61" i="208"/>
  <c r="N61" i="208" s="1"/>
  <c r="Q61" i="208" s="1"/>
  <c r="AM59" i="217"/>
  <c r="AP53" i="217"/>
  <c r="AL42" i="217"/>
  <c r="O55" i="207"/>
  <c r="N55" i="207" s="1"/>
  <c r="Q55" i="207" s="1"/>
  <c r="O45" i="208"/>
  <c r="N45" i="208" s="1"/>
  <c r="Q45" i="208" s="1"/>
  <c r="P45" i="208" s="1"/>
  <c r="S45" i="208" s="1"/>
  <c r="R45" i="208" s="1"/>
  <c r="AP41" i="217"/>
  <c r="AK62" i="217"/>
  <c r="AL35" i="217"/>
  <c r="AT42" i="217"/>
  <c r="AI36" i="218"/>
  <c r="O144" i="208"/>
  <c r="N144" i="208" s="1"/>
  <c r="Q144" i="208" s="1"/>
  <c r="P144" i="208" s="1"/>
  <c r="S144" i="208" s="1"/>
  <c r="R144" i="208" s="1"/>
  <c r="O130" i="208"/>
  <c r="N130" i="208" s="1"/>
  <c r="Q130" i="208" s="1"/>
  <c r="P130" i="208" s="1"/>
  <c r="S130" i="208" s="1"/>
  <c r="R130" i="208" s="1"/>
  <c r="AO58" i="217"/>
  <c r="O131" i="208"/>
  <c r="N131" i="208" s="1"/>
  <c r="Q131" i="208" s="1"/>
  <c r="AS31" i="217"/>
  <c r="AJ40" i="217"/>
  <c r="O66" i="208"/>
  <c r="N66" i="208" s="1"/>
  <c r="Q66" i="208" s="1"/>
  <c r="P66" i="208" s="1"/>
  <c r="S66" i="208" s="1"/>
  <c r="R66" i="208" s="1"/>
  <c r="AI56" i="218"/>
  <c r="AI49" i="218"/>
  <c r="AT55" i="217"/>
  <c r="O257" i="208"/>
  <c r="N257" i="208" s="1"/>
  <c r="Q257" i="208" s="1"/>
  <c r="P257" i="208" s="1"/>
  <c r="S257" i="208" s="1"/>
  <c r="R257" i="208" s="1"/>
  <c r="O152" i="207"/>
  <c r="N152" i="207" s="1"/>
  <c r="Q152" i="207" s="1"/>
  <c r="P152" i="207" s="1"/>
  <c r="S152" i="207" s="1"/>
  <c r="R152" i="207" s="1"/>
  <c r="O48" i="208"/>
  <c r="N48" i="208" s="1"/>
  <c r="Q48" i="208" s="1"/>
  <c r="P48" i="208" s="1"/>
  <c r="S48" i="208" s="1"/>
  <c r="R48" i="208" s="1"/>
  <c r="AQ52" i="217"/>
  <c r="O134" i="208"/>
  <c r="N134" i="208" s="1"/>
  <c r="Q134" i="208" s="1"/>
  <c r="AN35" i="217"/>
  <c r="AJ43" i="217"/>
  <c r="AR40" i="217"/>
  <c r="AR50" i="217"/>
  <c r="AJ47" i="217"/>
  <c r="AS55" i="217"/>
  <c r="AS50" i="217"/>
  <c r="AP51" i="217"/>
  <c r="O206" i="208"/>
  <c r="N206" i="208" s="1"/>
  <c r="Q206" i="208" s="1"/>
  <c r="AK33" i="217"/>
  <c r="AH33" i="218"/>
  <c r="O142" i="208"/>
  <c r="N142" i="208" s="1"/>
  <c r="Q142" i="208" s="1"/>
  <c r="P142" i="208" s="1"/>
  <c r="S142" i="208" s="1"/>
  <c r="R142" i="208" s="1"/>
  <c r="AJ35" i="217"/>
  <c r="AJ44" i="217"/>
  <c r="AR53" i="217"/>
  <c r="AU51" i="217"/>
  <c r="AO49" i="217"/>
  <c r="O144" i="207"/>
  <c r="N144" i="207" s="1"/>
  <c r="Q144" i="207" s="1"/>
  <c r="AS54" i="217"/>
  <c r="O262" i="208"/>
  <c r="N262" i="208" s="1"/>
  <c r="Q262" i="208" s="1"/>
  <c r="P262" i="208" s="1"/>
  <c r="S262" i="208" s="1"/>
  <c r="R262" i="208" s="1"/>
  <c r="O131" i="207"/>
  <c r="N131" i="207" s="1"/>
  <c r="Q131" i="207" s="1"/>
  <c r="P131" i="207" s="1"/>
  <c r="S131" i="207" s="1"/>
  <c r="R131" i="207" s="1"/>
  <c r="O117" i="207"/>
  <c r="N117" i="207" s="1"/>
  <c r="Q117" i="207" s="1"/>
  <c r="P117" i="207" s="1"/>
  <c r="S117" i="207" s="1"/>
  <c r="R117" i="207" s="1"/>
  <c r="O220" i="207"/>
  <c r="N220" i="207" s="1"/>
  <c r="Q220" i="207" s="1"/>
  <c r="O54" i="208"/>
  <c r="N54" i="208" s="1"/>
  <c r="Q54" i="208" s="1"/>
  <c r="P54" i="208" s="1"/>
  <c r="S54" i="208" s="1"/>
  <c r="R54" i="208" s="1"/>
  <c r="AT43" i="217"/>
  <c r="AJ45" i="217"/>
  <c r="O150" i="207"/>
  <c r="N150" i="207" s="1"/>
  <c r="Q150" i="207" s="1"/>
  <c r="P150" i="207" s="1"/>
  <c r="S150" i="207" s="1"/>
  <c r="R150" i="207" s="1"/>
  <c r="AO44" i="217"/>
  <c r="O232" i="207"/>
  <c r="N232" i="207" s="1"/>
  <c r="Q232" i="207" s="1"/>
  <c r="P232" i="207" s="1"/>
  <c r="S232" i="207" s="1"/>
  <c r="R232" i="207" s="1"/>
  <c r="O147" i="208"/>
  <c r="N147" i="208" s="1"/>
  <c r="Q147" i="208" s="1"/>
  <c r="O66" i="207"/>
  <c r="N66" i="207" s="1"/>
  <c r="Q66" i="207" s="1"/>
  <c r="O119" i="207"/>
  <c r="N119" i="207" s="1"/>
  <c r="Q119" i="207" s="1"/>
  <c r="P119" i="207" s="1"/>
  <c r="S119" i="207" s="1"/>
  <c r="R119" i="207" s="1"/>
  <c r="AG49" i="218"/>
  <c r="AQ37" i="217"/>
  <c r="AH39" i="218"/>
  <c r="AN58" i="217"/>
  <c r="AI35" i="218"/>
  <c r="AL61" i="217"/>
  <c r="AG38" i="218"/>
  <c r="AL47" i="217"/>
  <c r="AH31" i="218"/>
  <c r="AG55" i="218"/>
  <c r="AH35" i="218"/>
  <c r="O112" i="207"/>
  <c r="N112" i="207" s="1"/>
  <c r="Q112" i="207" s="1"/>
  <c r="P112" i="207" s="1"/>
  <c r="S112" i="207" s="1"/>
  <c r="R112" i="207" s="1"/>
  <c r="O227" i="207"/>
  <c r="N227" i="207" s="1"/>
  <c r="Q227" i="207" s="1"/>
  <c r="O264" i="207"/>
  <c r="N264" i="207" s="1"/>
  <c r="Q264" i="207" s="1"/>
  <c r="AG62" i="218"/>
  <c r="AK52" i="217"/>
  <c r="O116" i="208"/>
  <c r="N116" i="208" s="1"/>
  <c r="Q116" i="208" s="1"/>
  <c r="O104" i="207"/>
  <c r="N104" i="207" s="1"/>
  <c r="Q104" i="207" s="1"/>
  <c r="AO47" i="217"/>
  <c r="AK56" i="217"/>
  <c r="AO59" i="217"/>
  <c r="AR48" i="217"/>
  <c r="O248" i="208"/>
  <c r="N248" i="208" s="1"/>
  <c r="Q248" i="208" s="1"/>
  <c r="O200" i="208"/>
  <c r="N200" i="208" s="1"/>
  <c r="Q200" i="208" s="1"/>
  <c r="P200" i="208" s="1"/>
  <c r="S200" i="208" s="1"/>
  <c r="R200" i="208" s="1"/>
  <c r="O219" i="207"/>
  <c r="N219" i="207" s="1"/>
  <c r="Q219" i="207" s="1"/>
  <c r="P219" i="207" s="1"/>
  <c r="S219" i="207" s="1"/>
  <c r="R219" i="207" s="1"/>
  <c r="AO43" i="217"/>
  <c r="AO32" i="217"/>
  <c r="AT52" i="217"/>
  <c r="O203" i="207"/>
  <c r="N203" i="207" s="1"/>
  <c r="Q203" i="207" s="1"/>
  <c r="P203" i="207" s="1"/>
  <c r="S203" i="207" s="1"/>
  <c r="R203" i="207" s="1"/>
  <c r="AK46" i="217"/>
  <c r="O125" i="208"/>
  <c r="N125" i="208" s="1"/>
  <c r="Q125" i="208" s="1"/>
  <c r="P125" i="208" s="1"/>
  <c r="S125" i="208" s="1"/>
  <c r="R125" i="208" s="1"/>
  <c r="O265" i="208"/>
  <c r="N265" i="208" s="1"/>
  <c r="Q265" i="208" s="1"/>
  <c r="AG60" i="218"/>
  <c r="AJ55" i="217"/>
  <c r="O53" i="207"/>
  <c r="N53" i="207" s="1"/>
  <c r="Q53" i="207" s="1"/>
  <c r="P53" i="207" s="1"/>
  <c r="S53" i="207" s="1"/>
  <c r="R53" i="207" s="1"/>
  <c r="AT33" i="217"/>
  <c r="O54" i="207"/>
  <c r="N54" i="207" s="1"/>
  <c r="Q54" i="207" s="1"/>
  <c r="P54" i="207" s="1"/>
  <c r="S54" i="207" s="1"/>
  <c r="R54" i="207" s="1"/>
  <c r="AH37" i="218"/>
  <c r="O246" i="208"/>
  <c r="N246" i="208" s="1"/>
  <c r="Q246" i="208" s="1"/>
  <c r="P246" i="208" s="1"/>
  <c r="S246" i="208" s="1"/>
  <c r="R246" i="208" s="1"/>
  <c r="AI57" i="218"/>
  <c r="AH42" i="218"/>
  <c r="AG31" i="218"/>
  <c r="AZ33" i="204" s="1"/>
  <c r="AI47" i="218"/>
  <c r="AM39" i="217"/>
  <c r="AH41" i="218"/>
  <c r="AI52" i="218"/>
  <c r="O115" i="208"/>
  <c r="N115" i="208" s="1"/>
  <c r="Q115" i="208" s="1"/>
  <c r="P115" i="208" s="1"/>
  <c r="S115" i="208" s="1"/>
  <c r="R115" i="208" s="1"/>
  <c r="AJ62" i="217"/>
  <c r="O228" i="207"/>
  <c r="N228" i="207" s="1"/>
  <c r="Q228" i="207" s="1"/>
  <c r="O190" i="208"/>
  <c r="N190" i="208" s="1"/>
  <c r="Q190" i="208" s="1"/>
  <c r="P190" i="208" s="1"/>
  <c r="S190" i="208" s="1"/>
  <c r="R190" i="208" s="1"/>
  <c r="AM57" i="217"/>
  <c r="O42" i="207"/>
  <c r="N42" i="207" s="1"/>
  <c r="Q42" i="207" s="1"/>
  <c r="P42" i="207" s="1"/>
  <c r="S42" i="207" s="1"/>
  <c r="R42" i="207" s="1"/>
  <c r="O191" i="207"/>
  <c r="N191" i="207" s="1"/>
  <c r="Q191" i="207" s="1"/>
  <c r="P191" i="207" s="1"/>
  <c r="S191" i="207" s="1"/>
  <c r="R191" i="207" s="1"/>
  <c r="AT34" i="217"/>
  <c r="AQ60" i="217"/>
  <c r="O182" i="207"/>
  <c r="N182" i="207" s="1"/>
  <c r="Q182" i="207" s="1"/>
  <c r="P182" i="207" s="1"/>
  <c r="S182" i="207" s="1"/>
  <c r="R182" i="207" s="1"/>
  <c r="AQ33" i="217"/>
  <c r="AM61" i="217"/>
  <c r="AU59" i="217"/>
  <c r="AL52" i="217"/>
  <c r="AN31" i="217"/>
  <c r="AP43" i="217"/>
  <c r="AN38" i="217"/>
  <c r="O214" i="208"/>
  <c r="N214" i="208" s="1"/>
  <c r="Q214" i="208" s="1"/>
  <c r="P214" i="208" s="1"/>
  <c r="S214" i="208" s="1"/>
  <c r="R214" i="208" s="1"/>
  <c r="AL62" i="217"/>
  <c r="O253" i="207"/>
  <c r="N253" i="207" s="1"/>
  <c r="Q253" i="207" s="1"/>
  <c r="P253" i="207" s="1"/>
  <c r="S253" i="207" s="1"/>
  <c r="R253" i="207" s="1"/>
  <c r="O120" i="208"/>
  <c r="N120" i="208" s="1"/>
  <c r="Q120" i="208" s="1"/>
  <c r="P120" i="208" s="1"/>
  <c r="S120" i="208" s="1"/>
  <c r="R120" i="208" s="1"/>
  <c r="AL56" i="217"/>
  <c r="O119" i="208"/>
  <c r="N119" i="208" s="1"/>
  <c r="Q119" i="208" s="1"/>
  <c r="AR58" i="217"/>
  <c r="O217" i="207"/>
  <c r="N217" i="207" s="1"/>
  <c r="Q217" i="207" s="1"/>
  <c r="P217" i="207" s="1"/>
  <c r="S217" i="207" s="1"/>
  <c r="R217" i="207" s="1"/>
  <c r="AT54" i="217"/>
  <c r="AG56" i="218"/>
  <c r="O58" i="207"/>
  <c r="N58" i="207" s="1"/>
  <c r="Q58" i="207" s="1"/>
  <c r="P58" i="207" s="1"/>
  <c r="S58" i="207" s="1"/>
  <c r="R58" i="207" s="1"/>
  <c r="O118" i="208"/>
  <c r="N118" i="208" s="1"/>
  <c r="Q118" i="208" s="1"/>
  <c r="O138" i="207"/>
  <c r="N138" i="207" s="1"/>
  <c r="Q138" i="207" s="1"/>
  <c r="P138" i="207" s="1"/>
  <c r="S138" i="207" s="1"/>
  <c r="R138" i="207" s="1"/>
  <c r="AU43" i="217"/>
  <c r="AJ56" i="217"/>
  <c r="O48" i="207"/>
  <c r="N48" i="207" s="1"/>
  <c r="Q48" i="207" s="1"/>
  <c r="P48" i="207" s="1"/>
  <c r="S48" i="207" s="1"/>
  <c r="R48" i="207" s="1"/>
  <c r="AL37" i="217"/>
  <c r="O195" i="207"/>
  <c r="N195" i="207" s="1"/>
  <c r="Q195" i="207" s="1"/>
  <c r="AU54" i="217"/>
  <c r="AP33" i="217"/>
  <c r="AJ60" i="217"/>
  <c r="AN48" i="217"/>
  <c r="AI34" i="218"/>
  <c r="O132" i="207"/>
  <c r="N132" i="207" s="1"/>
  <c r="Q132" i="207" s="1"/>
  <c r="P132" i="207" s="1"/>
  <c r="S132" i="207" s="1"/>
  <c r="R132" i="207" s="1"/>
  <c r="AS49" i="217"/>
  <c r="AU58" i="217"/>
  <c r="AL49" i="217"/>
  <c r="AK50" i="217"/>
  <c r="AJ46" i="217"/>
  <c r="O68" i="207"/>
  <c r="N68" i="207" s="1"/>
  <c r="Q68" i="207" s="1"/>
  <c r="P68" i="207" s="1"/>
  <c r="S68" i="207" s="1"/>
  <c r="R68" i="207" s="1"/>
  <c r="O142" i="207"/>
  <c r="N142" i="207" s="1"/>
  <c r="Q142" i="207" s="1"/>
  <c r="P142" i="207" s="1"/>
  <c r="S142" i="207" s="1"/>
  <c r="R142" i="207" s="1"/>
  <c r="AS43" i="217"/>
  <c r="O252" i="208"/>
  <c r="N252" i="208" s="1"/>
  <c r="Q252" i="208" s="1"/>
  <c r="P252" i="208" s="1"/>
  <c r="S252" i="208" s="1"/>
  <c r="R252" i="208" s="1"/>
  <c r="AR37" i="217"/>
  <c r="AI31" i="218"/>
  <c r="AR46" i="217"/>
  <c r="O58" i="208"/>
  <c r="N58" i="208" s="1"/>
  <c r="Q58" i="208" s="1"/>
  <c r="P58" i="208" s="1"/>
  <c r="S58" i="208" s="1"/>
  <c r="R58" i="208" s="1"/>
  <c r="AJ34" i="217"/>
  <c r="O43" i="207"/>
  <c r="N43" i="207" s="1"/>
  <c r="Q43" i="207" s="1"/>
  <c r="AU61" i="217"/>
  <c r="AM48" i="217"/>
  <c r="AR41" i="217"/>
  <c r="O122" i="208"/>
  <c r="N122" i="208" s="1"/>
  <c r="Q122" i="208" s="1"/>
  <c r="O249" i="207"/>
  <c r="N249" i="207" s="1"/>
  <c r="Q249" i="207" s="1"/>
  <c r="P249" i="207" s="1"/>
  <c r="S249" i="207" s="1"/>
  <c r="R249" i="207" s="1"/>
  <c r="O121" i="207"/>
  <c r="N121" i="207" s="1"/>
  <c r="Q121" i="207" s="1"/>
  <c r="P121" i="207" s="1"/>
  <c r="S121" i="207" s="1"/>
  <c r="R121" i="207" s="1"/>
  <c r="AQ51" i="217"/>
  <c r="AR47" i="217"/>
  <c r="AT48" i="217"/>
  <c r="O218" i="208"/>
  <c r="N218" i="208" s="1"/>
  <c r="Q218" i="208" s="1"/>
  <c r="P218" i="208" s="1"/>
  <c r="S218" i="208" s="1"/>
  <c r="R218" i="208" s="1"/>
  <c r="O238" i="208"/>
  <c r="N238" i="208" s="1"/>
  <c r="Q238" i="208" s="1"/>
  <c r="P238" i="208" s="1"/>
  <c r="S238" i="208" s="1"/>
  <c r="R238" i="208" s="1"/>
  <c r="O195" i="208"/>
  <c r="N195" i="208" s="1"/>
  <c r="Q195" i="208" s="1"/>
  <c r="AL58" i="217"/>
  <c r="O44" i="207"/>
  <c r="N44" i="207" s="1"/>
  <c r="Q44" i="207" s="1"/>
  <c r="P44" i="207" s="1"/>
  <c r="S44" i="207" s="1"/>
  <c r="R44" i="207" s="1"/>
  <c r="AH50" i="218"/>
  <c r="O253" i="208"/>
  <c r="N253" i="208" s="1"/>
  <c r="Q253" i="208" s="1"/>
  <c r="P253" i="208" s="1"/>
  <c r="S253" i="208" s="1"/>
  <c r="R253" i="208" s="1"/>
  <c r="AS44" i="217"/>
  <c r="O221" i="207"/>
  <c r="N221" i="207" s="1"/>
  <c r="Q221" i="207" s="1"/>
  <c r="P221" i="207" s="1"/>
  <c r="S221" i="207" s="1"/>
  <c r="R221" i="207" s="1"/>
  <c r="AN49" i="217"/>
  <c r="AS48" i="217"/>
  <c r="AQ58" i="217"/>
  <c r="O62" i="207"/>
  <c r="N62" i="207" s="1"/>
  <c r="Q62" i="207" s="1"/>
  <c r="P62" i="207" s="1"/>
  <c r="S62" i="207" s="1"/>
  <c r="R62" i="207" s="1"/>
  <c r="AR32" i="217"/>
  <c r="O223" i="207"/>
  <c r="N223" i="207" s="1"/>
  <c r="Q223" i="207" s="1"/>
  <c r="P223" i="207" s="1"/>
  <c r="S223" i="207" s="1"/>
  <c r="R223" i="207" s="1"/>
  <c r="AK41" i="217"/>
  <c r="AN43" i="217"/>
  <c r="O256" i="207"/>
  <c r="N256" i="207" s="1"/>
  <c r="Q256" i="207" s="1"/>
  <c r="P256" i="207" s="1"/>
  <c r="S256" i="207" s="1"/>
  <c r="R256" i="207" s="1"/>
  <c r="AR51" i="217"/>
  <c r="O187" i="208"/>
  <c r="N187" i="208" s="1"/>
  <c r="Q187" i="208" s="1"/>
  <c r="P187" i="208" s="1"/>
  <c r="S187" i="208" s="1"/>
  <c r="R187" i="208" s="1"/>
  <c r="AN40" i="217"/>
  <c r="AK54" i="217"/>
  <c r="AM50" i="217"/>
  <c r="O213" i="207"/>
  <c r="N213" i="207" s="1"/>
  <c r="Q213" i="207" s="1"/>
  <c r="P213" i="207" s="1"/>
  <c r="S213" i="207" s="1"/>
  <c r="R213" i="207" s="1"/>
  <c r="AS42" i="217"/>
  <c r="AQ56" i="217"/>
  <c r="O262" i="207"/>
  <c r="N262" i="207" s="1"/>
  <c r="Q262" i="207" s="1"/>
  <c r="P262" i="207" s="1"/>
  <c r="S262" i="207" s="1"/>
  <c r="R262" i="207" s="1"/>
  <c r="O56" i="207"/>
  <c r="N56" i="207" s="1"/>
  <c r="Q56" i="207" s="1"/>
  <c r="P56" i="207" s="1"/>
  <c r="S56" i="207" s="1"/>
  <c r="R56" i="207" s="1"/>
  <c r="AO57" i="217"/>
  <c r="AJ32" i="217"/>
  <c r="AO55" i="217"/>
  <c r="O251" i="208"/>
  <c r="N251" i="208" s="1"/>
  <c r="Q251" i="208" s="1"/>
  <c r="P251" i="208" s="1"/>
  <c r="S251" i="208" s="1"/>
  <c r="R251" i="208" s="1"/>
  <c r="AO31" i="217"/>
  <c r="AI55" i="218"/>
  <c r="AQ41" i="217"/>
  <c r="O133" i="208"/>
  <c r="N133" i="208" s="1"/>
  <c r="Q133" i="208" s="1"/>
  <c r="P133" i="208" s="1"/>
  <c r="S133" i="208" s="1"/>
  <c r="R133" i="208" s="1"/>
  <c r="O249" i="208"/>
  <c r="N249" i="208" s="1"/>
  <c r="Q249" i="208" s="1"/>
  <c r="AM35" i="217"/>
  <c r="AP38" i="217"/>
  <c r="AI48" i="218"/>
  <c r="AM46" i="217"/>
  <c r="O203" i="208"/>
  <c r="N203" i="208" s="1"/>
  <c r="Q203" i="208" s="1"/>
  <c r="P203" i="208" s="1"/>
  <c r="S203" i="208" s="1"/>
  <c r="R203" i="208" s="1"/>
  <c r="O204" i="208"/>
  <c r="N204" i="208" s="1"/>
  <c r="Q204" i="208" s="1"/>
  <c r="P204" i="208" s="1"/>
  <c r="S204" i="208" s="1"/>
  <c r="R204" i="208" s="1"/>
  <c r="AN62" i="217"/>
  <c r="AN46" i="217"/>
  <c r="AM62" i="217"/>
  <c r="AG45" i="218"/>
  <c r="AT50" i="217"/>
  <c r="AP62" i="217"/>
  <c r="AR34" i="217"/>
  <c r="O53" i="208"/>
  <c r="N53" i="208" s="1"/>
  <c r="Q53" i="208" s="1"/>
  <c r="O189" i="208"/>
  <c r="N189" i="208" s="1"/>
  <c r="Q189" i="208" s="1"/>
  <c r="P189" i="208" s="1"/>
  <c r="S189" i="208" s="1"/>
  <c r="R189" i="208" s="1"/>
  <c r="AL40" i="217"/>
  <c r="O139" i="207"/>
  <c r="N139" i="207" s="1"/>
  <c r="Q139" i="207" s="1"/>
  <c r="P139" i="207" s="1"/>
  <c r="S139" i="207" s="1"/>
  <c r="R139" i="207" s="1"/>
  <c r="AP46" i="217"/>
  <c r="O202" i="208"/>
  <c r="N202" i="208" s="1"/>
  <c r="Q202" i="208" s="1"/>
  <c r="P202" i="208" s="1"/>
  <c r="S202" i="208" s="1"/>
  <c r="R202" i="208" s="1"/>
  <c r="O140" i="208"/>
  <c r="N140" i="208" s="1"/>
  <c r="Q140" i="208" s="1"/>
  <c r="P140" i="208" s="1"/>
  <c r="S140" i="208" s="1"/>
  <c r="R140" i="208" s="1"/>
  <c r="O47" i="208"/>
  <c r="N47" i="208" s="1"/>
  <c r="Q47" i="208" s="1"/>
  <c r="P47" i="208" s="1"/>
  <c r="S47" i="208" s="1"/>
  <c r="R47" i="208" s="1"/>
  <c r="AH61" i="218"/>
  <c r="AU40" i="217"/>
  <c r="O129" i="207"/>
  <c r="N129" i="207" s="1"/>
  <c r="Q129" i="207" s="1"/>
  <c r="P129" i="207" s="1"/>
  <c r="S129" i="207" s="1"/>
  <c r="R129" i="207" s="1"/>
  <c r="AN59" i="217"/>
  <c r="AT49" i="217"/>
  <c r="O43" i="208"/>
  <c r="N43" i="208" s="1"/>
  <c r="Q43" i="208" s="1"/>
  <c r="P43" i="208" s="1"/>
  <c r="S43" i="208" s="1"/>
  <c r="R43" i="208" s="1"/>
  <c r="AG50" i="218"/>
  <c r="AN45" i="217"/>
  <c r="AO50" i="217"/>
  <c r="AQ35" i="217"/>
  <c r="AT58" i="217"/>
  <c r="O59" i="208"/>
  <c r="N59" i="208" s="1"/>
  <c r="Q59" i="208" s="1"/>
  <c r="P59" i="208" s="1"/>
  <c r="S59" i="208" s="1"/>
  <c r="R59" i="208" s="1"/>
  <c r="O108" i="208"/>
  <c r="N108" i="208" s="1"/>
  <c r="Q108" i="208" s="1"/>
  <c r="O184" i="207"/>
  <c r="N184" i="207" s="1"/>
  <c r="Q184" i="207" s="1"/>
  <c r="P184" i="207" s="1"/>
  <c r="S184" i="207" s="1"/>
  <c r="R184" i="207" s="1"/>
  <c r="AN42" i="217"/>
  <c r="O229" i="207"/>
  <c r="N229" i="207" s="1"/>
  <c r="Q229" i="207" s="1"/>
  <c r="P229" i="207" s="1"/>
  <c r="S229" i="207" s="1"/>
  <c r="R229" i="207" s="1"/>
  <c r="AS38" i="217"/>
  <c r="O65" i="207"/>
  <c r="N65" i="207" s="1"/>
  <c r="Q65" i="207" s="1"/>
  <c r="P65" i="207" s="1"/>
  <c r="S65" i="207" s="1"/>
  <c r="R65" i="207" s="1"/>
  <c r="AK51" i="217"/>
  <c r="O70" i="208"/>
  <c r="N70" i="208" s="1"/>
  <c r="Q70" i="208" s="1"/>
  <c r="AU62" i="217"/>
  <c r="AK42" i="217"/>
  <c r="AL44" i="217"/>
  <c r="O151" i="208"/>
  <c r="N151" i="208" s="1"/>
  <c r="Q151" i="208" s="1"/>
  <c r="P151" i="208" s="1"/>
  <c r="S151" i="208" s="1"/>
  <c r="R151" i="208" s="1"/>
  <c r="O64" i="208"/>
  <c r="N64" i="208" s="1"/>
  <c r="Q64" i="208" s="1"/>
  <c r="P64" i="208" s="1"/>
  <c r="S64" i="208" s="1"/>
  <c r="R64" i="208" s="1"/>
  <c r="O114" i="208"/>
  <c r="N114" i="208" s="1"/>
  <c r="Q114" i="208" s="1"/>
  <c r="P114" i="208" s="1"/>
  <c r="S114" i="208" s="1"/>
  <c r="R114" i="208" s="1"/>
  <c r="AO40" i="217"/>
  <c r="O64" i="207"/>
  <c r="N64" i="207" s="1"/>
  <c r="Q64" i="207" s="1"/>
  <c r="P64" i="207" s="1"/>
  <c r="S64" i="207" s="1"/>
  <c r="R64" i="207" s="1"/>
  <c r="O224" i="208"/>
  <c r="N224" i="208" s="1"/>
  <c r="Q224" i="208" s="1"/>
  <c r="P224" i="208" s="1"/>
  <c r="S224" i="208" s="1"/>
  <c r="R224" i="208" s="1"/>
  <c r="O266" i="208"/>
  <c r="N266" i="208" s="1"/>
  <c r="Q266" i="208" s="1"/>
  <c r="AM32" i="217"/>
  <c r="I27" i="226" s="1"/>
  <c r="N27" i="226" s="1"/>
  <c r="T27" i="226" s="1"/>
  <c r="F43" i="230" s="1"/>
  <c r="AU44" i="217"/>
  <c r="O57" i="208"/>
  <c r="N57" i="208" s="1"/>
  <c r="Q57" i="208" s="1"/>
  <c r="P57" i="208" s="1"/>
  <c r="S57" i="208" s="1"/>
  <c r="R57" i="208" s="1"/>
  <c r="AS32" i="217"/>
  <c r="AP31" i="217"/>
  <c r="O184" i="208"/>
  <c r="N184" i="208" s="1"/>
  <c r="Q184" i="208" s="1"/>
  <c r="AI43" i="218"/>
  <c r="AJ50" i="217"/>
  <c r="AS51" i="217"/>
  <c r="O140" i="207"/>
  <c r="N140" i="207" s="1"/>
  <c r="Q140" i="207" s="1"/>
  <c r="P140" i="207" s="1"/>
  <c r="S140" i="207" s="1"/>
  <c r="R140" i="207" s="1"/>
  <c r="AM56" i="217"/>
  <c r="AP49" i="217"/>
  <c r="AQ42" i="217"/>
  <c r="O239" i="208"/>
  <c r="N239" i="208" s="1"/>
  <c r="Q239" i="208" s="1"/>
  <c r="AI51" i="218"/>
  <c r="AK32" i="217"/>
  <c r="O125" i="207"/>
  <c r="N125" i="207" s="1"/>
  <c r="Q125" i="207" s="1"/>
  <c r="P125" i="207" s="1"/>
  <c r="S125" i="207" s="1"/>
  <c r="R125" i="207" s="1"/>
  <c r="AK39" i="217"/>
  <c r="AN50" i="217"/>
  <c r="AH54" i="218"/>
  <c r="AK53" i="217"/>
  <c r="AS57" i="217"/>
  <c r="O61" i="207"/>
  <c r="N61" i="207" s="1"/>
  <c r="Q61" i="207" s="1"/>
  <c r="AK40" i="217"/>
  <c r="AT61" i="217"/>
  <c r="I34" i="226" s="1"/>
  <c r="N34" i="226" s="1"/>
  <c r="T34" i="226" s="1"/>
  <c r="AT47" i="217"/>
  <c r="AL32" i="217"/>
  <c r="O191" i="208"/>
  <c r="N191" i="208" s="1"/>
  <c r="Q191" i="208" s="1"/>
  <c r="P191" i="208" s="1"/>
  <c r="S191" i="208" s="1"/>
  <c r="R191" i="208" s="1"/>
  <c r="O185" i="208"/>
  <c r="N185" i="208" s="1"/>
  <c r="Q185" i="208" s="1"/>
  <c r="P185" i="208" s="1"/>
  <c r="S185" i="208" s="1"/>
  <c r="R185" i="208" s="1"/>
  <c r="AS47" i="217"/>
  <c r="AO53" i="217"/>
  <c r="T51" i="208"/>
  <c r="V51" i="208" s="1"/>
  <c r="BR51" i="208" s="1"/>
  <c r="I33" i="226"/>
  <c r="N33" i="226" s="1"/>
  <c r="T33" i="226" s="1"/>
  <c r="BP36" i="204"/>
  <c r="BP107" i="204"/>
  <c r="BP85" i="204"/>
  <c r="BP65" i="204"/>
  <c r="BP69" i="204"/>
  <c r="BP112" i="204"/>
  <c r="BP75" i="204"/>
  <c r="BP64" i="204"/>
  <c r="BP63" i="204"/>
  <c r="BP90" i="204"/>
  <c r="BP82" i="204"/>
  <c r="BP102" i="204"/>
  <c r="BP78" i="204"/>
  <c r="BP111" i="204"/>
  <c r="BP57" i="204"/>
  <c r="BI79" i="204"/>
  <c r="BI117" i="204"/>
  <c r="BI91" i="204"/>
  <c r="BI81" i="204"/>
  <c r="BI65" i="204"/>
  <c r="BI70" i="204"/>
  <c r="BQ70" i="204" s="1"/>
  <c r="BI112" i="204"/>
  <c r="BI78" i="204"/>
  <c r="BI102" i="204"/>
  <c r="BI57" i="204"/>
  <c r="BI56" i="204"/>
  <c r="BI62" i="204"/>
  <c r="BH70" i="204"/>
  <c r="BI67" i="204"/>
  <c r="BI60" i="204"/>
  <c r="BI51" i="204"/>
  <c r="BI97" i="204"/>
  <c r="BI66" i="204"/>
  <c r="BA93" i="204"/>
  <c r="T51" i="207"/>
  <c r="W51" i="207" s="1"/>
  <c r="T126" i="207"/>
  <c r="V126" i="207" s="1"/>
  <c r="BR126" i="207" s="1"/>
  <c r="T201" i="207"/>
  <c r="U201" i="207" s="1"/>
  <c r="BQ201" i="207" s="1"/>
  <c r="T203" i="208"/>
  <c r="U203" i="208" s="1"/>
  <c r="BQ203" i="208" s="1"/>
  <c r="T197" i="207"/>
  <c r="U197" i="207" s="1"/>
  <c r="BQ197" i="207" s="1"/>
  <c r="T214" i="207"/>
  <c r="W214" i="207" s="1"/>
  <c r="T243" i="207"/>
  <c r="U243" i="207" s="1"/>
  <c r="BQ243" i="207" s="1"/>
  <c r="T71" i="208"/>
  <c r="V71" i="208" s="1"/>
  <c r="BR71" i="208" s="1"/>
  <c r="T64" i="208"/>
  <c r="U64" i="208" s="1"/>
  <c r="BQ64" i="208" s="1"/>
  <c r="T253" i="207"/>
  <c r="W253" i="207" s="1"/>
  <c r="T148" i="208"/>
  <c r="U148" i="208" s="1"/>
  <c r="BQ148" i="208" s="1"/>
  <c r="T245" i="207"/>
  <c r="U245" i="207" s="1"/>
  <c r="BQ245" i="207" s="1"/>
  <c r="T127" i="208"/>
  <c r="V127" i="208" s="1"/>
  <c r="BR127" i="208" s="1"/>
  <c r="T50" i="207"/>
  <c r="W50" i="207" s="1"/>
  <c r="T262" i="207"/>
  <c r="V262" i="207" s="1"/>
  <c r="BR262" i="207" s="1"/>
  <c r="T242" i="207"/>
  <c r="W242" i="207" s="1"/>
  <c r="T188" i="208"/>
  <c r="W188" i="208" s="1"/>
  <c r="T259" i="208"/>
  <c r="U259" i="208" s="1"/>
  <c r="BQ259" i="208" s="1"/>
  <c r="T140" i="207"/>
  <c r="V140" i="207" s="1"/>
  <c r="BR140" i="207" s="1"/>
  <c r="T49" i="208"/>
  <c r="W49" i="208" s="1"/>
  <c r="T266" i="207"/>
  <c r="V266" i="207" s="1"/>
  <c r="BR266" i="207" s="1"/>
  <c r="T219" i="207"/>
  <c r="V219" i="207" s="1"/>
  <c r="BR219" i="207" s="1"/>
  <c r="T231" i="208"/>
  <c r="V231" i="208" s="1"/>
  <c r="BR231" i="208" s="1"/>
  <c r="T204" i="208"/>
  <c r="V204" i="208" s="1"/>
  <c r="BR204" i="208" s="1"/>
  <c r="T183" i="208"/>
  <c r="W183" i="208" s="1"/>
  <c r="T124" i="207"/>
  <c r="V124" i="207" s="1"/>
  <c r="BR124" i="207" s="1"/>
  <c r="T238" i="208"/>
  <c r="W238" i="208" s="1"/>
  <c r="T144" i="208"/>
  <c r="V144" i="208" s="1"/>
  <c r="BR144" i="208" s="1"/>
  <c r="T58" i="207"/>
  <c r="U58" i="207" s="1"/>
  <c r="BQ58" i="207" s="1"/>
  <c r="T126" i="208"/>
  <c r="V126" i="208" s="1"/>
  <c r="BR126" i="208" s="1"/>
  <c r="T44" i="207"/>
  <c r="U44" i="207" s="1"/>
  <c r="BQ44" i="207" s="1"/>
  <c r="T190" i="208"/>
  <c r="W190" i="208" s="1"/>
  <c r="T45" i="207"/>
  <c r="W45" i="207" s="1"/>
  <c r="T141" i="207"/>
  <c r="V141" i="207" s="1"/>
  <c r="BR141" i="207" s="1"/>
  <c r="T68" i="208"/>
  <c r="V68" i="208" s="1"/>
  <c r="BR68" i="208" s="1"/>
  <c r="T234" i="208"/>
  <c r="V234" i="208" s="1"/>
  <c r="BR234" i="208" s="1"/>
  <c r="T135" i="207"/>
  <c r="U135" i="207" s="1"/>
  <c r="BQ135" i="207" s="1"/>
  <c r="T46" i="208"/>
  <c r="W46" i="208" s="1"/>
  <c r="T120" i="208"/>
  <c r="V120" i="208" s="1"/>
  <c r="BR120" i="208" s="1"/>
  <c r="T123" i="207"/>
  <c r="W123" i="207" s="1"/>
  <c r="T186" i="208"/>
  <c r="V186" i="208" s="1"/>
  <c r="BR186" i="208" s="1"/>
  <c r="T47" i="208"/>
  <c r="W47" i="208" s="1"/>
  <c r="T137" i="207"/>
  <c r="V137" i="207" s="1"/>
  <c r="BR137" i="207" s="1"/>
  <c r="T105" i="208"/>
  <c r="W105" i="208" s="1"/>
  <c r="T260" i="207"/>
  <c r="W260" i="207" s="1"/>
  <c r="T263" i="208"/>
  <c r="W263" i="208" s="1"/>
  <c r="T189" i="207"/>
  <c r="V189" i="207" s="1"/>
  <c r="BR189" i="207" s="1"/>
  <c r="T254" i="207"/>
  <c r="V254" i="207" s="1"/>
  <c r="BR254" i="207" s="1"/>
  <c r="AC50" i="208"/>
  <c r="AB50" i="208" s="1"/>
  <c r="AE50" i="208" s="1"/>
  <c r="AD50" i="208" s="1"/>
  <c r="AG50" i="208" s="1"/>
  <c r="AF50" i="208" s="1"/>
  <c r="AC110" i="207"/>
  <c r="AB110" i="207" s="1"/>
  <c r="AE110" i="207" s="1"/>
  <c r="AD110" i="207" s="1"/>
  <c r="AG110" i="207" s="1"/>
  <c r="AF110" i="207" s="1"/>
  <c r="AC190" i="208"/>
  <c r="AB190" i="208" s="1"/>
  <c r="AE190" i="208" s="1"/>
  <c r="AD190" i="208" s="1"/>
  <c r="AG190" i="208" s="1"/>
  <c r="AF190" i="208" s="1"/>
  <c r="AC190" i="207"/>
  <c r="AB190" i="207" s="1"/>
  <c r="AE190" i="207" s="1"/>
  <c r="AD190" i="207" s="1"/>
  <c r="AG190" i="207" s="1"/>
  <c r="AF190" i="207" s="1"/>
  <c r="AC110" i="208"/>
  <c r="AB110" i="208" s="1"/>
  <c r="AE110" i="208" s="1"/>
  <c r="AD110" i="208" s="1"/>
  <c r="AG110" i="208" s="1"/>
  <c r="AF110" i="208" s="1"/>
  <c r="AC50" i="207"/>
  <c r="AB50" i="207" s="1"/>
  <c r="AE50" i="207" s="1"/>
  <c r="AD50" i="207" s="1"/>
  <c r="AG50" i="207" s="1"/>
  <c r="AF50" i="207" s="1"/>
  <c r="AC235" i="208"/>
  <c r="AB235" i="208" s="1"/>
  <c r="AE235" i="208" s="1"/>
  <c r="AD235" i="208" s="1"/>
  <c r="AG235" i="208" s="1"/>
  <c r="AF235" i="208" s="1"/>
  <c r="AC235" i="207"/>
  <c r="AB235" i="207" s="1"/>
  <c r="AE235" i="207" s="1"/>
  <c r="AD235" i="207" s="1"/>
  <c r="AG235" i="207" s="1"/>
  <c r="AF235" i="207" s="1"/>
  <c r="AC112" i="207"/>
  <c r="AB112" i="207" s="1"/>
  <c r="AE112" i="207" s="1"/>
  <c r="AD112" i="207" s="1"/>
  <c r="AG112" i="207" s="1"/>
  <c r="AF112" i="207" s="1"/>
  <c r="AC112" i="208"/>
  <c r="AB112" i="208" s="1"/>
  <c r="AE112" i="208" s="1"/>
  <c r="AD112" i="208" s="1"/>
  <c r="AG112" i="208" s="1"/>
  <c r="AF112" i="208" s="1"/>
  <c r="AC52" i="207"/>
  <c r="AB52" i="207" s="1"/>
  <c r="AE52" i="207" s="1"/>
  <c r="AD52" i="207" s="1"/>
  <c r="AG52" i="207" s="1"/>
  <c r="AF52" i="207" s="1"/>
  <c r="AC192" i="208"/>
  <c r="AB192" i="208" s="1"/>
  <c r="AE192" i="208" s="1"/>
  <c r="AD192" i="208" s="1"/>
  <c r="AG192" i="208" s="1"/>
  <c r="AF192" i="208" s="1"/>
  <c r="AC52" i="208"/>
  <c r="AB52" i="208" s="1"/>
  <c r="AE52" i="208" s="1"/>
  <c r="AD52" i="208" s="1"/>
  <c r="AG52" i="208" s="1"/>
  <c r="AF52" i="208" s="1"/>
  <c r="AC192" i="207"/>
  <c r="AB192" i="207" s="1"/>
  <c r="AE192" i="207" s="1"/>
  <c r="AD192" i="207" s="1"/>
  <c r="AG192" i="207" s="1"/>
  <c r="AF192" i="207" s="1"/>
  <c r="AC262" i="207"/>
  <c r="AB262" i="207" s="1"/>
  <c r="AE262" i="207" s="1"/>
  <c r="AD262" i="207" s="1"/>
  <c r="AG262" i="207" s="1"/>
  <c r="AF262" i="207" s="1"/>
  <c r="AC262" i="208"/>
  <c r="AB262" i="208" s="1"/>
  <c r="AE262" i="208" s="1"/>
  <c r="AD262" i="208" s="1"/>
  <c r="AG262" i="208" s="1"/>
  <c r="AF262" i="208" s="1"/>
  <c r="AC237" i="207"/>
  <c r="AB237" i="207" s="1"/>
  <c r="AE237" i="207" s="1"/>
  <c r="AD237" i="207" s="1"/>
  <c r="AG237" i="207" s="1"/>
  <c r="AF237" i="207" s="1"/>
  <c r="AC237" i="208"/>
  <c r="AB237" i="208" s="1"/>
  <c r="AE237" i="208" s="1"/>
  <c r="AD237" i="208" s="1"/>
  <c r="AG237" i="208" s="1"/>
  <c r="AF237" i="208" s="1"/>
  <c r="AC141" i="208"/>
  <c r="AB141" i="208" s="1"/>
  <c r="AE141" i="208" s="1"/>
  <c r="AD141" i="208" s="1"/>
  <c r="AG141" i="208" s="1"/>
  <c r="AF141" i="208" s="1"/>
  <c r="AC221" i="208"/>
  <c r="AB221" i="208" s="1"/>
  <c r="AE221" i="208" s="1"/>
  <c r="AD221" i="208" s="1"/>
  <c r="AG221" i="208" s="1"/>
  <c r="AF221" i="208" s="1"/>
  <c r="AC221" i="207"/>
  <c r="AB221" i="207" s="1"/>
  <c r="AE221" i="207" s="1"/>
  <c r="AD221" i="207" s="1"/>
  <c r="AG221" i="207" s="1"/>
  <c r="AF221" i="207" s="1"/>
  <c r="AC141" i="207"/>
  <c r="AB141" i="207" s="1"/>
  <c r="AE141" i="207" s="1"/>
  <c r="AD141" i="207" s="1"/>
  <c r="AG141" i="207" s="1"/>
  <c r="AF141" i="207" s="1"/>
  <c r="AC114" i="207"/>
  <c r="AB114" i="207" s="1"/>
  <c r="AE114" i="207" s="1"/>
  <c r="AD114" i="207" s="1"/>
  <c r="AG114" i="207" s="1"/>
  <c r="AF114" i="207" s="1"/>
  <c r="AC54" i="208"/>
  <c r="AB54" i="208" s="1"/>
  <c r="AE54" i="208" s="1"/>
  <c r="AD54" i="208" s="1"/>
  <c r="AG54" i="208" s="1"/>
  <c r="AF54" i="208" s="1"/>
  <c r="AC54" i="207"/>
  <c r="AB54" i="207" s="1"/>
  <c r="AE54" i="207" s="1"/>
  <c r="AD54" i="207" s="1"/>
  <c r="AG54" i="207" s="1"/>
  <c r="AF54" i="207" s="1"/>
  <c r="AC194" i="208"/>
  <c r="AB194" i="208" s="1"/>
  <c r="AE194" i="208" s="1"/>
  <c r="AD194" i="208" s="1"/>
  <c r="AG194" i="208" s="1"/>
  <c r="AF194" i="208" s="1"/>
  <c r="AC114" i="208"/>
  <c r="AB114" i="208" s="1"/>
  <c r="AE114" i="208" s="1"/>
  <c r="AD114" i="208" s="1"/>
  <c r="AG114" i="208" s="1"/>
  <c r="AF114" i="208" s="1"/>
  <c r="AC194" i="207"/>
  <c r="AB194" i="207" s="1"/>
  <c r="AE194" i="207" s="1"/>
  <c r="AD194" i="207" s="1"/>
  <c r="AG194" i="207" s="1"/>
  <c r="AF194" i="207" s="1"/>
  <c r="AC251" i="208"/>
  <c r="AB251" i="208" s="1"/>
  <c r="AE251" i="208" s="1"/>
  <c r="AD251" i="208" s="1"/>
  <c r="AG251" i="208" s="1"/>
  <c r="AF251" i="208" s="1"/>
  <c r="AC251" i="207"/>
  <c r="AB251" i="207" s="1"/>
  <c r="AE251" i="207" s="1"/>
  <c r="AD251" i="207" s="1"/>
  <c r="AG251" i="207" s="1"/>
  <c r="AF251" i="207" s="1"/>
  <c r="AC257" i="207"/>
  <c r="AB257" i="207" s="1"/>
  <c r="AE257" i="207" s="1"/>
  <c r="AD257" i="207" s="1"/>
  <c r="AG257" i="207" s="1"/>
  <c r="AF257" i="207" s="1"/>
  <c r="AC257" i="208"/>
  <c r="AB257" i="208" s="1"/>
  <c r="AE257" i="208" s="1"/>
  <c r="AD257" i="208" s="1"/>
  <c r="AG257" i="208" s="1"/>
  <c r="AF257" i="208" s="1"/>
  <c r="AC148" i="207"/>
  <c r="AB148" i="207" s="1"/>
  <c r="AE148" i="207" s="1"/>
  <c r="AD148" i="207" s="1"/>
  <c r="AG148" i="207" s="1"/>
  <c r="AF148" i="207" s="1"/>
  <c r="AC228" i="207"/>
  <c r="AB228" i="207" s="1"/>
  <c r="AE228" i="207" s="1"/>
  <c r="AD228" i="207" s="1"/>
  <c r="AG228" i="207" s="1"/>
  <c r="AF228" i="207" s="1"/>
  <c r="AC148" i="208"/>
  <c r="AB148" i="208" s="1"/>
  <c r="AE148" i="208" s="1"/>
  <c r="AD148" i="208" s="1"/>
  <c r="AG148" i="208" s="1"/>
  <c r="AF148" i="208" s="1"/>
  <c r="AC228" i="208"/>
  <c r="AB228" i="208" s="1"/>
  <c r="AE228" i="208" s="1"/>
  <c r="AD228" i="208" s="1"/>
  <c r="AG228" i="208" s="1"/>
  <c r="AF228" i="208" s="1"/>
  <c r="AC42" i="208"/>
  <c r="AB42" i="208" s="1"/>
  <c r="AE42" i="208" s="1"/>
  <c r="AD42" i="208" s="1"/>
  <c r="AG42" i="208" s="1"/>
  <c r="AF42" i="208" s="1"/>
  <c r="AC182" i="207"/>
  <c r="AB182" i="207" s="1"/>
  <c r="AE182" i="207" s="1"/>
  <c r="AD182" i="207" s="1"/>
  <c r="AG182" i="207" s="1"/>
  <c r="AF182" i="207" s="1"/>
  <c r="AC102" i="207"/>
  <c r="AB102" i="207" s="1"/>
  <c r="AE102" i="207" s="1"/>
  <c r="AD102" i="207" s="1"/>
  <c r="AG102" i="207" s="1"/>
  <c r="AF102" i="207" s="1"/>
  <c r="AC42" i="207"/>
  <c r="AB42" i="207" s="1"/>
  <c r="AE42" i="207" s="1"/>
  <c r="AD42" i="207" s="1"/>
  <c r="AG42" i="207" s="1"/>
  <c r="AF42" i="207" s="1"/>
  <c r="AC182" i="208"/>
  <c r="AB182" i="208" s="1"/>
  <c r="AE182" i="208" s="1"/>
  <c r="AD182" i="208" s="1"/>
  <c r="AG182" i="208" s="1"/>
  <c r="AF182" i="208" s="1"/>
  <c r="AC102" i="208"/>
  <c r="AB102" i="208" s="1"/>
  <c r="AE102" i="208" s="1"/>
  <c r="AD102" i="208" s="1"/>
  <c r="AG102" i="208" s="1"/>
  <c r="AF102" i="208" s="1"/>
  <c r="AC203" i="207"/>
  <c r="AB203" i="207" s="1"/>
  <c r="AE203" i="207" s="1"/>
  <c r="AD203" i="207" s="1"/>
  <c r="AG203" i="207" s="1"/>
  <c r="AF203" i="207" s="1"/>
  <c r="AC123" i="208"/>
  <c r="AB123" i="208" s="1"/>
  <c r="AE123" i="208" s="1"/>
  <c r="AD123" i="208" s="1"/>
  <c r="AG123" i="208" s="1"/>
  <c r="AF123" i="208" s="1"/>
  <c r="AC203" i="208"/>
  <c r="AB203" i="208" s="1"/>
  <c r="AE203" i="208" s="1"/>
  <c r="AD203" i="208" s="1"/>
  <c r="AG203" i="208" s="1"/>
  <c r="AF203" i="208" s="1"/>
  <c r="AC123" i="207"/>
  <c r="AB123" i="207" s="1"/>
  <c r="AE123" i="207" s="1"/>
  <c r="AD123" i="207" s="1"/>
  <c r="AG123" i="207" s="1"/>
  <c r="AF123" i="207" s="1"/>
  <c r="AC63" i="207"/>
  <c r="AB63" i="207" s="1"/>
  <c r="AE63" i="207" s="1"/>
  <c r="AD63" i="207" s="1"/>
  <c r="AG63" i="207" s="1"/>
  <c r="AF63" i="207" s="1"/>
  <c r="AC63" i="208"/>
  <c r="AB63" i="208" s="1"/>
  <c r="AE63" i="208" s="1"/>
  <c r="AD63" i="208" s="1"/>
  <c r="AG63" i="208" s="1"/>
  <c r="AF63" i="208" s="1"/>
  <c r="AC149" i="208"/>
  <c r="AB149" i="208" s="1"/>
  <c r="AE149" i="208" s="1"/>
  <c r="AD149" i="208" s="1"/>
  <c r="AG149" i="208" s="1"/>
  <c r="AF149" i="208" s="1"/>
  <c r="AC149" i="207"/>
  <c r="AB149" i="207" s="1"/>
  <c r="AE149" i="207" s="1"/>
  <c r="AD149" i="207" s="1"/>
  <c r="AG149" i="207" s="1"/>
  <c r="AF149" i="207" s="1"/>
  <c r="AC229" i="207"/>
  <c r="AB229" i="207" s="1"/>
  <c r="AE229" i="207" s="1"/>
  <c r="AD229" i="207" s="1"/>
  <c r="AG229" i="207" s="1"/>
  <c r="AF229" i="207" s="1"/>
  <c r="AC229" i="208"/>
  <c r="AB229" i="208" s="1"/>
  <c r="AE229" i="208" s="1"/>
  <c r="AD229" i="208" s="1"/>
  <c r="AG229" i="208" s="1"/>
  <c r="AF229" i="208" s="1"/>
  <c r="AC243" i="207"/>
  <c r="AB243" i="207" s="1"/>
  <c r="AE243" i="207" s="1"/>
  <c r="AD243" i="207" s="1"/>
  <c r="AG243" i="207" s="1"/>
  <c r="AF243" i="207" s="1"/>
  <c r="AC243" i="208"/>
  <c r="AB243" i="208" s="1"/>
  <c r="AE243" i="208" s="1"/>
  <c r="AD243" i="208" s="1"/>
  <c r="AG243" i="208" s="1"/>
  <c r="AF243" i="208" s="1"/>
  <c r="AC238" i="208"/>
  <c r="AB238" i="208" s="1"/>
  <c r="AE238" i="208" s="1"/>
  <c r="AD238" i="208" s="1"/>
  <c r="AG238" i="208" s="1"/>
  <c r="AF238" i="208" s="1"/>
  <c r="AC238" i="207"/>
  <c r="AB238" i="207" s="1"/>
  <c r="AE238" i="207" s="1"/>
  <c r="AD238" i="207" s="1"/>
  <c r="AG238" i="207" s="1"/>
  <c r="AF238" i="207" s="1"/>
  <c r="AC147" i="207"/>
  <c r="AB147" i="207" s="1"/>
  <c r="AE147" i="207" s="1"/>
  <c r="AD147" i="207" s="1"/>
  <c r="AG147" i="207" s="1"/>
  <c r="AF147" i="207" s="1"/>
  <c r="AC227" i="208"/>
  <c r="AB227" i="208" s="1"/>
  <c r="AE227" i="208" s="1"/>
  <c r="AD227" i="208" s="1"/>
  <c r="AG227" i="208" s="1"/>
  <c r="AF227" i="208" s="1"/>
  <c r="AC227" i="207"/>
  <c r="AB227" i="207" s="1"/>
  <c r="AE227" i="207" s="1"/>
  <c r="AD227" i="207" s="1"/>
  <c r="AG227" i="207" s="1"/>
  <c r="AF227" i="207" s="1"/>
  <c r="AC147" i="208"/>
  <c r="AB147" i="208" s="1"/>
  <c r="AE147" i="208" s="1"/>
  <c r="AD147" i="208" s="1"/>
  <c r="AG147" i="208" s="1"/>
  <c r="AF147" i="208" s="1"/>
  <c r="AC137" i="207"/>
  <c r="AB137" i="207" s="1"/>
  <c r="AE137" i="207" s="1"/>
  <c r="AD137" i="207" s="1"/>
  <c r="AG137" i="207" s="1"/>
  <c r="AF137" i="207" s="1"/>
  <c r="AC217" i="208"/>
  <c r="AB217" i="208" s="1"/>
  <c r="AE217" i="208" s="1"/>
  <c r="AD217" i="208" s="1"/>
  <c r="AG217" i="208" s="1"/>
  <c r="AF217" i="208" s="1"/>
  <c r="AC137" i="208"/>
  <c r="AB137" i="208" s="1"/>
  <c r="AE137" i="208" s="1"/>
  <c r="AD137" i="208" s="1"/>
  <c r="AG137" i="208" s="1"/>
  <c r="AF137" i="208" s="1"/>
  <c r="AC217" i="207"/>
  <c r="AB217" i="207" s="1"/>
  <c r="AE217" i="207" s="1"/>
  <c r="AD217" i="207" s="1"/>
  <c r="AG217" i="207" s="1"/>
  <c r="AF217" i="207" s="1"/>
  <c r="AC232" i="208"/>
  <c r="AB232" i="208" s="1"/>
  <c r="AE232" i="208" s="1"/>
  <c r="AD232" i="208" s="1"/>
  <c r="AG232" i="208" s="1"/>
  <c r="AF232" i="208" s="1"/>
  <c r="AC152" i="207"/>
  <c r="AB152" i="207" s="1"/>
  <c r="AE152" i="207" s="1"/>
  <c r="AD152" i="207" s="1"/>
  <c r="AG152" i="207" s="1"/>
  <c r="AF152" i="207" s="1"/>
  <c r="AC232" i="207"/>
  <c r="AB232" i="207" s="1"/>
  <c r="AE232" i="207" s="1"/>
  <c r="AD232" i="207" s="1"/>
  <c r="AG232" i="207" s="1"/>
  <c r="AF232" i="207" s="1"/>
  <c r="AC152" i="208"/>
  <c r="AB152" i="208" s="1"/>
  <c r="AE152" i="208" s="1"/>
  <c r="AD152" i="208" s="1"/>
  <c r="AG152" i="208" s="1"/>
  <c r="AF152" i="208" s="1"/>
  <c r="AC263" i="208"/>
  <c r="AB263" i="208" s="1"/>
  <c r="AE263" i="208" s="1"/>
  <c r="AD263" i="208" s="1"/>
  <c r="AG263" i="208" s="1"/>
  <c r="AF263" i="208" s="1"/>
  <c r="AC263" i="207"/>
  <c r="AB263" i="207" s="1"/>
  <c r="AE263" i="207" s="1"/>
  <c r="AD263" i="207" s="1"/>
  <c r="AG263" i="207" s="1"/>
  <c r="AF263" i="207" s="1"/>
  <c r="AC226" i="208"/>
  <c r="AB226" i="208" s="1"/>
  <c r="AE226" i="208" s="1"/>
  <c r="AD226" i="208" s="1"/>
  <c r="AG226" i="208" s="1"/>
  <c r="AF226" i="208" s="1"/>
  <c r="AC146" i="207"/>
  <c r="AB146" i="207" s="1"/>
  <c r="AE146" i="207" s="1"/>
  <c r="AD146" i="207" s="1"/>
  <c r="AG146" i="207" s="1"/>
  <c r="AF146" i="207" s="1"/>
  <c r="AC226" i="207"/>
  <c r="AB226" i="207" s="1"/>
  <c r="AE226" i="207" s="1"/>
  <c r="AD226" i="207" s="1"/>
  <c r="AG226" i="207" s="1"/>
  <c r="AF226" i="207" s="1"/>
  <c r="AC146" i="208"/>
  <c r="AB146" i="208" s="1"/>
  <c r="AE146" i="208" s="1"/>
  <c r="AD146" i="208" s="1"/>
  <c r="AG146" i="208" s="1"/>
  <c r="AF146" i="208" s="1"/>
  <c r="AC214" i="207"/>
  <c r="AB214" i="207" s="1"/>
  <c r="AE214" i="207" s="1"/>
  <c r="AD214" i="207" s="1"/>
  <c r="AG214" i="207" s="1"/>
  <c r="AF214" i="207" s="1"/>
  <c r="AC214" i="208"/>
  <c r="AB214" i="208" s="1"/>
  <c r="AE214" i="208" s="1"/>
  <c r="AD214" i="208" s="1"/>
  <c r="AG214" i="208" s="1"/>
  <c r="AF214" i="208" s="1"/>
  <c r="AC134" i="208"/>
  <c r="AB134" i="208" s="1"/>
  <c r="AE134" i="208" s="1"/>
  <c r="AD134" i="208" s="1"/>
  <c r="AG134" i="208" s="1"/>
  <c r="AF134" i="208" s="1"/>
  <c r="AC134" i="207"/>
  <c r="AB134" i="207" s="1"/>
  <c r="AE134" i="207" s="1"/>
  <c r="AD134" i="207" s="1"/>
  <c r="AG134" i="207" s="1"/>
  <c r="AF134" i="207" s="1"/>
  <c r="AC231" i="207"/>
  <c r="AB231" i="207" s="1"/>
  <c r="AE231" i="207" s="1"/>
  <c r="AD231" i="207" s="1"/>
  <c r="AG231" i="207" s="1"/>
  <c r="AF231" i="207" s="1"/>
  <c r="AC151" i="207"/>
  <c r="AB151" i="207" s="1"/>
  <c r="AE151" i="207" s="1"/>
  <c r="AD151" i="207" s="1"/>
  <c r="AG151" i="207" s="1"/>
  <c r="AF151" i="207" s="1"/>
  <c r="AC151" i="208"/>
  <c r="AB151" i="208" s="1"/>
  <c r="AE151" i="208" s="1"/>
  <c r="AD151" i="208" s="1"/>
  <c r="AG151" i="208" s="1"/>
  <c r="AF151" i="208" s="1"/>
  <c r="AC231" i="208"/>
  <c r="AB231" i="208" s="1"/>
  <c r="AE231" i="208" s="1"/>
  <c r="AD231" i="208" s="1"/>
  <c r="AG231" i="208" s="1"/>
  <c r="AF231" i="208" s="1"/>
  <c r="AC104" i="207"/>
  <c r="AB104" i="207" s="1"/>
  <c r="AE104" i="207" s="1"/>
  <c r="AD104" i="207" s="1"/>
  <c r="AG104" i="207" s="1"/>
  <c r="AF104" i="207" s="1"/>
  <c r="AC44" i="208"/>
  <c r="AB44" i="208" s="1"/>
  <c r="AE44" i="208" s="1"/>
  <c r="AD44" i="208" s="1"/>
  <c r="AG44" i="208" s="1"/>
  <c r="AF44" i="208" s="1"/>
  <c r="AC44" i="207"/>
  <c r="AB44" i="207" s="1"/>
  <c r="AE44" i="207" s="1"/>
  <c r="AD44" i="207" s="1"/>
  <c r="AG44" i="207" s="1"/>
  <c r="AF44" i="207" s="1"/>
  <c r="AC184" i="208"/>
  <c r="AB184" i="208" s="1"/>
  <c r="AE184" i="208" s="1"/>
  <c r="AD184" i="208" s="1"/>
  <c r="AG184" i="208" s="1"/>
  <c r="AF184" i="208" s="1"/>
  <c r="AC104" i="208"/>
  <c r="AB104" i="208" s="1"/>
  <c r="AE104" i="208" s="1"/>
  <c r="AD104" i="208" s="1"/>
  <c r="AG104" i="208" s="1"/>
  <c r="AF104" i="208" s="1"/>
  <c r="AC184" i="207"/>
  <c r="AB184" i="207" s="1"/>
  <c r="AE184" i="207" s="1"/>
  <c r="AD184" i="207" s="1"/>
  <c r="AG184" i="207" s="1"/>
  <c r="AF184" i="207" s="1"/>
  <c r="AC252" i="208"/>
  <c r="AB252" i="208" s="1"/>
  <c r="AE252" i="208" s="1"/>
  <c r="AD252" i="208" s="1"/>
  <c r="AG252" i="208" s="1"/>
  <c r="AF252" i="208" s="1"/>
  <c r="AC252" i="207"/>
  <c r="AB252" i="207" s="1"/>
  <c r="AE252" i="207" s="1"/>
  <c r="AD252" i="207" s="1"/>
  <c r="AG252" i="207" s="1"/>
  <c r="AF252" i="207" s="1"/>
  <c r="AC222" i="208"/>
  <c r="AB222" i="208" s="1"/>
  <c r="AE222" i="208" s="1"/>
  <c r="AD222" i="208" s="1"/>
  <c r="AG222" i="208" s="1"/>
  <c r="AF222" i="208" s="1"/>
  <c r="AC222" i="207"/>
  <c r="AB222" i="207" s="1"/>
  <c r="AE222" i="207" s="1"/>
  <c r="AD222" i="207" s="1"/>
  <c r="AG222" i="207" s="1"/>
  <c r="AF222" i="207" s="1"/>
  <c r="AC142" i="207"/>
  <c r="AB142" i="207" s="1"/>
  <c r="AE142" i="207" s="1"/>
  <c r="AD142" i="207" s="1"/>
  <c r="AG142" i="207" s="1"/>
  <c r="AF142" i="207" s="1"/>
  <c r="AC142" i="208"/>
  <c r="AB142" i="208" s="1"/>
  <c r="AE142" i="208" s="1"/>
  <c r="AD142" i="208" s="1"/>
  <c r="AG142" i="208" s="1"/>
  <c r="AF142" i="208" s="1"/>
  <c r="O241" i="208"/>
  <c r="N241" i="208" s="1"/>
  <c r="Q241" i="208" s="1"/>
  <c r="P241" i="208" s="1"/>
  <c r="S241" i="208" s="1"/>
  <c r="R241" i="208" s="1"/>
  <c r="O241" i="207"/>
  <c r="N241" i="207" s="1"/>
  <c r="Q241" i="207" s="1"/>
  <c r="P241" i="207" s="1"/>
  <c r="S241" i="207" s="1"/>
  <c r="R241" i="207" s="1"/>
  <c r="AC193" i="208"/>
  <c r="AB193" i="208" s="1"/>
  <c r="AE193" i="208" s="1"/>
  <c r="AD193" i="208" s="1"/>
  <c r="AG193" i="208" s="1"/>
  <c r="AF193" i="208" s="1"/>
  <c r="AC113" i="208"/>
  <c r="AB113" i="208" s="1"/>
  <c r="AE113" i="208" s="1"/>
  <c r="AD113" i="208" s="1"/>
  <c r="AG113" i="208" s="1"/>
  <c r="AF113" i="208" s="1"/>
  <c r="AC53" i="207"/>
  <c r="AB53" i="207" s="1"/>
  <c r="AE53" i="207" s="1"/>
  <c r="AD53" i="207" s="1"/>
  <c r="AG53" i="207" s="1"/>
  <c r="AF53" i="207" s="1"/>
  <c r="AC193" i="207"/>
  <c r="AB193" i="207" s="1"/>
  <c r="AE193" i="207" s="1"/>
  <c r="AD193" i="207" s="1"/>
  <c r="AG193" i="207" s="1"/>
  <c r="AF193" i="207" s="1"/>
  <c r="AC113" i="207"/>
  <c r="AB113" i="207" s="1"/>
  <c r="AE113" i="207" s="1"/>
  <c r="AD113" i="207" s="1"/>
  <c r="AG113" i="207" s="1"/>
  <c r="AF113" i="207" s="1"/>
  <c r="AC53" i="208"/>
  <c r="AB53" i="208" s="1"/>
  <c r="AE53" i="208" s="1"/>
  <c r="AD53" i="208" s="1"/>
  <c r="AG53" i="208" s="1"/>
  <c r="AF53" i="208" s="1"/>
  <c r="AC129" i="208"/>
  <c r="AB129" i="208" s="1"/>
  <c r="AE129" i="208" s="1"/>
  <c r="AD129" i="208" s="1"/>
  <c r="AG129" i="208" s="1"/>
  <c r="AF129" i="208" s="1"/>
  <c r="AC129" i="207"/>
  <c r="AB129" i="207" s="1"/>
  <c r="AE129" i="207" s="1"/>
  <c r="AD129" i="207" s="1"/>
  <c r="AG129" i="207" s="1"/>
  <c r="AF129" i="207" s="1"/>
  <c r="AC69" i="207"/>
  <c r="AB69" i="207" s="1"/>
  <c r="AE69" i="207" s="1"/>
  <c r="AD69" i="207" s="1"/>
  <c r="AG69" i="207" s="1"/>
  <c r="AF69" i="207" s="1"/>
  <c r="AC209" i="207"/>
  <c r="AB209" i="207" s="1"/>
  <c r="AE209" i="207" s="1"/>
  <c r="AD209" i="207" s="1"/>
  <c r="AG209" i="207" s="1"/>
  <c r="AF209" i="207" s="1"/>
  <c r="AC69" i="208"/>
  <c r="AB69" i="208" s="1"/>
  <c r="AE69" i="208" s="1"/>
  <c r="AD69" i="208" s="1"/>
  <c r="AG69" i="208" s="1"/>
  <c r="AF69" i="208" s="1"/>
  <c r="AC209" i="208"/>
  <c r="AB209" i="208" s="1"/>
  <c r="AE209" i="208" s="1"/>
  <c r="AD209" i="208" s="1"/>
  <c r="AG209" i="208" s="1"/>
  <c r="AF209" i="208" s="1"/>
  <c r="AC191" i="208"/>
  <c r="AB191" i="208" s="1"/>
  <c r="AE191" i="208" s="1"/>
  <c r="AD191" i="208" s="1"/>
  <c r="AG191" i="208" s="1"/>
  <c r="AF191" i="208" s="1"/>
  <c r="AC51" i="208"/>
  <c r="AB51" i="208" s="1"/>
  <c r="AE51" i="208" s="1"/>
  <c r="AD51" i="208" s="1"/>
  <c r="AG51" i="208" s="1"/>
  <c r="AF51" i="208" s="1"/>
  <c r="AC111" i="208"/>
  <c r="AB111" i="208" s="1"/>
  <c r="AE111" i="208" s="1"/>
  <c r="AD111" i="208" s="1"/>
  <c r="AG111" i="208" s="1"/>
  <c r="AF111" i="208" s="1"/>
  <c r="AC111" i="207"/>
  <c r="AB111" i="207" s="1"/>
  <c r="AE111" i="207" s="1"/>
  <c r="AD111" i="207" s="1"/>
  <c r="AG111" i="207" s="1"/>
  <c r="AF111" i="207" s="1"/>
  <c r="AC191" i="207"/>
  <c r="AB191" i="207" s="1"/>
  <c r="AE191" i="207" s="1"/>
  <c r="AD191" i="207" s="1"/>
  <c r="AG191" i="207" s="1"/>
  <c r="AF191" i="207" s="1"/>
  <c r="AC51" i="207"/>
  <c r="AB51" i="207" s="1"/>
  <c r="AE51" i="207" s="1"/>
  <c r="AD51" i="207" s="1"/>
  <c r="AG51" i="207" s="1"/>
  <c r="AF51" i="207" s="1"/>
  <c r="AC201" i="208"/>
  <c r="AB201" i="208" s="1"/>
  <c r="AE201" i="208" s="1"/>
  <c r="AD201" i="208" s="1"/>
  <c r="AG201" i="208" s="1"/>
  <c r="AF201" i="208" s="1"/>
  <c r="AC121" i="207"/>
  <c r="AB121" i="207" s="1"/>
  <c r="AE121" i="207" s="1"/>
  <c r="AD121" i="207" s="1"/>
  <c r="AG121" i="207" s="1"/>
  <c r="AF121" i="207" s="1"/>
  <c r="AC61" i="208"/>
  <c r="AB61" i="208" s="1"/>
  <c r="AE61" i="208" s="1"/>
  <c r="AD61" i="208" s="1"/>
  <c r="AG61" i="208" s="1"/>
  <c r="AF61" i="208" s="1"/>
  <c r="AC121" i="208"/>
  <c r="AB121" i="208" s="1"/>
  <c r="AE121" i="208" s="1"/>
  <c r="AD121" i="208" s="1"/>
  <c r="AG121" i="208" s="1"/>
  <c r="AF121" i="208" s="1"/>
  <c r="AC201" i="207"/>
  <c r="AB201" i="207" s="1"/>
  <c r="AE201" i="207" s="1"/>
  <c r="AD201" i="207" s="1"/>
  <c r="AG201" i="207" s="1"/>
  <c r="AF201" i="207" s="1"/>
  <c r="AC61" i="207"/>
  <c r="AB61" i="207" s="1"/>
  <c r="AE61" i="207" s="1"/>
  <c r="AD61" i="207" s="1"/>
  <c r="AG61" i="207" s="1"/>
  <c r="AF61" i="207" s="1"/>
  <c r="AC230" i="207"/>
  <c r="AB230" i="207" s="1"/>
  <c r="AE230" i="207" s="1"/>
  <c r="AD230" i="207" s="1"/>
  <c r="AG230" i="207" s="1"/>
  <c r="AF230" i="207" s="1"/>
  <c r="AC150" i="208"/>
  <c r="AB150" i="208" s="1"/>
  <c r="AE150" i="208" s="1"/>
  <c r="AD150" i="208" s="1"/>
  <c r="AG150" i="208" s="1"/>
  <c r="AF150" i="208" s="1"/>
  <c r="AC230" i="208"/>
  <c r="AB230" i="208" s="1"/>
  <c r="AE230" i="208" s="1"/>
  <c r="AD230" i="208" s="1"/>
  <c r="AG230" i="208" s="1"/>
  <c r="AF230" i="208" s="1"/>
  <c r="AC150" i="207"/>
  <c r="AB150" i="207" s="1"/>
  <c r="AE150" i="207" s="1"/>
  <c r="AD150" i="207" s="1"/>
  <c r="AG150" i="207" s="1"/>
  <c r="AF150" i="207" s="1"/>
  <c r="AC62" i="208"/>
  <c r="AB62" i="208" s="1"/>
  <c r="AE62" i="208" s="1"/>
  <c r="AD62" i="208" s="1"/>
  <c r="AG62" i="208" s="1"/>
  <c r="AF62" i="208" s="1"/>
  <c r="AC202" i="207"/>
  <c r="AB202" i="207" s="1"/>
  <c r="AE202" i="207" s="1"/>
  <c r="AD202" i="207" s="1"/>
  <c r="AG202" i="207" s="1"/>
  <c r="AF202" i="207" s="1"/>
  <c r="AC122" i="207"/>
  <c r="AB122" i="207" s="1"/>
  <c r="AE122" i="207" s="1"/>
  <c r="AD122" i="207" s="1"/>
  <c r="AG122" i="207" s="1"/>
  <c r="AF122" i="207" s="1"/>
  <c r="AC202" i="208"/>
  <c r="AB202" i="208" s="1"/>
  <c r="AE202" i="208" s="1"/>
  <c r="AD202" i="208" s="1"/>
  <c r="AG202" i="208" s="1"/>
  <c r="AF202" i="208" s="1"/>
  <c r="AC62" i="207"/>
  <c r="AB62" i="207" s="1"/>
  <c r="AE62" i="207" s="1"/>
  <c r="AD62" i="207" s="1"/>
  <c r="AG62" i="207" s="1"/>
  <c r="AF62" i="207" s="1"/>
  <c r="AC122" i="208"/>
  <c r="AB122" i="208" s="1"/>
  <c r="AE122" i="208" s="1"/>
  <c r="AD122" i="208" s="1"/>
  <c r="AG122" i="208" s="1"/>
  <c r="AF122" i="208" s="1"/>
  <c r="AC248" i="208"/>
  <c r="AB248" i="208" s="1"/>
  <c r="AE248" i="208" s="1"/>
  <c r="AD248" i="208" s="1"/>
  <c r="AG248" i="208" s="1"/>
  <c r="AF248" i="208" s="1"/>
  <c r="AC248" i="207"/>
  <c r="AB248" i="207" s="1"/>
  <c r="AE248" i="207" s="1"/>
  <c r="AD248" i="207" s="1"/>
  <c r="AG248" i="207" s="1"/>
  <c r="AF248" i="207" s="1"/>
  <c r="AC115" i="207"/>
  <c r="AB115" i="207" s="1"/>
  <c r="AE115" i="207" s="1"/>
  <c r="AD115" i="207" s="1"/>
  <c r="AG115" i="207" s="1"/>
  <c r="AF115" i="207" s="1"/>
  <c r="AC55" i="207"/>
  <c r="AB55" i="207" s="1"/>
  <c r="AE55" i="207" s="1"/>
  <c r="AD55" i="207" s="1"/>
  <c r="AG55" i="207" s="1"/>
  <c r="AF55" i="207" s="1"/>
  <c r="AC195" i="207"/>
  <c r="AB195" i="207" s="1"/>
  <c r="AE195" i="207" s="1"/>
  <c r="AD195" i="207" s="1"/>
  <c r="AG195" i="207" s="1"/>
  <c r="AF195" i="207" s="1"/>
  <c r="AC195" i="208"/>
  <c r="AB195" i="208" s="1"/>
  <c r="AE195" i="208" s="1"/>
  <c r="AD195" i="208" s="1"/>
  <c r="AG195" i="208" s="1"/>
  <c r="AF195" i="208" s="1"/>
  <c r="AC115" i="208"/>
  <c r="AB115" i="208" s="1"/>
  <c r="AE115" i="208" s="1"/>
  <c r="AD115" i="208" s="1"/>
  <c r="AG115" i="208" s="1"/>
  <c r="AF115" i="208" s="1"/>
  <c r="AC55" i="208"/>
  <c r="AB55" i="208" s="1"/>
  <c r="AE55" i="208" s="1"/>
  <c r="AD55" i="208" s="1"/>
  <c r="AG55" i="208" s="1"/>
  <c r="AF55" i="208" s="1"/>
  <c r="AC225" i="208"/>
  <c r="AB225" i="208" s="1"/>
  <c r="AE225" i="208" s="1"/>
  <c r="AD225" i="208" s="1"/>
  <c r="AG225" i="208" s="1"/>
  <c r="AF225" i="208" s="1"/>
  <c r="AC225" i="207"/>
  <c r="AB225" i="207" s="1"/>
  <c r="AE225" i="207" s="1"/>
  <c r="AD225" i="207" s="1"/>
  <c r="AG225" i="207" s="1"/>
  <c r="AF225" i="207" s="1"/>
  <c r="AC145" i="207"/>
  <c r="AB145" i="207" s="1"/>
  <c r="AE145" i="207" s="1"/>
  <c r="AD145" i="207" s="1"/>
  <c r="AG145" i="207" s="1"/>
  <c r="AF145" i="207" s="1"/>
  <c r="AC145" i="208"/>
  <c r="AB145" i="208" s="1"/>
  <c r="AE145" i="208" s="1"/>
  <c r="AD145" i="208" s="1"/>
  <c r="AG145" i="208" s="1"/>
  <c r="AF145" i="208" s="1"/>
  <c r="AC117" i="207"/>
  <c r="AB117" i="207" s="1"/>
  <c r="AE117" i="207" s="1"/>
  <c r="AD117" i="207" s="1"/>
  <c r="AG117" i="207" s="1"/>
  <c r="AF117" i="207" s="1"/>
  <c r="AC57" i="208"/>
  <c r="AB57" i="208" s="1"/>
  <c r="AE57" i="208" s="1"/>
  <c r="AD57" i="208" s="1"/>
  <c r="AG57" i="208" s="1"/>
  <c r="AF57" i="208" s="1"/>
  <c r="AC57" i="207"/>
  <c r="AB57" i="207" s="1"/>
  <c r="AE57" i="207" s="1"/>
  <c r="AD57" i="207" s="1"/>
  <c r="AG57" i="207" s="1"/>
  <c r="AF57" i="207" s="1"/>
  <c r="AC117" i="208"/>
  <c r="AB117" i="208" s="1"/>
  <c r="AE117" i="208" s="1"/>
  <c r="AD117" i="208" s="1"/>
  <c r="AG117" i="208" s="1"/>
  <c r="AF117" i="208" s="1"/>
  <c r="AC197" i="207"/>
  <c r="AB197" i="207" s="1"/>
  <c r="AE197" i="207" s="1"/>
  <c r="AD197" i="207" s="1"/>
  <c r="AG197" i="207" s="1"/>
  <c r="AF197" i="207" s="1"/>
  <c r="AC197" i="208"/>
  <c r="AB197" i="208" s="1"/>
  <c r="AE197" i="208" s="1"/>
  <c r="AD197" i="208" s="1"/>
  <c r="AG197" i="208" s="1"/>
  <c r="AF197" i="208" s="1"/>
  <c r="AC138" i="207"/>
  <c r="AB138" i="207" s="1"/>
  <c r="AE138" i="207" s="1"/>
  <c r="AD138" i="207" s="1"/>
  <c r="AG138" i="207" s="1"/>
  <c r="AF138" i="207" s="1"/>
  <c r="AC218" i="207"/>
  <c r="AB218" i="207" s="1"/>
  <c r="AE218" i="207" s="1"/>
  <c r="AD218" i="207" s="1"/>
  <c r="AG218" i="207" s="1"/>
  <c r="AF218" i="207" s="1"/>
  <c r="AC138" i="208"/>
  <c r="AB138" i="208" s="1"/>
  <c r="AE138" i="208" s="1"/>
  <c r="AD138" i="208" s="1"/>
  <c r="AG138" i="208" s="1"/>
  <c r="AF138" i="208" s="1"/>
  <c r="AC218" i="208"/>
  <c r="AB218" i="208" s="1"/>
  <c r="AE218" i="208" s="1"/>
  <c r="AD218" i="208" s="1"/>
  <c r="AG218" i="208" s="1"/>
  <c r="AF218" i="208" s="1"/>
  <c r="AC106" i="208"/>
  <c r="AB106" i="208" s="1"/>
  <c r="AE106" i="208" s="1"/>
  <c r="AD106" i="208" s="1"/>
  <c r="AG106" i="208" s="1"/>
  <c r="AF106" i="208" s="1"/>
  <c r="AC106" i="207"/>
  <c r="AB106" i="207" s="1"/>
  <c r="AE106" i="207" s="1"/>
  <c r="AD106" i="207" s="1"/>
  <c r="AG106" i="207" s="1"/>
  <c r="AF106" i="207" s="1"/>
  <c r="AC186" i="208"/>
  <c r="AB186" i="208" s="1"/>
  <c r="AE186" i="208" s="1"/>
  <c r="AD186" i="208" s="1"/>
  <c r="AG186" i="208" s="1"/>
  <c r="AF186" i="208" s="1"/>
  <c r="AC186" i="207"/>
  <c r="AB186" i="207" s="1"/>
  <c r="AE186" i="207" s="1"/>
  <c r="AD186" i="207" s="1"/>
  <c r="AG186" i="207" s="1"/>
  <c r="AF186" i="207" s="1"/>
  <c r="AC46" i="207"/>
  <c r="AB46" i="207" s="1"/>
  <c r="AE46" i="207" s="1"/>
  <c r="AD46" i="207" s="1"/>
  <c r="AG46" i="207" s="1"/>
  <c r="AF46" i="207" s="1"/>
  <c r="AC46" i="208"/>
  <c r="AB46" i="208" s="1"/>
  <c r="AE46" i="208" s="1"/>
  <c r="AD46" i="208" s="1"/>
  <c r="AG46" i="208" s="1"/>
  <c r="AF46" i="208" s="1"/>
  <c r="AC258" i="208"/>
  <c r="AB258" i="208" s="1"/>
  <c r="AE258" i="208" s="1"/>
  <c r="AD258" i="208" s="1"/>
  <c r="AG258" i="208" s="1"/>
  <c r="AF258" i="208" s="1"/>
  <c r="AC258" i="207"/>
  <c r="AB258" i="207" s="1"/>
  <c r="AE258" i="207" s="1"/>
  <c r="AD258" i="207" s="1"/>
  <c r="AG258" i="207" s="1"/>
  <c r="AF258" i="207" s="1"/>
  <c r="AC259" i="207"/>
  <c r="AB259" i="207" s="1"/>
  <c r="AE259" i="207" s="1"/>
  <c r="AD259" i="207" s="1"/>
  <c r="AG259" i="207" s="1"/>
  <c r="AF259" i="207" s="1"/>
  <c r="AC259" i="208"/>
  <c r="AB259" i="208" s="1"/>
  <c r="AE259" i="208" s="1"/>
  <c r="AD259" i="208" s="1"/>
  <c r="AG259" i="208" s="1"/>
  <c r="AF259" i="208" s="1"/>
  <c r="AC247" i="208"/>
  <c r="AB247" i="208" s="1"/>
  <c r="AE247" i="208" s="1"/>
  <c r="AD247" i="208" s="1"/>
  <c r="AG247" i="208" s="1"/>
  <c r="AF247" i="208" s="1"/>
  <c r="AC247" i="207"/>
  <c r="AB247" i="207" s="1"/>
  <c r="AE247" i="207" s="1"/>
  <c r="AD247" i="207" s="1"/>
  <c r="AG247" i="207" s="1"/>
  <c r="AF247" i="207" s="1"/>
  <c r="AC239" i="207"/>
  <c r="AB239" i="207" s="1"/>
  <c r="AE239" i="207" s="1"/>
  <c r="AD239" i="207" s="1"/>
  <c r="AG239" i="207" s="1"/>
  <c r="AF239" i="207" s="1"/>
  <c r="AC239" i="208"/>
  <c r="AB239" i="208" s="1"/>
  <c r="AE239" i="208" s="1"/>
  <c r="AD239" i="208" s="1"/>
  <c r="AG239" i="208" s="1"/>
  <c r="AF239" i="208" s="1"/>
  <c r="AC213" i="207"/>
  <c r="AB213" i="207" s="1"/>
  <c r="AE213" i="207" s="1"/>
  <c r="AD213" i="207" s="1"/>
  <c r="AG213" i="207" s="1"/>
  <c r="AF213" i="207" s="1"/>
  <c r="AC133" i="208"/>
  <c r="AB133" i="208" s="1"/>
  <c r="AE133" i="208" s="1"/>
  <c r="AD133" i="208" s="1"/>
  <c r="AG133" i="208" s="1"/>
  <c r="AF133" i="208" s="1"/>
  <c r="AC133" i="207"/>
  <c r="AB133" i="207" s="1"/>
  <c r="AE133" i="207" s="1"/>
  <c r="AD133" i="207" s="1"/>
  <c r="AG133" i="207" s="1"/>
  <c r="AF133" i="207" s="1"/>
  <c r="AC213" i="208"/>
  <c r="AB213" i="208" s="1"/>
  <c r="AE213" i="208" s="1"/>
  <c r="AD213" i="208" s="1"/>
  <c r="AG213" i="208" s="1"/>
  <c r="AF213" i="208" s="1"/>
  <c r="AC71" i="207"/>
  <c r="AB71" i="207" s="1"/>
  <c r="AE71" i="207" s="1"/>
  <c r="AD71" i="207" s="1"/>
  <c r="AG71" i="207" s="1"/>
  <c r="AF71" i="207" s="1"/>
  <c r="AC131" i="207"/>
  <c r="AB131" i="207" s="1"/>
  <c r="AE131" i="207" s="1"/>
  <c r="AD131" i="207" s="1"/>
  <c r="AG131" i="207" s="1"/>
  <c r="AF131" i="207" s="1"/>
  <c r="AC71" i="208"/>
  <c r="AB71" i="208" s="1"/>
  <c r="AE71" i="208" s="1"/>
  <c r="AD71" i="208" s="1"/>
  <c r="AG71" i="208" s="1"/>
  <c r="AF71" i="208" s="1"/>
  <c r="AC211" i="208"/>
  <c r="AB211" i="208" s="1"/>
  <c r="AE211" i="208" s="1"/>
  <c r="AD211" i="208" s="1"/>
  <c r="AG211" i="208" s="1"/>
  <c r="AF211" i="208" s="1"/>
  <c r="AC131" i="208"/>
  <c r="AB131" i="208" s="1"/>
  <c r="AE131" i="208" s="1"/>
  <c r="AD131" i="208" s="1"/>
  <c r="AG131" i="208" s="1"/>
  <c r="AF131" i="208" s="1"/>
  <c r="AC211" i="207"/>
  <c r="AB211" i="207" s="1"/>
  <c r="AE211" i="207" s="1"/>
  <c r="AD211" i="207" s="1"/>
  <c r="AG211" i="207" s="1"/>
  <c r="AF211" i="207" s="1"/>
  <c r="AC249" i="207"/>
  <c r="AB249" i="207" s="1"/>
  <c r="AE249" i="207" s="1"/>
  <c r="AD249" i="207" s="1"/>
  <c r="AG249" i="207" s="1"/>
  <c r="AF249" i="207" s="1"/>
  <c r="AC249" i="208"/>
  <c r="AB249" i="208" s="1"/>
  <c r="AE249" i="208" s="1"/>
  <c r="AD249" i="208" s="1"/>
  <c r="AG249" i="208" s="1"/>
  <c r="AF249" i="208" s="1"/>
  <c r="AC264" i="208"/>
  <c r="AB264" i="208" s="1"/>
  <c r="AE264" i="208" s="1"/>
  <c r="AD264" i="208" s="1"/>
  <c r="AG264" i="208" s="1"/>
  <c r="AF264" i="208" s="1"/>
  <c r="AC264" i="207"/>
  <c r="AB264" i="207" s="1"/>
  <c r="AE264" i="207" s="1"/>
  <c r="AD264" i="207" s="1"/>
  <c r="AG264" i="207" s="1"/>
  <c r="AF264" i="207" s="1"/>
  <c r="AC109" i="207"/>
  <c r="AB109" i="207" s="1"/>
  <c r="AE109" i="207" s="1"/>
  <c r="AD109" i="207" s="1"/>
  <c r="AG109" i="207" s="1"/>
  <c r="AF109" i="207" s="1"/>
  <c r="AC109" i="208"/>
  <c r="AB109" i="208" s="1"/>
  <c r="AE109" i="208" s="1"/>
  <c r="AD109" i="208" s="1"/>
  <c r="AG109" i="208" s="1"/>
  <c r="AF109" i="208" s="1"/>
  <c r="AC49" i="208"/>
  <c r="AB49" i="208" s="1"/>
  <c r="AE49" i="208" s="1"/>
  <c r="AD49" i="208" s="1"/>
  <c r="AG49" i="208" s="1"/>
  <c r="AF49" i="208" s="1"/>
  <c r="AC189" i="208"/>
  <c r="AB189" i="208" s="1"/>
  <c r="AE189" i="208" s="1"/>
  <c r="AD189" i="208" s="1"/>
  <c r="AG189" i="208" s="1"/>
  <c r="AF189" i="208" s="1"/>
  <c r="AC49" i="207"/>
  <c r="AB49" i="207" s="1"/>
  <c r="AE49" i="207" s="1"/>
  <c r="AD49" i="207" s="1"/>
  <c r="AG49" i="207" s="1"/>
  <c r="AF49" i="207" s="1"/>
  <c r="AC189" i="207"/>
  <c r="AB189" i="207" s="1"/>
  <c r="AE189" i="207" s="1"/>
  <c r="AD189" i="207" s="1"/>
  <c r="AG189" i="207" s="1"/>
  <c r="AF189" i="207" s="1"/>
  <c r="AC120" i="208"/>
  <c r="AB120" i="208" s="1"/>
  <c r="AE120" i="208" s="1"/>
  <c r="AD120" i="208" s="1"/>
  <c r="AG120" i="208" s="1"/>
  <c r="AF120" i="208" s="1"/>
  <c r="AC200" i="208"/>
  <c r="AB200" i="208" s="1"/>
  <c r="AE200" i="208" s="1"/>
  <c r="AD200" i="208" s="1"/>
  <c r="AG200" i="208" s="1"/>
  <c r="AF200" i="208" s="1"/>
  <c r="AC60" i="208"/>
  <c r="AB60" i="208" s="1"/>
  <c r="AE60" i="208" s="1"/>
  <c r="AD60" i="208" s="1"/>
  <c r="AG60" i="208" s="1"/>
  <c r="AF60" i="208" s="1"/>
  <c r="AC200" i="207"/>
  <c r="AB200" i="207" s="1"/>
  <c r="AE200" i="207" s="1"/>
  <c r="AD200" i="207" s="1"/>
  <c r="AG200" i="207" s="1"/>
  <c r="AF200" i="207" s="1"/>
  <c r="AC120" i="207"/>
  <c r="AB120" i="207" s="1"/>
  <c r="AE120" i="207" s="1"/>
  <c r="AD120" i="207" s="1"/>
  <c r="AG120" i="207" s="1"/>
  <c r="AF120" i="207" s="1"/>
  <c r="AC60" i="207"/>
  <c r="AB60" i="207" s="1"/>
  <c r="AE60" i="207" s="1"/>
  <c r="AD60" i="207" s="1"/>
  <c r="AG60" i="207" s="1"/>
  <c r="AF60" i="207" s="1"/>
  <c r="AC103" i="208"/>
  <c r="AB103" i="208" s="1"/>
  <c r="AE103" i="208" s="1"/>
  <c r="AD103" i="208" s="1"/>
  <c r="AG103" i="208" s="1"/>
  <c r="AF103" i="208" s="1"/>
  <c r="AC183" i="207"/>
  <c r="AB183" i="207" s="1"/>
  <c r="AE183" i="207" s="1"/>
  <c r="AD183" i="207" s="1"/>
  <c r="AG183" i="207" s="1"/>
  <c r="AF183" i="207" s="1"/>
  <c r="AC103" i="207"/>
  <c r="AB103" i="207" s="1"/>
  <c r="AE103" i="207" s="1"/>
  <c r="AD103" i="207" s="1"/>
  <c r="AG103" i="207" s="1"/>
  <c r="AF103" i="207" s="1"/>
  <c r="AC43" i="208"/>
  <c r="AB43" i="208" s="1"/>
  <c r="AE43" i="208" s="1"/>
  <c r="AD43" i="208" s="1"/>
  <c r="AG43" i="208" s="1"/>
  <c r="AF43" i="208" s="1"/>
  <c r="AC43" i="207"/>
  <c r="AB43" i="207" s="1"/>
  <c r="AE43" i="207" s="1"/>
  <c r="AD43" i="207" s="1"/>
  <c r="AG43" i="207" s="1"/>
  <c r="AF43" i="207" s="1"/>
  <c r="AC183" i="208"/>
  <c r="AB183" i="208" s="1"/>
  <c r="AE183" i="208" s="1"/>
  <c r="AD183" i="208" s="1"/>
  <c r="AG183" i="208" s="1"/>
  <c r="AF183" i="208" s="1"/>
  <c r="AC254" i="207"/>
  <c r="AB254" i="207" s="1"/>
  <c r="AE254" i="207" s="1"/>
  <c r="AD254" i="207" s="1"/>
  <c r="AG254" i="207" s="1"/>
  <c r="AF254" i="207" s="1"/>
  <c r="AC254" i="208"/>
  <c r="AB254" i="208" s="1"/>
  <c r="AE254" i="208" s="1"/>
  <c r="AD254" i="208" s="1"/>
  <c r="AG254" i="208" s="1"/>
  <c r="AF254" i="208" s="1"/>
  <c r="AC245" i="208"/>
  <c r="AB245" i="208" s="1"/>
  <c r="AE245" i="208" s="1"/>
  <c r="AD245" i="208" s="1"/>
  <c r="AG245" i="208" s="1"/>
  <c r="AF245" i="208" s="1"/>
  <c r="AC245" i="207"/>
  <c r="AB245" i="207" s="1"/>
  <c r="AE245" i="207" s="1"/>
  <c r="AD245" i="207" s="1"/>
  <c r="AG245" i="207" s="1"/>
  <c r="AF245" i="207" s="1"/>
  <c r="AC244" i="208"/>
  <c r="AB244" i="208" s="1"/>
  <c r="AE244" i="208" s="1"/>
  <c r="AD244" i="208" s="1"/>
  <c r="AG244" i="208" s="1"/>
  <c r="AF244" i="208" s="1"/>
  <c r="AC244" i="207"/>
  <c r="AB244" i="207" s="1"/>
  <c r="AE244" i="207" s="1"/>
  <c r="AD244" i="207" s="1"/>
  <c r="AG244" i="207" s="1"/>
  <c r="AF244" i="207" s="1"/>
  <c r="AC220" i="208"/>
  <c r="AB220" i="208" s="1"/>
  <c r="AE220" i="208" s="1"/>
  <c r="AD220" i="208" s="1"/>
  <c r="AG220" i="208" s="1"/>
  <c r="AF220" i="208" s="1"/>
  <c r="AC140" i="207"/>
  <c r="AB140" i="207" s="1"/>
  <c r="AE140" i="207" s="1"/>
  <c r="AD140" i="207" s="1"/>
  <c r="AG140" i="207" s="1"/>
  <c r="AF140" i="207" s="1"/>
  <c r="AC140" i="208"/>
  <c r="AB140" i="208" s="1"/>
  <c r="AE140" i="208" s="1"/>
  <c r="AD140" i="208" s="1"/>
  <c r="AG140" i="208" s="1"/>
  <c r="AF140" i="208" s="1"/>
  <c r="AC220" i="207"/>
  <c r="AB220" i="207" s="1"/>
  <c r="AE220" i="207" s="1"/>
  <c r="AD220" i="207" s="1"/>
  <c r="AG220" i="207" s="1"/>
  <c r="AF220" i="207" s="1"/>
  <c r="AC143" i="207"/>
  <c r="AB143" i="207" s="1"/>
  <c r="AE143" i="207" s="1"/>
  <c r="AD143" i="207" s="1"/>
  <c r="AG143" i="207" s="1"/>
  <c r="AF143" i="207" s="1"/>
  <c r="AC223" i="207"/>
  <c r="AB223" i="207" s="1"/>
  <c r="AE223" i="207" s="1"/>
  <c r="AD223" i="207" s="1"/>
  <c r="AG223" i="207" s="1"/>
  <c r="AF223" i="207" s="1"/>
  <c r="AC143" i="208"/>
  <c r="AB143" i="208" s="1"/>
  <c r="AE143" i="208" s="1"/>
  <c r="AD143" i="208" s="1"/>
  <c r="AG143" i="208" s="1"/>
  <c r="AF143" i="208" s="1"/>
  <c r="AC223" i="208"/>
  <c r="AB223" i="208" s="1"/>
  <c r="AE223" i="208" s="1"/>
  <c r="AD223" i="208" s="1"/>
  <c r="AG223" i="208" s="1"/>
  <c r="AF223" i="208" s="1"/>
  <c r="AC185" i="208"/>
  <c r="AB185" i="208" s="1"/>
  <c r="AE185" i="208" s="1"/>
  <c r="AD185" i="208" s="1"/>
  <c r="AG185" i="208" s="1"/>
  <c r="AF185" i="208" s="1"/>
  <c r="AC45" i="207"/>
  <c r="AB45" i="207" s="1"/>
  <c r="AE45" i="207" s="1"/>
  <c r="AD45" i="207" s="1"/>
  <c r="AG45" i="207" s="1"/>
  <c r="AF45" i="207" s="1"/>
  <c r="AC105" i="207"/>
  <c r="AB105" i="207" s="1"/>
  <c r="AE105" i="207" s="1"/>
  <c r="AD105" i="207" s="1"/>
  <c r="AG105" i="207" s="1"/>
  <c r="AF105" i="207" s="1"/>
  <c r="AC45" i="208"/>
  <c r="AB45" i="208" s="1"/>
  <c r="AE45" i="208" s="1"/>
  <c r="AD45" i="208" s="1"/>
  <c r="AG45" i="208" s="1"/>
  <c r="AF45" i="208" s="1"/>
  <c r="AC185" i="207"/>
  <c r="AB185" i="207" s="1"/>
  <c r="AE185" i="207" s="1"/>
  <c r="AD185" i="207" s="1"/>
  <c r="AG185" i="207" s="1"/>
  <c r="AF185" i="207" s="1"/>
  <c r="AC105" i="208"/>
  <c r="AB105" i="208" s="1"/>
  <c r="AE105" i="208" s="1"/>
  <c r="AD105" i="208" s="1"/>
  <c r="AG105" i="208" s="1"/>
  <c r="AF105" i="208" s="1"/>
  <c r="AC255" i="207"/>
  <c r="AB255" i="207" s="1"/>
  <c r="AE255" i="207" s="1"/>
  <c r="AD255" i="207" s="1"/>
  <c r="AG255" i="207" s="1"/>
  <c r="AF255" i="207" s="1"/>
  <c r="AC255" i="208"/>
  <c r="AB255" i="208" s="1"/>
  <c r="AE255" i="208" s="1"/>
  <c r="AD255" i="208" s="1"/>
  <c r="AG255" i="208" s="1"/>
  <c r="AF255" i="208" s="1"/>
  <c r="AC236" i="208"/>
  <c r="AB236" i="208" s="1"/>
  <c r="AE236" i="208" s="1"/>
  <c r="AD236" i="208" s="1"/>
  <c r="AG236" i="208" s="1"/>
  <c r="AF236" i="208" s="1"/>
  <c r="AC236" i="207"/>
  <c r="AB236" i="207" s="1"/>
  <c r="AE236" i="207" s="1"/>
  <c r="AD236" i="207" s="1"/>
  <c r="AG236" i="207" s="1"/>
  <c r="AF236" i="207" s="1"/>
  <c r="AC47" i="208"/>
  <c r="AB47" i="208" s="1"/>
  <c r="AE47" i="208" s="1"/>
  <c r="AD47" i="208" s="1"/>
  <c r="AG47" i="208" s="1"/>
  <c r="AF47" i="208" s="1"/>
  <c r="AC47" i="207"/>
  <c r="AB47" i="207" s="1"/>
  <c r="AE47" i="207" s="1"/>
  <c r="AD47" i="207" s="1"/>
  <c r="AG47" i="207" s="1"/>
  <c r="AF47" i="207" s="1"/>
  <c r="AC107" i="207"/>
  <c r="AB107" i="207" s="1"/>
  <c r="AE107" i="207" s="1"/>
  <c r="AD107" i="207" s="1"/>
  <c r="AG107" i="207" s="1"/>
  <c r="AF107" i="207" s="1"/>
  <c r="AC187" i="207"/>
  <c r="AB187" i="207" s="1"/>
  <c r="AE187" i="207" s="1"/>
  <c r="AD187" i="207" s="1"/>
  <c r="AG187" i="207" s="1"/>
  <c r="AF187" i="207" s="1"/>
  <c r="AC187" i="208"/>
  <c r="AB187" i="208" s="1"/>
  <c r="AE187" i="208" s="1"/>
  <c r="AD187" i="208" s="1"/>
  <c r="AG187" i="208" s="1"/>
  <c r="AF187" i="208" s="1"/>
  <c r="AC107" i="208"/>
  <c r="AB107" i="208" s="1"/>
  <c r="AE107" i="208" s="1"/>
  <c r="AD107" i="208" s="1"/>
  <c r="AG107" i="208" s="1"/>
  <c r="AF107" i="208" s="1"/>
  <c r="AC266" i="207"/>
  <c r="AB266" i="207" s="1"/>
  <c r="AE266" i="207" s="1"/>
  <c r="AD266" i="207" s="1"/>
  <c r="AG266" i="207" s="1"/>
  <c r="AF266" i="207" s="1"/>
  <c r="AC266" i="208"/>
  <c r="AB266" i="208" s="1"/>
  <c r="AE266" i="208" s="1"/>
  <c r="AD266" i="208" s="1"/>
  <c r="AG266" i="208" s="1"/>
  <c r="AF266" i="208" s="1"/>
  <c r="AC240" i="207"/>
  <c r="AB240" i="207" s="1"/>
  <c r="AE240" i="207" s="1"/>
  <c r="AD240" i="207" s="1"/>
  <c r="AG240" i="207" s="1"/>
  <c r="AF240" i="207" s="1"/>
  <c r="AC240" i="208"/>
  <c r="AB240" i="208" s="1"/>
  <c r="AE240" i="208" s="1"/>
  <c r="AD240" i="208" s="1"/>
  <c r="AG240" i="208" s="1"/>
  <c r="AF240" i="208" s="1"/>
  <c r="AC125" i="208"/>
  <c r="AB125" i="208" s="1"/>
  <c r="AE125" i="208" s="1"/>
  <c r="AD125" i="208" s="1"/>
  <c r="AG125" i="208" s="1"/>
  <c r="AF125" i="208" s="1"/>
  <c r="AC65" i="208"/>
  <c r="AB65" i="208" s="1"/>
  <c r="AE65" i="208" s="1"/>
  <c r="AD65" i="208" s="1"/>
  <c r="AG65" i="208" s="1"/>
  <c r="AF65" i="208" s="1"/>
  <c r="AC125" i="207"/>
  <c r="AB125" i="207" s="1"/>
  <c r="AE125" i="207" s="1"/>
  <c r="AD125" i="207" s="1"/>
  <c r="AG125" i="207" s="1"/>
  <c r="AF125" i="207" s="1"/>
  <c r="AC205" i="207"/>
  <c r="AB205" i="207" s="1"/>
  <c r="AE205" i="207" s="1"/>
  <c r="AD205" i="207" s="1"/>
  <c r="AG205" i="207" s="1"/>
  <c r="AF205" i="207" s="1"/>
  <c r="AC65" i="207"/>
  <c r="AB65" i="207" s="1"/>
  <c r="AE65" i="207" s="1"/>
  <c r="AD65" i="207" s="1"/>
  <c r="AG65" i="207" s="1"/>
  <c r="AF65" i="207" s="1"/>
  <c r="AC205" i="208"/>
  <c r="AB205" i="208" s="1"/>
  <c r="AE205" i="208" s="1"/>
  <c r="AD205" i="208" s="1"/>
  <c r="AG205" i="208" s="1"/>
  <c r="AF205" i="208" s="1"/>
  <c r="AC108" i="207"/>
  <c r="AB108" i="207" s="1"/>
  <c r="AE108" i="207" s="1"/>
  <c r="AD108" i="207" s="1"/>
  <c r="AG108" i="207" s="1"/>
  <c r="AF108" i="207" s="1"/>
  <c r="AC108" i="208"/>
  <c r="AB108" i="208" s="1"/>
  <c r="AE108" i="208" s="1"/>
  <c r="AD108" i="208" s="1"/>
  <c r="AG108" i="208" s="1"/>
  <c r="AF108" i="208" s="1"/>
  <c r="AC188" i="208"/>
  <c r="AB188" i="208" s="1"/>
  <c r="AE188" i="208" s="1"/>
  <c r="AD188" i="208" s="1"/>
  <c r="AG188" i="208" s="1"/>
  <c r="AF188" i="208" s="1"/>
  <c r="AC48" i="207"/>
  <c r="AB48" i="207" s="1"/>
  <c r="AE48" i="207" s="1"/>
  <c r="AD48" i="207" s="1"/>
  <c r="AG48" i="207" s="1"/>
  <c r="AF48" i="207" s="1"/>
  <c r="AC48" i="208"/>
  <c r="AB48" i="208" s="1"/>
  <c r="AE48" i="208" s="1"/>
  <c r="AD48" i="208" s="1"/>
  <c r="AG48" i="208" s="1"/>
  <c r="AF48" i="208" s="1"/>
  <c r="AC188" i="207"/>
  <c r="AB188" i="207" s="1"/>
  <c r="AE188" i="207" s="1"/>
  <c r="AD188" i="207" s="1"/>
  <c r="AG188" i="207" s="1"/>
  <c r="AF188" i="207" s="1"/>
  <c r="AC126" i="208"/>
  <c r="AB126" i="208" s="1"/>
  <c r="AE126" i="208" s="1"/>
  <c r="AD126" i="208" s="1"/>
  <c r="AG126" i="208" s="1"/>
  <c r="AF126" i="208" s="1"/>
  <c r="AC66" i="208"/>
  <c r="AB66" i="208" s="1"/>
  <c r="AE66" i="208" s="1"/>
  <c r="AD66" i="208" s="1"/>
  <c r="AG66" i="208" s="1"/>
  <c r="AF66" i="208" s="1"/>
  <c r="AC126" i="207"/>
  <c r="AB126" i="207" s="1"/>
  <c r="AE126" i="207" s="1"/>
  <c r="AD126" i="207" s="1"/>
  <c r="AG126" i="207" s="1"/>
  <c r="AF126" i="207" s="1"/>
  <c r="AC206" i="207"/>
  <c r="AB206" i="207" s="1"/>
  <c r="AE206" i="207" s="1"/>
  <c r="AD206" i="207" s="1"/>
  <c r="AG206" i="207" s="1"/>
  <c r="AF206" i="207" s="1"/>
  <c r="AC66" i="207"/>
  <c r="AB66" i="207" s="1"/>
  <c r="AE66" i="207" s="1"/>
  <c r="AD66" i="207" s="1"/>
  <c r="AG66" i="207" s="1"/>
  <c r="AF66" i="207" s="1"/>
  <c r="AC206" i="208"/>
  <c r="AB206" i="208" s="1"/>
  <c r="AE206" i="208" s="1"/>
  <c r="AD206" i="208" s="1"/>
  <c r="AG206" i="208" s="1"/>
  <c r="AF206" i="208" s="1"/>
  <c r="AC253" i="207"/>
  <c r="AB253" i="207" s="1"/>
  <c r="AE253" i="207" s="1"/>
  <c r="AD253" i="207" s="1"/>
  <c r="AG253" i="207" s="1"/>
  <c r="AF253" i="207" s="1"/>
  <c r="AC253" i="208"/>
  <c r="AB253" i="208" s="1"/>
  <c r="AE253" i="208" s="1"/>
  <c r="AD253" i="208" s="1"/>
  <c r="AG253" i="208" s="1"/>
  <c r="AF253" i="208" s="1"/>
  <c r="AC261" i="207"/>
  <c r="AB261" i="207" s="1"/>
  <c r="AE261" i="207" s="1"/>
  <c r="AD261" i="207" s="1"/>
  <c r="AG261" i="207" s="1"/>
  <c r="AF261" i="207" s="1"/>
  <c r="AC261" i="208"/>
  <c r="AB261" i="208" s="1"/>
  <c r="AE261" i="208" s="1"/>
  <c r="AD261" i="208" s="1"/>
  <c r="AG261" i="208" s="1"/>
  <c r="AF261" i="208" s="1"/>
  <c r="AC234" i="207"/>
  <c r="AB234" i="207" s="1"/>
  <c r="AE234" i="207" s="1"/>
  <c r="AD234" i="207" s="1"/>
  <c r="AG234" i="207" s="1"/>
  <c r="AF234" i="207" s="1"/>
  <c r="AC234" i="208"/>
  <c r="AB234" i="208" s="1"/>
  <c r="AE234" i="208" s="1"/>
  <c r="AD234" i="208" s="1"/>
  <c r="AG234" i="208" s="1"/>
  <c r="AF234" i="208" s="1"/>
  <c r="O216" i="208"/>
  <c r="N216" i="208" s="1"/>
  <c r="Q216" i="208" s="1"/>
  <c r="P216" i="208" s="1"/>
  <c r="S216" i="208" s="1"/>
  <c r="R216" i="208" s="1"/>
  <c r="O216" i="207"/>
  <c r="N216" i="207" s="1"/>
  <c r="Q216" i="207" s="1"/>
  <c r="P216" i="207" s="1"/>
  <c r="S216" i="207" s="1"/>
  <c r="R216" i="207" s="1"/>
  <c r="O136" i="208"/>
  <c r="N136" i="208" s="1"/>
  <c r="Q136" i="208" s="1"/>
  <c r="P136" i="208" s="1"/>
  <c r="S136" i="208" s="1"/>
  <c r="R136" i="208" s="1"/>
  <c r="O136" i="207"/>
  <c r="N136" i="207" s="1"/>
  <c r="Q136" i="207" s="1"/>
  <c r="P136" i="207" s="1"/>
  <c r="S136" i="207" s="1"/>
  <c r="R136" i="207" s="1"/>
  <c r="AC56" i="208"/>
  <c r="AB56" i="208" s="1"/>
  <c r="AE56" i="208" s="1"/>
  <c r="AD56" i="208" s="1"/>
  <c r="AG56" i="208" s="1"/>
  <c r="AF56" i="208" s="1"/>
  <c r="AC196" i="207"/>
  <c r="AB196" i="207" s="1"/>
  <c r="AE196" i="207" s="1"/>
  <c r="AD196" i="207" s="1"/>
  <c r="AG196" i="207" s="1"/>
  <c r="AF196" i="207" s="1"/>
  <c r="AC56" i="207"/>
  <c r="AB56" i="207" s="1"/>
  <c r="AE56" i="207" s="1"/>
  <c r="AD56" i="207" s="1"/>
  <c r="AG56" i="207" s="1"/>
  <c r="AF56" i="207" s="1"/>
  <c r="AC196" i="208"/>
  <c r="AB196" i="208" s="1"/>
  <c r="AE196" i="208" s="1"/>
  <c r="AD196" i="208" s="1"/>
  <c r="AG196" i="208" s="1"/>
  <c r="AF196" i="208" s="1"/>
  <c r="AC116" i="208"/>
  <c r="AB116" i="208" s="1"/>
  <c r="AE116" i="208" s="1"/>
  <c r="AD116" i="208" s="1"/>
  <c r="AG116" i="208" s="1"/>
  <c r="AF116" i="208" s="1"/>
  <c r="AC116" i="207"/>
  <c r="AB116" i="207" s="1"/>
  <c r="AE116" i="207" s="1"/>
  <c r="AD116" i="207" s="1"/>
  <c r="AG116" i="207" s="1"/>
  <c r="AF116" i="207" s="1"/>
  <c r="AC118" i="208"/>
  <c r="AB118" i="208" s="1"/>
  <c r="AE118" i="208" s="1"/>
  <c r="AD118" i="208" s="1"/>
  <c r="AG118" i="208" s="1"/>
  <c r="AF118" i="208" s="1"/>
  <c r="AC58" i="208"/>
  <c r="AB58" i="208" s="1"/>
  <c r="AE58" i="208" s="1"/>
  <c r="AD58" i="208" s="1"/>
  <c r="AG58" i="208" s="1"/>
  <c r="AF58" i="208" s="1"/>
  <c r="AC198" i="208"/>
  <c r="AB198" i="208" s="1"/>
  <c r="AE198" i="208" s="1"/>
  <c r="AD198" i="208" s="1"/>
  <c r="AG198" i="208" s="1"/>
  <c r="AF198" i="208" s="1"/>
  <c r="AC198" i="207"/>
  <c r="AB198" i="207" s="1"/>
  <c r="AE198" i="207" s="1"/>
  <c r="AD198" i="207" s="1"/>
  <c r="AG198" i="207" s="1"/>
  <c r="AF198" i="207" s="1"/>
  <c r="AC58" i="207"/>
  <c r="AB58" i="207" s="1"/>
  <c r="AE58" i="207" s="1"/>
  <c r="AD58" i="207" s="1"/>
  <c r="AG58" i="207" s="1"/>
  <c r="AF58" i="207" s="1"/>
  <c r="AC118" i="207"/>
  <c r="AB118" i="207" s="1"/>
  <c r="AE118" i="207" s="1"/>
  <c r="AD118" i="207" s="1"/>
  <c r="AG118" i="207" s="1"/>
  <c r="AF118" i="207" s="1"/>
  <c r="AC64" i="208"/>
  <c r="AB64" i="208" s="1"/>
  <c r="AE64" i="208" s="1"/>
  <c r="AD64" i="208" s="1"/>
  <c r="AG64" i="208" s="1"/>
  <c r="AF64" i="208" s="1"/>
  <c r="AC124" i="207"/>
  <c r="AB124" i="207" s="1"/>
  <c r="AE124" i="207" s="1"/>
  <c r="AD124" i="207" s="1"/>
  <c r="AG124" i="207" s="1"/>
  <c r="AF124" i="207" s="1"/>
  <c r="AC204" i="207"/>
  <c r="AB204" i="207" s="1"/>
  <c r="AE204" i="207" s="1"/>
  <c r="AD204" i="207" s="1"/>
  <c r="AG204" i="207" s="1"/>
  <c r="AF204" i="207" s="1"/>
  <c r="AC124" i="208"/>
  <c r="AB124" i="208" s="1"/>
  <c r="AE124" i="208" s="1"/>
  <c r="AD124" i="208" s="1"/>
  <c r="AG124" i="208" s="1"/>
  <c r="AF124" i="208" s="1"/>
  <c r="AC204" i="208"/>
  <c r="AB204" i="208" s="1"/>
  <c r="AE204" i="208" s="1"/>
  <c r="AD204" i="208" s="1"/>
  <c r="AG204" i="208" s="1"/>
  <c r="AF204" i="208" s="1"/>
  <c r="AC64" i="207"/>
  <c r="AB64" i="207" s="1"/>
  <c r="AE64" i="207" s="1"/>
  <c r="AD64" i="207" s="1"/>
  <c r="AG64" i="207" s="1"/>
  <c r="AF64" i="207" s="1"/>
  <c r="AC210" i="207"/>
  <c r="AB210" i="207" s="1"/>
  <c r="AE210" i="207" s="1"/>
  <c r="AD210" i="207" s="1"/>
  <c r="AG210" i="207" s="1"/>
  <c r="AF210" i="207" s="1"/>
  <c r="AC130" i="208"/>
  <c r="AB130" i="208" s="1"/>
  <c r="AE130" i="208" s="1"/>
  <c r="AD130" i="208" s="1"/>
  <c r="AG130" i="208" s="1"/>
  <c r="AF130" i="208" s="1"/>
  <c r="AC70" i="208"/>
  <c r="AB70" i="208" s="1"/>
  <c r="AE70" i="208" s="1"/>
  <c r="AD70" i="208" s="1"/>
  <c r="AG70" i="208" s="1"/>
  <c r="AF70" i="208" s="1"/>
  <c r="AC210" i="208"/>
  <c r="AB210" i="208" s="1"/>
  <c r="AE210" i="208" s="1"/>
  <c r="AD210" i="208" s="1"/>
  <c r="AG210" i="208" s="1"/>
  <c r="AF210" i="208" s="1"/>
  <c r="AC130" i="207"/>
  <c r="AB130" i="207" s="1"/>
  <c r="AE130" i="207" s="1"/>
  <c r="AD130" i="207" s="1"/>
  <c r="AG130" i="207" s="1"/>
  <c r="AF130" i="207" s="1"/>
  <c r="AC70" i="207"/>
  <c r="AB70" i="207" s="1"/>
  <c r="AE70" i="207" s="1"/>
  <c r="AD70" i="207" s="1"/>
  <c r="AG70" i="207" s="1"/>
  <c r="AF70" i="207" s="1"/>
  <c r="AC242" i="208"/>
  <c r="AB242" i="208" s="1"/>
  <c r="AE242" i="208" s="1"/>
  <c r="AD242" i="208" s="1"/>
  <c r="AG242" i="208" s="1"/>
  <c r="AF242" i="208" s="1"/>
  <c r="AC242" i="207"/>
  <c r="AB242" i="207" s="1"/>
  <c r="AE242" i="207" s="1"/>
  <c r="AD242" i="207" s="1"/>
  <c r="AG242" i="207" s="1"/>
  <c r="AF242" i="207" s="1"/>
  <c r="AC256" i="207"/>
  <c r="AB256" i="207" s="1"/>
  <c r="AE256" i="207" s="1"/>
  <c r="AD256" i="207" s="1"/>
  <c r="AG256" i="207" s="1"/>
  <c r="AF256" i="207" s="1"/>
  <c r="AC256" i="208"/>
  <c r="AB256" i="208" s="1"/>
  <c r="AE256" i="208" s="1"/>
  <c r="AD256" i="208" s="1"/>
  <c r="AG256" i="208" s="1"/>
  <c r="AF256" i="208" s="1"/>
  <c r="AC144" i="208"/>
  <c r="AB144" i="208" s="1"/>
  <c r="AE144" i="208" s="1"/>
  <c r="AD144" i="208" s="1"/>
  <c r="AG144" i="208" s="1"/>
  <c r="AF144" i="208" s="1"/>
  <c r="AC144" i="207"/>
  <c r="AB144" i="207" s="1"/>
  <c r="AE144" i="207" s="1"/>
  <c r="AD144" i="207" s="1"/>
  <c r="AG144" i="207" s="1"/>
  <c r="AF144" i="207" s="1"/>
  <c r="AC224" i="207"/>
  <c r="AB224" i="207" s="1"/>
  <c r="AE224" i="207" s="1"/>
  <c r="AD224" i="207" s="1"/>
  <c r="AG224" i="207" s="1"/>
  <c r="AF224" i="207" s="1"/>
  <c r="AC224" i="208"/>
  <c r="AB224" i="208" s="1"/>
  <c r="AE224" i="208" s="1"/>
  <c r="AD224" i="208" s="1"/>
  <c r="AG224" i="208" s="1"/>
  <c r="AF224" i="208" s="1"/>
  <c r="AC207" i="207"/>
  <c r="AB207" i="207" s="1"/>
  <c r="AE207" i="207" s="1"/>
  <c r="AD207" i="207" s="1"/>
  <c r="AG207" i="207" s="1"/>
  <c r="AF207" i="207" s="1"/>
  <c r="AC67" i="208"/>
  <c r="AB67" i="208" s="1"/>
  <c r="AE67" i="208" s="1"/>
  <c r="AD67" i="208" s="1"/>
  <c r="AG67" i="208" s="1"/>
  <c r="AF67" i="208" s="1"/>
  <c r="AC127" i="207"/>
  <c r="AB127" i="207" s="1"/>
  <c r="AE127" i="207" s="1"/>
  <c r="AD127" i="207" s="1"/>
  <c r="AG127" i="207" s="1"/>
  <c r="AF127" i="207" s="1"/>
  <c r="AC207" i="208"/>
  <c r="AB207" i="208" s="1"/>
  <c r="AE207" i="208" s="1"/>
  <c r="AD207" i="208" s="1"/>
  <c r="AG207" i="208" s="1"/>
  <c r="AF207" i="208" s="1"/>
  <c r="AC127" i="208"/>
  <c r="AB127" i="208" s="1"/>
  <c r="AE127" i="208" s="1"/>
  <c r="AD127" i="208" s="1"/>
  <c r="AG127" i="208" s="1"/>
  <c r="AF127" i="208" s="1"/>
  <c r="AC67" i="207"/>
  <c r="AB67" i="207" s="1"/>
  <c r="AE67" i="207" s="1"/>
  <c r="AD67" i="207" s="1"/>
  <c r="AG67" i="207" s="1"/>
  <c r="AF67" i="207" s="1"/>
  <c r="AC135" i="208"/>
  <c r="AB135" i="208" s="1"/>
  <c r="AE135" i="208" s="1"/>
  <c r="AD135" i="208" s="1"/>
  <c r="AG135" i="208" s="1"/>
  <c r="AF135" i="208" s="1"/>
  <c r="AC215" i="208"/>
  <c r="AB215" i="208" s="1"/>
  <c r="AE215" i="208" s="1"/>
  <c r="AD215" i="208" s="1"/>
  <c r="AG215" i="208" s="1"/>
  <c r="AF215" i="208" s="1"/>
  <c r="AC215" i="207"/>
  <c r="AB215" i="207" s="1"/>
  <c r="AE215" i="207" s="1"/>
  <c r="AD215" i="207" s="1"/>
  <c r="AG215" i="207" s="1"/>
  <c r="AF215" i="207" s="1"/>
  <c r="AC135" i="207"/>
  <c r="AB135" i="207" s="1"/>
  <c r="AE135" i="207" s="1"/>
  <c r="AD135" i="207" s="1"/>
  <c r="AG135" i="207" s="1"/>
  <c r="AF135" i="207" s="1"/>
  <c r="AC265" i="207"/>
  <c r="AB265" i="207" s="1"/>
  <c r="AE265" i="207" s="1"/>
  <c r="AD265" i="207" s="1"/>
  <c r="AG265" i="207" s="1"/>
  <c r="AF265" i="207" s="1"/>
  <c r="AC265" i="208"/>
  <c r="AB265" i="208" s="1"/>
  <c r="AE265" i="208" s="1"/>
  <c r="AD265" i="208" s="1"/>
  <c r="AG265" i="208" s="1"/>
  <c r="AF265" i="208" s="1"/>
  <c r="AC68" i="208"/>
  <c r="AB68" i="208" s="1"/>
  <c r="AE68" i="208" s="1"/>
  <c r="AD68" i="208" s="1"/>
  <c r="AG68" i="208" s="1"/>
  <c r="AF68" i="208" s="1"/>
  <c r="AC68" i="207"/>
  <c r="AB68" i="207" s="1"/>
  <c r="AE68" i="207" s="1"/>
  <c r="AD68" i="207" s="1"/>
  <c r="AG68" i="207" s="1"/>
  <c r="AF68" i="207" s="1"/>
  <c r="AC128" i="208"/>
  <c r="AB128" i="208" s="1"/>
  <c r="AE128" i="208" s="1"/>
  <c r="AD128" i="208" s="1"/>
  <c r="AG128" i="208" s="1"/>
  <c r="AF128" i="208" s="1"/>
  <c r="AC208" i="208"/>
  <c r="AB208" i="208" s="1"/>
  <c r="AE208" i="208" s="1"/>
  <c r="AD208" i="208" s="1"/>
  <c r="AG208" i="208" s="1"/>
  <c r="AF208" i="208" s="1"/>
  <c r="AC128" i="207"/>
  <c r="AB128" i="207" s="1"/>
  <c r="AE128" i="207" s="1"/>
  <c r="AD128" i="207" s="1"/>
  <c r="AG128" i="207" s="1"/>
  <c r="AF128" i="207" s="1"/>
  <c r="AC208" i="207"/>
  <c r="AB208" i="207" s="1"/>
  <c r="AE208" i="207" s="1"/>
  <c r="AD208" i="207" s="1"/>
  <c r="AG208" i="207" s="1"/>
  <c r="AF208" i="207" s="1"/>
  <c r="AC132" i="208"/>
  <c r="AB132" i="208" s="1"/>
  <c r="AE132" i="208" s="1"/>
  <c r="AD132" i="208" s="1"/>
  <c r="AG132" i="208" s="1"/>
  <c r="AF132" i="208" s="1"/>
  <c r="AC72" i="208"/>
  <c r="AB72" i="208" s="1"/>
  <c r="AE72" i="208" s="1"/>
  <c r="AD72" i="208" s="1"/>
  <c r="AG72" i="208" s="1"/>
  <c r="AF72" i="208" s="1"/>
  <c r="AC212" i="208"/>
  <c r="AB212" i="208" s="1"/>
  <c r="AE212" i="208" s="1"/>
  <c r="AD212" i="208" s="1"/>
  <c r="AG212" i="208" s="1"/>
  <c r="AF212" i="208" s="1"/>
  <c r="AC212" i="207"/>
  <c r="AB212" i="207" s="1"/>
  <c r="AE212" i="207" s="1"/>
  <c r="AD212" i="207" s="1"/>
  <c r="AG212" i="207" s="1"/>
  <c r="AF212" i="207" s="1"/>
  <c r="AC72" i="207"/>
  <c r="AB72" i="207" s="1"/>
  <c r="AE72" i="207" s="1"/>
  <c r="AD72" i="207" s="1"/>
  <c r="AG72" i="207" s="1"/>
  <c r="AF72" i="207" s="1"/>
  <c r="AC132" i="207"/>
  <c r="AB132" i="207" s="1"/>
  <c r="AE132" i="207" s="1"/>
  <c r="AD132" i="207" s="1"/>
  <c r="AG132" i="207" s="1"/>
  <c r="AF132" i="207" s="1"/>
  <c r="AC59" i="208"/>
  <c r="AB59" i="208" s="1"/>
  <c r="AE59" i="208" s="1"/>
  <c r="AD59" i="208" s="1"/>
  <c r="AG59" i="208" s="1"/>
  <c r="AF59" i="208" s="1"/>
  <c r="AC199" i="207"/>
  <c r="AB199" i="207" s="1"/>
  <c r="AE199" i="207" s="1"/>
  <c r="AD199" i="207" s="1"/>
  <c r="AG199" i="207" s="1"/>
  <c r="AF199" i="207" s="1"/>
  <c r="AC199" i="208"/>
  <c r="AB199" i="208" s="1"/>
  <c r="AE199" i="208" s="1"/>
  <c r="AD199" i="208" s="1"/>
  <c r="AG199" i="208" s="1"/>
  <c r="AF199" i="208" s="1"/>
  <c r="AC119" i="207"/>
  <c r="AB119" i="207" s="1"/>
  <c r="AE119" i="207" s="1"/>
  <c r="AD119" i="207" s="1"/>
  <c r="AG119" i="207" s="1"/>
  <c r="AF119" i="207" s="1"/>
  <c r="AC119" i="208"/>
  <c r="AB119" i="208" s="1"/>
  <c r="AE119" i="208" s="1"/>
  <c r="AD119" i="208" s="1"/>
  <c r="AG119" i="208" s="1"/>
  <c r="AF119" i="208" s="1"/>
  <c r="AC59" i="207"/>
  <c r="AB59" i="207" s="1"/>
  <c r="AE59" i="207" s="1"/>
  <c r="AD59" i="207" s="1"/>
  <c r="AG59" i="207" s="1"/>
  <c r="AF59" i="207" s="1"/>
  <c r="AC260" i="207"/>
  <c r="AB260" i="207" s="1"/>
  <c r="AE260" i="207" s="1"/>
  <c r="AD260" i="207" s="1"/>
  <c r="AG260" i="207" s="1"/>
  <c r="AF260" i="207" s="1"/>
  <c r="AC260" i="208"/>
  <c r="AB260" i="208" s="1"/>
  <c r="AE260" i="208" s="1"/>
  <c r="AD260" i="208" s="1"/>
  <c r="AG260" i="208" s="1"/>
  <c r="AF260" i="208" s="1"/>
  <c r="AC246" i="208"/>
  <c r="AB246" i="208" s="1"/>
  <c r="AE246" i="208" s="1"/>
  <c r="AD246" i="208" s="1"/>
  <c r="AG246" i="208" s="1"/>
  <c r="AF246" i="208" s="1"/>
  <c r="AC246" i="207"/>
  <c r="AB246" i="207" s="1"/>
  <c r="AE246" i="207" s="1"/>
  <c r="AD246" i="207" s="1"/>
  <c r="AG246" i="207" s="1"/>
  <c r="AF246" i="207" s="1"/>
  <c r="AC250" i="207"/>
  <c r="AB250" i="207" s="1"/>
  <c r="AE250" i="207" s="1"/>
  <c r="AD250" i="207" s="1"/>
  <c r="AG250" i="207" s="1"/>
  <c r="AF250" i="207" s="1"/>
  <c r="AC250" i="208"/>
  <c r="AB250" i="208" s="1"/>
  <c r="AE250" i="208" s="1"/>
  <c r="AD250" i="208" s="1"/>
  <c r="AG250" i="208" s="1"/>
  <c r="AF250" i="208" s="1"/>
  <c r="AC219" i="207"/>
  <c r="AB219" i="207" s="1"/>
  <c r="AE219" i="207" s="1"/>
  <c r="AD219" i="207" s="1"/>
  <c r="AG219" i="207" s="1"/>
  <c r="AF219" i="207" s="1"/>
  <c r="AC219" i="208"/>
  <c r="AB219" i="208" s="1"/>
  <c r="AE219" i="208" s="1"/>
  <c r="AD219" i="208" s="1"/>
  <c r="AG219" i="208" s="1"/>
  <c r="AF219" i="208" s="1"/>
  <c r="AC139" i="208"/>
  <c r="AB139" i="208" s="1"/>
  <c r="AE139" i="208" s="1"/>
  <c r="AD139" i="208" s="1"/>
  <c r="AG139" i="208" s="1"/>
  <c r="AF139" i="208" s="1"/>
  <c r="AC139" i="207"/>
  <c r="AB139" i="207" s="1"/>
  <c r="AE139" i="207" s="1"/>
  <c r="AD139" i="207" s="1"/>
  <c r="AG139" i="207" s="1"/>
  <c r="AF139" i="207" s="1"/>
  <c r="AC153" i="207"/>
  <c r="AB153" i="207" s="1"/>
  <c r="AE153" i="207" s="1"/>
  <c r="AD153" i="207" s="1"/>
  <c r="AG153" i="207" s="1"/>
  <c r="AF153" i="207" s="1"/>
  <c r="AC233" i="208"/>
  <c r="AB233" i="208" s="1"/>
  <c r="AE233" i="208" s="1"/>
  <c r="AD233" i="208" s="1"/>
  <c r="AG233" i="208" s="1"/>
  <c r="AF233" i="208" s="1"/>
  <c r="AC153" i="208"/>
  <c r="AB153" i="208" s="1"/>
  <c r="AE153" i="208" s="1"/>
  <c r="AD153" i="208" s="1"/>
  <c r="AG153" i="208" s="1"/>
  <c r="AF153" i="208" s="1"/>
  <c r="AC233" i="207"/>
  <c r="AB233" i="207" s="1"/>
  <c r="AE233" i="207" s="1"/>
  <c r="AD233" i="207" s="1"/>
  <c r="AG233" i="207" s="1"/>
  <c r="AF233" i="207" s="1"/>
  <c r="BP55" i="204"/>
  <c r="P132" i="208"/>
  <c r="S132" i="208" s="1"/>
  <c r="R132" i="208" s="1"/>
  <c r="P207" i="208"/>
  <c r="S207" i="208" s="1"/>
  <c r="R207" i="208" s="1"/>
  <c r="BI42" i="204"/>
  <c r="P195" i="207"/>
  <c r="S195" i="207" s="1"/>
  <c r="R195" i="207" s="1"/>
  <c r="P120" i="207"/>
  <c r="S120" i="207" s="1"/>
  <c r="R120" i="207" s="1"/>
  <c r="BI87" i="204"/>
  <c r="BP104" i="204"/>
  <c r="T57" i="207"/>
  <c r="U57" i="207" s="1"/>
  <c r="BQ57" i="207" s="1"/>
  <c r="BI44" i="204"/>
  <c r="BI114" i="204"/>
  <c r="BI89" i="204"/>
  <c r="P107" i="207"/>
  <c r="S107" i="207" s="1"/>
  <c r="R107" i="207" s="1"/>
  <c r="BP99" i="204"/>
  <c r="BP34" i="204"/>
  <c r="BI73" i="204"/>
  <c r="BP52" i="204"/>
  <c r="BP109" i="204"/>
  <c r="BP110" i="204"/>
  <c r="BI46" i="204"/>
  <c r="BP100" i="204"/>
  <c r="BI103" i="204"/>
  <c r="BI109" i="204"/>
  <c r="P116" i="208"/>
  <c r="S116" i="208" s="1"/>
  <c r="R116" i="208" s="1"/>
  <c r="BI80" i="204"/>
  <c r="BI34" i="204"/>
  <c r="BI55" i="204"/>
  <c r="BP37" i="204"/>
  <c r="P208" i="208"/>
  <c r="S208" i="208" s="1"/>
  <c r="R208" i="208" s="1"/>
  <c r="BI95" i="204"/>
  <c r="BI90" i="204"/>
  <c r="BP39" i="204"/>
  <c r="BI69" i="204"/>
  <c r="BP53" i="204"/>
  <c r="BP98" i="204"/>
  <c r="BP106" i="204"/>
  <c r="BI84" i="204"/>
  <c r="BI115" i="204"/>
  <c r="BP50" i="204"/>
  <c r="BP35" i="204"/>
  <c r="BP88" i="204"/>
  <c r="BP116" i="204"/>
  <c r="BI83" i="204"/>
  <c r="BP89" i="204"/>
  <c r="BI36" i="204"/>
  <c r="BI104" i="204"/>
  <c r="BP51" i="204"/>
  <c r="BP87" i="204"/>
  <c r="BP58" i="204"/>
  <c r="BI74" i="204"/>
  <c r="BP114" i="204"/>
  <c r="BI45" i="204"/>
  <c r="BI61" i="204"/>
  <c r="BI43" i="204"/>
  <c r="BI53" i="204"/>
  <c r="BI82" i="204"/>
  <c r="BP71" i="204"/>
  <c r="BH93" i="204"/>
  <c r="BP84" i="204"/>
  <c r="BI54" i="204"/>
  <c r="BP86" i="204"/>
  <c r="BI100" i="204"/>
  <c r="BI47" i="204"/>
  <c r="BI77" i="204"/>
  <c r="BI49" i="204"/>
  <c r="BP54" i="204"/>
  <c r="BI38" i="204"/>
  <c r="BI110" i="204"/>
  <c r="BI111" i="204"/>
  <c r="BI99" i="204"/>
  <c r="BP45" i="204"/>
  <c r="BP42" i="204"/>
  <c r="BP48" i="204"/>
  <c r="BP67" i="204"/>
  <c r="BP79" i="204"/>
  <c r="BP76" i="204"/>
  <c r="BP73" i="204"/>
  <c r="BP80" i="204"/>
  <c r="BP117" i="204"/>
  <c r="BP72" i="204"/>
  <c r="BI63" i="204"/>
  <c r="BI101" i="204"/>
  <c r="BP47" i="204"/>
  <c r="BP101" i="204"/>
  <c r="BI116" i="204"/>
  <c r="BP44" i="204"/>
  <c r="BI41" i="204"/>
  <c r="BI52" i="204"/>
  <c r="BI35" i="204"/>
  <c r="BI106" i="204"/>
  <c r="BI96" i="204"/>
  <c r="BI72" i="204"/>
  <c r="BI75" i="204"/>
  <c r="BP49" i="204"/>
  <c r="BH68" i="204"/>
  <c r="BP96" i="204"/>
  <c r="BP81" i="204"/>
  <c r="BP118" i="204"/>
  <c r="BP92" i="204"/>
  <c r="BP91" i="204"/>
  <c r="BI37" i="204"/>
  <c r="BI107" i="204"/>
  <c r="BI88" i="204"/>
  <c r="BP105" i="204"/>
  <c r="BP38" i="204"/>
  <c r="BI39" i="204"/>
  <c r="BP115" i="204"/>
  <c r="BI118" i="204"/>
  <c r="BI92" i="204"/>
  <c r="BI40" i="204"/>
  <c r="BI58" i="204"/>
  <c r="BI105" i="204"/>
  <c r="BI113" i="204"/>
  <c r="BI86" i="204"/>
  <c r="BP56" i="204"/>
  <c r="BP60" i="204"/>
  <c r="BP94" i="204"/>
  <c r="BP66" i="204"/>
  <c r="BP97" i="204"/>
  <c r="BP74" i="204"/>
  <c r="BA68" i="204"/>
  <c r="BP83" i="204"/>
  <c r="BI48" i="204"/>
  <c r="BI50" i="204"/>
  <c r="BP103" i="204"/>
  <c r="BP77" i="204"/>
  <c r="BP59" i="204"/>
  <c r="BP95" i="204"/>
  <c r="BI94" i="204"/>
  <c r="BI108" i="204"/>
  <c r="BI76" i="204"/>
  <c r="BP40" i="204"/>
  <c r="BP43" i="204"/>
  <c r="BP108" i="204"/>
  <c r="BI59" i="204"/>
  <c r="BP61" i="204"/>
  <c r="BP113" i="204"/>
  <c r="BI64" i="204"/>
  <c r="BI98" i="204"/>
  <c r="BI71" i="204"/>
  <c r="BI85" i="204"/>
  <c r="BP46" i="204"/>
  <c r="BP41" i="204"/>
  <c r="BP62" i="204"/>
  <c r="T114" i="207"/>
  <c r="W114" i="207" s="1"/>
  <c r="T229" i="207"/>
  <c r="V229" i="207" s="1"/>
  <c r="BR229" i="207" s="1"/>
  <c r="T218" i="207"/>
  <c r="H106" i="193"/>
  <c r="P106" i="193" s="1"/>
  <c r="G101" i="193"/>
  <c r="G108" i="193"/>
  <c r="BD115" i="118"/>
  <c r="AI115" i="118" s="1"/>
  <c r="BD55" i="118"/>
  <c r="AH55" i="118" s="1"/>
  <c r="H28" i="118"/>
  <c r="AC29" i="118"/>
  <c r="BD122" i="118"/>
  <c r="AI122" i="118" s="1"/>
  <c r="T187" i="208" l="1"/>
  <c r="W187" i="208" s="1"/>
  <c r="T46" i="207"/>
  <c r="W46" i="207" s="1"/>
  <c r="T264" i="208"/>
  <c r="V264" i="208" s="1"/>
  <c r="BR264" i="208" s="1"/>
  <c r="T53" i="207"/>
  <c r="U53" i="207" s="1"/>
  <c r="BQ53" i="207" s="1"/>
  <c r="T115" i="207"/>
  <c r="U115" i="207" s="1"/>
  <c r="BQ115" i="207" s="1"/>
  <c r="T103" i="208"/>
  <c r="U103" i="208" s="1"/>
  <c r="BQ103" i="208" s="1"/>
  <c r="T124" i="208"/>
  <c r="V124" i="208" s="1"/>
  <c r="BR124" i="208" s="1"/>
  <c r="T108" i="207"/>
  <c r="V108" i="207" s="1"/>
  <c r="BR108" i="207" s="1"/>
  <c r="T133" i="208"/>
  <c r="V133" i="208" s="1"/>
  <c r="BR133" i="208" s="1"/>
  <c r="T69" i="207"/>
  <c r="U69" i="207" s="1"/>
  <c r="BQ69" i="207" s="1"/>
  <c r="T114" i="208"/>
  <c r="U114" i="208" s="1"/>
  <c r="BQ114" i="208" s="1"/>
  <c r="T190" i="207"/>
  <c r="W190" i="207" s="1"/>
  <c r="T56" i="207"/>
  <c r="U56" i="207" s="1"/>
  <c r="BQ56" i="207" s="1"/>
  <c r="T63" i="207"/>
  <c r="T150" i="207"/>
  <c r="T59" i="207"/>
  <c r="V59" i="207" s="1"/>
  <c r="BR59" i="207" s="1"/>
  <c r="T199" i="208"/>
  <c r="V199" i="208" s="1"/>
  <c r="BR199" i="208" s="1"/>
  <c r="T229" i="208"/>
  <c r="V229" i="208" s="1"/>
  <c r="BR229" i="208" s="1"/>
  <c r="T47" i="207"/>
  <c r="V47" i="207" s="1"/>
  <c r="BR47" i="207" s="1"/>
  <c r="T133" i="207"/>
  <c r="W133" i="207" s="1"/>
  <c r="T191" i="208"/>
  <c r="V191" i="208" s="1"/>
  <c r="BR191" i="208" s="1"/>
  <c r="T65" i="207"/>
  <c r="I35" i="226"/>
  <c r="N35" i="226" s="1"/>
  <c r="T35" i="226" s="1"/>
  <c r="F73" i="230" s="1"/>
  <c r="D54" i="234" s="1"/>
  <c r="I29" i="226"/>
  <c r="N29" i="226" s="1"/>
  <c r="T29" i="226" s="1"/>
  <c r="F55" i="232" s="1"/>
  <c r="D36" i="236" s="1"/>
  <c r="T224" i="207"/>
  <c r="W224" i="207" s="1"/>
  <c r="T198" i="207"/>
  <c r="W198" i="207" s="1"/>
  <c r="T262" i="208"/>
  <c r="W262" i="208" s="1"/>
  <c r="I32" i="226"/>
  <c r="N32" i="226" s="1"/>
  <c r="T32" i="226" s="1"/>
  <c r="F66" i="232" s="1"/>
  <c r="D47" i="236" s="1"/>
  <c r="I25" i="226"/>
  <c r="I38" i="226" s="1"/>
  <c r="N38" i="226" s="1"/>
  <c r="T25" i="226" s="1"/>
  <c r="F34" i="228" s="1"/>
  <c r="T184" i="207"/>
  <c r="T64" i="207"/>
  <c r="I26" i="226"/>
  <c r="N26" i="226" s="1"/>
  <c r="I31" i="226"/>
  <c r="N31" i="226" s="1"/>
  <c r="T31" i="226" s="1"/>
  <c r="F63" i="231" s="1"/>
  <c r="I24" i="226"/>
  <c r="N24" i="226" s="1"/>
  <c r="T259" i="207"/>
  <c r="U259" i="207" s="1"/>
  <c r="BQ259" i="207" s="1"/>
  <c r="J22" i="226"/>
  <c r="O22" i="226" s="1"/>
  <c r="J21" i="226"/>
  <c r="O21" i="226" s="1"/>
  <c r="T208" i="207"/>
  <c r="U208" i="207" s="1"/>
  <c r="BQ208" i="207" s="1"/>
  <c r="T110" i="208"/>
  <c r="T214" i="208"/>
  <c r="W214" i="208" s="1"/>
  <c r="T192" i="208"/>
  <c r="U192" i="208" s="1"/>
  <c r="BQ192" i="208" s="1"/>
  <c r="T129" i="208"/>
  <c r="V129" i="208" s="1"/>
  <c r="BR129" i="208" s="1"/>
  <c r="T112" i="207"/>
  <c r="V112" i="207" s="1"/>
  <c r="BR112" i="207" s="1"/>
  <c r="T111" i="208"/>
  <c r="V111" i="208" s="1"/>
  <c r="BR111" i="208" s="1"/>
  <c r="T45" i="208"/>
  <c r="U45" i="208" s="1"/>
  <c r="BQ45" i="208" s="1"/>
  <c r="T109" i="208"/>
  <c r="W109" i="208" s="1"/>
  <c r="T69" i="208"/>
  <c r="V69" i="208" s="1"/>
  <c r="BR69" i="208" s="1"/>
  <c r="T227" i="208"/>
  <c r="U227" i="208" s="1"/>
  <c r="BQ227" i="208" s="1"/>
  <c r="T240" i="208"/>
  <c r="W240" i="208" s="1"/>
  <c r="T139" i="207"/>
  <c r="W139" i="207" s="1"/>
  <c r="T186" i="207"/>
  <c r="U186" i="207" s="1"/>
  <c r="BQ186" i="207" s="1"/>
  <c r="T205" i="207"/>
  <c r="U205" i="207" s="1"/>
  <c r="BQ205" i="207" s="1"/>
  <c r="T240" i="207"/>
  <c r="U240" i="207" s="1"/>
  <c r="BQ240" i="207" s="1"/>
  <c r="T183" i="207"/>
  <c r="V183" i="207" s="1"/>
  <c r="BR183" i="207" s="1"/>
  <c r="T131" i="207"/>
  <c r="T125" i="207"/>
  <c r="W125" i="207" s="1"/>
  <c r="T109" i="207"/>
  <c r="W109" i="207" s="1"/>
  <c r="T128" i="208"/>
  <c r="T226" i="208"/>
  <c r="V226" i="208" s="1"/>
  <c r="BR226" i="208" s="1"/>
  <c r="T237" i="208"/>
  <c r="V237" i="208" s="1"/>
  <c r="BR237" i="208" s="1"/>
  <c r="T50" i="208"/>
  <c r="U50" i="208" s="1"/>
  <c r="BQ50" i="208" s="1"/>
  <c r="T257" i="207"/>
  <c r="U257" i="207" s="1"/>
  <c r="BQ257" i="207" s="1"/>
  <c r="T48" i="207"/>
  <c r="W48" i="207" s="1"/>
  <c r="T182" i="208"/>
  <c r="U182" i="208" s="1"/>
  <c r="BQ182" i="208" s="1"/>
  <c r="T54" i="208"/>
  <c r="V54" i="208" s="1"/>
  <c r="BR54" i="208" s="1"/>
  <c r="T243" i="208"/>
  <c r="T117" i="207"/>
  <c r="T223" i="208"/>
  <c r="W223" i="208" s="1"/>
  <c r="T254" i="208"/>
  <c r="U254" i="208" s="1"/>
  <c r="BQ254" i="208" s="1"/>
  <c r="T251" i="207"/>
  <c r="U251" i="207" s="1"/>
  <c r="BQ251" i="207" s="1"/>
  <c r="T213" i="207"/>
  <c r="V213" i="207" s="1"/>
  <c r="BR213" i="207" s="1"/>
  <c r="T221" i="207"/>
  <c r="U221" i="207" s="1"/>
  <c r="BQ221" i="207" s="1"/>
  <c r="T247" i="207"/>
  <c r="V247" i="207" s="1"/>
  <c r="BR247" i="207" s="1"/>
  <c r="T209" i="208"/>
  <c r="U209" i="208" s="1"/>
  <c r="BQ209" i="208" s="1"/>
  <c r="T132" i="207"/>
  <c r="W132" i="207" s="1"/>
  <c r="T48" i="208"/>
  <c r="W48" i="208" s="1"/>
  <c r="T236" i="207"/>
  <c r="V236" i="207" s="1"/>
  <c r="BR236" i="207" s="1"/>
  <c r="T252" i="207"/>
  <c r="V252" i="207" s="1"/>
  <c r="BR252" i="207" s="1"/>
  <c r="T123" i="208"/>
  <c r="W123" i="208" s="1"/>
  <c r="T202" i="208"/>
  <c r="U202" i="208" s="1"/>
  <c r="BQ202" i="208" s="1"/>
  <c r="T219" i="208"/>
  <c r="V219" i="208" s="1"/>
  <c r="BR219" i="208" s="1"/>
  <c r="T119" i="207"/>
  <c r="U119" i="207" s="1"/>
  <c r="BQ119" i="207" s="1"/>
  <c r="T125" i="208"/>
  <c r="T182" i="207"/>
  <c r="W182" i="207" s="1"/>
  <c r="T107" i="208"/>
  <c r="W107" i="208" s="1"/>
  <c r="T52" i="207"/>
  <c r="T70" i="207"/>
  <c r="W70" i="207" s="1"/>
  <c r="T224" i="208"/>
  <c r="W224" i="208" s="1"/>
  <c r="T244" i="208"/>
  <c r="V244" i="208" s="1"/>
  <c r="BR244" i="208" s="1"/>
  <c r="T59" i="208"/>
  <c r="T217" i="207"/>
  <c r="W217" i="207" s="1"/>
  <c r="T117" i="208"/>
  <c r="U117" i="208" s="1"/>
  <c r="BQ117" i="208" s="1"/>
  <c r="T261" i="208"/>
  <c r="U261" i="208" s="1"/>
  <c r="BQ261" i="208" s="1"/>
  <c r="T118" i="207"/>
  <c r="W118" i="207" s="1"/>
  <c r="T68" i="207"/>
  <c r="U68" i="207" s="1"/>
  <c r="BQ68" i="207" s="1"/>
  <c r="T222" i="208"/>
  <c r="W222" i="208" s="1"/>
  <c r="T194" i="208"/>
  <c r="U194" i="208" s="1"/>
  <c r="BQ194" i="208" s="1"/>
  <c r="T140" i="208"/>
  <c r="T228" i="208"/>
  <c r="T200" i="208"/>
  <c r="V200" i="208" s="1"/>
  <c r="BR200" i="208" s="1"/>
  <c r="T55" i="208"/>
  <c r="V55" i="208" s="1"/>
  <c r="BR55" i="208" s="1"/>
  <c r="T143" i="207"/>
  <c r="T43" i="208"/>
  <c r="V43" i="208" s="1"/>
  <c r="BR43" i="208" s="1"/>
  <c r="T142" i="207"/>
  <c r="W142" i="207" s="1"/>
  <c r="T121" i="208"/>
  <c r="V121" i="208" s="1"/>
  <c r="BR121" i="208" s="1"/>
  <c r="T250" i="208"/>
  <c r="T255" i="207"/>
  <c r="U255" i="207" s="1"/>
  <c r="BQ255" i="207" s="1"/>
  <c r="T153" i="207"/>
  <c r="V153" i="207" s="1"/>
  <c r="BR153" i="207" s="1"/>
  <c r="T251" i="208"/>
  <c r="V251" i="208" s="1"/>
  <c r="BR251" i="208" s="1"/>
  <c r="T258" i="207"/>
  <c r="T115" i="208"/>
  <c r="U115" i="208" s="1"/>
  <c r="BQ115" i="208" s="1"/>
  <c r="T246" i="208"/>
  <c r="U246" i="208" s="1"/>
  <c r="BQ246" i="208" s="1"/>
  <c r="T130" i="207"/>
  <c r="V130" i="207" s="1"/>
  <c r="BR130" i="207" s="1"/>
  <c r="T220" i="208"/>
  <c r="W220" i="208" s="1"/>
  <c r="T252" i="208"/>
  <c r="U252" i="208" s="1"/>
  <c r="BQ252" i="208" s="1"/>
  <c r="T102" i="208"/>
  <c r="V102" i="208" s="1"/>
  <c r="BR102" i="208" s="1"/>
  <c r="T67" i="208"/>
  <c r="V67" i="208" s="1"/>
  <c r="BR67" i="208" s="1"/>
  <c r="T60" i="207"/>
  <c r="P244" i="207"/>
  <c r="T191" i="207"/>
  <c r="U191" i="207" s="1"/>
  <c r="BQ191" i="207" s="1"/>
  <c r="P104" i="207"/>
  <c r="S104" i="207" s="1"/>
  <c r="R104" i="207" s="1"/>
  <c r="P42" i="208"/>
  <c r="S42" i="208" s="1"/>
  <c r="R42" i="208" s="1"/>
  <c r="P256" i="208"/>
  <c r="S256" i="208" s="1"/>
  <c r="R256" i="208" s="1"/>
  <c r="P196" i="208"/>
  <c r="S196" i="208" s="1"/>
  <c r="R196" i="208" s="1"/>
  <c r="P110" i="207"/>
  <c r="S110" i="207" s="1"/>
  <c r="R110" i="207" s="1"/>
  <c r="P137" i="208"/>
  <c r="S137" i="208" s="1"/>
  <c r="R137" i="208" s="1"/>
  <c r="P146" i="207"/>
  <c r="S146" i="207" s="1"/>
  <c r="R146" i="207" s="1"/>
  <c r="P187" i="207"/>
  <c r="S187" i="207" s="1"/>
  <c r="R187" i="207" s="1"/>
  <c r="P246" i="207"/>
  <c r="S246" i="207" s="1"/>
  <c r="R246" i="207" s="1"/>
  <c r="P188" i="207"/>
  <c r="S188" i="207" s="1"/>
  <c r="R188" i="207" s="1"/>
  <c r="P215" i="207"/>
  <c r="S215" i="207" s="1"/>
  <c r="R215" i="207" s="1"/>
  <c r="T54" i="207"/>
  <c r="V54" i="207" s="1"/>
  <c r="BR54" i="207" s="1"/>
  <c r="P264" i="207"/>
  <c r="S264" i="207" s="1"/>
  <c r="R264" i="207" s="1"/>
  <c r="P237" i="207"/>
  <c r="S237" i="207" s="1"/>
  <c r="R237" i="207" s="1"/>
  <c r="P119" i="208"/>
  <c r="P144" i="207"/>
  <c r="S144" i="207" s="1"/>
  <c r="R144" i="207" s="1"/>
  <c r="P135" i="208"/>
  <c r="S135" i="208" s="1"/>
  <c r="R135" i="208" s="1"/>
  <c r="P266" i="208"/>
  <c r="S266" i="208" s="1"/>
  <c r="R266" i="208" s="1"/>
  <c r="P147" i="208"/>
  <c r="S147" i="208" s="1"/>
  <c r="R147" i="208" s="1"/>
  <c r="P134" i="207"/>
  <c r="S134" i="207" s="1"/>
  <c r="R134" i="207" s="1"/>
  <c r="P56" i="208"/>
  <c r="S56" i="208" s="1"/>
  <c r="R56" i="208" s="1"/>
  <c r="P228" i="207"/>
  <c r="P225" i="207"/>
  <c r="S225" i="207" s="1"/>
  <c r="R225" i="207" s="1"/>
  <c r="P197" i="208"/>
  <c r="P113" i="207"/>
  <c r="S113" i="207" s="1"/>
  <c r="R113" i="207" s="1"/>
  <c r="P248" i="207"/>
  <c r="S248" i="207" s="1"/>
  <c r="R248" i="207" s="1"/>
  <c r="P261" i="207"/>
  <c r="S261" i="207" s="1"/>
  <c r="R261" i="207" s="1"/>
  <c r="P195" i="208"/>
  <c r="S195" i="208" s="1"/>
  <c r="R195" i="208" s="1"/>
  <c r="P131" i="208"/>
  <c r="S131" i="208" s="1"/>
  <c r="R131" i="208" s="1"/>
  <c r="P149" i="207"/>
  <c r="S149" i="207" s="1"/>
  <c r="R149" i="207" s="1"/>
  <c r="P233" i="208"/>
  <c r="T200" i="207"/>
  <c r="V200" i="207" s="1"/>
  <c r="BR200" i="207" s="1"/>
  <c r="T189" i="208"/>
  <c r="V189" i="208" s="1"/>
  <c r="BR189" i="208" s="1"/>
  <c r="P108" i="208"/>
  <c r="S108" i="208" s="1"/>
  <c r="R108" i="208" s="1"/>
  <c r="P118" i="208"/>
  <c r="S118" i="208" s="1"/>
  <c r="R118" i="208" s="1"/>
  <c r="P265" i="208"/>
  <c r="S265" i="208" s="1"/>
  <c r="R265" i="208" s="1"/>
  <c r="P230" i="207"/>
  <c r="S230" i="207" s="1"/>
  <c r="R230" i="207" s="1"/>
  <c r="P151" i="207"/>
  <c r="S151" i="207" s="1"/>
  <c r="R151" i="207" s="1"/>
  <c r="P213" i="208"/>
  <c r="P145" i="207"/>
  <c r="S145" i="207" s="1"/>
  <c r="R145" i="207" s="1"/>
  <c r="P106" i="208"/>
  <c r="P111" i="207"/>
  <c r="S111" i="207" s="1"/>
  <c r="R111" i="207" s="1"/>
  <c r="P205" i="208"/>
  <c r="S205" i="208" s="1"/>
  <c r="R205" i="208" s="1"/>
  <c r="P212" i="208"/>
  <c r="S212" i="208" s="1"/>
  <c r="R212" i="208" s="1"/>
  <c r="P211" i="207"/>
  <c r="S211" i="207" s="1"/>
  <c r="R211" i="207" s="1"/>
  <c r="P122" i="207"/>
  <c r="S122" i="207" s="1"/>
  <c r="R122" i="207" s="1"/>
  <c r="P141" i="208"/>
  <c r="S141" i="208" s="1"/>
  <c r="R141" i="208" s="1"/>
  <c r="P196" i="207"/>
  <c r="P62" i="208"/>
  <c r="S62" i="208" s="1"/>
  <c r="R62" i="208" s="1"/>
  <c r="P202" i="207"/>
  <c r="S202" i="207" s="1"/>
  <c r="R202" i="207" s="1"/>
  <c r="P63" i="208"/>
  <c r="S63" i="208" s="1"/>
  <c r="R63" i="208" s="1"/>
  <c r="P233" i="207"/>
  <c r="S233" i="207" s="1"/>
  <c r="R233" i="207" s="1"/>
  <c r="P122" i="208"/>
  <c r="S122" i="208" s="1"/>
  <c r="R122" i="208" s="1"/>
  <c r="P55" i="207"/>
  <c r="S55" i="207" s="1"/>
  <c r="R55" i="207" s="1"/>
  <c r="P152" i="208"/>
  <c r="P260" i="208"/>
  <c r="S260" i="208" s="1"/>
  <c r="R260" i="208" s="1"/>
  <c r="P49" i="207"/>
  <c r="P201" i="208"/>
  <c r="S201" i="208" s="1"/>
  <c r="R201" i="208" s="1"/>
  <c r="P231" i="207"/>
  <c r="S231" i="207" s="1"/>
  <c r="R231" i="207" s="1"/>
  <c r="P207" i="207"/>
  <c r="S207" i="207" s="1"/>
  <c r="R207" i="207" s="1"/>
  <c r="P226" i="207"/>
  <c r="S226" i="207" s="1"/>
  <c r="R226" i="207" s="1"/>
  <c r="P238" i="207"/>
  <c r="S238" i="207" s="1"/>
  <c r="R238" i="207" s="1"/>
  <c r="P263" i="207"/>
  <c r="S263" i="207" s="1"/>
  <c r="R263" i="207" s="1"/>
  <c r="P116" i="207"/>
  <c r="P212" i="207"/>
  <c r="S212" i="207" s="1"/>
  <c r="R212" i="207" s="1"/>
  <c r="P204" i="207"/>
  <c r="S204" i="207" s="1"/>
  <c r="R204" i="207" s="1"/>
  <c r="P149" i="208"/>
  <c r="S149" i="208" s="1"/>
  <c r="R149" i="208" s="1"/>
  <c r="P206" i="208"/>
  <c r="S206" i="208" s="1"/>
  <c r="R206" i="208" s="1"/>
  <c r="P61" i="208"/>
  <c r="S61" i="208" s="1"/>
  <c r="R61" i="208" s="1"/>
  <c r="P258" i="208"/>
  <c r="S258" i="208" s="1"/>
  <c r="R258" i="208" s="1"/>
  <c r="P239" i="207"/>
  <c r="P265" i="207"/>
  <c r="S265" i="207" s="1"/>
  <c r="R265" i="207" s="1"/>
  <c r="T256" i="207"/>
  <c r="W256" i="207" s="1"/>
  <c r="T72" i="207"/>
  <c r="W72" i="207" s="1"/>
  <c r="T235" i="207"/>
  <c r="V235" i="207" s="1"/>
  <c r="BR235" i="207" s="1"/>
  <c r="T67" i="207"/>
  <c r="W67" i="207" s="1"/>
  <c r="T44" i="208"/>
  <c r="V44" i="208" s="1"/>
  <c r="BR44" i="208" s="1"/>
  <c r="P53" i="208"/>
  <c r="S53" i="208" s="1"/>
  <c r="R53" i="208" s="1"/>
  <c r="P249" i="208"/>
  <c r="S249" i="208" s="1"/>
  <c r="R249" i="208" s="1"/>
  <c r="P134" i="208"/>
  <c r="S134" i="208" s="1"/>
  <c r="R134" i="208" s="1"/>
  <c r="P153" i="208"/>
  <c r="S153" i="208" s="1"/>
  <c r="R153" i="208" s="1"/>
  <c r="P211" i="208"/>
  <c r="S211" i="208" s="1"/>
  <c r="R211" i="208" s="1"/>
  <c r="P225" i="208"/>
  <c r="S225" i="208" s="1"/>
  <c r="R225" i="208" s="1"/>
  <c r="P143" i="208"/>
  <c r="S143" i="208" s="1"/>
  <c r="R143" i="208" s="1"/>
  <c r="P103" i="207"/>
  <c r="S103" i="207" s="1"/>
  <c r="R103" i="207" s="1"/>
  <c r="P52" i="208"/>
  <c r="S52" i="208" s="1"/>
  <c r="R52" i="208" s="1"/>
  <c r="P60" i="208"/>
  <c r="P72" i="208"/>
  <c r="S72" i="208" s="1"/>
  <c r="R72" i="208" s="1"/>
  <c r="P217" i="208"/>
  <c r="S217" i="208" s="1"/>
  <c r="R217" i="208" s="1"/>
  <c r="P43" i="207"/>
  <c r="S43" i="207" s="1"/>
  <c r="R43" i="207" s="1"/>
  <c r="P193" i="208"/>
  <c r="S193" i="208" s="1"/>
  <c r="R193" i="208" s="1"/>
  <c r="T152" i="207"/>
  <c r="W152" i="207" s="1"/>
  <c r="T127" i="207"/>
  <c r="T253" i="208"/>
  <c r="T223" i="207"/>
  <c r="W223" i="207" s="1"/>
  <c r="T193" i="207"/>
  <c r="W193" i="207" s="1"/>
  <c r="T57" i="208"/>
  <c r="U57" i="208" s="1"/>
  <c r="BQ57" i="208" s="1"/>
  <c r="P248" i="208"/>
  <c r="S248" i="208" s="1"/>
  <c r="R248" i="208" s="1"/>
  <c r="P66" i="207"/>
  <c r="S66" i="207" s="1"/>
  <c r="R66" i="207" s="1"/>
  <c r="P220" i="207"/>
  <c r="S220" i="207" s="1"/>
  <c r="R220" i="207" s="1"/>
  <c r="P209" i="207"/>
  <c r="S209" i="207" s="1"/>
  <c r="R209" i="207" s="1"/>
  <c r="P104" i="208"/>
  <c r="S104" i="208" s="1"/>
  <c r="R104" i="208" s="1"/>
  <c r="P113" i="208"/>
  <c r="S113" i="208" s="1"/>
  <c r="R113" i="208" s="1"/>
  <c r="P138" i="208"/>
  <c r="S138" i="208" s="1"/>
  <c r="R138" i="208" s="1"/>
  <c r="F44" i="232"/>
  <c r="D26" i="236" s="1"/>
  <c r="F42" i="228"/>
  <c r="D24" i="222" s="1"/>
  <c r="F54" i="228"/>
  <c r="D35" i="222" s="1"/>
  <c r="F42" i="231"/>
  <c r="D24" i="235" s="1"/>
  <c r="F44" i="231"/>
  <c r="D26" i="235" s="1"/>
  <c r="F44" i="230"/>
  <c r="D26" i="234" s="1"/>
  <c r="F43" i="231"/>
  <c r="D25" i="235" s="1"/>
  <c r="F46" i="228"/>
  <c r="D28" i="222" s="1"/>
  <c r="F55" i="228"/>
  <c r="D36" i="222" s="1"/>
  <c r="F42" i="232"/>
  <c r="D24" i="236" s="1"/>
  <c r="F42" i="230"/>
  <c r="D24" i="234" s="1"/>
  <c r="F56" i="231"/>
  <c r="D37" i="235" s="1"/>
  <c r="F46" i="230"/>
  <c r="D28" i="234" s="1"/>
  <c r="F43" i="228"/>
  <c r="D25" i="222" s="1"/>
  <c r="F57" i="230"/>
  <c r="D38" i="234" s="1"/>
  <c r="F43" i="232"/>
  <c r="D25" i="236" s="1"/>
  <c r="F46" i="232"/>
  <c r="D28" i="236" s="1"/>
  <c r="F58" i="228"/>
  <c r="D39" i="222" s="1"/>
  <c r="F57" i="231"/>
  <c r="D38" i="235" s="1"/>
  <c r="F56" i="232"/>
  <c r="D37" i="236" s="1"/>
  <c r="F44" i="228"/>
  <c r="D26" i="222" s="1"/>
  <c r="F58" i="232"/>
  <c r="D39" i="236" s="1"/>
  <c r="F56" i="228"/>
  <c r="D37" i="222" s="1"/>
  <c r="F56" i="230"/>
  <c r="D37" i="234" s="1"/>
  <c r="F45" i="228"/>
  <c r="D27" i="222" s="1"/>
  <c r="F57" i="228"/>
  <c r="D38" i="222" s="1"/>
  <c r="F58" i="230"/>
  <c r="D39" i="234" s="1"/>
  <c r="F58" i="231"/>
  <c r="D39" i="235" s="1"/>
  <c r="F45" i="231"/>
  <c r="D27" i="235" s="1"/>
  <c r="F45" i="232"/>
  <c r="D27" i="236" s="1"/>
  <c r="F45" i="230"/>
  <c r="D27" i="234" s="1"/>
  <c r="D28" i="235"/>
  <c r="D25" i="234"/>
  <c r="F68" i="232"/>
  <c r="D49" i="236" s="1"/>
  <c r="F67" i="232"/>
  <c r="D48" i="236" s="1"/>
  <c r="F59" i="232"/>
  <c r="D40" i="236" s="1"/>
  <c r="F35" i="232"/>
  <c r="D17" i="236" s="1"/>
  <c r="F34" i="232"/>
  <c r="D16" i="236" s="1"/>
  <c r="F70" i="232"/>
  <c r="D51" i="236" s="1"/>
  <c r="F69" i="232"/>
  <c r="D50" i="236" s="1"/>
  <c r="F68" i="231"/>
  <c r="F67" i="231"/>
  <c r="F35" i="231"/>
  <c r="F34" i="231"/>
  <c r="F70" i="231"/>
  <c r="F69" i="231"/>
  <c r="F70" i="230"/>
  <c r="F69" i="230"/>
  <c r="F34" i="230"/>
  <c r="F35" i="230"/>
  <c r="F68" i="230"/>
  <c r="F67" i="230"/>
  <c r="F70" i="228"/>
  <c r="F69" i="228"/>
  <c r="F68" i="228"/>
  <c r="F67" i="228"/>
  <c r="U51" i="208"/>
  <c r="BQ51" i="208" s="1"/>
  <c r="W51" i="208"/>
  <c r="D14" i="217"/>
  <c r="BI93" i="204"/>
  <c r="BQ93" i="204" s="1"/>
  <c r="BQ102" i="204"/>
  <c r="BQ79" i="204"/>
  <c r="BP70" i="204"/>
  <c r="BQ65" i="204"/>
  <c r="BQ51" i="204"/>
  <c r="BQ62" i="204"/>
  <c r="BQ78" i="204"/>
  <c r="BQ81" i="204"/>
  <c r="BQ60" i="204"/>
  <c r="BQ91" i="204"/>
  <c r="BQ66" i="204"/>
  <c r="BQ67" i="204"/>
  <c r="BQ57" i="204"/>
  <c r="BQ117" i="204"/>
  <c r="BQ112" i="204"/>
  <c r="BQ56" i="204"/>
  <c r="BQ97" i="204"/>
  <c r="U224" i="207"/>
  <c r="BQ224" i="207" s="1"/>
  <c r="U214" i="207"/>
  <c r="BQ214" i="207" s="1"/>
  <c r="V51" i="207"/>
  <c r="BR51" i="207" s="1"/>
  <c r="U51" i="207"/>
  <c r="BQ51" i="207" s="1"/>
  <c r="W59" i="207"/>
  <c r="W126" i="207"/>
  <c r="V224" i="207"/>
  <c r="BR224" i="207" s="1"/>
  <c r="V214" i="207"/>
  <c r="BR214" i="207" s="1"/>
  <c r="U126" i="207"/>
  <c r="BQ126" i="207" s="1"/>
  <c r="W201" i="207"/>
  <c r="V201" i="207"/>
  <c r="BR201" i="207" s="1"/>
  <c r="W203" i="208"/>
  <c r="W197" i="207"/>
  <c r="V203" i="208"/>
  <c r="BR203" i="208" s="1"/>
  <c r="V197" i="207"/>
  <c r="BR197" i="207" s="1"/>
  <c r="U124" i="208"/>
  <c r="BQ124" i="208" s="1"/>
  <c r="W67" i="208"/>
  <c r="W243" i="207"/>
  <c r="V243" i="207"/>
  <c r="BR243" i="207" s="1"/>
  <c r="V64" i="208"/>
  <c r="BR64" i="208" s="1"/>
  <c r="AH58" i="208"/>
  <c r="AI58" i="208" s="1"/>
  <c r="BS58" i="208" s="1"/>
  <c r="V261" i="208"/>
  <c r="BR261" i="208" s="1"/>
  <c r="W64" i="208"/>
  <c r="V253" i="207"/>
  <c r="BR253" i="207" s="1"/>
  <c r="AH150" i="207"/>
  <c r="AK150" i="207" s="1"/>
  <c r="V103" i="208"/>
  <c r="BR103" i="208" s="1"/>
  <c r="U120" i="208"/>
  <c r="BQ120" i="208" s="1"/>
  <c r="W71" i="208"/>
  <c r="AH194" i="208"/>
  <c r="AK194" i="208" s="1"/>
  <c r="U124" i="207"/>
  <c r="BQ124" i="207" s="1"/>
  <c r="W140" i="207"/>
  <c r="AH210" i="208"/>
  <c r="AK210" i="208" s="1"/>
  <c r="W191" i="208"/>
  <c r="U140" i="207"/>
  <c r="BQ140" i="207" s="1"/>
  <c r="AH215" i="207"/>
  <c r="AJ215" i="207" s="1"/>
  <c r="BT215" i="207" s="1"/>
  <c r="AH153" i="207"/>
  <c r="AI153" i="207" s="1"/>
  <c r="BS153" i="207" s="1"/>
  <c r="AH45" i="208"/>
  <c r="AJ45" i="208" s="1"/>
  <c r="BT45" i="208" s="1"/>
  <c r="V148" i="208"/>
  <c r="BR148" i="208" s="1"/>
  <c r="U260" i="207"/>
  <c r="BQ260" i="207" s="1"/>
  <c r="AH243" i="208"/>
  <c r="AK243" i="208" s="1"/>
  <c r="AH198" i="208"/>
  <c r="AK198" i="208" s="1"/>
  <c r="V260" i="207"/>
  <c r="BR260" i="207" s="1"/>
  <c r="AH213" i="208"/>
  <c r="AI213" i="208" s="1"/>
  <c r="BS213" i="208" s="1"/>
  <c r="W199" i="208"/>
  <c r="U263" i="208"/>
  <c r="BQ263" i="208" s="1"/>
  <c r="AH219" i="207"/>
  <c r="AJ219" i="207" s="1"/>
  <c r="BT219" i="207" s="1"/>
  <c r="W124" i="207"/>
  <c r="AH102" i="207"/>
  <c r="AI102" i="207" s="1"/>
  <c r="BS102" i="207" s="1"/>
  <c r="W120" i="208"/>
  <c r="V245" i="207"/>
  <c r="BR245" i="207" s="1"/>
  <c r="AH255" i="208"/>
  <c r="AJ255" i="208" s="1"/>
  <c r="BT255" i="208" s="1"/>
  <c r="V142" i="207"/>
  <c r="BR142" i="207" s="1"/>
  <c r="W148" i="208"/>
  <c r="V190" i="208"/>
  <c r="BR190" i="208" s="1"/>
  <c r="W127" i="208"/>
  <c r="U189" i="207"/>
  <c r="BQ189" i="207" s="1"/>
  <c r="AH265" i="207"/>
  <c r="AI265" i="207" s="1"/>
  <c r="BS265" i="207" s="1"/>
  <c r="AH253" i="208"/>
  <c r="AJ253" i="208" s="1"/>
  <c r="BT253" i="208" s="1"/>
  <c r="U46" i="207"/>
  <c r="BQ46" i="207" s="1"/>
  <c r="U71" i="208"/>
  <c r="BQ71" i="208" s="1"/>
  <c r="AH49" i="207"/>
  <c r="AK49" i="207" s="1"/>
  <c r="W266" i="207"/>
  <c r="AH71" i="207"/>
  <c r="AJ71" i="207" s="1"/>
  <c r="BT71" i="207" s="1"/>
  <c r="U68" i="208"/>
  <c r="BQ68" i="208" s="1"/>
  <c r="V238" i="208"/>
  <c r="BR238" i="208" s="1"/>
  <c r="W264" i="208"/>
  <c r="W234" i="208"/>
  <c r="AH147" i="207"/>
  <c r="AJ147" i="207" s="1"/>
  <c r="BT147" i="207" s="1"/>
  <c r="U266" i="207"/>
  <c r="BQ266" i="207" s="1"/>
  <c r="U186" i="208"/>
  <c r="BQ186" i="208" s="1"/>
  <c r="U253" i="207"/>
  <c r="BQ253" i="207" s="1"/>
  <c r="AH118" i="208"/>
  <c r="AJ118" i="208" s="1"/>
  <c r="BT118" i="208" s="1"/>
  <c r="V105" i="208"/>
  <c r="BR105" i="208" s="1"/>
  <c r="T210" i="207"/>
  <c r="W210" i="207" s="1"/>
  <c r="AH220" i="208"/>
  <c r="AJ220" i="208" s="1"/>
  <c r="BT220" i="208" s="1"/>
  <c r="AH146" i="208"/>
  <c r="AK146" i="208" s="1"/>
  <c r="W245" i="207"/>
  <c r="AH67" i="208"/>
  <c r="AI67" i="208" s="1"/>
  <c r="BS67" i="208" s="1"/>
  <c r="V47" i="208"/>
  <c r="BR47" i="208" s="1"/>
  <c r="U234" i="208"/>
  <c r="BQ234" i="208" s="1"/>
  <c r="U105" i="208"/>
  <c r="BQ105" i="208" s="1"/>
  <c r="AH238" i="207"/>
  <c r="AJ238" i="207" s="1"/>
  <c r="BT238" i="207" s="1"/>
  <c r="AH237" i="208"/>
  <c r="AJ237" i="208" s="1"/>
  <c r="BT237" i="208" s="1"/>
  <c r="V46" i="207"/>
  <c r="BR46" i="207" s="1"/>
  <c r="U127" i="208"/>
  <c r="BQ127" i="208" s="1"/>
  <c r="AH204" i="208"/>
  <c r="AJ204" i="208" s="1"/>
  <c r="BT204" i="208" s="1"/>
  <c r="AH114" i="208"/>
  <c r="AI114" i="208" s="1"/>
  <c r="BS114" i="208" s="1"/>
  <c r="AH57" i="208"/>
  <c r="AJ57" i="208" s="1"/>
  <c r="BT57" i="208" s="1"/>
  <c r="W103" i="208"/>
  <c r="W186" i="208"/>
  <c r="AH206" i="208"/>
  <c r="AK206" i="208" s="1"/>
  <c r="AH47" i="208"/>
  <c r="AK47" i="208" s="1"/>
  <c r="AH237" i="207"/>
  <c r="AI237" i="207" s="1"/>
  <c r="BS237" i="207" s="1"/>
  <c r="AH53" i="207"/>
  <c r="AK53" i="207" s="1"/>
  <c r="W111" i="208"/>
  <c r="T241" i="207"/>
  <c r="V241" i="207" s="1"/>
  <c r="BR241" i="207" s="1"/>
  <c r="AH240" i="208"/>
  <c r="AK240" i="208" s="1"/>
  <c r="AH122" i="207"/>
  <c r="AK122" i="207" s="1"/>
  <c r="AH103" i="208"/>
  <c r="AJ103" i="208" s="1"/>
  <c r="BT103" i="208" s="1"/>
  <c r="AH121" i="208"/>
  <c r="AJ121" i="208" s="1"/>
  <c r="BT121" i="208" s="1"/>
  <c r="AH202" i="207"/>
  <c r="AJ202" i="207" s="1"/>
  <c r="BT202" i="207" s="1"/>
  <c r="U50" i="207"/>
  <c r="BQ50" i="207" s="1"/>
  <c r="AH197" i="207"/>
  <c r="AK197" i="207" s="1"/>
  <c r="V50" i="207"/>
  <c r="BR50" i="207" s="1"/>
  <c r="W115" i="207"/>
  <c r="AH228" i="208"/>
  <c r="AJ228" i="208" s="1"/>
  <c r="BT228" i="208" s="1"/>
  <c r="AH142" i="208"/>
  <c r="AI142" i="208" s="1"/>
  <c r="BS142" i="208" s="1"/>
  <c r="V187" i="208"/>
  <c r="BR187" i="208" s="1"/>
  <c r="AH182" i="208"/>
  <c r="AJ182" i="208" s="1"/>
  <c r="BT182" i="208" s="1"/>
  <c r="U137" i="207"/>
  <c r="BQ137" i="207" s="1"/>
  <c r="W219" i="207"/>
  <c r="U141" i="207"/>
  <c r="BQ141" i="207" s="1"/>
  <c r="V115" i="207"/>
  <c r="BR115" i="207" s="1"/>
  <c r="AH227" i="207"/>
  <c r="AI227" i="207" s="1"/>
  <c r="BS227" i="207" s="1"/>
  <c r="AH245" i="208"/>
  <c r="AI245" i="208" s="1"/>
  <c r="BS245" i="208" s="1"/>
  <c r="AH48" i="207"/>
  <c r="AK48" i="207" s="1"/>
  <c r="W262" i="207"/>
  <c r="AH125" i="207"/>
  <c r="AK125" i="207" s="1"/>
  <c r="AH64" i="207"/>
  <c r="AI64" i="207" s="1"/>
  <c r="BS64" i="207" s="1"/>
  <c r="AH129" i="207"/>
  <c r="AJ129" i="207" s="1"/>
  <c r="BT129" i="207" s="1"/>
  <c r="AH72" i="208"/>
  <c r="AJ72" i="208" s="1"/>
  <c r="BT72" i="208" s="1"/>
  <c r="V242" i="207"/>
  <c r="BR242" i="207" s="1"/>
  <c r="AH137" i="208"/>
  <c r="AI137" i="208" s="1"/>
  <c r="BS137" i="208" s="1"/>
  <c r="U45" i="207"/>
  <c r="BQ45" i="207" s="1"/>
  <c r="U188" i="208"/>
  <c r="BQ188" i="208" s="1"/>
  <c r="T136" i="208"/>
  <c r="V136" i="208" s="1"/>
  <c r="BR136" i="208" s="1"/>
  <c r="AH232" i="208"/>
  <c r="AI232" i="208" s="1"/>
  <c r="BS232" i="208" s="1"/>
  <c r="AH104" i="208"/>
  <c r="AJ104" i="208" s="1"/>
  <c r="BT104" i="208" s="1"/>
  <c r="AH134" i="208"/>
  <c r="AI134" i="208" s="1"/>
  <c r="BS134" i="208" s="1"/>
  <c r="U219" i="207"/>
  <c r="BQ219" i="207" s="1"/>
  <c r="AH187" i="207"/>
  <c r="AK187" i="207" s="1"/>
  <c r="AH217" i="207"/>
  <c r="AK217" i="207" s="1"/>
  <c r="W141" i="207"/>
  <c r="AH51" i="207"/>
  <c r="AJ51" i="207" s="1"/>
  <c r="BT51" i="207" s="1"/>
  <c r="AH247" i="208"/>
  <c r="AK247" i="208" s="1"/>
  <c r="V133" i="207"/>
  <c r="BR133" i="207" s="1"/>
  <c r="AH213" i="207"/>
  <c r="AJ213" i="207" s="1"/>
  <c r="BT213" i="207" s="1"/>
  <c r="AH190" i="207"/>
  <c r="AJ190" i="207" s="1"/>
  <c r="BT190" i="207" s="1"/>
  <c r="AH117" i="208"/>
  <c r="AI117" i="208" s="1"/>
  <c r="BS117" i="208" s="1"/>
  <c r="AH140" i="208"/>
  <c r="AJ140" i="208" s="1"/>
  <c r="BT140" i="208" s="1"/>
  <c r="AH139" i="208"/>
  <c r="AJ139" i="208" s="1"/>
  <c r="BT139" i="208" s="1"/>
  <c r="AH249" i="207"/>
  <c r="AI249" i="207" s="1"/>
  <c r="BS249" i="207" s="1"/>
  <c r="V49" i="208"/>
  <c r="BR49" i="208" s="1"/>
  <c r="U190" i="208"/>
  <c r="BQ190" i="208" s="1"/>
  <c r="U242" i="207"/>
  <c r="BQ242" i="207" s="1"/>
  <c r="V58" i="207"/>
  <c r="BR58" i="207" s="1"/>
  <c r="V188" i="208"/>
  <c r="BR188" i="208" s="1"/>
  <c r="AH116" i="208"/>
  <c r="AK116" i="208" s="1"/>
  <c r="AH72" i="207"/>
  <c r="AK72" i="207" s="1"/>
  <c r="AH131" i="207"/>
  <c r="AK131" i="207" s="1"/>
  <c r="U262" i="207"/>
  <c r="BQ262" i="207" s="1"/>
  <c r="AH198" i="207"/>
  <c r="AK198" i="207" s="1"/>
  <c r="AH130" i="208"/>
  <c r="AI130" i="208" s="1"/>
  <c r="BS130" i="208" s="1"/>
  <c r="AH225" i="207"/>
  <c r="AK225" i="207" s="1"/>
  <c r="U231" i="208"/>
  <c r="BQ231" i="208" s="1"/>
  <c r="AH106" i="207"/>
  <c r="AK106" i="207" s="1"/>
  <c r="AH212" i="208"/>
  <c r="AI212" i="208" s="1"/>
  <c r="BS212" i="208" s="1"/>
  <c r="AH199" i="208"/>
  <c r="AK199" i="208" s="1"/>
  <c r="AH48" i="208"/>
  <c r="AK48" i="208" s="1"/>
  <c r="T241" i="208"/>
  <c r="W241" i="208" s="1"/>
  <c r="AH190" i="208"/>
  <c r="AK190" i="208" s="1"/>
  <c r="AH59" i="207"/>
  <c r="AI59" i="207" s="1"/>
  <c r="BS59" i="207" s="1"/>
  <c r="AH184" i="208"/>
  <c r="AJ184" i="208" s="1"/>
  <c r="BT184" i="208" s="1"/>
  <c r="U187" i="208"/>
  <c r="BQ187" i="208" s="1"/>
  <c r="U49" i="208"/>
  <c r="BQ49" i="208" s="1"/>
  <c r="W259" i="208"/>
  <c r="W208" i="207"/>
  <c r="AH203" i="208"/>
  <c r="V135" i="207"/>
  <c r="BR135" i="207" s="1"/>
  <c r="AH47" i="207"/>
  <c r="AK47" i="207" s="1"/>
  <c r="AH247" i="207"/>
  <c r="AK247" i="207" s="1"/>
  <c r="AH106" i="208"/>
  <c r="AJ106" i="208" s="1"/>
  <c r="BT106" i="208" s="1"/>
  <c r="AH202" i="208"/>
  <c r="AK202" i="208" s="1"/>
  <c r="AH258" i="208"/>
  <c r="AI258" i="208" s="1"/>
  <c r="BS258" i="208" s="1"/>
  <c r="AH71" i="208"/>
  <c r="AJ71" i="208" s="1"/>
  <c r="BT71" i="208" s="1"/>
  <c r="V183" i="208"/>
  <c r="BR183" i="208" s="1"/>
  <c r="AH69" i="207"/>
  <c r="AK69" i="207" s="1"/>
  <c r="U47" i="208"/>
  <c r="BQ47" i="208" s="1"/>
  <c r="V45" i="207"/>
  <c r="BR45" i="207" s="1"/>
  <c r="T195" i="207"/>
  <c r="T199" i="207"/>
  <c r="V259" i="208"/>
  <c r="BR259" i="208" s="1"/>
  <c r="AH186" i="207"/>
  <c r="AK186" i="207" s="1"/>
  <c r="AH254" i="207"/>
  <c r="AI254" i="207" s="1"/>
  <c r="BS254" i="207" s="1"/>
  <c r="AH119" i="207"/>
  <c r="AK119" i="207" s="1"/>
  <c r="AH222" i="208"/>
  <c r="AK222" i="208" s="1"/>
  <c r="AH207" i="208"/>
  <c r="AI207" i="208" s="1"/>
  <c r="BS207" i="208" s="1"/>
  <c r="AH70" i="208"/>
  <c r="AJ70" i="208" s="1"/>
  <c r="BT70" i="208" s="1"/>
  <c r="AH141" i="208"/>
  <c r="AH135" i="208"/>
  <c r="AI135" i="208" s="1"/>
  <c r="BS135" i="208" s="1"/>
  <c r="T130" i="208"/>
  <c r="U130" i="208" s="1"/>
  <c r="BQ130" i="208" s="1"/>
  <c r="T150" i="208"/>
  <c r="U150" i="208" s="1"/>
  <c r="BQ150" i="208" s="1"/>
  <c r="AH261" i="207"/>
  <c r="AK261" i="207" s="1"/>
  <c r="AH259" i="207"/>
  <c r="AK259" i="207" s="1"/>
  <c r="W58" i="207"/>
  <c r="AH208" i="207"/>
  <c r="AJ208" i="207" s="1"/>
  <c r="BT208" i="207" s="1"/>
  <c r="AH133" i="208"/>
  <c r="W135" i="207"/>
  <c r="AH245" i="207"/>
  <c r="AH69" i="208"/>
  <c r="AI69" i="208" s="1"/>
  <c r="BS69" i="208" s="1"/>
  <c r="AH192" i="207"/>
  <c r="AK192" i="207" s="1"/>
  <c r="V259" i="207"/>
  <c r="BR259" i="207" s="1"/>
  <c r="AH133" i="207"/>
  <c r="AK133" i="207" s="1"/>
  <c r="AH112" i="207"/>
  <c r="AH127" i="207"/>
  <c r="AI127" i="207" s="1"/>
  <c r="BS127" i="207" s="1"/>
  <c r="AH120" i="208"/>
  <c r="AK120" i="208" s="1"/>
  <c r="AH145" i="207"/>
  <c r="AK145" i="207" s="1"/>
  <c r="AH242" i="207"/>
  <c r="AJ242" i="207" s="1"/>
  <c r="BT242" i="207" s="1"/>
  <c r="AH182" i="207"/>
  <c r="AJ182" i="207" s="1"/>
  <c r="BT182" i="207" s="1"/>
  <c r="AH123" i="208"/>
  <c r="AJ123" i="208" s="1"/>
  <c r="BT123" i="208" s="1"/>
  <c r="AH196" i="208"/>
  <c r="AJ196" i="208" s="1"/>
  <c r="BT196" i="208" s="1"/>
  <c r="AH103" i="207"/>
  <c r="AI103" i="207" s="1"/>
  <c r="BS103" i="207" s="1"/>
  <c r="AH242" i="208"/>
  <c r="AH54" i="207"/>
  <c r="AK54" i="207" s="1"/>
  <c r="AH217" i="208"/>
  <c r="AK217" i="208" s="1"/>
  <c r="AH132" i="208"/>
  <c r="AJ132" i="208" s="1"/>
  <c r="BT132" i="208" s="1"/>
  <c r="AH50" i="208"/>
  <c r="AJ50" i="208" s="1"/>
  <c r="BT50" i="208" s="1"/>
  <c r="AH191" i="207"/>
  <c r="AI191" i="207" s="1"/>
  <c r="BS191" i="207" s="1"/>
  <c r="W44" i="207"/>
  <c r="AH188" i="208"/>
  <c r="AK188" i="208" s="1"/>
  <c r="AH257" i="208"/>
  <c r="AJ257" i="208" s="1"/>
  <c r="BT257" i="208" s="1"/>
  <c r="AH219" i="208"/>
  <c r="AK219" i="208" s="1"/>
  <c r="U229" i="208"/>
  <c r="BQ229" i="208" s="1"/>
  <c r="AH46" i="207"/>
  <c r="AI46" i="207" s="1"/>
  <c r="BS46" i="207" s="1"/>
  <c r="V44" i="207"/>
  <c r="BR44" i="207" s="1"/>
  <c r="AH153" i="208"/>
  <c r="AJ153" i="208" s="1"/>
  <c r="BT153" i="208" s="1"/>
  <c r="AH211" i="208"/>
  <c r="AK211" i="208" s="1"/>
  <c r="W231" i="208"/>
  <c r="AH143" i="208"/>
  <c r="AJ143" i="208" s="1"/>
  <c r="BT143" i="208" s="1"/>
  <c r="AH238" i="208"/>
  <c r="AJ238" i="208" s="1"/>
  <c r="BT238" i="208" s="1"/>
  <c r="W57" i="207"/>
  <c r="U204" i="208"/>
  <c r="BQ204" i="208" s="1"/>
  <c r="U126" i="208"/>
  <c r="BQ126" i="208" s="1"/>
  <c r="AH251" i="208"/>
  <c r="AJ251" i="208" s="1"/>
  <c r="BT251" i="208" s="1"/>
  <c r="AH111" i="207"/>
  <c r="AJ111" i="207" s="1"/>
  <c r="BT111" i="207" s="1"/>
  <c r="AH231" i="207"/>
  <c r="AJ231" i="207" s="1"/>
  <c r="BT231" i="207" s="1"/>
  <c r="AH44" i="207"/>
  <c r="AJ44" i="207" s="1"/>
  <c r="BT44" i="207" s="1"/>
  <c r="AH246" i="208"/>
  <c r="AJ246" i="208" s="1"/>
  <c r="BT246" i="208" s="1"/>
  <c r="AH115" i="207"/>
  <c r="AI115" i="207" s="1"/>
  <c r="BS115" i="207" s="1"/>
  <c r="AH214" i="208"/>
  <c r="AK214" i="208" s="1"/>
  <c r="AH207" i="207"/>
  <c r="AK207" i="207" s="1"/>
  <c r="AH131" i="208"/>
  <c r="AI131" i="208" s="1"/>
  <c r="BS131" i="208" s="1"/>
  <c r="AH110" i="207"/>
  <c r="AI110" i="207" s="1"/>
  <c r="BS110" i="207" s="1"/>
  <c r="W68" i="208"/>
  <c r="AH246" i="207"/>
  <c r="AK246" i="207" s="1"/>
  <c r="AH252" i="207"/>
  <c r="AJ252" i="207" s="1"/>
  <c r="BT252" i="207" s="1"/>
  <c r="AH229" i="208"/>
  <c r="AJ229" i="208" s="1"/>
  <c r="BT229" i="208" s="1"/>
  <c r="AH230" i="208"/>
  <c r="AJ230" i="208" s="1"/>
  <c r="BT230" i="208" s="1"/>
  <c r="AH236" i="207"/>
  <c r="AJ236" i="207" s="1"/>
  <c r="BT236" i="207" s="1"/>
  <c r="AH262" i="208"/>
  <c r="AJ262" i="208" s="1"/>
  <c r="BT262" i="208" s="1"/>
  <c r="AH199" i="207"/>
  <c r="AK199" i="207" s="1"/>
  <c r="AH265" i="208"/>
  <c r="AH228" i="207"/>
  <c r="AK228" i="207" s="1"/>
  <c r="AH43" i="207"/>
  <c r="V53" i="207"/>
  <c r="BR53" i="207" s="1"/>
  <c r="AH121" i="207"/>
  <c r="AJ121" i="207" s="1"/>
  <c r="BT121" i="207" s="1"/>
  <c r="AH141" i="207"/>
  <c r="AI141" i="207" s="1"/>
  <c r="BS141" i="207" s="1"/>
  <c r="AH130" i="207"/>
  <c r="AK130" i="207" s="1"/>
  <c r="AH54" i="208"/>
  <c r="AI54" i="208" s="1"/>
  <c r="BS54" i="208" s="1"/>
  <c r="AH50" i="207"/>
  <c r="AH205" i="208"/>
  <c r="AJ205" i="208" s="1"/>
  <c r="BT205" i="208" s="1"/>
  <c r="AH59" i="208"/>
  <c r="AI59" i="208" s="1"/>
  <c r="BS59" i="208" s="1"/>
  <c r="AH56" i="208"/>
  <c r="AI56" i="208" s="1"/>
  <c r="BS56" i="208" s="1"/>
  <c r="AH49" i="208"/>
  <c r="AK49" i="208" s="1"/>
  <c r="W55" i="208"/>
  <c r="AH152" i="207"/>
  <c r="AJ152" i="207" s="1"/>
  <c r="BT152" i="207" s="1"/>
  <c r="AH137" i="207"/>
  <c r="AJ137" i="207" s="1"/>
  <c r="BT137" i="207" s="1"/>
  <c r="AH148" i="207"/>
  <c r="AK148" i="207" s="1"/>
  <c r="V57" i="207"/>
  <c r="BR57" i="207" s="1"/>
  <c r="W133" i="208"/>
  <c r="W204" i="208"/>
  <c r="AH264" i="207"/>
  <c r="W126" i="208"/>
  <c r="AH208" i="208"/>
  <c r="AI208" i="208" s="1"/>
  <c r="BS208" i="208" s="1"/>
  <c r="AH210" i="207"/>
  <c r="AI210" i="207" s="1"/>
  <c r="BS210" i="207" s="1"/>
  <c r="AH113" i="207"/>
  <c r="AK113" i="207" s="1"/>
  <c r="AH116" i="207"/>
  <c r="AJ116" i="207" s="1"/>
  <c r="BT116" i="207" s="1"/>
  <c r="AH147" i="208"/>
  <c r="AJ147" i="208" s="1"/>
  <c r="BT147" i="208" s="1"/>
  <c r="AH206" i="207"/>
  <c r="V263" i="208"/>
  <c r="BR263" i="208" s="1"/>
  <c r="AH44" i="208"/>
  <c r="AK44" i="208" s="1"/>
  <c r="AH126" i="208"/>
  <c r="AI126" i="208" s="1"/>
  <c r="BS126" i="208" s="1"/>
  <c r="AH43" i="208"/>
  <c r="AJ43" i="208" s="1"/>
  <c r="BT43" i="208" s="1"/>
  <c r="W240" i="207"/>
  <c r="W144" i="208"/>
  <c r="W189" i="207"/>
  <c r="U238" i="208"/>
  <c r="BQ238" i="208" s="1"/>
  <c r="U183" i="208"/>
  <c r="BQ183" i="208" s="1"/>
  <c r="W137" i="207"/>
  <c r="AH240" i="207"/>
  <c r="AJ240" i="207" s="1"/>
  <c r="BT240" i="207" s="1"/>
  <c r="W254" i="207"/>
  <c r="AH256" i="208"/>
  <c r="AJ256" i="208" s="1"/>
  <c r="BT256" i="208" s="1"/>
  <c r="AH195" i="208"/>
  <c r="AK195" i="208" s="1"/>
  <c r="U144" i="208"/>
  <c r="BQ144" i="208" s="1"/>
  <c r="AH201" i="208"/>
  <c r="AK201" i="208" s="1"/>
  <c r="U254" i="207"/>
  <c r="BQ254" i="207" s="1"/>
  <c r="AH260" i="208"/>
  <c r="AJ260" i="208" s="1"/>
  <c r="BT260" i="208" s="1"/>
  <c r="AH239" i="207"/>
  <c r="AI239" i="207" s="1"/>
  <c r="BS239" i="207" s="1"/>
  <c r="AH200" i="208"/>
  <c r="AI200" i="208" s="1"/>
  <c r="BS200" i="208" s="1"/>
  <c r="AH108" i="208"/>
  <c r="AH221" i="208"/>
  <c r="AH60" i="207"/>
  <c r="AJ60" i="207" s="1"/>
  <c r="BT60" i="207" s="1"/>
  <c r="AH234" i="207"/>
  <c r="AK234" i="207" s="1"/>
  <c r="AH223" i="207"/>
  <c r="AJ223" i="207" s="1"/>
  <c r="BT223" i="207" s="1"/>
  <c r="T136" i="207"/>
  <c r="U136" i="207" s="1"/>
  <c r="BQ136" i="207" s="1"/>
  <c r="AH146" i="207"/>
  <c r="AI146" i="207" s="1"/>
  <c r="BS146" i="207" s="1"/>
  <c r="AH46" i="208"/>
  <c r="AJ46" i="208" s="1"/>
  <c r="BT46" i="208" s="1"/>
  <c r="AH261" i="208"/>
  <c r="AJ261" i="208" s="1"/>
  <c r="BT261" i="208" s="1"/>
  <c r="AH255" i="207"/>
  <c r="AK255" i="207" s="1"/>
  <c r="AH224" i="207"/>
  <c r="AK224" i="207" s="1"/>
  <c r="T232" i="207"/>
  <c r="W232" i="207" s="1"/>
  <c r="AH226" i="208"/>
  <c r="AK226" i="208" s="1"/>
  <c r="U123" i="207"/>
  <c r="BQ123" i="207" s="1"/>
  <c r="AH244" i="207"/>
  <c r="AK244" i="207" s="1"/>
  <c r="AH150" i="208"/>
  <c r="AK150" i="208" s="1"/>
  <c r="AH209" i="208"/>
  <c r="AK209" i="208" s="1"/>
  <c r="AH233" i="207"/>
  <c r="AI233" i="207" s="1"/>
  <c r="BS233" i="207" s="1"/>
  <c r="AH108" i="207"/>
  <c r="AH183" i="208"/>
  <c r="AJ183" i="208" s="1"/>
  <c r="BT183" i="208" s="1"/>
  <c r="AH122" i="208"/>
  <c r="AI122" i="208" s="1"/>
  <c r="BS122" i="208" s="1"/>
  <c r="AH236" i="208"/>
  <c r="AK236" i="208" s="1"/>
  <c r="AH235" i="207"/>
  <c r="AH248" i="208"/>
  <c r="AK248" i="208" s="1"/>
  <c r="AH55" i="207"/>
  <c r="AJ55" i="207" s="1"/>
  <c r="BT55" i="207" s="1"/>
  <c r="AH109" i="207"/>
  <c r="AK109" i="207" s="1"/>
  <c r="V123" i="207"/>
  <c r="BR123" i="207" s="1"/>
  <c r="AH229" i="207"/>
  <c r="AH105" i="208"/>
  <c r="AH68" i="208"/>
  <c r="AI68" i="208" s="1"/>
  <c r="BS68" i="208" s="1"/>
  <c r="T255" i="208"/>
  <c r="U255" i="208" s="1"/>
  <c r="BQ255" i="208" s="1"/>
  <c r="T142" i="208"/>
  <c r="U142" i="208" s="1"/>
  <c r="BQ142" i="208" s="1"/>
  <c r="T234" i="207"/>
  <c r="T105" i="207"/>
  <c r="W105" i="207" s="1"/>
  <c r="AH109" i="208"/>
  <c r="AH66" i="208"/>
  <c r="AK66" i="208" s="1"/>
  <c r="AH102" i="208"/>
  <c r="AK102" i="208" s="1"/>
  <c r="AH132" i="207"/>
  <c r="AJ132" i="207" s="1"/>
  <c r="BT132" i="207" s="1"/>
  <c r="AH64" i="208"/>
  <c r="AJ64" i="208" s="1"/>
  <c r="BT64" i="208" s="1"/>
  <c r="AH65" i="207"/>
  <c r="AJ65" i="207" s="1"/>
  <c r="BT65" i="207" s="1"/>
  <c r="AH111" i="208"/>
  <c r="AJ111" i="208" s="1"/>
  <c r="BT111" i="208" s="1"/>
  <c r="AH211" i="207"/>
  <c r="AK211" i="207" s="1"/>
  <c r="AH252" i="208"/>
  <c r="AH230" i="207"/>
  <c r="AH63" i="207"/>
  <c r="AI63" i="207" s="1"/>
  <c r="BS63" i="207" s="1"/>
  <c r="AH67" i="207"/>
  <c r="AJ67" i="207" s="1"/>
  <c r="BT67" i="207" s="1"/>
  <c r="AH250" i="208"/>
  <c r="AK250" i="208" s="1"/>
  <c r="T146" i="208"/>
  <c r="T206" i="207"/>
  <c r="W206" i="207" s="1"/>
  <c r="T249" i="207"/>
  <c r="AH256" i="207"/>
  <c r="AI256" i="207" s="1"/>
  <c r="BS256" i="207" s="1"/>
  <c r="AH232" i="207"/>
  <c r="AK232" i="207" s="1"/>
  <c r="AH185" i="207"/>
  <c r="AI185" i="207" s="1"/>
  <c r="BS185" i="207" s="1"/>
  <c r="AH51" i="208"/>
  <c r="AH224" i="208"/>
  <c r="AJ224" i="208" s="1"/>
  <c r="BT224" i="208" s="1"/>
  <c r="AH220" i="207"/>
  <c r="AI220" i="207" s="1"/>
  <c r="BS220" i="207" s="1"/>
  <c r="AH239" i="208"/>
  <c r="AK239" i="208" s="1"/>
  <c r="T232" i="208"/>
  <c r="U232" i="208" s="1"/>
  <c r="BQ232" i="208" s="1"/>
  <c r="AH253" i="207"/>
  <c r="AJ253" i="207" s="1"/>
  <c r="BT253" i="207" s="1"/>
  <c r="V46" i="208"/>
  <c r="BR46" i="208" s="1"/>
  <c r="AH149" i="207"/>
  <c r="AJ149" i="207" s="1"/>
  <c r="BT149" i="207" s="1"/>
  <c r="AH200" i="207"/>
  <c r="AK200" i="207" s="1"/>
  <c r="AH205" i="207"/>
  <c r="AK205" i="207" s="1"/>
  <c r="AH118" i="207"/>
  <c r="AH63" i="208"/>
  <c r="AK63" i="208" s="1"/>
  <c r="AH60" i="208"/>
  <c r="AI60" i="208" s="1"/>
  <c r="BS60" i="208" s="1"/>
  <c r="U46" i="208"/>
  <c r="BQ46" i="208" s="1"/>
  <c r="AH151" i="208"/>
  <c r="AI151" i="208" s="1"/>
  <c r="BS151" i="208" s="1"/>
  <c r="AH249" i="208"/>
  <c r="AJ249" i="208" s="1"/>
  <c r="BT249" i="208" s="1"/>
  <c r="AH186" i="208"/>
  <c r="AJ186" i="208" s="1"/>
  <c r="BT186" i="208" s="1"/>
  <c r="AH126" i="207"/>
  <c r="AI126" i="207" s="1"/>
  <c r="BS126" i="207" s="1"/>
  <c r="AH124" i="207"/>
  <c r="AH266" i="208"/>
  <c r="AK266" i="208" s="1"/>
  <c r="AH104" i="207"/>
  <c r="AI104" i="207" s="1"/>
  <c r="BS104" i="207" s="1"/>
  <c r="U107" i="208"/>
  <c r="BQ107" i="208" s="1"/>
  <c r="AH193" i="207"/>
  <c r="AI193" i="207" s="1"/>
  <c r="BS193" i="207" s="1"/>
  <c r="T66" i="208"/>
  <c r="T236" i="208"/>
  <c r="V236" i="208" s="1"/>
  <c r="BR236" i="208" s="1"/>
  <c r="T107" i="207"/>
  <c r="U107" i="207" s="1"/>
  <c r="BQ107" i="207" s="1"/>
  <c r="T120" i="207"/>
  <c r="U120" i="207" s="1"/>
  <c r="BQ120" i="207" s="1"/>
  <c r="T65" i="208"/>
  <c r="W65" i="208" s="1"/>
  <c r="AH225" i="208"/>
  <c r="AI225" i="208" s="1"/>
  <c r="BS225" i="208" s="1"/>
  <c r="BQ58" i="204"/>
  <c r="BQ41" i="204"/>
  <c r="BQ82" i="204"/>
  <c r="BQ44" i="204"/>
  <c r="AH197" i="208"/>
  <c r="AJ197" i="208" s="1"/>
  <c r="BT197" i="208" s="1"/>
  <c r="AH259" i="208"/>
  <c r="AI259" i="208" s="1"/>
  <c r="BS259" i="208" s="1"/>
  <c r="AH185" i="208"/>
  <c r="AI185" i="208" s="1"/>
  <c r="BS185" i="208" s="1"/>
  <c r="AH263" i="208"/>
  <c r="AI263" i="208" s="1"/>
  <c r="BS263" i="208" s="1"/>
  <c r="AH264" i="208"/>
  <c r="AK264" i="208" s="1"/>
  <c r="AH68" i="207"/>
  <c r="AH212" i="207"/>
  <c r="AK212" i="207" s="1"/>
  <c r="AH127" i="208"/>
  <c r="AI127" i="208" s="1"/>
  <c r="BS127" i="208" s="1"/>
  <c r="AH144" i="207"/>
  <c r="AK144" i="207" s="1"/>
  <c r="AH148" i="208"/>
  <c r="AK148" i="208" s="1"/>
  <c r="AH143" i="207"/>
  <c r="AK143" i="207" s="1"/>
  <c r="AH201" i="207"/>
  <c r="AJ201" i="207" s="1"/>
  <c r="BT201" i="207" s="1"/>
  <c r="AH52" i="208"/>
  <c r="AI52" i="208" s="1"/>
  <c r="BS52" i="208" s="1"/>
  <c r="BQ40" i="204"/>
  <c r="BQ107" i="204"/>
  <c r="BQ47" i="204"/>
  <c r="BQ53" i="204"/>
  <c r="T198" i="208"/>
  <c r="BQ103" i="204"/>
  <c r="T203" i="207"/>
  <c r="T207" i="208"/>
  <c r="T132" i="208"/>
  <c r="AH62" i="207"/>
  <c r="AH263" i="207"/>
  <c r="AI263" i="207" s="1"/>
  <c r="BS263" i="207" s="1"/>
  <c r="AH183" i="207"/>
  <c r="AI183" i="207" s="1"/>
  <c r="BS183" i="207" s="1"/>
  <c r="BQ85" i="204"/>
  <c r="BQ37" i="204"/>
  <c r="BQ100" i="204"/>
  <c r="AH203" i="207"/>
  <c r="AJ203" i="207" s="1"/>
  <c r="BT203" i="207" s="1"/>
  <c r="AH191" i="208"/>
  <c r="AJ191" i="208" s="1"/>
  <c r="BT191" i="208" s="1"/>
  <c r="AH151" i="207"/>
  <c r="AI151" i="207" s="1"/>
  <c r="BS151" i="207" s="1"/>
  <c r="AH139" i="207"/>
  <c r="AI139" i="207" s="1"/>
  <c r="BS139" i="207" s="1"/>
  <c r="AH248" i="207"/>
  <c r="AJ248" i="207" s="1"/>
  <c r="BT248" i="207" s="1"/>
  <c r="AH254" i="208"/>
  <c r="AI254" i="208" s="1"/>
  <c r="BS254" i="208" s="1"/>
  <c r="AH262" i="207"/>
  <c r="AJ262" i="207" s="1"/>
  <c r="BT262" i="207" s="1"/>
  <c r="T216" i="208"/>
  <c r="V216" i="208" s="1"/>
  <c r="BR216" i="208" s="1"/>
  <c r="AH187" i="208"/>
  <c r="AH61" i="208"/>
  <c r="AK61" i="208" s="1"/>
  <c r="AH135" i="207"/>
  <c r="AI135" i="207" s="1"/>
  <c r="BS135" i="207" s="1"/>
  <c r="AH234" i="208"/>
  <c r="AK234" i="208" s="1"/>
  <c r="AH55" i="208"/>
  <c r="AJ55" i="208" s="1"/>
  <c r="BT55" i="208" s="1"/>
  <c r="AH140" i="207"/>
  <c r="AK140" i="207" s="1"/>
  <c r="AH152" i="208"/>
  <c r="BQ71" i="204"/>
  <c r="BQ50" i="204"/>
  <c r="BQ118" i="204"/>
  <c r="BQ72" i="204"/>
  <c r="BQ116" i="204"/>
  <c r="BQ111" i="204"/>
  <c r="BQ61" i="204"/>
  <c r="BQ104" i="204"/>
  <c r="BQ115" i="204"/>
  <c r="BQ95" i="204"/>
  <c r="BQ55" i="204"/>
  <c r="BQ73" i="204"/>
  <c r="BQ105" i="204"/>
  <c r="BQ49" i="204"/>
  <c r="AH142" i="207"/>
  <c r="AK142" i="207" s="1"/>
  <c r="AH257" i="207"/>
  <c r="AH144" i="208"/>
  <c r="AJ144" i="208" s="1"/>
  <c r="BT144" i="208" s="1"/>
  <c r="AH42" i="207"/>
  <c r="AK42" i="207" s="1"/>
  <c r="AH260" i="207"/>
  <c r="AJ260" i="207" s="1"/>
  <c r="BT260" i="207" s="1"/>
  <c r="AH61" i="207"/>
  <c r="AI61" i="207" s="1"/>
  <c r="BS61" i="207" s="1"/>
  <c r="AH194" i="207"/>
  <c r="AI194" i="207" s="1"/>
  <c r="BS194" i="207" s="1"/>
  <c r="AH189" i="208"/>
  <c r="AI189" i="208" s="1"/>
  <c r="BS189" i="208" s="1"/>
  <c r="AH119" i="208"/>
  <c r="AK119" i="208" s="1"/>
  <c r="AH250" i="207"/>
  <c r="AH149" i="208"/>
  <c r="AJ149" i="208" s="1"/>
  <c r="BT149" i="208" s="1"/>
  <c r="AH226" i="207"/>
  <c r="AI226" i="207" s="1"/>
  <c r="BS226" i="207" s="1"/>
  <c r="AH251" i="207"/>
  <c r="AK251" i="207" s="1"/>
  <c r="AH184" i="207"/>
  <c r="AK184" i="207" s="1"/>
  <c r="BQ98" i="204"/>
  <c r="BQ76" i="204"/>
  <c r="BQ48" i="204"/>
  <c r="BQ96" i="204"/>
  <c r="BQ110" i="204"/>
  <c r="BQ54" i="204"/>
  <c r="BQ45" i="204"/>
  <c r="BQ36" i="204"/>
  <c r="BQ84" i="204"/>
  <c r="BQ34" i="204"/>
  <c r="BQ63" i="204"/>
  <c r="BQ114" i="204"/>
  <c r="BQ59" i="204"/>
  <c r="BQ88" i="204"/>
  <c r="BP68" i="204"/>
  <c r="BQ77" i="204"/>
  <c r="BQ69" i="204"/>
  <c r="BQ109" i="204"/>
  <c r="BQ42" i="204"/>
  <c r="AH107" i="208"/>
  <c r="AJ107" i="208" s="1"/>
  <c r="BT107" i="208" s="1"/>
  <c r="BQ92" i="204"/>
  <c r="BQ43" i="204"/>
  <c r="BQ90" i="204"/>
  <c r="AH221" i="207"/>
  <c r="AJ221" i="207" s="1"/>
  <c r="BT221" i="207" s="1"/>
  <c r="AH193" i="208"/>
  <c r="AI193" i="208" s="1"/>
  <c r="BS193" i="208" s="1"/>
  <c r="AH233" i="208"/>
  <c r="AJ233" i="208" s="1"/>
  <c r="BT233" i="208" s="1"/>
  <c r="T216" i="207"/>
  <c r="V216" i="207" s="1"/>
  <c r="BR216" i="207" s="1"/>
  <c r="AH195" i="207"/>
  <c r="AK195" i="207" s="1"/>
  <c r="AH231" i="208"/>
  <c r="AJ231" i="208" s="1"/>
  <c r="BT231" i="208" s="1"/>
  <c r="AH192" i="208"/>
  <c r="AI192" i="208" s="1"/>
  <c r="BS192" i="208" s="1"/>
  <c r="AH117" i="207"/>
  <c r="AJ117" i="207" s="1"/>
  <c r="BT117" i="207" s="1"/>
  <c r="AH204" i="207"/>
  <c r="AJ204" i="207" s="1"/>
  <c r="BT204" i="207" s="1"/>
  <c r="AH235" i="208"/>
  <c r="AI235" i="208" s="1"/>
  <c r="BS235" i="208" s="1"/>
  <c r="AH70" i="207"/>
  <c r="AI70" i="207" s="1"/>
  <c r="BS70" i="207" s="1"/>
  <c r="AH266" i="207"/>
  <c r="AI266" i="207" s="1"/>
  <c r="BS266" i="207" s="1"/>
  <c r="BQ64" i="204"/>
  <c r="BQ108" i="204"/>
  <c r="BQ86" i="204"/>
  <c r="BQ39" i="204"/>
  <c r="BQ106" i="204"/>
  <c r="BQ38" i="204"/>
  <c r="BQ80" i="204"/>
  <c r="BQ46" i="204"/>
  <c r="BQ87" i="204"/>
  <c r="T151" i="208"/>
  <c r="T139" i="208"/>
  <c r="BQ52" i="204"/>
  <c r="AH214" i="207"/>
  <c r="AJ214" i="207" s="1"/>
  <c r="BT214" i="207" s="1"/>
  <c r="AH56" i="207"/>
  <c r="AI56" i="207" s="1"/>
  <c r="BS56" i="207" s="1"/>
  <c r="AH188" i="207"/>
  <c r="AJ188" i="207" s="1"/>
  <c r="BT188" i="207" s="1"/>
  <c r="BQ75" i="204"/>
  <c r="BQ99" i="204"/>
  <c r="AH124" i="208"/>
  <c r="AI124" i="208" s="1"/>
  <c r="BS124" i="208" s="1"/>
  <c r="AH115" i="208"/>
  <c r="AK115" i="208" s="1"/>
  <c r="AH128" i="208"/>
  <c r="AJ128" i="208" s="1"/>
  <c r="BT128" i="208" s="1"/>
  <c r="AH65" i="208"/>
  <c r="AI65" i="208" s="1"/>
  <c r="BS65" i="208" s="1"/>
  <c r="AH107" i="207"/>
  <c r="AI107" i="207" s="1"/>
  <c r="BS107" i="207" s="1"/>
  <c r="AH209" i="207"/>
  <c r="AJ209" i="207" s="1"/>
  <c r="BT209" i="207" s="1"/>
  <c r="AH120" i="207"/>
  <c r="AJ120" i="207" s="1"/>
  <c r="BT120" i="207" s="1"/>
  <c r="AH125" i="208"/>
  <c r="AJ125" i="208" s="1"/>
  <c r="BT125" i="208" s="1"/>
  <c r="AH215" i="208"/>
  <c r="AH113" i="208"/>
  <c r="AK113" i="208" s="1"/>
  <c r="AH110" i="208"/>
  <c r="AI110" i="208" s="1"/>
  <c r="BS110" i="208" s="1"/>
  <c r="AH196" i="207"/>
  <c r="AI196" i="207" s="1"/>
  <c r="BS196" i="207" s="1"/>
  <c r="AH66" i="207"/>
  <c r="AJ66" i="207" s="1"/>
  <c r="BT66" i="207" s="1"/>
  <c r="AH222" i="207"/>
  <c r="AK222" i="207" s="1"/>
  <c r="AH112" i="208"/>
  <c r="AH189" i="207"/>
  <c r="AK189" i="207" s="1"/>
  <c r="AH45" i="207"/>
  <c r="AJ45" i="207" s="1"/>
  <c r="BT45" i="207" s="1"/>
  <c r="AH244" i="208"/>
  <c r="AJ244" i="208" s="1"/>
  <c r="BT244" i="208" s="1"/>
  <c r="BQ94" i="204"/>
  <c r="BI68" i="204"/>
  <c r="BQ113" i="204"/>
  <c r="BQ35" i="204"/>
  <c r="BQ101" i="204"/>
  <c r="BP93" i="204"/>
  <c r="BQ74" i="204"/>
  <c r="BQ83" i="204"/>
  <c r="T208" i="208"/>
  <c r="T116" i="208"/>
  <c r="T138" i="207"/>
  <c r="BQ89" i="204"/>
  <c r="T192" i="207"/>
  <c r="T235" i="208"/>
  <c r="V114" i="207"/>
  <c r="BR114" i="207" s="1"/>
  <c r="AH138" i="208"/>
  <c r="AK138" i="208" s="1"/>
  <c r="U114" i="207"/>
  <c r="BQ114" i="207" s="1"/>
  <c r="AH123" i="207"/>
  <c r="AJ123" i="207" s="1"/>
  <c r="BT123" i="207" s="1"/>
  <c r="AH145" i="208"/>
  <c r="AJ145" i="208" s="1"/>
  <c r="BT145" i="208" s="1"/>
  <c r="W219" i="208"/>
  <c r="AH128" i="207"/>
  <c r="V218" i="207"/>
  <c r="BR218" i="207" s="1"/>
  <c r="W218" i="207"/>
  <c r="U218" i="207"/>
  <c r="BQ218" i="207" s="1"/>
  <c r="U229" i="207"/>
  <c r="BQ229" i="207" s="1"/>
  <c r="W229" i="207"/>
  <c r="AH114" i="207"/>
  <c r="AH52" i="207"/>
  <c r="AJ52" i="207" s="1"/>
  <c r="BT52" i="207" s="1"/>
  <c r="AH243" i="207"/>
  <c r="AH58" i="207"/>
  <c r="AH258" i="207"/>
  <c r="AJ258" i="207" s="1"/>
  <c r="BT258" i="207" s="1"/>
  <c r="AH223" i="208"/>
  <c r="AH105" i="207"/>
  <c r="AH227" i="208"/>
  <c r="AH62" i="208"/>
  <c r="AH57" i="207"/>
  <c r="AI57" i="207" s="1"/>
  <c r="BS57" i="207" s="1"/>
  <c r="AH53" i="208"/>
  <c r="AH129" i="208"/>
  <c r="U108" i="207"/>
  <c r="BQ108" i="207" s="1"/>
  <c r="AH42" i="208"/>
  <c r="AH134" i="207"/>
  <c r="AH218" i="207"/>
  <c r="AJ218" i="207" s="1"/>
  <c r="BT218" i="207" s="1"/>
  <c r="AH138" i="207"/>
  <c r="AH218" i="208"/>
  <c r="U106" i="193"/>
  <c r="H101" i="193"/>
  <c r="P101" i="193" s="1"/>
  <c r="H108" i="193"/>
  <c r="P108" i="193" s="1"/>
  <c r="G51" i="193"/>
  <c r="AI55" i="118"/>
  <c r="H29" i="118"/>
  <c r="AC30" i="118"/>
  <c r="AA33" i="218"/>
  <c r="Q32" i="219"/>
  <c r="AC47" i="218"/>
  <c r="X53" i="218"/>
  <c r="BB148" i="207"/>
  <c r="AC60" i="218"/>
  <c r="BB232" i="207"/>
  <c r="BB221" i="208"/>
  <c r="AO191" i="208"/>
  <c r="BB242" i="208"/>
  <c r="AO132" i="208"/>
  <c r="S56" i="218"/>
  <c r="BB134" i="208"/>
  <c r="AO47" i="207"/>
  <c r="AO196" i="208"/>
  <c r="BB189" i="208"/>
  <c r="BB61" i="207"/>
  <c r="BB115" i="208"/>
  <c r="H36" i="199"/>
  <c r="BB265" i="208"/>
  <c r="BB249" i="207"/>
  <c r="Z39" i="218"/>
  <c r="P37" i="219"/>
  <c r="AB52" i="218"/>
  <c r="AO148" i="208"/>
  <c r="P41" i="219"/>
  <c r="P61" i="219"/>
  <c r="BB56" i="207"/>
  <c r="AO224" i="207"/>
  <c r="AO237" i="208"/>
  <c r="Z101" i="207"/>
  <c r="P61" i="220"/>
  <c r="X35" i="218"/>
  <c r="Q32" i="220"/>
  <c r="AO128" i="207"/>
  <c r="AO249" i="207"/>
  <c r="G232" i="199"/>
  <c r="BB223" i="208"/>
  <c r="AB52" i="219"/>
  <c r="AO60" i="208"/>
  <c r="S56" i="219"/>
  <c r="T37" i="218"/>
  <c r="Y52" i="218"/>
  <c r="BB69" i="207"/>
  <c r="Z52" i="218"/>
  <c r="AO56" i="207"/>
  <c r="AD55" i="218"/>
  <c r="T33" i="218"/>
  <c r="P59" i="219"/>
  <c r="Z48" i="218"/>
  <c r="W48" i="218"/>
  <c r="Q118" i="199"/>
  <c r="BB195" i="208"/>
  <c r="S42" i="218"/>
  <c r="AO232" i="207"/>
  <c r="T61" i="218"/>
  <c r="BB230" i="207"/>
  <c r="U31" i="218"/>
  <c r="BB237" i="208"/>
  <c r="BB248" i="207"/>
  <c r="AO105" i="208"/>
  <c r="BB134" i="207"/>
  <c r="G110" i="199"/>
  <c r="AO126" i="207"/>
  <c r="BB207" i="208"/>
  <c r="G94" i="199"/>
  <c r="Z34" i="218"/>
  <c r="BB187" i="207"/>
  <c r="AO195" i="207"/>
  <c r="AB50" i="218"/>
  <c r="Z46" i="218"/>
  <c r="BB103" i="207"/>
  <c r="R59" i="219"/>
  <c r="AO256" i="207"/>
  <c r="Q52" i="219"/>
  <c r="BB139" i="207"/>
  <c r="S45" i="218"/>
  <c r="H171" i="199"/>
  <c r="AO219" i="207"/>
  <c r="AD50" i="218"/>
  <c r="AO262" i="208"/>
  <c r="BB198" i="208"/>
  <c r="AO121" i="208"/>
  <c r="Y34" i="218"/>
  <c r="AO63" i="208"/>
  <c r="BB151" i="208"/>
  <c r="W33" i="218"/>
  <c r="BB153" i="208"/>
  <c r="Y62" i="218"/>
  <c r="T62" i="218"/>
  <c r="AO222" i="207"/>
  <c r="BB151" i="207"/>
  <c r="BB238" i="207"/>
  <c r="BB118" i="207"/>
  <c r="AO185" i="208"/>
  <c r="AB47" i="218"/>
  <c r="AO130" i="208"/>
  <c r="AA32" i="218"/>
  <c r="BB130" i="208"/>
  <c r="BB245" i="207"/>
  <c r="BB263" i="207"/>
  <c r="R47" i="219"/>
  <c r="AO210" i="207"/>
  <c r="AA216" i="207"/>
  <c r="V46" i="218"/>
  <c r="W43" i="218"/>
  <c r="AD51" i="218"/>
  <c r="BB103" i="208"/>
  <c r="R52" i="219"/>
  <c r="BB131" i="207"/>
  <c r="M41" i="208"/>
  <c r="BB229" i="208"/>
  <c r="BB126" i="207"/>
  <c r="BB221" i="207"/>
  <c r="W49" i="218"/>
  <c r="V37" i="218"/>
  <c r="S35" i="218"/>
  <c r="AO207" i="208"/>
  <c r="W53" i="218"/>
  <c r="AD43" i="218"/>
  <c r="AO66" i="207"/>
  <c r="BB210" i="208"/>
  <c r="G107" i="199"/>
  <c r="AO141" i="207"/>
  <c r="BB244" i="208"/>
  <c r="AO120" i="207"/>
  <c r="AO248" i="208"/>
  <c r="AO135" i="208"/>
  <c r="AC54" i="218"/>
  <c r="AO103" i="207"/>
  <c r="U43" i="218"/>
  <c r="Y58" i="218"/>
  <c r="AD48" i="218"/>
  <c r="Z39" i="219"/>
  <c r="AO238" i="208"/>
  <c r="BB183" i="208"/>
  <c r="AD39" i="218"/>
  <c r="AC41" i="218"/>
  <c r="BB256" i="208"/>
  <c r="BB239" i="207"/>
  <c r="Y61" i="218"/>
  <c r="P49" i="199"/>
  <c r="AO205" i="207"/>
  <c r="BB234" i="207"/>
  <c r="AO107" i="208"/>
  <c r="AD51" i="219"/>
  <c r="R60" i="219"/>
  <c r="BB60" i="208"/>
  <c r="W62" i="218"/>
  <c r="T33" i="219"/>
  <c r="R33" i="219"/>
  <c r="AO195" i="208"/>
  <c r="AC55" i="218"/>
  <c r="AO146" i="208"/>
  <c r="AD55" i="219"/>
  <c r="AC36" i="218"/>
  <c r="R46" i="219"/>
  <c r="G100" i="199"/>
  <c r="Q216" i="199"/>
  <c r="H225" i="199"/>
  <c r="P207" i="199"/>
  <c r="G34" i="199"/>
  <c r="R60" i="220"/>
  <c r="AC55" i="219"/>
  <c r="R46" i="220"/>
  <c r="AO102" i="207"/>
  <c r="AO212" i="208"/>
  <c r="U42" i="218"/>
  <c r="BB45" i="207"/>
  <c r="AO125" i="207"/>
  <c r="AC40" i="218"/>
  <c r="AA136" i="207"/>
  <c r="AO64" i="208"/>
  <c r="BB119" i="207"/>
  <c r="AD53" i="218"/>
  <c r="R36" i="219"/>
  <c r="AO257" i="207"/>
  <c r="BB235" i="208"/>
  <c r="P58" i="219"/>
  <c r="BB59" i="207"/>
  <c r="AO225" i="207"/>
  <c r="AO71" i="208"/>
  <c r="BB182" i="208"/>
  <c r="Y41" i="218"/>
  <c r="V39" i="218"/>
  <c r="H178" i="199"/>
  <c r="X44" i="218"/>
  <c r="U62" i="218"/>
  <c r="AB31" i="218"/>
  <c r="AN216" i="207"/>
  <c r="BB194" i="207"/>
  <c r="AD59" i="218"/>
  <c r="AO259" i="208"/>
  <c r="X49" i="218"/>
  <c r="X49" i="219" s="1"/>
  <c r="BB128" i="207"/>
  <c r="BB219" i="208"/>
  <c r="S47" i="218"/>
  <c r="P174" i="199"/>
  <c r="AO217" i="208"/>
  <c r="AO259" i="207"/>
  <c r="Q25" i="199"/>
  <c r="BB233" i="208"/>
  <c r="AO113" i="208"/>
  <c r="AO197" i="208"/>
  <c r="X50" i="218"/>
  <c r="X50" i="219" s="1"/>
  <c r="BB236" i="208"/>
  <c r="AC34" i="218"/>
  <c r="AO103" i="208"/>
  <c r="X56" i="218"/>
  <c r="AD61" i="218"/>
  <c r="AB49" i="218"/>
  <c r="AB49" i="219" s="1"/>
  <c r="AO122" i="207"/>
  <c r="R55" i="219"/>
  <c r="U36" i="218"/>
  <c r="AO217" i="207"/>
  <c r="AO261" i="208"/>
  <c r="AO227" i="208"/>
  <c r="AB33" i="218"/>
  <c r="AO256" i="208"/>
  <c r="W32" i="218"/>
  <c r="BB111" i="208"/>
  <c r="BB243" i="208"/>
  <c r="AO258" i="207"/>
  <c r="BB199" i="208"/>
  <c r="AN136" i="208"/>
  <c r="AO253" i="208"/>
  <c r="Z54" i="218"/>
  <c r="AB48" i="218"/>
  <c r="AO246" i="208"/>
  <c r="Y49" i="218"/>
  <c r="BB246" i="208"/>
  <c r="BB217" i="207"/>
  <c r="X37" i="218"/>
  <c r="X37" i="219" s="1"/>
  <c r="AO261" i="207"/>
  <c r="W59" i="218"/>
  <c r="BB202" i="207"/>
  <c r="Y40" i="218"/>
  <c r="Y40" i="219" s="1"/>
  <c r="BB239" i="208"/>
  <c r="T57" i="218"/>
  <c r="BB196" i="208"/>
  <c r="Y47" i="218"/>
  <c r="X62" i="218"/>
  <c r="AO146" i="207"/>
  <c r="BB188" i="207"/>
  <c r="X40" i="218"/>
  <c r="Q45" i="219"/>
  <c r="AO62" i="207"/>
  <c r="AB31" i="219"/>
  <c r="AA42" i="218"/>
  <c r="W35" i="218"/>
  <c r="W35" i="219" s="1"/>
  <c r="U46" i="218"/>
  <c r="Z61" i="218"/>
  <c r="S50" i="218"/>
  <c r="AO209" i="207"/>
  <c r="Q55" i="219"/>
  <c r="W60" i="218"/>
  <c r="AO246" i="207"/>
  <c r="AO250" i="208"/>
  <c r="AO255" i="207"/>
  <c r="P39" i="219"/>
  <c r="AA39" i="218"/>
  <c r="BB232" i="208"/>
  <c r="AO152" i="208"/>
  <c r="G199" i="199"/>
  <c r="U55" i="218"/>
  <c r="BB124" i="208"/>
  <c r="BB66" i="207"/>
  <c r="AD50" i="219"/>
  <c r="AO227" i="207"/>
  <c r="AO71" i="207"/>
  <c r="AB56" i="218"/>
  <c r="BB243" i="207"/>
  <c r="S31" i="218"/>
  <c r="BB227" i="208"/>
  <c r="BB131" i="208"/>
  <c r="AO108" i="207"/>
  <c r="AO182" i="207"/>
  <c r="AO110" i="207"/>
  <c r="AO134" i="207"/>
  <c r="Z33" i="218"/>
  <c r="BB223" i="207"/>
  <c r="AO249" i="208"/>
  <c r="Q59" i="219"/>
  <c r="S53" i="218"/>
  <c r="S53" i="219" s="1"/>
  <c r="AD42" i="218"/>
  <c r="BB255" i="207"/>
  <c r="W48" i="219"/>
  <c r="Q44" i="199"/>
  <c r="T35" i="218"/>
  <c r="S36" i="218"/>
  <c r="BB150" i="207"/>
  <c r="AO127" i="207"/>
  <c r="AB50" i="219"/>
  <c r="R39" i="219"/>
  <c r="BB132" i="208"/>
  <c r="AO132" i="207"/>
  <c r="T57" i="219"/>
  <c r="AA34" i="218"/>
  <c r="P234" i="199"/>
  <c r="BB127" i="208"/>
  <c r="Z55" i="218"/>
  <c r="R41" i="219"/>
  <c r="T49" i="218"/>
  <c r="V62" i="218"/>
  <c r="BB109" i="207"/>
  <c r="AN241" i="207"/>
  <c r="AO219" i="208"/>
  <c r="BB208" i="207"/>
  <c r="Y34" i="219"/>
  <c r="BB63" i="208"/>
  <c r="AN138" i="207"/>
  <c r="AO125" i="208"/>
  <c r="BB185" i="208"/>
  <c r="AA32" i="219"/>
  <c r="U44" i="218"/>
  <c r="R51" i="219"/>
  <c r="BB242" i="207"/>
  <c r="BB259" i="208"/>
  <c r="S43" i="218"/>
  <c r="M181" i="208"/>
  <c r="BB115" i="207"/>
  <c r="AO263" i="207"/>
  <c r="S38" i="218"/>
  <c r="T36" i="218"/>
  <c r="T36" i="219" s="1"/>
  <c r="AO251" i="207"/>
  <c r="BB198" i="207"/>
  <c r="P53" i="219"/>
  <c r="AD52" i="218"/>
  <c r="AD52" i="219" s="1"/>
  <c r="T53" i="218"/>
  <c r="G96" i="199"/>
  <c r="AO209" i="208"/>
  <c r="BB135" i="207"/>
  <c r="AO152" i="207"/>
  <c r="P49" i="219"/>
  <c r="Y46" i="218"/>
  <c r="BB141" i="208"/>
  <c r="AO245" i="207"/>
  <c r="BB182" i="207"/>
  <c r="AO50" i="207"/>
  <c r="Q173" i="199"/>
  <c r="X35" i="219"/>
  <c r="BB53" i="208"/>
  <c r="Q162" i="199"/>
  <c r="H38" i="199"/>
  <c r="BB142" i="208"/>
  <c r="AA38" i="218"/>
  <c r="P161" i="199"/>
  <c r="H156" i="199"/>
  <c r="P196" i="199"/>
  <c r="Q231" i="199"/>
  <c r="Q85" i="199"/>
  <c r="P159" i="199"/>
  <c r="P34" i="199"/>
  <c r="S50" i="219"/>
  <c r="AB47" i="219"/>
  <c r="R52" i="220"/>
  <c r="AD43" i="219"/>
  <c r="S39" i="218"/>
  <c r="S48" i="218"/>
  <c r="AO228" i="208"/>
  <c r="AO215" i="207"/>
  <c r="AO211" i="207"/>
  <c r="BB251" i="208"/>
  <c r="P114" i="199"/>
  <c r="AA46" i="218"/>
  <c r="AA45" i="218"/>
  <c r="T46" i="218"/>
  <c r="AB36" i="218"/>
  <c r="AB36" i="219" s="1"/>
  <c r="AO196" i="207"/>
  <c r="BB48" i="208"/>
  <c r="BB51" i="207"/>
  <c r="BB220" i="208"/>
  <c r="AO253" i="207"/>
  <c r="T45" i="218"/>
  <c r="T45" i="219" s="1"/>
  <c r="S49" i="218"/>
  <c r="AO188" i="208"/>
  <c r="AA49" i="218"/>
  <c r="AA60" i="218"/>
  <c r="BB65" i="207"/>
  <c r="BB117" i="208"/>
  <c r="W32" i="219"/>
  <c r="R43" i="219"/>
  <c r="R43" i="220" s="1"/>
  <c r="Q36" i="219"/>
  <c r="BB240" i="207"/>
  <c r="AO245" i="208"/>
  <c r="V51" i="218"/>
  <c r="V51" i="219" s="1"/>
  <c r="AA61" i="218"/>
  <c r="AO118" i="208"/>
  <c r="AO189" i="207"/>
  <c r="X51" i="218"/>
  <c r="BB119" i="208"/>
  <c r="T38" i="218"/>
  <c r="AO210" i="208"/>
  <c r="AO204" i="207"/>
  <c r="BB71" i="207"/>
  <c r="AO43" i="207"/>
  <c r="AO42" i="208"/>
  <c r="AO193" i="207"/>
  <c r="AO119" i="208"/>
  <c r="U34" i="218"/>
  <c r="U34" i="219" s="1"/>
  <c r="X57" i="218"/>
  <c r="X57" i="219" s="1"/>
  <c r="AO55" i="207"/>
  <c r="AA59" i="218"/>
  <c r="AC45" i="218"/>
  <c r="AA47" i="218"/>
  <c r="Y48" i="218"/>
  <c r="W55" i="218"/>
  <c r="AB61" i="218"/>
  <c r="AO112" i="208"/>
  <c r="AO229" i="207"/>
  <c r="V48" i="218"/>
  <c r="P204" i="199"/>
  <c r="Q34" i="219"/>
  <c r="AO226" i="208"/>
  <c r="AO230" i="208"/>
  <c r="BB44" i="208"/>
  <c r="AC33" i="218"/>
  <c r="AC33" i="219" s="1"/>
  <c r="BB139" i="208"/>
  <c r="BB183" i="207"/>
  <c r="Z45" i="218"/>
  <c r="AO110" i="208"/>
  <c r="U60" i="218"/>
  <c r="U60" i="219" s="1"/>
  <c r="R55" i="220"/>
  <c r="BB258" i="208"/>
  <c r="Z45" i="219"/>
  <c r="AO242" i="208"/>
  <c r="Y55" i="218"/>
  <c r="S60" i="218"/>
  <c r="W52" i="218"/>
  <c r="AO48" i="207"/>
  <c r="AC51" i="218"/>
  <c r="AC51" i="219" s="1"/>
  <c r="U45" i="218"/>
  <c r="U45" i="219" s="1"/>
  <c r="H24" i="199"/>
  <c r="S39" i="219"/>
  <c r="P34" i="219"/>
  <c r="T46" i="219"/>
  <c r="U40" i="218"/>
  <c r="AO147" i="207"/>
  <c r="P169" i="199"/>
  <c r="AD57" i="218"/>
  <c r="U39" i="218"/>
  <c r="U39" i="219" s="1"/>
  <c r="BB212" i="208"/>
  <c r="AO142" i="207"/>
  <c r="BB118" i="208"/>
  <c r="AO186" i="207"/>
  <c r="AO141" i="208"/>
  <c r="AA45" i="219"/>
  <c r="AD59" i="219"/>
  <c r="Z37" i="218"/>
  <c r="U59" i="218"/>
  <c r="P33" i="219"/>
  <c r="R45" i="219"/>
  <c r="R45" i="220" s="1"/>
  <c r="T41" i="218"/>
  <c r="AO65" i="207"/>
  <c r="AO69" i="208"/>
  <c r="V56" i="218"/>
  <c r="BB58" i="208"/>
  <c r="AO184" i="207"/>
  <c r="BB121" i="208"/>
  <c r="Z51" i="218"/>
  <c r="W56" i="218"/>
  <c r="Y41" i="219"/>
  <c r="BB266" i="207"/>
  <c r="H85" i="199"/>
  <c r="BB143" i="208"/>
  <c r="R54" i="219"/>
  <c r="BB214" i="207"/>
  <c r="AO204" i="208"/>
  <c r="U50" i="218"/>
  <c r="BB61" i="208"/>
  <c r="BB106" i="207"/>
  <c r="S33" i="218"/>
  <c r="AO218" i="207"/>
  <c r="AO54" i="207"/>
  <c r="P99" i="199"/>
  <c r="AO191" i="207"/>
  <c r="BC138" i="208"/>
  <c r="X54" i="218"/>
  <c r="AO237" i="207"/>
  <c r="BB255" i="208"/>
  <c r="BB47" i="207"/>
  <c r="Z47" i="218"/>
  <c r="T40" i="218"/>
  <c r="Q58" i="219"/>
  <c r="BB102" i="208"/>
  <c r="BB233" i="207"/>
  <c r="AO194" i="208"/>
  <c r="BB116" i="208"/>
  <c r="BB123" i="208"/>
  <c r="W52" i="219"/>
  <c r="T61" i="219"/>
  <c r="X33" i="218"/>
  <c r="BB55" i="207"/>
  <c r="V44" i="218"/>
  <c r="V44" i="219" s="1"/>
  <c r="X54" i="219"/>
  <c r="AB56" i="219"/>
  <c r="AO149" i="207"/>
  <c r="AO258" i="208"/>
  <c r="AN138" i="208"/>
  <c r="AO127" i="208"/>
  <c r="AB55" i="218"/>
  <c r="AO205" i="208"/>
  <c r="Y54" i="218"/>
  <c r="Y54" i="219" s="1"/>
  <c r="Y31" i="218"/>
  <c r="AO129" i="207"/>
  <c r="AO64" i="207"/>
  <c r="BB133" i="207"/>
  <c r="AO229" i="208"/>
  <c r="Q229" i="199"/>
  <c r="AO70" i="208"/>
  <c r="BB66" i="208"/>
  <c r="U41" i="218"/>
  <c r="P45" i="219"/>
  <c r="W61" i="218"/>
  <c r="W61" i="219" s="1"/>
  <c r="BB197" i="207"/>
  <c r="W54" i="218"/>
  <c r="W54" i="219" s="1"/>
  <c r="BB201" i="208"/>
  <c r="S35" i="219"/>
  <c r="AO111" i="207"/>
  <c r="Q60" i="219"/>
  <c r="Q41" i="219"/>
  <c r="Q41" i="220" s="1"/>
  <c r="BB254" i="207"/>
  <c r="BB225" i="207"/>
  <c r="AA62" i="218"/>
  <c r="AO147" i="208"/>
  <c r="BB59" i="208"/>
  <c r="U44" i="219"/>
  <c r="AO208" i="208"/>
  <c r="X32" i="218"/>
  <c r="X32" i="219" s="1"/>
  <c r="AO114" i="208"/>
  <c r="AO198" i="207"/>
  <c r="AO49" i="207"/>
  <c r="AO214" i="208"/>
  <c r="Y58" i="219"/>
  <c r="Y47" i="219"/>
  <c r="AO193" i="208"/>
  <c r="AO190" i="208"/>
  <c r="AO102" i="208"/>
  <c r="BB262" i="207"/>
  <c r="BB71" i="208"/>
  <c r="BB126" i="208"/>
  <c r="Z59" i="218"/>
  <c r="W56" i="219"/>
  <c r="Q87" i="199"/>
  <c r="P170" i="199"/>
  <c r="G170" i="199"/>
  <c r="P72" i="199"/>
  <c r="Q164" i="199"/>
  <c r="G206" i="199"/>
  <c r="Y49" i="219"/>
  <c r="S33" i="219"/>
  <c r="AD42" i="219"/>
  <c r="V46" i="219"/>
  <c r="R39" i="220"/>
  <c r="W49" i="219"/>
  <c r="V62" i="219"/>
  <c r="U41" i="219"/>
  <c r="T53" i="219"/>
  <c r="P49" i="220"/>
  <c r="AB32" i="218"/>
  <c r="BB261" i="207"/>
  <c r="AD36" i="218"/>
  <c r="AD41" i="218"/>
  <c r="X46" i="218"/>
  <c r="X46" i="219" s="1"/>
  <c r="AO126" i="208"/>
  <c r="AO194" i="207"/>
  <c r="AD41" i="219"/>
  <c r="Q40" i="219"/>
  <c r="AD38" i="218"/>
  <c r="AD38" i="219" s="1"/>
  <c r="AO153" i="208"/>
  <c r="U54" i="218"/>
  <c r="U54" i="219" s="1"/>
  <c r="Y39" i="218"/>
  <c r="BB248" i="208"/>
  <c r="BB191" i="207"/>
  <c r="BB193" i="208"/>
  <c r="AC58" i="218"/>
  <c r="V57" i="218"/>
  <c r="V57" i="219" s="1"/>
  <c r="Z62" i="218"/>
  <c r="BB135" i="208"/>
  <c r="BB202" i="208"/>
  <c r="T38" i="219"/>
  <c r="S46" i="218"/>
  <c r="AO221" i="207"/>
  <c r="G159" i="199"/>
  <c r="BB252" i="208"/>
  <c r="T60" i="218"/>
  <c r="T60" i="219" s="1"/>
  <c r="V43" i="218"/>
  <c r="AB40" i="218"/>
  <c r="AB40" i="219" s="1"/>
  <c r="BB240" i="208"/>
  <c r="X55" i="218"/>
  <c r="X55" i="219" s="1"/>
  <c r="R49" i="219"/>
  <c r="R49" i="220" s="1"/>
  <c r="BB187" i="208"/>
  <c r="AO189" i="208"/>
  <c r="U49" i="218"/>
  <c r="U49" i="219" s="1"/>
  <c r="AN216" i="208"/>
  <c r="AD47" i="218"/>
  <c r="AO260" i="208"/>
  <c r="AA35" i="218"/>
  <c r="AA35" i="219" s="1"/>
  <c r="AO252" i="208"/>
  <c r="M101" i="207"/>
  <c r="BB244" i="207"/>
  <c r="AO128" i="208"/>
  <c r="BB205" i="207"/>
  <c r="AA216" i="208"/>
  <c r="BB57" i="208"/>
  <c r="AD36" i="219"/>
  <c r="BB43" i="208"/>
  <c r="BB145" i="207"/>
  <c r="AO131" i="208"/>
  <c r="AD60" i="218"/>
  <c r="AD60" i="219" s="1"/>
  <c r="V47" i="218"/>
  <c r="Y45" i="218"/>
  <c r="AD49" i="218"/>
  <c r="AD49" i="219" s="1"/>
  <c r="BB226" i="208"/>
  <c r="Y48" i="219"/>
  <c r="AN218" i="207"/>
  <c r="W50" i="218"/>
  <c r="W50" i="219" s="1"/>
  <c r="W55" i="219"/>
  <c r="W31" i="218"/>
  <c r="BB230" i="208"/>
  <c r="AO119" i="207"/>
  <c r="AB53" i="218"/>
  <c r="H33" i="199"/>
  <c r="AO46" i="208"/>
  <c r="V52" i="218"/>
  <c r="BB195" i="207"/>
  <c r="AO235" i="208"/>
  <c r="AO124" i="207"/>
  <c r="P54" i="219"/>
  <c r="P54" i="220" s="1"/>
  <c r="R38" i="219"/>
  <c r="AO68" i="207"/>
  <c r="S40" i="218"/>
  <c r="S40" i="219" s="1"/>
  <c r="W44" i="218"/>
  <c r="X34" i="218"/>
  <c r="BB234" i="208"/>
  <c r="Q44" i="219"/>
  <c r="Q38" i="219"/>
  <c r="Q38" i="220" s="1"/>
  <c r="AO107" i="207"/>
  <c r="BB201" i="207"/>
  <c r="AO223" i="207"/>
  <c r="V31" i="218"/>
  <c r="V31" i="219" s="1"/>
  <c r="AO202" i="208"/>
  <c r="U37" i="218"/>
  <c r="U37" i="219" s="1"/>
  <c r="AO254" i="207"/>
  <c r="BB189" i="207"/>
  <c r="S42" i="219"/>
  <c r="AO109" i="208"/>
  <c r="Z62" i="219"/>
  <c r="AC43" i="218"/>
  <c r="H37" i="199"/>
  <c r="AO224" i="208"/>
  <c r="AO199" i="207"/>
  <c r="AO247" i="207"/>
  <c r="BB210" i="207"/>
  <c r="AO212" i="207"/>
  <c r="P48" i="219"/>
  <c r="P48" i="220" s="1"/>
  <c r="G236" i="199"/>
  <c r="AD54" i="218"/>
  <c r="W57" i="218"/>
  <c r="T42" i="218"/>
  <c r="T42" i="219" s="1"/>
  <c r="BB129" i="208"/>
  <c r="V38" i="218"/>
  <c r="V38" i="219" s="1"/>
  <c r="AO192" i="207"/>
  <c r="BB225" i="208"/>
  <c r="AO239" i="207"/>
  <c r="BB42" i="208"/>
  <c r="AO133" i="208"/>
  <c r="U47" i="218"/>
  <c r="U47" i="219" s="1"/>
  <c r="BB46" i="207"/>
  <c r="U32" i="218"/>
  <c r="U32" i="219" s="1"/>
  <c r="AO115" i="208"/>
  <c r="BB228" i="208"/>
  <c r="G189" i="199"/>
  <c r="BB193" i="207"/>
  <c r="BB222" i="208"/>
  <c r="AO111" i="208"/>
  <c r="H229" i="199"/>
  <c r="BB196" i="207"/>
  <c r="V48" i="219"/>
  <c r="Z50" i="218"/>
  <c r="W38" i="218"/>
  <c r="Y53" i="218"/>
  <c r="Y53" i="219" s="1"/>
  <c r="P42" i="219"/>
  <c r="Z56" i="218"/>
  <c r="Z56" i="219" s="1"/>
  <c r="Z43" i="218"/>
  <c r="W59" i="219"/>
  <c r="BB200" i="207"/>
  <c r="BB229" i="207"/>
  <c r="Q52" i="220"/>
  <c r="AB33" i="219"/>
  <c r="Q39" i="219"/>
  <c r="AO150" i="207"/>
  <c r="AB39" i="218"/>
  <c r="AA40" i="218"/>
  <c r="W39" i="218"/>
  <c r="AO222" i="208"/>
  <c r="AO230" i="207"/>
  <c r="AO236" i="208"/>
  <c r="AO123" i="208"/>
  <c r="AO68" i="208"/>
  <c r="BB245" i="208"/>
  <c r="AN218" i="208"/>
  <c r="AA56" i="218"/>
  <c r="AO252" i="207"/>
  <c r="BB149" i="207"/>
  <c r="AC52" i="218"/>
  <c r="AC52" i="219" s="1"/>
  <c r="X42" i="218"/>
  <c r="U51" i="218"/>
  <c r="U51" i="219" s="1"/>
  <c r="AO117" i="207"/>
  <c r="AC56" i="218"/>
  <c r="AC56" i="219" s="1"/>
  <c r="V42" i="218"/>
  <c r="V42" i="219" s="1"/>
  <c r="G224" i="199"/>
  <c r="AA241" i="207"/>
  <c r="W58" i="218"/>
  <c r="AB39" i="219"/>
  <c r="Y39" i="219"/>
  <c r="BB238" i="208"/>
  <c r="Y59" i="218"/>
  <c r="S48" i="219"/>
  <c r="T43" i="218"/>
  <c r="T44" i="218"/>
  <c r="T44" i="219" s="1"/>
  <c r="T47" i="218"/>
  <c r="T47" i="219" s="1"/>
  <c r="Q51" i="219"/>
  <c r="AO197" i="207"/>
  <c r="R37" i="219"/>
  <c r="R37" i="220" s="1"/>
  <c r="Y32" i="218"/>
  <c r="BB186" i="208"/>
  <c r="Q47" i="219"/>
  <c r="Q47" i="220" s="1"/>
  <c r="BC218" i="208"/>
  <c r="AO44" i="208"/>
  <c r="BB203" i="207"/>
  <c r="AO61" i="208"/>
  <c r="Q84" i="199"/>
  <c r="BB64" i="207"/>
  <c r="W39" i="219"/>
  <c r="X59" i="218"/>
  <c r="X59" i="219" s="1"/>
  <c r="AB59" i="218"/>
  <c r="Q61" i="219"/>
  <c r="Q61" i="220" s="1"/>
  <c r="P56" i="219"/>
  <c r="BB212" i="207"/>
  <c r="AO187" i="207"/>
  <c r="BB114" i="208"/>
  <c r="P50" i="219"/>
  <c r="BB70" i="207"/>
  <c r="BB260" i="207"/>
  <c r="Q54" i="219"/>
  <c r="AD47" i="219"/>
  <c r="BB209" i="208"/>
  <c r="AO190" i="207"/>
  <c r="BB133" i="208"/>
  <c r="AO140" i="207"/>
  <c r="AD32" i="218"/>
  <c r="AD32" i="219" s="1"/>
  <c r="T56" i="218"/>
  <c r="Q40" i="220"/>
  <c r="AO137" i="208"/>
  <c r="AO248" i="207"/>
  <c r="Y33" i="218"/>
  <c r="Y33" i="219" s="1"/>
  <c r="BB108" i="208"/>
  <c r="Z42" i="218"/>
  <c r="AO145" i="207"/>
  <c r="X51" i="219"/>
  <c r="H227" i="199"/>
  <c r="H221" i="199"/>
  <c r="P23" i="199"/>
  <c r="P214" i="199"/>
  <c r="P221" i="199"/>
  <c r="T37" i="219"/>
  <c r="Z48" i="219"/>
  <c r="AC43" i="219"/>
  <c r="Z43" i="219"/>
  <c r="Z33" i="219"/>
  <c r="W43" i="219"/>
  <c r="AA56" i="219"/>
  <c r="AC54" i="219"/>
  <c r="Y32" i="219"/>
  <c r="AD39" i="219"/>
  <c r="P56" i="220"/>
  <c r="Y46" i="219"/>
  <c r="T56" i="219"/>
  <c r="AC36" i="219"/>
  <c r="AA31" i="218"/>
  <c r="BB215" i="208"/>
  <c r="BB72" i="208"/>
  <c r="Z36" i="218"/>
  <c r="X39" i="218"/>
  <c r="BB105" i="208"/>
  <c r="AO131" i="207"/>
  <c r="AB62" i="218"/>
  <c r="AB62" i="219" s="1"/>
  <c r="AO238" i="207"/>
  <c r="Z38" i="218"/>
  <c r="Z38" i="219" s="1"/>
  <c r="X31" i="218"/>
  <c r="X31" i="219" s="1"/>
  <c r="AB42" i="218"/>
  <c r="BB108" i="207"/>
  <c r="BB262" i="208"/>
  <c r="AO112" i="207"/>
  <c r="V33" i="218"/>
  <c r="V33" i="219" s="1"/>
  <c r="H49" i="199"/>
  <c r="R38" i="220"/>
  <c r="AO106" i="208"/>
  <c r="BB106" i="208"/>
  <c r="BB113" i="208"/>
  <c r="BB152" i="208"/>
  <c r="Y35" i="218"/>
  <c r="Q57" i="219"/>
  <c r="Q31" i="219"/>
  <c r="AB57" i="218"/>
  <c r="AB57" i="219" s="1"/>
  <c r="BB127" i="207"/>
  <c r="P31" i="219"/>
  <c r="AB45" i="218"/>
  <c r="Z32" i="218"/>
  <c r="Z32" i="219" s="1"/>
  <c r="BB143" i="207"/>
  <c r="AO65" i="208"/>
  <c r="BB52" i="207"/>
  <c r="BB224" i="207"/>
  <c r="AO104" i="207"/>
  <c r="R34" i="219"/>
  <c r="R34" i="220" s="1"/>
  <c r="W41" i="218"/>
  <c r="BB46" i="208"/>
  <c r="P51" i="219"/>
  <c r="P51" i="220" s="1"/>
  <c r="R59" i="220"/>
  <c r="AO260" i="207"/>
  <c r="P81" i="199"/>
  <c r="W31" i="219"/>
  <c r="BB147" i="208"/>
  <c r="BB217" i="208"/>
  <c r="AO223" i="208"/>
  <c r="AO55" i="208"/>
  <c r="AO203" i="207"/>
  <c r="AA46" i="219"/>
  <c r="BB208" i="208"/>
  <c r="AO121" i="207"/>
  <c r="BB147" i="207"/>
  <c r="R58" i="219"/>
  <c r="BB42" i="207"/>
  <c r="AO120" i="208"/>
  <c r="V45" i="218"/>
  <c r="V45" i="219" s="1"/>
  <c r="BB50" i="208"/>
  <c r="AO240" i="207"/>
  <c r="Z53" i="218"/>
  <c r="Z53" i="219" s="1"/>
  <c r="AA48" i="218"/>
  <c r="AO185" i="207"/>
  <c r="BB250" i="208"/>
  <c r="BB258" i="207"/>
  <c r="BB207" i="207"/>
  <c r="AA42" i="219"/>
  <c r="AC34" i="219"/>
  <c r="BB215" i="207"/>
  <c r="BB194" i="208"/>
  <c r="AB46" i="218"/>
  <c r="AB46" i="219" s="1"/>
  <c r="AA62" i="219"/>
  <c r="AO117" i="208"/>
  <c r="BB142" i="207"/>
  <c r="H213" i="199"/>
  <c r="AA41" i="218"/>
  <c r="AA41" i="219" s="1"/>
  <c r="U56" i="218"/>
  <c r="BB110" i="208"/>
  <c r="AO59" i="208"/>
  <c r="AA34" i="219"/>
  <c r="BB251" i="207"/>
  <c r="H210" i="199"/>
  <c r="Q152" i="199"/>
  <c r="H175" i="199"/>
  <c r="S46" i="219"/>
  <c r="P42" i="220"/>
  <c r="Q58" i="220"/>
  <c r="X33" i="219"/>
  <c r="R41" i="220"/>
  <c r="AA48" i="219"/>
  <c r="W62" i="219"/>
  <c r="AO242" i="207"/>
  <c r="X48" i="218"/>
  <c r="X48" i="219" s="1"/>
  <c r="BB110" i="207"/>
  <c r="BB228" i="207"/>
  <c r="Y57" i="218"/>
  <c r="Y57" i="219" s="1"/>
  <c r="Y52" i="219"/>
  <c r="AO58" i="208"/>
  <c r="AO122" i="208"/>
  <c r="Y56" i="218"/>
  <c r="Y56" i="219" s="1"/>
  <c r="S60" i="219"/>
  <c r="X43" i="218"/>
  <c r="AO123" i="207"/>
  <c r="AO211" i="208"/>
  <c r="AO70" i="207"/>
  <c r="BB124" i="207"/>
  <c r="BB224" i="208"/>
  <c r="BB51" i="208"/>
  <c r="BB49" i="208"/>
  <c r="BB146" i="207"/>
  <c r="AO129" i="208"/>
  <c r="X44" i="219"/>
  <c r="T35" i="219"/>
  <c r="Z36" i="219"/>
  <c r="Q60" i="220"/>
  <c r="AO240" i="208"/>
  <c r="AD58" i="218"/>
  <c r="AD58" i="219" s="1"/>
  <c r="P91" i="199"/>
  <c r="Z61" i="219"/>
  <c r="X42" i="219"/>
  <c r="V53" i="218"/>
  <c r="G27" i="199"/>
  <c r="BB111" i="207"/>
  <c r="BB209" i="207"/>
  <c r="BB104" i="208"/>
  <c r="AO201" i="208"/>
  <c r="V49" i="218"/>
  <c r="V49" i="219" s="1"/>
  <c r="Z52" i="219"/>
  <c r="AO63" i="207"/>
  <c r="BB140" i="207"/>
  <c r="AO134" i="208"/>
  <c r="AO228" i="207"/>
  <c r="AO105" i="207"/>
  <c r="BB58" i="207"/>
  <c r="AO47" i="208"/>
  <c r="AC44" i="218"/>
  <c r="R56" i="219"/>
  <c r="R56" i="220" s="1"/>
  <c r="AO264" i="207"/>
  <c r="Q43" i="219"/>
  <c r="Q43" i="220" s="1"/>
  <c r="P46" i="219"/>
  <c r="P46" i="220" s="1"/>
  <c r="BB137" i="207"/>
  <c r="V35" i="218"/>
  <c r="BB144" i="207"/>
  <c r="Z47" i="219"/>
  <c r="AD54" i="219"/>
  <c r="P58" i="220"/>
  <c r="S36" i="219"/>
  <c r="S38" i="219"/>
  <c r="BB117" i="207"/>
  <c r="AC48" i="218"/>
  <c r="Q62" i="219"/>
  <c r="Q62" i="220" s="1"/>
  <c r="X61" i="218"/>
  <c r="X61" i="219" s="1"/>
  <c r="AO231" i="208"/>
  <c r="BB185" i="207"/>
  <c r="BB265" i="207"/>
  <c r="V55" i="218"/>
  <c r="V55" i="219" s="1"/>
  <c r="AO254" i="208"/>
  <c r="AO104" i="208"/>
  <c r="AO234" i="207"/>
  <c r="S61" i="218"/>
  <c r="P201" i="199"/>
  <c r="BB120" i="208"/>
  <c r="T40" i="219"/>
  <c r="BB144" i="208"/>
  <c r="Z35" i="218"/>
  <c r="BB246" i="207"/>
  <c r="Z51" i="219"/>
  <c r="Q55" i="220"/>
  <c r="V52" i="219"/>
  <c r="U40" i="219"/>
  <c r="Q59" i="220"/>
  <c r="AO186" i="208"/>
  <c r="P36" i="219"/>
  <c r="AO250" i="207"/>
  <c r="AO235" i="207"/>
  <c r="S62" i="218"/>
  <c r="U52" i="218"/>
  <c r="U52" i="219" s="1"/>
  <c r="AB35" i="218"/>
  <c r="AB35" i="219" s="1"/>
  <c r="AO187" i="208"/>
  <c r="AO206" i="207"/>
  <c r="BB197" i="208"/>
  <c r="S52" i="218"/>
  <c r="S52" i="219" s="1"/>
  <c r="BB112" i="208"/>
  <c r="R50" i="219"/>
  <c r="AO49" i="208"/>
  <c r="AO113" i="207"/>
  <c r="BB104" i="207"/>
  <c r="Q35" i="219"/>
  <c r="Q35" i="220" s="1"/>
  <c r="Z35" i="219"/>
  <c r="Q172" i="199"/>
  <c r="AA49" i="219"/>
  <c r="T34" i="218"/>
  <c r="T34" i="219" s="1"/>
  <c r="Y50" i="218"/>
  <c r="P199" i="199"/>
  <c r="Z181" i="208"/>
  <c r="BB54" i="207"/>
  <c r="AO72" i="207"/>
  <c r="BB188" i="208"/>
  <c r="BB114" i="207"/>
  <c r="AO52" i="207"/>
  <c r="BB146" i="208"/>
  <c r="G111" i="199"/>
  <c r="AC61" i="218"/>
  <c r="AC40" i="219"/>
  <c r="AC47" i="219"/>
  <c r="AO182" i="208"/>
  <c r="P32" i="219"/>
  <c r="P32" i="220" s="1"/>
  <c r="BB226" i="207"/>
  <c r="AA36" i="218"/>
  <c r="AA36" i="219" s="1"/>
  <c r="T32" i="218"/>
  <c r="Y50" i="219"/>
  <c r="BB252" i="207"/>
  <c r="AO42" i="207"/>
  <c r="AO200" i="208"/>
  <c r="AO53" i="208"/>
  <c r="AO243" i="208"/>
  <c r="Y44" i="218"/>
  <c r="Y44" i="219" s="1"/>
  <c r="U61" i="218"/>
  <c r="U61" i="219" s="1"/>
  <c r="P40" i="219"/>
  <c r="P60" i="219"/>
  <c r="P60" i="220" s="1"/>
  <c r="AO148" i="207"/>
  <c r="BB190" i="208"/>
  <c r="BB52" i="208"/>
  <c r="BB130" i="207"/>
  <c r="BB219" i="207"/>
  <c r="AO153" i="207"/>
  <c r="Y36" i="218"/>
  <c r="Y36" i="219" s="1"/>
  <c r="BB45" i="208"/>
  <c r="U46" i="219"/>
  <c r="AO66" i="208"/>
  <c r="BB63" i="207"/>
  <c r="P59" i="220"/>
  <c r="BB129" i="207"/>
  <c r="Y45" i="219"/>
  <c r="AO48" i="208"/>
  <c r="X36" i="218"/>
  <c r="X36" i="219" s="1"/>
  <c r="AC35" i="218"/>
  <c r="AC35" i="219" s="1"/>
  <c r="P38" i="219"/>
  <c r="P38" i="220" s="1"/>
  <c r="AO233" i="207"/>
  <c r="BB203" i="208"/>
  <c r="BB49" i="207"/>
  <c r="P52" i="219"/>
  <c r="P52" i="220" s="1"/>
  <c r="BB235" i="207"/>
  <c r="AO198" i="208"/>
  <c r="AO52" i="208"/>
  <c r="BB254" i="208"/>
  <c r="Q33" i="219"/>
  <c r="Q33" i="220" s="1"/>
  <c r="BB153" i="207"/>
  <c r="BB60" i="207"/>
  <c r="BB200" i="208"/>
  <c r="P156" i="199"/>
  <c r="Q37" i="219"/>
  <c r="Q37" i="220" s="1"/>
  <c r="AB51" i="218"/>
  <c r="AB51" i="219" s="1"/>
  <c r="Z57" i="218"/>
  <c r="X52" i="218"/>
  <c r="X52" i="219" s="1"/>
  <c r="BB247" i="207"/>
  <c r="BB68" i="208"/>
  <c r="AC38" i="218"/>
  <c r="AC38" i="219" s="1"/>
  <c r="AA44" i="218"/>
  <c r="AA44" i="219" s="1"/>
  <c r="AO145" i="208"/>
  <c r="AB53" i="219"/>
  <c r="P39" i="220"/>
  <c r="BB140" i="208"/>
  <c r="Z60" i="218"/>
  <c r="X45" i="218"/>
  <c r="AC45" i="219"/>
  <c r="BB261" i="208"/>
  <c r="BB125" i="208"/>
  <c r="Q179" i="199"/>
  <c r="G205" i="199"/>
  <c r="G183" i="199"/>
  <c r="AB48" i="219"/>
  <c r="Q45" i="220"/>
  <c r="R54" i="220"/>
  <c r="S61" i="219"/>
  <c r="AC44" i="219"/>
  <c r="P45" i="220"/>
  <c r="AD48" i="219"/>
  <c r="V35" i="219"/>
  <c r="U56" i="219"/>
  <c r="Z42" i="219"/>
  <c r="Q53" i="219"/>
  <c r="Q53" i="220" s="1"/>
  <c r="AO137" i="207"/>
  <c r="S32" i="218"/>
  <c r="S32" i="219" s="1"/>
  <c r="W45" i="218"/>
  <c r="X58" i="218"/>
  <c r="X58" i="219" s="1"/>
  <c r="BB259" i="207"/>
  <c r="AB41" i="218"/>
  <c r="AB41" i="219" s="1"/>
  <c r="U48" i="218"/>
  <c r="U48" i="219" s="1"/>
  <c r="X60" i="218"/>
  <c r="X60" i="219" s="1"/>
  <c r="BB62" i="208"/>
  <c r="Q49" i="219"/>
  <c r="BB256" i="207"/>
  <c r="AO53" i="207"/>
  <c r="X56" i="219"/>
  <c r="AO54" i="208"/>
  <c r="AO188" i="207"/>
  <c r="P44" i="219"/>
  <c r="P44" i="220" s="1"/>
  <c r="R48" i="219"/>
  <c r="W42" i="218"/>
  <c r="W42" i="219" s="1"/>
  <c r="Q56" i="219"/>
  <c r="Q56" i="220" s="1"/>
  <c r="AO114" i="207"/>
  <c r="AA58" i="218"/>
  <c r="AA58" i="219" s="1"/>
  <c r="BB116" i="207"/>
  <c r="BC218" i="207"/>
  <c r="BB53" i="207"/>
  <c r="AO251" i="208"/>
  <c r="AO143" i="208"/>
  <c r="AA53" i="218"/>
  <c r="BB236" i="207"/>
  <c r="G222" i="199"/>
  <c r="R36" i="220"/>
  <c r="R50" i="220"/>
  <c r="Z59" i="219"/>
  <c r="R58" i="220"/>
  <c r="P50" i="220"/>
  <c r="V32" i="218"/>
  <c r="V32" i="219" s="1"/>
  <c r="Z58" i="218"/>
  <c r="Z58" i="219" s="1"/>
  <c r="P62" i="219"/>
  <c r="P62" i="220" s="1"/>
  <c r="X62" i="219"/>
  <c r="T50" i="218"/>
  <c r="P90" i="199"/>
  <c r="V40" i="218"/>
  <c r="V40" i="219" s="1"/>
  <c r="H167" i="199"/>
  <c r="AO266" i="207"/>
  <c r="BB260" i="208"/>
  <c r="P96" i="199"/>
  <c r="AO45" i="207"/>
  <c r="Z41" i="218"/>
  <c r="Z41" i="219" s="1"/>
  <c r="BB227" i="207"/>
  <c r="AC46" i="218"/>
  <c r="AC46" i="219" s="1"/>
  <c r="AO243" i="207"/>
  <c r="H48" i="199"/>
  <c r="X43" i="219"/>
  <c r="W58" i="219"/>
  <c r="AA53" i="219"/>
  <c r="Y37" i="218"/>
  <c r="Y37" i="219" s="1"/>
  <c r="T51" i="218"/>
  <c r="T51" i="219" s="1"/>
  <c r="AO263" i="208"/>
  <c r="AO150" i="208"/>
  <c r="AO135" i="207"/>
  <c r="AO207" i="207"/>
  <c r="T32" i="219"/>
  <c r="AO151" i="208"/>
  <c r="BB192" i="208"/>
  <c r="BB137" i="208"/>
  <c r="AA59" i="219"/>
  <c r="AA60" i="219"/>
  <c r="T39" i="218"/>
  <c r="T39" i="219" s="1"/>
  <c r="AO138" i="207"/>
  <c r="X34" i="219"/>
  <c r="AB37" i="218"/>
  <c r="BB67" i="208"/>
  <c r="W38" i="219"/>
  <c r="Q48" i="219"/>
  <c r="Q48" i="220" s="1"/>
  <c r="AB42" i="219"/>
  <c r="H89" i="199"/>
  <c r="P31" i="220"/>
  <c r="BB190" i="207"/>
  <c r="AO200" i="207"/>
  <c r="T52" i="218"/>
  <c r="BB67" i="207"/>
  <c r="BB65" i="208"/>
  <c r="AO202" i="207"/>
  <c r="BB213" i="207"/>
  <c r="BB192" i="207"/>
  <c r="W46" i="218"/>
  <c r="W46" i="219" s="1"/>
  <c r="AA37" i="218"/>
  <c r="AA37" i="219" s="1"/>
  <c r="Z44" i="218"/>
  <c r="U36" i="219"/>
  <c r="U42" i="219"/>
  <c r="BB69" i="208"/>
  <c r="AO183" i="208"/>
  <c r="Z101" i="208"/>
  <c r="P57" i="219"/>
  <c r="P57" i="220" s="1"/>
  <c r="AA241" i="208"/>
  <c r="Y59" i="219"/>
  <c r="S43" i="219"/>
  <c r="H161" i="199"/>
  <c r="S31" i="219"/>
  <c r="T43" i="219"/>
  <c r="X45" i="219"/>
  <c r="V58" i="218"/>
  <c r="V58" i="219" s="1"/>
  <c r="W47" i="218"/>
  <c r="W47" i="219" s="1"/>
  <c r="T55" i="218"/>
  <c r="T55" i="219" s="1"/>
  <c r="R44" i="219"/>
  <c r="R44" i="220" s="1"/>
  <c r="AO184" i="208"/>
  <c r="AA61" i="219"/>
  <c r="AO206" i="208"/>
  <c r="AA43" i="218"/>
  <c r="AA43" i="219" s="1"/>
  <c r="R62" i="219"/>
  <c r="R62" i="220" s="1"/>
  <c r="BB70" i="208"/>
  <c r="BB266" i="208"/>
  <c r="AC59" i="218"/>
  <c r="AC59" i="219" s="1"/>
  <c r="AD37" i="218"/>
  <c r="AO151" i="207"/>
  <c r="AO130" i="207"/>
  <c r="S37" i="218"/>
  <c r="S37" i="219" s="1"/>
  <c r="AO108" i="208"/>
  <c r="BB64" i="208"/>
  <c r="S51" i="218"/>
  <c r="S51" i="219" s="1"/>
  <c r="W51" i="218"/>
  <c r="W51" i="219" s="1"/>
  <c r="BB263" i="208"/>
  <c r="BB186" i="207"/>
  <c r="U35" i="218"/>
  <c r="U35" i="219" s="1"/>
  <c r="BB122" i="208"/>
  <c r="Q44" i="220"/>
  <c r="AB44" i="218"/>
  <c r="AB44" i="219" s="1"/>
  <c r="AD34" i="218"/>
  <c r="AD34" i="219" s="1"/>
  <c r="AD46" i="218"/>
  <c r="W36" i="218"/>
  <c r="W36" i="219" s="1"/>
  <c r="R42" i="219"/>
  <c r="R42" i="220" s="1"/>
  <c r="BB250" i="207"/>
  <c r="BB132" i="207"/>
  <c r="W57" i="219"/>
  <c r="AB34" i="218"/>
  <c r="AB34" i="219" s="1"/>
  <c r="M41" i="207"/>
  <c r="Q31" i="220"/>
  <c r="AO208" i="207"/>
  <c r="T41" i="219"/>
  <c r="AC48" i="219"/>
  <c r="BB206" i="208"/>
  <c r="AO225" i="208"/>
  <c r="W37" i="218"/>
  <c r="W37" i="219" s="1"/>
  <c r="BB199" i="207"/>
  <c r="AO67" i="208"/>
  <c r="AA136" i="208"/>
  <c r="BB43" i="207"/>
  <c r="AO192" i="208"/>
  <c r="S54" i="218"/>
  <c r="S54" i="219" s="1"/>
  <c r="S34" i="218"/>
  <c r="S34" i="219" s="1"/>
  <c r="P41" i="220"/>
  <c r="AD37" i="219"/>
  <c r="BB184" i="208"/>
  <c r="S55" i="218"/>
  <c r="S55" i="219" s="1"/>
  <c r="V36" i="218"/>
  <c r="U59" i="219"/>
  <c r="M101" i="208"/>
  <c r="AO56" i="208"/>
  <c r="AB54" i="218"/>
  <c r="AB54" i="219" s="1"/>
  <c r="BB62" i="207"/>
  <c r="BB72" i="207"/>
  <c r="Y35" i="219"/>
  <c r="BB253" i="208"/>
  <c r="BB220" i="207"/>
  <c r="BB257" i="208"/>
  <c r="Q46" i="219"/>
  <c r="Q46" i="220" s="1"/>
  <c r="Y60" i="218"/>
  <c r="Y60" i="219" s="1"/>
  <c r="U38" i="218"/>
  <c r="U38" i="219" s="1"/>
  <c r="AA47" i="219"/>
  <c r="BB214" i="208"/>
  <c r="AO115" i="207"/>
  <c r="AA39" i="219"/>
  <c r="BB57" i="207"/>
  <c r="AO57" i="208"/>
  <c r="BB204" i="207"/>
  <c r="Q39" i="220"/>
  <c r="AB60" i="218"/>
  <c r="AB60" i="219" s="1"/>
  <c r="AB45" i="219"/>
  <c r="BB211" i="208"/>
  <c r="R40" i="219"/>
  <c r="R40" i="220" s="1"/>
  <c r="Z46" i="219"/>
  <c r="R47" i="220"/>
  <c r="M181" i="207"/>
  <c r="BB145" i="208"/>
  <c r="AO133" i="207"/>
  <c r="G123" i="199"/>
  <c r="H191" i="199"/>
  <c r="P47" i="199"/>
  <c r="Y55" i="219"/>
  <c r="AD46" i="219"/>
  <c r="W33" i="219"/>
  <c r="Z44" i="219"/>
  <c r="V36" i="219"/>
  <c r="T49" i="219"/>
  <c r="Q51" i="220"/>
  <c r="Y61" i="219"/>
  <c r="Z60" i="219"/>
  <c r="AA38" i="219"/>
  <c r="Q73" i="199"/>
  <c r="T54" i="218"/>
  <c r="T54" i="219" s="1"/>
  <c r="BB253" i="207"/>
  <c r="S58" i="218"/>
  <c r="S58" i="219" s="1"/>
  <c r="V59" i="218"/>
  <c r="V59" i="219" s="1"/>
  <c r="AO221" i="208"/>
  <c r="U62" i="219"/>
  <c r="AB61" i="219"/>
  <c r="AO244" i="208"/>
  <c r="BB222" i="207"/>
  <c r="R35" i="219"/>
  <c r="R35" i="220" s="1"/>
  <c r="AO266" i="208"/>
  <c r="T58" i="218"/>
  <c r="T58" i="219" s="1"/>
  <c r="X40" i="219"/>
  <c r="AO234" i="208"/>
  <c r="P34" i="220"/>
  <c r="BB184" i="207"/>
  <c r="BB105" i="207"/>
  <c r="AO116" i="208"/>
  <c r="Y42" i="218"/>
  <c r="Y42" i="219" s="1"/>
  <c r="AO59" i="207"/>
  <c r="P55" i="219"/>
  <c r="P55" i="220" s="1"/>
  <c r="BB264" i="207"/>
  <c r="AO139" i="208"/>
  <c r="AB55" i="219"/>
  <c r="S41" i="218"/>
  <c r="BB56" i="208"/>
  <c r="Q36" i="220"/>
  <c r="BB231" i="207"/>
  <c r="P24" i="199"/>
  <c r="U50" i="219"/>
  <c r="P53" i="220"/>
  <c r="Y62" i="219"/>
  <c r="U43" i="219"/>
  <c r="R33" i="220"/>
  <c r="U53" i="218"/>
  <c r="U53" i="219" s="1"/>
  <c r="G39" i="199"/>
  <c r="AO124" i="208"/>
  <c r="V53" i="219"/>
  <c r="R53" i="219"/>
  <c r="R53" i="220" s="1"/>
  <c r="X53" i="219"/>
  <c r="BB149" i="208"/>
  <c r="AO72" i="208"/>
  <c r="AO109" i="207"/>
  <c r="AO199" i="208"/>
  <c r="X47" i="218"/>
  <c r="X47" i="219" s="1"/>
  <c r="AD56" i="218"/>
  <c r="AD56" i="219" s="1"/>
  <c r="AA33" i="219"/>
  <c r="AC57" i="218"/>
  <c r="AC57" i="219" s="1"/>
  <c r="BB113" i="207"/>
  <c r="AD45" i="218"/>
  <c r="AD45" i="219" s="1"/>
  <c r="AO201" i="207"/>
  <c r="S47" i="219"/>
  <c r="AB32" i="219"/>
  <c r="Q224" i="199"/>
  <c r="V37" i="219"/>
  <c r="S41" i="219"/>
  <c r="AC50" i="218"/>
  <c r="AC50" i="219" s="1"/>
  <c r="S59" i="218"/>
  <c r="S59" i="219" s="1"/>
  <c r="U33" i="218"/>
  <c r="U33" i="219" s="1"/>
  <c r="AD62" i="218"/>
  <c r="AD62" i="219" s="1"/>
  <c r="AO50" i="208"/>
  <c r="AO262" i="207"/>
  <c r="BB120" i="207"/>
  <c r="V60" i="218"/>
  <c r="V60" i="219" s="1"/>
  <c r="AO265" i="208"/>
  <c r="AC53" i="218"/>
  <c r="AC53" i="219" s="1"/>
  <c r="AO57" i="207"/>
  <c r="Q50" i="219"/>
  <c r="BB112" i="207"/>
  <c r="BB107" i="208"/>
  <c r="AO69" i="207"/>
  <c r="Y51" i="218"/>
  <c r="Y51" i="219" s="1"/>
  <c r="V54" i="218"/>
  <c r="V54" i="219" s="1"/>
  <c r="AA55" i="218"/>
  <c r="AD31" i="218"/>
  <c r="AD31" i="219" s="1"/>
  <c r="P31" i="199"/>
  <c r="P36" i="220"/>
  <c r="AB59" i="219"/>
  <c r="AC62" i="218"/>
  <c r="AB43" i="218"/>
  <c r="AB43" i="219" s="1"/>
  <c r="P97" i="199"/>
  <c r="AC37" i="218"/>
  <c r="AC37" i="219" s="1"/>
  <c r="T59" i="218"/>
  <c r="T59" i="219" s="1"/>
  <c r="AC32" i="218"/>
  <c r="AC32" i="219" s="1"/>
  <c r="AC58" i="219"/>
  <c r="U31" i="219"/>
  <c r="P43" i="219"/>
  <c r="P43" i="220" s="1"/>
  <c r="P40" i="220"/>
  <c r="AO142" i="208"/>
  <c r="U58" i="218"/>
  <c r="U58" i="219" s="1"/>
  <c r="AD35" i="218"/>
  <c r="BB54" i="208"/>
  <c r="R32" i="219"/>
  <c r="R32" i="220" s="1"/>
  <c r="AO43" i="208"/>
  <c r="BB47" i="208"/>
  <c r="V50" i="218"/>
  <c r="V50" i="219" s="1"/>
  <c r="BB48" i="207"/>
  <c r="AD53" i="219"/>
  <c r="P103" i="199"/>
  <c r="G217" i="199"/>
  <c r="AA40" i="219"/>
  <c r="R51" i="220"/>
  <c r="Z40" i="218"/>
  <c r="AA52" i="218"/>
  <c r="AA52" i="219" s="1"/>
  <c r="BB125" i="207"/>
  <c r="AO183" i="207"/>
  <c r="P35" i="219"/>
  <c r="P35" i="220" s="1"/>
  <c r="BB213" i="208"/>
  <c r="BB237" i="207"/>
  <c r="R61" i="219"/>
  <c r="AC31" i="218"/>
  <c r="AC31" i="219" s="1"/>
  <c r="AA54" i="218"/>
  <c r="AA54" i="219" s="1"/>
  <c r="AO247" i="208"/>
  <c r="T48" i="218"/>
  <c r="T48" i="219" s="1"/>
  <c r="BB128" i="208"/>
  <c r="AA50" i="218"/>
  <c r="AA50" i="219" s="1"/>
  <c r="AO213" i="207"/>
  <c r="X38" i="218"/>
  <c r="X38" i="219" s="1"/>
  <c r="T31" i="218"/>
  <c r="T31" i="219" s="1"/>
  <c r="X41" i="218"/>
  <c r="X41" i="219" s="1"/>
  <c r="Y43" i="218"/>
  <c r="Y43" i="219" s="1"/>
  <c r="AO62" i="208"/>
  <c r="W34" i="218"/>
  <c r="W34" i="219" s="1"/>
  <c r="Z41" i="207"/>
  <c r="P37" i="220"/>
  <c r="BB204" i="208"/>
  <c r="BB231" i="208"/>
  <c r="AC62" i="219"/>
  <c r="AO106" i="207"/>
  <c r="W44" i="219"/>
  <c r="P51" i="199"/>
  <c r="V47" i="219"/>
  <c r="AO44" i="207"/>
  <c r="BB109" i="208"/>
  <c r="AA31" i="219"/>
  <c r="BB257" i="207"/>
  <c r="Q57" i="220"/>
  <c r="P94" i="199"/>
  <c r="H105" i="199"/>
  <c r="BB107" i="207"/>
  <c r="V34" i="218"/>
  <c r="V34" i="219" s="1"/>
  <c r="V56" i="219"/>
  <c r="Q42" i="219"/>
  <c r="Q42" i="220" s="1"/>
  <c r="BB68" i="207"/>
  <c r="AO215" i="208"/>
  <c r="R57" i="219"/>
  <c r="BB148" i="208"/>
  <c r="BB55" i="208"/>
  <c r="AO67" i="207"/>
  <c r="AD44" i="218"/>
  <c r="AD44" i="219" s="1"/>
  <c r="BC138" i="207"/>
  <c r="BB123" i="207"/>
  <c r="AO149" i="208"/>
  <c r="V39" i="219"/>
  <c r="H215" i="199"/>
  <c r="AN136" i="207"/>
  <c r="Z34" i="219"/>
  <c r="P48" i="199"/>
  <c r="V61" i="218"/>
  <c r="BB249" i="208"/>
  <c r="AO51" i="208"/>
  <c r="W41" i="219"/>
  <c r="Z40" i="219"/>
  <c r="AO244" i="207"/>
  <c r="AO233" i="208"/>
  <c r="AO226" i="207"/>
  <c r="AB58" i="218"/>
  <c r="AB58" i="219" s="1"/>
  <c r="BB205" i="208"/>
  <c r="BB264" i="208"/>
  <c r="Z50" i="219"/>
  <c r="AC39" i="218"/>
  <c r="AC39" i="219" s="1"/>
  <c r="AO58" i="207"/>
  <c r="P47" i="219"/>
  <c r="P47" i="220" s="1"/>
  <c r="AO214" i="207"/>
  <c r="AO220" i="208"/>
  <c r="R48" i="220"/>
  <c r="AC41" i="219"/>
  <c r="AO51" i="207"/>
  <c r="AO213" i="208"/>
  <c r="AO139" i="207"/>
  <c r="AB38" i="218"/>
  <c r="U55" i="219"/>
  <c r="AC49" i="218"/>
  <c r="AC49" i="219" s="1"/>
  <c r="AB37" i="219"/>
  <c r="S57" i="218"/>
  <c r="S57" i="219" s="1"/>
  <c r="Q49" i="220"/>
  <c r="AO255" i="208"/>
  <c r="Q30" i="199"/>
  <c r="Q197" i="199"/>
  <c r="R61" i="220"/>
  <c r="S49" i="219"/>
  <c r="T50" i="219"/>
  <c r="R57" i="220"/>
  <c r="Y31" i="219"/>
  <c r="Z31" i="218"/>
  <c r="Z31" i="219" s="1"/>
  <c r="AO138" i="208"/>
  <c r="V43" i="219"/>
  <c r="AO61" i="207"/>
  <c r="AO144" i="207"/>
  <c r="X39" i="219"/>
  <c r="W40" i="218"/>
  <c r="W40" i="219" s="1"/>
  <c r="BB102" i="207"/>
  <c r="BB211" i="207"/>
  <c r="AO116" i="207"/>
  <c r="AD40" i="218"/>
  <c r="AD40" i="219" s="1"/>
  <c r="AO203" i="208"/>
  <c r="Z54" i="219"/>
  <c r="Z41" i="208"/>
  <c r="T52" i="219"/>
  <c r="AO232" i="208"/>
  <c r="Z49" i="218"/>
  <c r="Z49" i="219" s="1"/>
  <c r="AO264" i="208"/>
  <c r="AN241" i="208"/>
  <c r="AA51" i="218"/>
  <c r="AA51" i="219" s="1"/>
  <c r="BB206" i="207"/>
  <c r="AB38" i="219"/>
  <c r="AD57" i="219"/>
  <c r="W45" i="219"/>
  <c r="AD35" i="219"/>
  <c r="Z57" i="219"/>
  <c r="AO60" i="207"/>
  <c r="AD33" i="218"/>
  <c r="AD33" i="219" s="1"/>
  <c r="AO220" i="207"/>
  <c r="BB50" i="207"/>
  <c r="V41" i="218"/>
  <c r="V41" i="219" s="1"/>
  <c r="BB122" i="207"/>
  <c r="AA57" i="218"/>
  <c r="AA57" i="219" s="1"/>
  <c r="Q34" i="220"/>
  <c r="BB121" i="207"/>
  <c r="AC42" i="218"/>
  <c r="AC42" i="219" s="1"/>
  <c r="AC61" i="219"/>
  <c r="P33" i="220"/>
  <c r="BB191" i="208"/>
  <c r="Z37" i="219"/>
  <c r="AO46" i="207"/>
  <c r="AO265" i="207"/>
  <c r="BB150" i="208"/>
  <c r="Z181" i="207"/>
  <c r="AO45" i="208"/>
  <c r="AO118" i="207"/>
  <c r="S62" i="219"/>
  <c r="P35" i="199"/>
  <c r="T62" i="219"/>
  <c r="Z55" i="219"/>
  <c r="AA55" i="219"/>
  <c r="G82" i="199"/>
  <c r="BB44" i="207"/>
  <c r="BB141" i="207"/>
  <c r="BB247" i="208"/>
  <c r="AO236" i="207"/>
  <c r="BB152" i="207"/>
  <c r="AO140" i="208"/>
  <c r="R31" i="219"/>
  <c r="R31" i="220" s="1"/>
  <c r="AO257" i="208"/>
  <c r="W60" i="219"/>
  <c r="AO239" i="208"/>
  <c r="AO218" i="208"/>
  <c r="U57" i="218"/>
  <c r="U57" i="219" s="1"/>
  <c r="S44" i="218"/>
  <c r="S44" i="219" s="1"/>
  <c r="Y38" i="218"/>
  <c r="Y38" i="219" s="1"/>
  <c r="AC60" i="219"/>
  <c r="AO231" i="207"/>
  <c r="Q50" i="220"/>
  <c r="AO143" i="207"/>
  <c r="W53" i="219"/>
  <c r="AO144" i="208"/>
  <c r="AD61" i="219"/>
  <c r="S45" i="219"/>
  <c r="V61" i="219"/>
  <c r="Q54" i="220"/>
  <c r="W108" i="207" l="1"/>
  <c r="U59" i="207"/>
  <c r="BQ59" i="207" s="1"/>
  <c r="F66" i="228"/>
  <c r="V214" i="208"/>
  <c r="BR214" i="208" s="1"/>
  <c r="F64" i="232"/>
  <c r="D45" i="236" s="1"/>
  <c r="F55" i="230"/>
  <c r="D36" i="234" s="1"/>
  <c r="U133" i="207"/>
  <c r="BQ133" i="207" s="1"/>
  <c r="F55" i="231"/>
  <c r="D36" i="235" s="1"/>
  <c r="W53" i="207"/>
  <c r="V190" i="207"/>
  <c r="BR190" i="207" s="1"/>
  <c r="U264" i="208"/>
  <c r="BQ264" i="208" s="1"/>
  <c r="U125" i="207"/>
  <c r="BQ125" i="207" s="1"/>
  <c r="I39" i="226"/>
  <c r="N39" i="226" s="1"/>
  <c r="T26" i="226" s="1"/>
  <c r="F41" i="230" s="1"/>
  <c r="F65" i="230"/>
  <c r="F54" i="231"/>
  <c r="D35" i="235" s="1"/>
  <c r="F54" i="230"/>
  <c r="D35" i="234" s="1"/>
  <c r="V246" i="208"/>
  <c r="BR246" i="208" s="1"/>
  <c r="F64" i="231"/>
  <c r="U190" i="207"/>
  <c r="BQ190" i="207" s="1"/>
  <c r="V222" i="208"/>
  <c r="BR222" i="208" s="1"/>
  <c r="F54" i="232"/>
  <c r="D35" i="236" s="1"/>
  <c r="V69" i="207"/>
  <c r="BR69" i="207" s="1"/>
  <c r="U199" i="208"/>
  <c r="BQ199" i="208" s="1"/>
  <c r="W69" i="207"/>
  <c r="U129" i="208"/>
  <c r="BQ129" i="208" s="1"/>
  <c r="W124" i="208"/>
  <c r="F62" i="228"/>
  <c r="D43" i="222" s="1"/>
  <c r="V114" i="208"/>
  <c r="BR114" i="208" s="1"/>
  <c r="U198" i="207"/>
  <c r="BQ198" i="207" s="1"/>
  <c r="T212" i="208"/>
  <c r="V212" i="208" s="1"/>
  <c r="BR212" i="208" s="1"/>
  <c r="V119" i="207"/>
  <c r="BR119" i="207" s="1"/>
  <c r="W229" i="208"/>
  <c r="W47" i="207"/>
  <c r="U133" i="208"/>
  <c r="BQ133" i="208" s="1"/>
  <c r="W112" i="207"/>
  <c r="I37" i="226"/>
  <c r="N37" i="226" s="1"/>
  <c r="T24" i="226" s="1"/>
  <c r="F32" i="231" s="1"/>
  <c r="U150" i="207"/>
  <c r="BQ150" i="207" s="1"/>
  <c r="W150" i="207"/>
  <c r="V63" i="207"/>
  <c r="BR63" i="207" s="1"/>
  <c r="W63" i="207"/>
  <c r="F71" i="231"/>
  <c r="D52" i="235" s="1"/>
  <c r="S244" i="207"/>
  <c r="R244" i="207" s="1"/>
  <c r="T244" i="207"/>
  <c r="W244" i="207" s="1"/>
  <c r="W110" i="208"/>
  <c r="U110" i="208"/>
  <c r="BQ110" i="208" s="1"/>
  <c r="V208" i="207"/>
  <c r="BR208" i="207" s="1"/>
  <c r="U69" i="208"/>
  <c r="BQ69" i="208" s="1"/>
  <c r="U64" i="207"/>
  <c r="BQ64" i="207" s="1"/>
  <c r="W64" i="207"/>
  <c r="V184" i="207"/>
  <c r="BR184" i="207" s="1"/>
  <c r="W184" i="207"/>
  <c r="U184" i="207"/>
  <c r="BQ184" i="207" s="1"/>
  <c r="F71" i="232"/>
  <c r="D52" i="236" s="1"/>
  <c r="F73" i="228"/>
  <c r="D54" i="222" s="1"/>
  <c r="F71" i="230"/>
  <c r="D52" i="234" s="1"/>
  <c r="F72" i="232"/>
  <c r="D53" i="236" s="1"/>
  <c r="F74" i="231"/>
  <c r="D55" i="235" s="1"/>
  <c r="F74" i="230"/>
  <c r="D55" i="234" s="1"/>
  <c r="F74" i="228"/>
  <c r="D55" i="222" s="1"/>
  <c r="F72" i="228"/>
  <c r="D53" i="222" s="1"/>
  <c r="F74" i="232"/>
  <c r="D55" i="236" s="1"/>
  <c r="F71" i="228"/>
  <c r="D52" i="222" s="1"/>
  <c r="F73" i="231"/>
  <c r="D54" i="235" s="1"/>
  <c r="F72" i="230"/>
  <c r="D53" i="234" s="1"/>
  <c r="F73" i="232"/>
  <c r="D54" i="236" s="1"/>
  <c r="V65" i="207"/>
  <c r="BR65" i="207" s="1"/>
  <c r="U65" i="207"/>
  <c r="BQ65" i="207" s="1"/>
  <c r="U63" i="207"/>
  <c r="BQ63" i="207" s="1"/>
  <c r="V150" i="207"/>
  <c r="BR150" i="207" s="1"/>
  <c r="W65" i="207"/>
  <c r="F72" i="231"/>
  <c r="D53" i="235" s="1"/>
  <c r="U47" i="207"/>
  <c r="BQ47" i="207" s="1"/>
  <c r="N25" i="226"/>
  <c r="F36" i="230"/>
  <c r="D18" i="234" s="1"/>
  <c r="F36" i="231"/>
  <c r="D18" i="235" s="1"/>
  <c r="F36" i="232"/>
  <c r="D18" i="236" s="1"/>
  <c r="T62" i="208"/>
  <c r="W62" i="208" s="1"/>
  <c r="U191" i="208"/>
  <c r="BQ191" i="208" s="1"/>
  <c r="W56" i="207"/>
  <c r="F35" i="228"/>
  <c r="D17" i="222" s="1"/>
  <c r="V45" i="208"/>
  <c r="BR45" i="208" s="1"/>
  <c r="W114" i="208"/>
  <c r="F36" i="228"/>
  <c r="D18" i="222" s="1"/>
  <c r="V132" i="207"/>
  <c r="BR132" i="207" s="1"/>
  <c r="U251" i="208"/>
  <c r="BQ251" i="208" s="1"/>
  <c r="V56" i="207"/>
  <c r="BR56" i="207" s="1"/>
  <c r="U153" i="207"/>
  <c r="BQ153" i="207" s="1"/>
  <c r="W237" i="208"/>
  <c r="F64" i="228"/>
  <c r="F64" i="230"/>
  <c r="D45" i="234" s="1"/>
  <c r="W153" i="207"/>
  <c r="U200" i="208"/>
  <c r="BQ200" i="208" s="1"/>
  <c r="U262" i="208"/>
  <c r="BQ262" i="208" s="1"/>
  <c r="U223" i="208"/>
  <c r="BQ223" i="208" s="1"/>
  <c r="F65" i="228"/>
  <c r="D46" i="222" s="1"/>
  <c r="F66" i="230"/>
  <c r="D47" i="234" s="1"/>
  <c r="T211" i="207"/>
  <c r="T145" i="207"/>
  <c r="W145" i="207" s="1"/>
  <c r="F65" i="232"/>
  <c r="D46" i="236" s="1"/>
  <c r="U256" i="207"/>
  <c r="BQ256" i="207" s="1"/>
  <c r="W129" i="208"/>
  <c r="V198" i="207"/>
  <c r="BR198" i="207" s="1"/>
  <c r="T263" i="207"/>
  <c r="V263" i="207" s="1"/>
  <c r="BR263" i="207" s="1"/>
  <c r="T205" i="208"/>
  <c r="T230" i="207"/>
  <c r="T149" i="207"/>
  <c r="U111" i="208"/>
  <c r="BQ111" i="208" s="1"/>
  <c r="V262" i="208"/>
  <c r="BR262" i="208" s="1"/>
  <c r="U112" i="207"/>
  <c r="BQ112" i="207" s="1"/>
  <c r="V256" i="207"/>
  <c r="BR256" i="207" s="1"/>
  <c r="V223" i="208"/>
  <c r="BR223" i="208" s="1"/>
  <c r="T237" i="207"/>
  <c r="U237" i="207" s="1"/>
  <c r="BQ237" i="207" s="1"/>
  <c r="F65" i="231"/>
  <c r="D46" i="235" s="1"/>
  <c r="W200" i="208"/>
  <c r="V117" i="208"/>
  <c r="BR117" i="208" s="1"/>
  <c r="U132" i="207"/>
  <c r="BQ132" i="207" s="1"/>
  <c r="F66" i="231"/>
  <c r="D47" i="235" s="1"/>
  <c r="V205" i="207"/>
  <c r="BR205" i="207" s="1"/>
  <c r="U226" i="208"/>
  <c r="BQ226" i="208" s="1"/>
  <c r="T225" i="208"/>
  <c r="T206" i="208"/>
  <c r="U206" i="208" s="1"/>
  <c r="BQ206" i="208" s="1"/>
  <c r="V227" i="208"/>
  <c r="BR227" i="208" s="1"/>
  <c r="V192" i="208"/>
  <c r="BR192" i="208" s="1"/>
  <c r="W44" i="208"/>
  <c r="F60" i="228"/>
  <c r="D41" i="222" s="1"/>
  <c r="F63" i="230"/>
  <c r="D44" i="234" s="1"/>
  <c r="W246" i="208"/>
  <c r="U247" i="207"/>
  <c r="BQ247" i="207" s="1"/>
  <c r="W182" i="208"/>
  <c r="F61" i="228"/>
  <c r="D42" i="222" s="1"/>
  <c r="T231" i="207"/>
  <c r="V231" i="207" s="1"/>
  <c r="BR231" i="207" s="1"/>
  <c r="T122" i="208"/>
  <c r="W122" i="208" s="1"/>
  <c r="T141" i="208"/>
  <c r="U141" i="208" s="1"/>
  <c r="BQ141" i="208" s="1"/>
  <c r="T225" i="207"/>
  <c r="U225" i="207" s="1"/>
  <c r="BQ225" i="207" s="1"/>
  <c r="F63" i="228"/>
  <c r="D44" i="222" s="1"/>
  <c r="U44" i="208"/>
  <c r="BQ44" i="208" s="1"/>
  <c r="W227" i="208"/>
  <c r="W247" i="207"/>
  <c r="U244" i="208"/>
  <c r="BQ244" i="208" s="1"/>
  <c r="W259" i="207"/>
  <c r="U142" i="207"/>
  <c r="BQ142" i="207" s="1"/>
  <c r="V240" i="208"/>
  <c r="BR240" i="208" s="1"/>
  <c r="F62" i="230"/>
  <c r="F61" i="231"/>
  <c r="D42" i="235" s="1"/>
  <c r="F62" i="232"/>
  <c r="D43" i="236" s="1"/>
  <c r="T226" i="207"/>
  <c r="T260" i="208"/>
  <c r="U260" i="208" s="1"/>
  <c r="BQ260" i="208" s="1"/>
  <c r="T248" i="207"/>
  <c r="W248" i="207" s="1"/>
  <c r="F60" i="232"/>
  <c r="D41" i="236" s="1"/>
  <c r="W194" i="208"/>
  <c r="U224" i="208"/>
  <c r="BQ224" i="208" s="1"/>
  <c r="U222" i="208"/>
  <c r="BQ222" i="208" s="1"/>
  <c r="V109" i="207"/>
  <c r="BR109" i="207" s="1"/>
  <c r="V125" i="207"/>
  <c r="BR125" i="207" s="1"/>
  <c r="V182" i="208"/>
  <c r="BR182" i="208" s="1"/>
  <c r="U240" i="208"/>
  <c r="BQ240" i="208" s="1"/>
  <c r="V64" i="207"/>
  <c r="BR64" i="207" s="1"/>
  <c r="V202" i="208"/>
  <c r="BR202" i="208" s="1"/>
  <c r="F59" i="230"/>
  <c r="D40" i="234" s="1"/>
  <c r="F62" i="231"/>
  <c r="D43" i="235" s="1"/>
  <c r="F63" i="232"/>
  <c r="D44" i="236" s="1"/>
  <c r="W54" i="208"/>
  <c r="W244" i="208"/>
  <c r="W192" i="208"/>
  <c r="F59" i="231"/>
  <c r="D40" i="235" s="1"/>
  <c r="F60" i="230"/>
  <c r="F60" i="231"/>
  <c r="D41" i="235" s="1"/>
  <c r="F61" i="232"/>
  <c r="D42" i="236" s="1"/>
  <c r="U219" i="208"/>
  <c r="BQ219" i="208" s="1"/>
  <c r="U43" i="208"/>
  <c r="BQ43" i="208" s="1"/>
  <c r="V221" i="207"/>
  <c r="BR221" i="207" s="1"/>
  <c r="V224" i="208"/>
  <c r="BR224" i="208" s="1"/>
  <c r="W221" i="207"/>
  <c r="V110" i="208"/>
  <c r="BR110" i="208" s="1"/>
  <c r="W69" i="208"/>
  <c r="U214" i="208"/>
  <c r="BQ214" i="208" s="1"/>
  <c r="W202" i="208"/>
  <c r="F59" i="228"/>
  <c r="D40" i="222" s="1"/>
  <c r="F61" i="230"/>
  <c r="D42" i="234" s="1"/>
  <c r="T212" i="207"/>
  <c r="U212" i="207" s="1"/>
  <c r="BQ212" i="207" s="1"/>
  <c r="T207" i="207"/>
  <c r="V107" i="208"/>
  <c r="BR107" i="208" s="1"/>
  <c r="U130" i="207"/>
  <c r="BQ130" i="207" s="1"/>
  <c r="W121" i="208"/>
  <c r="U109" i="208"/>
  <c r="BQ109" i="208" s="1"/>
  <c r="V109" i="208"/>
  <c r="BR109" i="208" s="1"/>
  <c r="U55" i="208"/>
  <c r="BQ55" i="208" s="1"/>
  <c r="U109" i="207"/>
  <c r="BQ109" i="207" s="1"/>
  <c r="U236" i="207"/>
  <c r="BQ236" i="207" s="1"/>
  <c r="W261" i="208"/>
  <c r="T249" i="208"/>
  <c r="V249" i="208" s="1"/>
  <c r="BR249" i="208" s="1"/>
  <c r="T265" i="207"/>
  <c r="T149" i="208"/>
  <c r="T63" i="208"/>
  <c r="V63" i="208" s="1"/>
  <c r="BR63" i="208" s="1"/>
  <c r="T195" i="208"/>
  <c r="W195" i="208" s="1"/>
  <c r="T144" i="207"/>
  <c r="W144" i="207" s="1"/>
  <c r="U121" i="208"/>
  <c r="BQ121" i="208" s="1"/>
  <c r="V240" i="207"/>
  <c r="BR240" i="207" s="1"/>
  <c r="V254" i="208"/>
  <c r="BR254" i="208" s="1"/>
  <c r="W254" i="208"/>
  <c r="U193" i="207"/>
  <c r="BQ193" i="207" s="1"/>
  <c r="W50" i="208"/>
  <c r="W45" i="208"/>
  <c r="V194" i="208"/>
  <c r="BR194" i="208" s="1"/>
  <c r="W251" i="208"/>
  <c r="W236" i="207"/>
  <c r="W130" i="207"/>
  <c r="U54" i="208"/>
  <c r="BQ54" i="208" s="1"/>
  <c r="U67" i="208"/>
  <c r="BQ67" i="208" s="1"/>
  <c r="V50" i="208"/>
  <c r="BR50" i="208" s="1"/>
  <c r="T61" i="208"/>
  <c r="W61" i="208" s="1"/>
  <c r="T147" i="208"/>
  <c r="V147" i="208" s="1"/>
  <c r="BR147" i="208" s="1"/>
  <c r="AI46" i="220"/>
  <c r="AQ59" i="219"/>
  <c r="AR38" i="219"/>
  <c r="AQ42" i="219"/>
  <c r="AT36" i="219"/>
  <c r="AU58" i="219"/>
  <c r="AP33" i="219"/>
  <c r="AJ57" i="219"/>
  <c r="AT55" i="219"/>
  <c r="AO45" i="219"/>
  <c r="AT49" i="219"/>
  <c r="AR53" i="219"/>
  <c r="AK56" i="219"/>
  <c r="AI33" i="220"/>
  <c r="AH35" i="220"/>
  <c r="AT46" i="219"/>
  <c r="AU32" i="219"/>
  <c r="AI40" i="220"/>
  <c r="AQ60" i="219"/>
  <c r="AL56" i="219"/>
  <c r="AP46" i="219"/>
  <c r="AN62" i="219"/>
  <c r="AG49" i="220"/>
  <c r="AR41" i="219"/>
  <c r="AI60" i="220"/>
  <c r="AH54" i="220"/>
  <c r="AR55" i="219"/>
  <c r="AJ41" i="219"/>
  <c r="AS60" i="219"/>
  <c r="AG50" i="220"/>
  <c r="AK53" i="219"/>
  <c r="AO32" i="219"/>
  <c r="AU52" i="219"/>
  <c r="AG53" i="220"/>
  <c r="AP61" i="219"/>
  <c r="AM35" i="219"/>
  <c r="AG56" i="220"/>
  <c r="AR44" i="219"/>
  <c r="AH61" i="220"/>
  <c r="AS46" i="219"/>
  <c r="AK36" i="219"/>
  <c r="AT38" i="219"/>
  <c r="AS59" i="219"/>
  <c r="AJ38" i="219"/>
  <c r="AU39" i="219"/>
  <c r="AG57" i="220"/>
  <c r="AR51" i="219"/>
  <c r="AO59" i="219"/>
  <c r="AG47" i="220"/>
  <c r="AM50" i="219"/>
  <c r="AT39" i="219"/>
  <c r="AU48" i="219"/>
  <c r="AU45" i="219"/>
  <c r="AL38" i="219"/>
  <c r="AO52" i="219"/>
  <c r="AH47" i="220"/>
  <c r="AN54" i="219"/>
  <c r="AI51" i="220"/>
  <c r="AP60" i="219"/>
  <c r="AQ57" i="219"/>
  <c r="AP32" i="219"/>
  <c r="AL43" i="219"/>
  <c r="AG46" i="220"/>
  <c r="AS58" i="219"/>
  <c r="AN61" i="219"/>
  <c r="AI50" i="220"/>
  <c r="AH51" i="220"/>
  <c r="AG45" i="220"/>
  <c r="AT54" i="219"/>
  <c r="AR48" i="219"/>
  <c r="AL41" i="219"/>
  <c r="AK44" i="219"/>
  <c r="AH37" i="220"/>
  <c r="AK43" i="219"/>
  <c r="AT57" i="219"/>
  <c r="AN58" i="219"/>
  <c r="AM45" i="219"/>
  <c r="AP31" i="219"/>
  <c r="AM62" i="219"/>
  <c r="AU43" i="219"/>
  <c r="AR58" i="219"/>
  <c r="AP38" i="219"/>
  <c r="AK49" i="219"/>
  <c r="AS54" i="219"/>
  <c r="AH33" i="220"/>
  <c r="AI41" i="220"/>
  <c r="AJ52" i="219"/>
  <c r="AI56" i="220"/>
  <c r="AT56" i="219"/>
  <c r="AM61" i="219"/>
  <c r="AQ55" i="219"/>
  <c r="AM37" i="219"/>
  <c r="AP42" i="219"/>
  <c r="AI58" i="220"/>
  <c r="AN49" i="219"/>
  <c r="AL51" i="219"/>
  <c r="AI32" i="220"/>
  <c r="AO42" i="219"/>
  <c r="AM36" i="219"/>
  <c r="AT44" i="219"/>
  <c r="AR56" i="219"/>
  <c r="AO33" i="219"/>
  <c r="AI39" i="220"/>
  <c r="AI52" i="220"/>
  <c r="AJ55" i="219"/>
  <c r="AG52" i="220"/>
  <c r="AQ49" i="219"/>
  <c r="AJ36" i="219"/>
  <c r="AN43" i="219"/>
  <c r="AN42" i="219"/>
  <c r="AM46" i="219"/>
  <c r="AL57" i="219"/>
  <c r="AK39" i="219"/>
  <c r="AJ34" i="219"/>
  <c r="AQ44" i="219"/>
  <c r="AJ61" i="219"/>
  <c r="AU44" i="219"/>
  <c r="AH58" i="220"/>
  <c r="AU42" i="219"/>
  <c r="AT35" i="219"/>
  <c r="AJ53" i="219"/>
  <c r="AR40" i="219"/>
  <c r="AH59" i="220"/>
  <c r="AU35" i="219"/>
  <c r="AQ33" i="219"/>
  <c r="AI57" i="220"/>
  <c r="AG44" i="220"/>
  <c r="AS47" i="219"/>
  <c r="AG51" i="220"/>
  <c r="AL58" i="219"/>
  <c r="AT42" i="219"/>
  <c r="AN37" i="219"/>
  <c r="AQ43" i="219"/>
  <c r="AG42" i="220"/>
  <c r="AJ33" i="219"/>
  <c r="AM40" i="219"/>
  <c r="AP53" i="219"/>
  <c r="AJ31" i="219"/>
  <c r="AK62" i="219"/>
  <c r="AO43" i="219"/>
  <c r="AI34" i="220"/>
  <c r="AP62" i="219"/>
  <c r="AS35" i="219"/>
  <c r="AT53" i="219"/>
  <c r="AM34" i="219"/>
  <c r="AL50" i="219"/>
  <c r="AN33" i="219"/>
  <c r="AI54" i="220"/>
  <c r="AP36" i="219"/>
  <c r="AP56" i="219"/>
  <c r="AS34" i="219"/>
  <c r="AL32" i="219"/>
  <c r="AL47" i="219"/>
  <c r="AJ45" i="219"/>
  <c r="AG31" i="220"/>
  <c r="BP33" i="204" s="1"/>
  <c r="AG43" i="220"/>
  <c r="AM60" i="219"/>
  <c r="AK50" i="219"/>
  <c r="AM38" i="219"/>
  <c r="AJ50" i="219"/>
  <c r="AI43" i="220"/>
  <c r="AQ61" i="219"/>
  <c r="AU46" i="219"/>
  <c r="AH45" i="220"/>
  <c r="AT43" i="219"/>
  <c r="AJ46" i="219"/>
  <c r="AO60" i="219"/>
  <c r="AL35" i="219"/>
  <c r="AL37" i="219"/>
  <c r="AR49" i="219"/>
  <c r="AL40" i="219"/>
  <c r="AG58" i="220"/>
  <c r="AQ48" i="219"/>
  <c r="AJ49" i="219"/>
  <c r="AP49" i="219"/>
  <c r="AO41" i="219"/>
  <c r="AJ40" i="219"/>
  <c r="AI36" i="220"/>
  <c r="AP55" i="219"/>
  <c r="AS48" i="219"/>
  <c r="AK37" i="219"/>
  <c r="AG32" i="220"/>
  <c r="AO31" i="219"/>
  <c r="AK48" i="219"/>
  <c r="AS49" i="219"/>
  <c r="AU61" i="219"/>
  <c r="AG36" i="220"/>
  <c r="AN45" i="219"/>
  <c r="AU33" i="219"/>
  <c r="AI61" i="220"/>
  <c r="AM52" i="219"/>
  <c r="AU54" i="219"/>
  <c r="AO51" i="219"/>
  <c r="AQ255" i="208"/>
  <c r="AP255" i="208" s="1"/>
  <c r="AS255" i="208" s="1"/>
  <c r="AR255" i="208" s="1"/>
  <c r="AU255" i="208" s="1"/>
  <c r="AT255" i="208" s="1"/>
  <c r="AN56" i="219"/>
  <c r="AI46" i="219"/>
  <c r="AQ133" i="207"/>
  <c r="AP133" i="207" s="1"/>
  <c r="AS133" i="207" s="1"/>
  <c r="AR133" i="207" s="1"/>
  <c r="AU133" i="207" s="1"/>
  <c r="AT133" i="207" s="1"/>
  <c r="AQ145" i="207"/>
  <c r="AP145" i="207" s="1"/>
  <c r="AS145" i="207" s="1"/>
  <c r="AR145" i="207" s="1"/>
  <c r="AU145" i="207" s="1"/>
  <c r="AT145" i="207" s="1"/>
  <c r="AP51" i="219"/>
  <c r="AQ59" i="218"/>
  <c r="AR38" i="218"/>
  <c r="AO50" i="219"/>
  <c r="AQ144" i="208"/>
  <c r="AP144" i="208" s="1"/>
  <c r="AS144" i="208" s="1"/>
  <c r="AR144" i="208" s="1"/>
  <c r="AU144" i="208" s="1"/>
  <c r="AT144" i="208" s="1"/>
  <c r="AU57" i="219"/>
  <c r="AQ42" i="218"/>
  <c r="AH49" i="220"/>
  <c r="AQ41" i="219"/>
  <c r="AT36" i="218"/>
  <c r="AU58" i="218"/>
  <c r="AH42" i="220"/>
  <c r="AQ56" i="219"/>
  <c r="AU55" i="219"/>
  <c r="AJ43" i="219"/>
  <c r="AJ62" i="219"/>
  <c r="AQ243" i="207"/>
  <c r="AP243" i="207" s="1"/>
  <c r="AS243" i="207" s="1"/>
  <c r="AR243" i="207" s="1"/>
  <c r="AU243" i="207" s="1"/>
  <c r="AT243" i="207" s="1"/>
  <c r="AP33" i="218"/>
  <c r="AJ57" i="218"/>
  <c r="AQ146" i="208"/>
  <c r="AP146" i="208" s="1"/>
  <c r="AS146" i="208" s="1"/>
  <c r="AR146" i="208" s="1"/>
  <c r="AU146" i="208" s="1"/>
  <c r="AT146" i="208" s="1"/>
  <c r="AT45" i="219"/>
  <c r="AQ248" i="207"/>
  <c r="AP248" i="207" s="1"/>
  <c r="AS248" i="207" s="1"/>
  <c r="AR34" i="219"/>
  <c r="AQ38" i="219"/>
  <c r="AO36" i="219"/>
  <c r="AT55" i="218"/>
  <c r="AQ35" i="219"/>
  <c r="AU40" i="219"/>
  <c r="AS32" i="219"/>
  <c r="K33" i="226" s="1"/>
  <c r="P33" i="226" s="1"/>
  <c r="V33" i="226" s="1"/>
  <c r="AQ137" i="208"/>
  <c r="AP137" i="208" s="1"/>
  <c r="AS137" i="208" s="1"/>
  <c r="AR137" i="208" s="1"/>
  <c r="AS37" i="219"/>
  <c r="AM31" i="219"/>
  <c r="BI33" i="204" s="1"/>
  <c r="AH36" i="220"/>
  <c r="O181" i="207"/>
  <c r="N181" i="207" s="1"/>
  <c r="Q181" i="207" s="1"/>
  <c r="P181" i="207" s="1"/>
  <c r="S181" i="207" s="1"/>
  <c r="R181" i="207" s="1"/>
  <c r="AO45" i="218"/>
  <c r="AG55" i="220"/>
  <c r="AQ59" i="208"/>
  <c r="AP59" i="208" s="1"/>
  <c r="AS59" i="208" s="1"/>
  <c r="AR59" i="208" s="1"/>
  <c r="AU59" i="208" s="1"/>
  <c r="AT59" i="208" s="1"/>
  <c r="AO35" i="219"/>
  <c r="AU31" i="219"/>
  <c r="AQ118" i="207"/>
  <c r="AP118" i="207" s="1"/>
  <c r="AS118" i="207" s="1"/>
  <c r="AR118" i="207" s="1"/>
  <c r="AU118" i="207" s="1"/>
  <c r="AT118" i="207" s="1"/>
  <c r="AQ47" i="219"/>
  <c r="AH40" i="220"/>
  <c r="AT49" i="218"/>
  <c r="AM58" i="219"/>
  <c r="AQ195" i="208"/>
  <c r="AP195" i="208" s="1"/>
  <c r="AS195" i="208" s="1"/>
  <c r="AR195" i="208" s="1"/>
  <c r="AU195" i="208" s="1"/>
  <c r="AT195" i="208" s="1"/>
  <c r="AR53" i="218"/>
  <c r="AI47" i="220"/>
  <c r="AJ54" i="219"/>
  <c r="AK56" i="218"/>
  <c r="AQ102" i="208"/>
  <c r="AP102" i="208" s="1"/>
  <c r="AS102" i="208" s="1"/>
  <c r="AQ50" i="207"/>
  <c r="AP50" i="207" s="1"/>
  <c r="AS50" i="207" s="1"/>
  <c r="AR50" i="207" s="1"/>
  <c r="AU50" i="207" s="1"/>
  <c r="AT50" i="207" s="1"/>
  <c r="AI33" i="219"/>
  <c r="AH35" i="219"/>
  <c r="AH55" i="220"/>
  <c r="AT46" i="218"/>
  <c r="AU32" i="218"/>
  <c r="AL55" i="219"/>
  <c r="AG38" i="220"/>
  <c r="AM51" i="219"/>
  <c r="AQ240" i="208"/>
  <c r="AP240" i="208" s="1"/>
  <c r="AS240" i="208" s="1"/>
  <c r="AR240" i="208" s="1"/>
  <c r="AU240" i="208" s="1"/>
  <c r="AT240" i="208" s="1"/>
  <c r="AQ46" i="219"/>
  <c r="AM54" i="219"/>
  <c r="AQ140" i="207"/>
  <c r="AP140" i="207" s="1"/>
  <c r="AS140" i="207" s="1"/>
  <c r="AR140" i="207" s="1"/>
  <c r="AU140" i="207" s="1"/>
  <c r="AT140" i="207" s="1"/>
  <c r="AR37" i="219"/>
  <c r="AM55" i="219"/>
  <c r="AQ245" i="207"/>
  <c r="AP245" i="207" s="1"/>
  <c r="AS245" i="207" s="1"/>
  <c r="AK33" i="219"/>
  <c r="AN53" i="219"/>
  <c r="AU31" i="218"/>
  <c r="AS38" i="219"/>
  <c r="AS38" i="218"/>
  <c r="AQ190" i="208"/>
  <c r="AP190" i="208" s="1"/>
  <c r="AS190" i="208" s="1"/>
  <c r="AI35" i="220"/>
  <c r="AI40" i="219"/>
  <c r="AQ60" i="218"/>
  <c r="AQ190" i="207"/>
  <c r="AP190" i="207" s="1"/>
  <c r="AS190" i="207" s="1"/>
  <c r="AR190" i="207" s="1"/>
  <c r="AU190" i="207" s="1"/>
  <c r="AT190" i="207" s="1"/>
  <c r="AL56" i="218"/>
  <c r="AQ193" i="208"/>
  <c r="AP193" i="208" s="1"/>
  <c r="AS193" i="208" s="1"/>
  <c r="AR193" i="208" s="1"/>
  <c r="AU193" i="208" s="1"/>
  <c r="AT193" i="208" s="1"/>
  <c r="AP46" i="218"/>
  <c r="AN62" i="218"/>
  <c r="AP59" i="219"/>
  <c r="AS42" i="219"/>
  <c r="AN34" i="219"/>
  <c r="AQ139" i="207"/>
  <c r="AP139" i="207" s="1"/>
  <c r="AS139" i="207" s="1"/>
  <c r="AR139" i="207" s="1"/>
  <c r="AU139" i="207" s="1"/>
  <c r="AT139" i="207" s="1"/>
  <c r="AP47" i="219"/>
  <c r="AG49" i="219"/>
  <c r="AQ143" i="208"/>
  <c r="AP143" i="208" s="1"/>
  <c r="AS143" i="208" s="1"/>
  <c r="AR143" i="208" s="1"/>
  <c r="AU143" i="208" s="1"/>
  <c r="AT143" i="208" s="1"/>
  <c r="AU47" i="219"/>
  <c r="AR41" i="218"/>
  <c r="AP58" i="219"/>
  <c r="AQ152" i="207"/>
  <c r="AP152" i="207" s="1"/>
  <c r="AS152" i="207" s="1"/>
  <c r="AR152" i="207" s="1"/>
  <c r="AU152" i="207" s="1"/>
  <c r="AT152" i="207" s="1"/>
  <c r="AI60" i="219"/>
  <c r="AU53" i="219"/>
  <c r="AQ45" i="208"/>
  <c r="AP45" i="208" s="1"/>
  <c r="AS45" i="208" s="1"/>
  <c r="AH54" i="219"/>
  <c r="AQ213" i="208"/>
  <c r="AP213" i="208" s="1"/>
  <c r="AS213" i="208" s="1"/>
  <c r="AH48" i="220"/>
  <c r="AH41" i="220"/>
  <c r="AU51" i="219"/>
  <c r="AH60" i="220"/>
  <c r="AS45" i="219"/>
  <c r="AG39" i="220"/>
  <c r="AS51" i="219"/>
  <c r="AQ214" i="208"/>
  <c r="AP214" i="208" s="1"/>
  <c r="AS214" i="208" s="1"/>
  <c r="AR214" i="208" s="1"/>
  <c r="AU214" i="208" s="1"/>
  <c r="AT214" i="208" s="1"/>
  <c r="AQ107" i="208"/>
  <c r="AP107" i="208" s="1"/>
  <c r="AS107" i="208" s="1"/>
  <c r="AR107" i="208" s="1"/>
  <c r="AU107" i="208" s="1"/>
  <c r="AT107" i="208" s="1"/>
  <c r="AR55" i="218"/>
  <c r="AQ51" i="207"/>
  <c r="AP51" i="207" s="1"/>
  <c r="AS51" i="207" s="1"/>
  <c r="AR51" i="207" s="1"/>
  <c r="AU51" i="207" s="1"/>
  <c r="AT51" i="207" s="1"/>
  <c r="AQ49" i="207"/>
  <c r="AP49" i="207" s="1"/>
  <c r="AS49" i="207" s="1"/>
  <c r="AR49" i="207" s="1"/>
  <c r="AU49" i="207" s="1"/>
  <c r="AT49" i="207" s="1"/>
  <c r="AQ209" i="208"/>
  <c r="AP209" i="208" s="1"/>
  <c r="AS209" i="208" s="1"/>
  <c r="AJ41" i="218"/>
  <c r="AS60" i="218"/>
  <c r="AS41" i="219"/>
  <c r="AQ198" i="207"/>
  <c r="AP198" i="207" s="1"/>
  <c r="AS198" i="207" s="1"/>
  <c r="AQ205" i="207"/>
  <c r="AP205" i="207" s="1"/>
  <c r="AS205" i="207" s="1"/>
  <c r="AC241" i="208"/>
  <c r="AB241" i="208" s="1"/>
  <c r="AE241" i="208" s="1"/>
  <c r="AD241" i="208" s="1"/>
  <c r="AG241" i="208" s="1"/>
  <c r="AF241" i="208" s="1"/>
  <c r="AQ51" i="219"/>
  <c r="AG50" i="219"/>
  <c r="AT41" i="219"/>
  <c r="AQ114" i="208"/>
  <c r="AP114" i="208" s="1"/>
  <c r="AS114" i="208" s="1"/>
  <c r="AK53" i="218"/>
  <c r="AQ251" i="208"/>
  <c r="AP251" i="208" s="1"/>
  <c r="AS251" i="208" s="1"/>
  <c r="AR251" i="208" s="1"/>
  <c r="AU251" i="208" s="1"/>
  <c r="AT251" i="208" s="1"/>
  <c r="AH39" i="220"/>
  <c r="AS53" i="219"/>
  <c r="AQ117" i="208"/>
  <c r="AP117" i="208" s="1"/>
  <c r="AS117" i="208" s="1"/>
  <c r="AR117" i="208" s="1"/>
  <c r="AU117" i="208" s="1"/>
  <c r="AT117" i="208" s="1"/>
  <c r="AO32" i="218"/>
  <c r="AU52" i="218"/>
  <c r="AM33" i="219"/>
  <c r="AQ143" i="207"/>
  <c r="AP143" i="207" s="1"/>
  <c r="AS143" i="207" s="1"/>
  <c r="AR143" i="207" s="1"/>
  <c r="AU143" i="207" s="1"/>
  <c r="AT143" i="207" s="1"/>
  <c r="AR43" i="219"/>
  <c r="AJ47" i="219"/>
  <c r="AQ187" i="207"/>
  <c r="AP187" i="207" s="1"/>
  <c r="AS187" i="207" s="1"/>
  <c r="AR187" i="207" s="1"/>
  <c r="AU187" i="207" s="1"/>
  <c r="AT187" i="207" s="1"/>
  <c r="AI48" i="220"/>
  <c r="AQ208" i="208"/>
  <c r="AP208" i="208" s="1"/>
  <c r="AS208" i="208" s="1"/>
  <c r="AR208" i="208" s="1"/>
  <c r="AU208" i="208" s="1"/>
  <c r="AT208" i="208" s="1"/>
  <c r="AG53" i="219"/>
  <c r="AP61" i="218"/>
  <c r="AQ36" i="219"/>
  <c r="AQ145" i="208"/>
  <c r="AP145" i="208" s="1"/>
  <c r="AS145" i="208" s="1"/>
  <c r="AR62" i="219"/>
  <c r="AL44" i="219"/>
  <c r="AK42" i="219"/>
  <c r="AM35" i="218"/>
  <c r="AG56" i="219"/>
  <c r="AQ220" i="208"/>
  <c r="AP220" i="208" s="1"/>
  <c r="AS220" i="208" s="1"/>
  <c r="AR220" i="208" s="1"/>
  <c r="AU220" i="208" s="1"/>
  <c r="AT220" i="208" s="1"/>
  <c r="AQ251" i="207"/>
  <c r="AP251" i="207" s="1"/>
  <c r="AS251" i="207" s="1"/>
  <c r="AS55" i="219"/>
  <c r="AQ57" i="208"/>
  <c r="AP57" i="208" s="1"/>
  <c r="AS57" i="208" s="1"/>
  <c r="AR44" i="218"/>
  <c r="AH61" i="219"/>
  <c r="AS46" i="218"/>
  <c r="AQ147" i="208"/>
  <c r="AP147" i="208" s="1"/>
  <c r="AS147" i="208" s="1"/>
  <c r="AN46" i="219"/>
  <c r="AQ113" i="207"/>
  <c r="AP113" i="207" s="1"/>
  <c r="AS113" i="207" s="1"/>
  <c r="AR113" i="207" s="1"/>
  <c r="AU113" i="207" s="1"/>
  <c r="AT113" i="207" s="1"/>
  <c r="AM54" i="218"/>
  <c r="AQ41" i="218"/>
  <c r="AQ214" i="207"/>
  <c r="AP214" i="207" s="1"/>
  <c r="AS214" i="207" s="1"/>
  <c r="AR214" i="207" s="1"/>
  <c r="AU214" i="207" s="1"/>
  <c r="AT214" i="207" s="1"/>
  <c r="AR62" i="218"/>
  <c r="AK36" i="218"/>
  <c r="AT41" i="218"/>
  <c r="AT38" i="218"/>
  <c r="AS59" i="218"/>
  <c r="AJ38" i="218"/>
  <c r="AU39" i="218"/>
  <c r="AG57" i="219"/>
  <c r="AR51" i="218"/>
  <c r="AO59" i="218"/>
  <c r="AG47" i="219"/>
  <c r="AH46" i="220"/>
  <c r="AT52" i="219"/>
  <c r="AU62" i="219"/>
  <c r="AK35" i="219"/>
  <c r="AR39" i="219"/>
  <c r="AI31" i="220"/>
  <c r="AN39" i="219"/>
  <c r="AL34" i="219"/>
  <c r="AM44" i="219"/>
  <c r="AH50" i="220"/>
  <c r="AH48" i="219"/>
  <c r="AQ201" i="207"/>
  <c r="AP201" i="207" s="1"/>
  <c r="AS201" i="207" s="1"/>
  <c r="AR201" i="207" s="1"/>
  <c r="AU201" i="207" s="1"/>
  <c r="AT201" i="207" s="1"/>
  <c r="AQ58" i="207"/>
  <c r="AP58" i="207" s="1"/>
  <c r="AS58" i="207" s="1"/>
  <c r="AR58" i="207" s="1"/>
  <c r="AU58" i="207" s="1"/>
  <c r="AT58" i="207" s="1"/>
  <c r="AK47" i="219"/>
  <c r="AQ263" i="207"/>
  <c r="AP263" i="207" s="1"/>
  <c r="AS263" i="207" s="1"/>
  <c r="AR263" i="207" s="1"/>
  <c r="AU263" i="207" s="1"/>
  <c r="AT263" i="207" s="1"/>
  <c r="AQ139" i="208"/>
  <c r="AP139" i="208" s="1"/>
  <c r="AS139" i="208" s="1"/>
  <c r="AR139" i="208" s="1"/>
  <c r="AU139" i="208" s="1"/>
  <c r="AT139" i="208" s="1"/>
  <c r="AQ115" i="207"/>
  <c r="AP115" i="207" s="1"/>
  <c r="AS115" i="207" s="1"/>
  <c r="AR115" i="207" s="1"/>
  <c r="AU115" i="207" s="1"/>
  <c r="AT115" i="207" s="1"/>
  <c r="AT34" i="219"/>
  <c r="AH41" i="219"/>
  <c r="AM42" i="219"/>
  <c r="AM50" i="218"/>
  <c r="AQ61" i="208"/>
  <c r="AP61" i="208" s="1"/>
  <c r="AS61" i="208" s="1"/>
  <c r="AT39" i="218"/>
  <c r="AG60" i="220"/>
  <c r="AT33" i="219"/>
  <c r="AQ238" i="208"/>
  <c r="AP238" i="208" s="1"/>
  <c r="AS238" i="208" s="1"/>
  <c r="AO44" i="219"/>
  <c r="AR50" i="219"/>
  <c r="AR42" i="219"/>
  <c r="AO46" i="219"/>
  <c r="O181" i="208"/>
  <c r="N181" i="208" s="1"/>
  <c r="Q181" i="208" s="1"/>
  <c r="P181" i="208" s="1"/>
  <c r="S181" i="208" s="1"/>
  <c r="R181" i="208" s="1"/>
  <c r="AQ39" i="219"/>
  <c r="AQ49" i="208"/>
  <c r="AP49" i="208" s="1"/>
  <c r="AS49" i="208" s="1"/>
  <c r="AR49" i="208" s="1"/>
  <c r="AU49" i="208" s="1"/>
  <c r="AT49" i="208" s="1"/>
  <c r="AN38" i="219"/>
  <c r="AQ45" i="207"/>
  <c r="AP45" i="207" s="1"/>
  <c r="AS45" i="207" s="1"/>
  <c r="AR45" i="207" s="1"/>
  <c r="AU45" i="207" s="1"/>
  <c r="AT45" i="207" s="1"/>
  <c r="AQ44" i="208"/>
  <c r="AP44" i="208" s="1"/>
  <c r="AS44" i="208" s="1"/>
  <c r="AR44" i="208" s="1"/>
  <c r="AU44" i="208" s="1"/>
  <c r="AT44" i="208" s="1"/>
  <c r="AQ50" i="219"/>
  <c r="AH60" i="219"/>
  <c r="AJ43" i="218"/>
  <c r="AU48" i="218"/>
  <c r="AT37" i="219"/>
  <c r="AR47" i="219"/>
  <c r="AQ53" i="219"/>
  <c r="AQ111" i="207"/>
  <c r="AP111" i="207" s="1"/>
  <c r="AS111" i="207" s="1"/>
  <c r="AI62" i="220"/>
  <c r="AQ35" i="218"/>
  <c r="AU45" i="218"/>
  <c r="AJ35" i="219"/>
  <c r="AI37" i="220"/>
  <c r="AQ129" i="208"/>
  <c r="AP129" i="208" s="1"/>
  <c r="AS129" i="208" s="1"/>
  <c r="AR129" i="208" s="1"/>
  <c r="AU129" i="208" s="1"/>
  <c r="AT129" i="208" s="1"/>
  <c r="AL38" i="218"/>
  <c r="AO52" i="218"/>
  <c r="AH47" i="219"/>
  <c r="AJ44" i="219"/>
  <c r="AO55" i="219"/>
  <c r="AQ231" i="207"/>
  <c r="AP231" i="207" s="1"/>
  <c r="AS231" i="207" s="1"/>
  <c r="AR231" i="207" s="1"/>
  <c r="AU231" i="207" s="1"/>
  <c r="AT231" i="207" s="1"/>
  <c r="AP51" i="218"/>
  <c r="AN54" i="218"/>
  <c r="AI51" i="219"/>
  <c r="AP58" i="218"/>
  <c r="AP60" i="218"/>
  <c r="AQ57" i="218"/>
  <c r="AP32" i="218"/>
  <c r="AL44" i="218"/>
  <c r="AL43" i="218"/>
  <c r="AQ265" i="207"/>
  <c r="AP265" i="207" s="1"/>
  <c r="AS265" i="207" s="1"/>
  <c r="AG46" i="219"/>
  <c r="AI37" i="219"/>
  <c r="AS58" i="218"/>
  <c r="AH43" i="220"/>
  <c r="AR32" i="219"/>
  <c r="AQ103" i="207"/>
  <c r="AP103" i="207" s="1"/>
  <c r="AS103" i="207" s="1"/>
  <c r="AR103" i="207" s="1"/>
  <c r="AU103" i="207" s="1"/>
  <c r="AT103" i="207" s="1"/>
  <c r="AH46" i="219"/>
  <c r="AT59" i="219"/>
  <c r="AQ197" i="207"/>
  <c r="AP197" i="207" s="1"/>
  <c r="AS197" i="207" s="1"/>
  <c r="AR197" i="207" s="1"/>
  <c r="AU197" i="207" s="1"/>
  <c r="AT197" i="207" s="1"/>
  <c r="AQ185" i="207"/>
  <c r="AP185" i="207" s="1"/>
  <c r="AS185" i="207" s="1"/>
  <c r="AN61" i="218"/>
  <c r="AP54" i="219"/>
  <c r="AI50" i="219"/>
  <c r="AH51" i="219"/>
  <c r="AQ226" i="207"/>
  <c r="AP226" i="207" s="1"/>
  <c r="AS226" i="207" s="1"/>
  <c r="AR226" i="207" s="1"/>
  <c r="AU226" i="207" s="1"/>
  <c r="AT226" i="207" s="1"/>
  <c r="AG45" i="219"/>
  <c r="AQ125" i="208"/>
  <c r="AP125" i="208" s="1"/>
  <c r="AS125" i="208" s="1"/>
  <c r="AR125" i="208" s="1"/>
  <c r="AU125" i="208" s="1"/>
  <c r="AT125" i="208" s="1"/>
  <c r="AT54" i="218"/>
  <c r="AS51" i="218"/>
  <c r="AK47" i="218"/>
  <c r="AR48" i="218"/>
  <c r="AL41" i="218"/>
  <c r="AQ135" i="208"/>
  <c r="AP135" i="208" s="1"/>
  <c r="AS135" i="208" s="1"/>
  <c r="AR135" i="208" s="1"/>
  <c r="AU135" i="208" s="1"/>
  <c r="AT135" i="208" s="1"/>
  <c r="AQ183" i="208"/>
  <c r="AP183" i="208" s="1"/>
  <c r="AS183" i="208" s="1"/>
  <c r="AR183" i="208" s="1"/>
  <c r="AU183" i="208" s="1"/>
  <c r="AT183" i="208" s="1"/>
  <c r="AK44" i="218"/>
  <c r="AQ233" i="208"/>
  <c r="AP233" i="208" s="1"/>
  <c r="AS233" i="208" s="1"/>
  <c r="AR233" i="208" s="1"/>
  <c r="AU233" i="208" s="1"/>
  <c r="AT233" i="208" s="1"/>
  <c r="AQ248" i="208"/>
  <c r="AP248" i="208" s="1"/>
  <c r="AS248" i="208" s="1"/>
  <c r="AR248" i="208" s="1"/>
  <c r="AG55" i="219"/>
  <c r="AH37" i="219"/>
  <c r="AK43" i="218"/>
  <c r="AQ53" i="218"/>
  <c r="AQ70" i="208"/>
  <c r="AP70" i="208" s="1"/>
  <c r="AS70" i="208" s="1"/>
  <c r="AP34" i="219"/>
  <c r="AU56" i="219"/>
  <c r="AT60" i="219"/>
  <c r="AQ69" i="207"/>
  <c r="AP69" i="207" s="1"/>
  <c r="AS69" i="207" s="1"/>
  <c r="AR69" i="207" s="1"/>
  <c r="AU69" i="207" s="1"/>
  <c r="AT69" i="207" s="1"/>
  <c r="AH43" i="219"/>
  <c r="AJ48" i="219"/>
  <c r="AQ244" i="207"/>
  <c r="AP244" i="207" s="1"/>
  <c r="AS244" i="207" s="1"/>
  <c r="AR244" i="207" s="1"/>
  <c r="AU244" i="207" s="1"/>
  <c r="AT244" i="207" s="1"/>
  <c r="AH38" i="220"/>
  <c r="AQ120" i="207"/>
  <c r="AP120" i="207" s="1"/>
  <c r="AS120" i="207" s="1"/>
  <c r="AR120" i="207" s="1"/>
  <c r="AU120" i="207" s="1"/>
  <c r="AT120" i="207" s="1"/>
  <c r="AP59" i="218"/>
  <c r="AQ240" i="207"/>
  <c r="AP240" i="207" s="1"/>
  <c r="AS240" i="207" s="1"/>
  <c r="AR240" i="207" s="1"/>
  <c r="AU240" i="207" s="1"/>
  <c r="AT240" i="207" s="1"/>
  <c r="AQ229" i="208"/>
  <c r="AP229" i="208" s="1"/>
  <c r="AS229" i="208" s="1"/>
  <c r="AR229" i="208" s="1"/>
  <c r="AU229" i="208" s="1"/>
  <c r="AT229" i="208" s="1"/>
  <c r="AQ46" i="207"/>
  <c r="AP46" i="207" s="1"/>
  <c r="AS46" i="207" s="1"/>
  <c r="AR46" i="207" s="1"/>
  <c r="AU46" i="207" s="1"/>
  <c r="AT46" i="207" s="1"/>
  <c r="AQ264" i="208"/>
  <c r="AP264" i="208" s="1"/>
  <c r="AS264" i="208" s="1"/>
  <c r="AQ40" i="219"/>
  <c r="AQ219" i="208"/>
  <c r="AP219" i="208" s="1"/>
  <c r="AS219" i="208" s="1"/>
  <c r="AR219" i="208" s="1"/>
  <c r="AQ141" i="207"/>
  <c r="AP141" i="207" s="1"/>
  <c r="AS141" i="207" s="1"/>
  <c r="AR141" i="207" s="1"/>
  <c r="AU141" i="207" s="1"/>
  <c r="AT141" i="207" s="1"/>
  <c r="AP35" i="219"/>
  <c r="AP39" i="219"/>
  <c r="AQ64" i="207"/>
  <c r="AP64" i="207" s="1"/>
  <c r="AS64" i="207" s="1"/>
  <c r="AR64" i="207" s="1"/>
  <c r="AU64" i="207" s="1"/>
  <c r="AT64" i="207" s="1"/>
  <c r="AQ43" i="208"/>
  <c r="AP43" i="208" s="1"/>
  <c r="AS43" i="208" s="1"/>
  <c r="AR43" i="208" s="1"/>
  <c r="AU43" i="208" s="1"/>
  <c r="AT43" i="208" s="1"/>
  <c r="AS37" i="218"/>
  <c r="AT57" i="218"/>
  <c r="AS39" i="219"/>
  <c r="AN41" i="219"/>
  <c r="AQ129" i="207"/>
  <c r="AP129" i="207" s="1"/>
  <c r="AS129" i="207" s="1"/>
  <c r="AJ51" i="219"/>
  <c r="AQ59" i="207"/>
  <c r="AP59" i="207" s="1"/>
  <c r="AS59" i="207" s="1"/>
  <c r="AR59" i="207" s="1"/>
  <c r="AU59" i="207" s="1"/>
  <c r="AT59" i="207" s="1"/>
  <c r="AN58" i="218"/>
  <c r="AM45" i="218"/>
  <c r="AP31" i="218"/>
  <c r="AQ66" i="207"/>
  <c r="AP66" i="207" s="1"/>
  <c r="AS66" i="207" s="1"/>
  <c r="AK40" i="219"/>
  <c r="AQ264" i="207"/>
  <c r="AP264" i="207" s="1"/>
  <c r="AS264" i="207" s="1"/>
  <c r="AR264" i="207" s="1"/>
  <c r="AU264" i="207" s="1"/>
  <c r="AT264" i="207" s="1"/>
  <c r="AC241" i="207"/>
  <c r="AB241" i="207" s="1"/>
  <c r="AE241" i="207" s="1"/>
  <c r="AD241" i="207" s="1"/>
  <c r="AG241" i="207" s="1"/>
  <c r="AF241" i="207" s="1"/>
  <c r="AQ51" i="208"/>
  <c r="AP51" i="208" s="1"/>
  <c r="AS51" i="208" s="1"/>
  <c r="AR51" i="208" s="1"/>
  <c r="AU51" i="208" s="1"/>
  <c r="AT51" i="208" s="1"/>
  <c r="AP54" i="218"/>
  <c r="AM62" i="218"/>
  <c r="AU43" i="218"/>
  <c r="AR58" i="218"/>
  <c r="AQ120" i="208"/>
  <c r="AP120" i="208" s="1"/>
  <c r="AS120" i="208" s="1"/>
  <c r="AR120" i="208" s="1"/>
  <c r="AU120" i="208" s="1"/>
  <c r="AT120" i="208" s="1"/>
  <c r="AQ205" i="208"/>
  <c r="AP205" i="208" s="1"/>
  <c r="AS205" i="208" s="1"/>
  <c r="AT32" i="219"/>
  <c r="AN53" i="218"/>
  <c r="AP38" i="218"/>
  <c r="AQ37" i="219"/>
  <c r="AR33" i="219"/>
  <c r="AO47" i="219"/>
  <c r="AS55" i="218"/>
  <c r="AK49" i="218"/>
  <c r="AQ207" i="208"/>
  <c r="AP207" i="208" s="1"/>
  <c r="AS207" i="208" s="1"/>
  <c r="AR207" i="208" s="1"/>
  <c r="AU207" i="208" s="1"/>
  <c r="AT207" i="208" s="1"/>
  <c r="AS54" i="218"/>
  <c r="AH33" i="219"/>
  <c r="AM42" i="218"/>
  <c r="AQ127" i="208"/>
  <c r="AP127" i="208" s="1"/>
  <c r="AS127" i="208" s="1"/>
  <c r="AR127" i="208" s="1"/>
  <c r="AU127" i="208" s="1"/>
  <c r="AT127" i="208" s="1"/>
  <c r="AI41" i="219"/>
  <c r="AJ35" i="218"/>
  <c r="AJ52" i="218"/>
  <c r="AI56" i="219"/>
  <c r="AT56" i="218"/>
  <c r="AM61" i="218"/>
  <c r="AQ55" i="218"/>
  <c r="AM37" i="218"/>
  <c r="AP42" i="218"/>
  <c r="AQ56" i="208"/>
  <c r="AP56" i="208" s="1"/>
  <c r="AS56" i="208" s="1"/>
  <c r="AR56" i="208" s="1"/>
  <c r="AU56" i="208" s="1"/>
  <c r="AT56" i="208" s="1"/>
  <c r="AM49" i="219"/>
  <c r="AI58" i="219"/>
  <c r="AR57" i="219"/>
  <c r="AN49" i="218"/>
  <c r="AL42" i="219"/>
  <c r="AO34" i="219"/>
  <c r="AQ117" i="207"/>
  <c r="AP117" i="207" s="1"/>
  <c r="AS117" i="207" s="1"/>
  <c r="AR117" i="207" s="1"/>
  <c r="AU117" i="207" s="1"/>
  <c r="AT117" i="207" s="1"/>
  <c r="AQ258" i="208"/>
  <c r="AP258" i="208" s="1"/>
  <c r="AS258" i="208" s="1"/>
  <c r="AQ114" i="207"/>
  <c r="AP114" i="207" s="1"/>
  <c r="AS114" i="207" s="1"/>
  <c r="O101" i="208"/>
  <c r="N101" i="208" s="1"/>
  <c r="Q101" i="208" s="1"/>
  <c r="P101" i="208" s="1"/>
  <c r="S101" i="208" s="1"/>
  <c r="R101" i="208" s="1"/>
  <c r="AQ52" i="208"/>
  <c r="AP52" i="208" s="1"/>
  <c r="AS52" i="208" s="1"/>
  <c r="AR52" i="208" s="1"/>
  <c r="AU52" i="208" s="1"/>
  <c r="AT52" i="208" s="1"/>
  <c r="AL51" i="218"/>
  <c r="AQ149" i="207"/>
  <c r="AP149" i="207" s="1"/>
  <c r="AS149" i="207" s="1"/>
  <c r="AR149" i="207" s="1"/>
  <c r="AU149" i="207" s="1"/>
  <c r="AT149" i="207" s="1"/>
  <c r="AR34" i="218"/>
  <c r="AI32" i="219"/>
  <c r="AO42" i="218"/>
  <c r="AQ34" i="219"/>
  <c r="AS56" i="219"/>
  <c r="AK57" i="219"/>
  <c r="AL59" i="219"/>
  <c r="AQ198" i="208"/>
  <c r="AP198" i="208" s="1"/>
  <c r="AS198" i="208" s="1"/>
  <c r="AT52" i="218"/>
  <c r="AQ121" i="207"/>
  <c r="AP121" i="207" s="1"/>
  <c r="AS121" i="207" s="1"/>
  <c r="AO54" i="219"/>
  <c r="AM57" i="219"/>
  <c r="O41" i="208"/>
  <c r="N41" i="208" s="1"/>
  <c r="Q41" i="208" s="1"/>
  <c r="AR54" i="219"/>
  <c r="AU56" i="218"/>
  <c r="AM44" i="218"/>
  <c r="AQ132" i="207"/>
  <c r="AP132" i="207" s="1"/>
  <c r="AS132" i="207" s="1"/>
  <c r="AR132" i="207" s="1"/>
  <c r="AU132" i="207" s="1"/>
  <c r="AT132" i="207" s="1"/>
  <c r="AH56" i="220"/>
  <c r="AQ116" i="208"/>
  <c r="AP116" i="208" s="1"/>
  <c r="AS116" i="208" s="1"/>
  <c r="AR116" i="208" s="1"/>
  <c r="AU116" i="208" s="1"/>
  <c r="AT116" i="208" s="1"/>
  <c r="AM36" i="218"/>
  <c r="AQ252" i="207"/>
  <c r="AP252" i="207" s="1"/>
  <c r="AS252" i="207" s="1"/>
  <c r="AR252" i="207" s="1"/>
  <c r="AU252" i="207" s="1"/>
  <c r="AT252" i="207" s="1"/>
  <c r="AJ44" i="218"/>
  <c r="AQ138" i="207"/>
  <c r="AP138" i="207" s="1"/>
  <c r="AS138" i="207" s="1"/>
  <c r="AR138" i="207" s="1"/>
  <c r="AU138" i="207" s="1"/>
  <c r="AT138" i="207" s="1"/>
  <c r="AT44" i="218"/>
  <c r="AR56" i="218"/>
  <c r="AO33" i="218"/>
  <c r="AI39" i="219"/>
  <c r="AI52" i="219"/>
  <c r="AH56" i="219"/>
  <c r="AJ55" i="218"/>
  <c r="AG52" i="219"/>
  <c r="AO38" i="219"/>
  <c r="AR46" i="219"/>
  <c r="AK61" i="219"/>
  <c r="AI44" i="220"/>
  <c r="AO48" i="219"/>
  <c r="AL36" i="219"/>
  <c r="AQ49" i="218"/>
  <c r="AM39" i="219"/>
  <c r="AI42" i="220"/>
  <c r="AS50" i="219"/>
  <c r="AS36" i="219"/>
  <c r="AM41" i="219"/>
  <c r="AQ203" i="207"/>
  <c r="AP203" i="207" s="1"/>
  <c r="AS203" i="207" s="1"/>
  <c r="AN52" i="219"/>
  <c r="AQ127" i="207"/>
  <c r="AP127" i="207" s="1"/>
  <c r="AS127" i="207" s="1"/>
  <c r="AR127" i="207" s="1"/>
  <c r="AU127" i="207" s="1"/>
  <c r="AT127" i="207" s="1"/>
  <c r="AQ149" i="208"/>
  <c r="AP149" i="208" s="1"/>
  <c r="AS149" i="208" s="1"/>
  <c r="AR149" i="208" s="1"/>
  <c r="AU149" i="208" s="1"/>
  <c r="AT149" i="208" s="1"/>
  <c r="AU51" i="218"/>
  <c r="AU37" i="219"/>
  <c r="AQ68" i="208"/>
  <c r="AP68" i="208" s="1"/>
  <c r="AS68" i="208" s="1"/>
  <c r="AQ55" i="208"/>
  <c r="AP55" i="208" s="1"/>
  <c r="AS55" i="208" s="1"/>
  <c r="AJ36" i="218"/>
  <c r="AN43" i="218"/>
  <c r="AG33" i="220"/>
  <c r="AQ266" i="207"/>
  <c r="AP266" i="207" s="1"/>
  <c r="AS266" i="207" s="1"/>
  <c r="AR266" i="207" s="1"/>
  <c r="AU266" i="207" s="1"/>
  <c r="AT266" i="207" s="1"/>
  <c r="AQ123" i="208"/>
  <c r="AP123" i="208" s="1"/>
  <c r="AS123" i="208" s="1"/>
  <c r="AQ194" i="208"/>
  <c r="AP194" i="208" s="1"/>
  <c r="AS194" i="208" s="1"/>
  <c r="AR194" i="208" s="1"/>
  <c r="AU194" i="208" s="1"/>
  <c r="AT194" i="208" s="1"/>
  <c r="AK35" i="218"/>
  <c r="AO37" i="219"/>
  <c r="AN42" i="218"/>
  <c r="AG41" i="220"/>
  <c r="AQ233" i="207"/>
  <c r="AP233" i="207" s="1"/>
  <c r="AS233" i="207" s="1"/>
  <c r="AR233" i="207" s="1"/>
  <c r="AU233" i="207" s="1"/>
  <c r="AT233" i="207" s="1"/>
  <c r="AQ236" i="208"/>
  <c r="AP236" i="208" s="1"/>
  <c r="AS236" i="208" s="1"/>
  <c r="AR236" i="208" s="1"/>
  <c r="AQ223" i="208"/>
  <c r="AP223" i="208" s="1"/>
  <c r="AS223" i="208" s="1"/>
  <c r="AM46" i="218"/>
  <c r="AL57" i="218"/>
  <c r="AK39" i="218"/>
  <c r="AQ47" i="208"/>
  <c r="AP47" i="208" s="1"/>
  <c r="AS47" i="208" s="1"/>
  <c r="AR47" i="208" s="1"/>
  <c r="AU47" i="208" s="1"/>
  <c r="AT47" i="208" s="1"/>
  <c r="AQ230" i="207"/>
  <c r="AP230" i="207" s="1"/>
  <c r="AS230" i="207" s="1"/>
  <c r="AR230" i="207" s="1"/>
  <c r="AU230" i="207" s="1"/>
  <c r="AT230" i="207" s="1"/>
  <c r="AN48" i="219"/>
  <c r="AC216" i="207"/>
  <c r="AB216" i="207" s="1"/>
  <c r="AE216" i="207" s="1"/>
  <c r="AD216" i="207" s="1"/>
  <c r="AG216" i="207" s="1"/>
  <c r="AF216" i="207" s="1"/>
  <c r="AQ70" i="207"/>
  <c r="AP70" i="207" s="1"/>
  <c r="AS70" i="207" s="1"/>
  <c r="AR70" i="207" s="1"/>
  <c r="AU70" i="207" s="1"/>
  <c r="AT70" i="207" s="1"/>
  <c r="AJ34" i="218"/>
  <c r="AG38" i="219"/>
  <c r="AQ222" i="208"/>
  <c r="AP222" i="208" s="1"/>
  <c r="AS222" i="208" s="1"/>
  <c r="AU49" i="219"/>
  <c r="AN35" i="219"/>
  <c r="AQ44" i="218"/>
  <c r="AJ61" i="218"/>
  <c r="AQ232" i="208"/>
  <c r="AP232" i="208" s="1"/>
  <c r="AS232" i="208" s="1"/>
  <c r="AN36" i="219"/>
  <c r="AU44" i="218"/>
  <c r="AH58" i="219"/>
  <c r="AU42" i="218"/>
  <c r="AQ210" i="207"/>
  <c r="AP210" i="207" s="1"/>
  <c r="AS210" i="207" s="1"/>
  <c r="AR210" i="207" s="1"/>
  <c r="AU210" i="207" s="1"/>
  <c r="AT210" i="207" s="1"/>
  <c r="AJ54" i="218"/>
  <c r="AT35" i="218"/>
  <c r="AN39" i="218"/>
  <c r="AK40" i="218"/>
  <c r="AJ53" i="218"/>
  <c r="AI47" i="219"/>
  <c r="AQ206" i="207"/>
  <c r="AP206" i="207" s="1"/>
  <c r="AS206" i="207" s="1"/>
  <c r="AH50" i="219"/>
  <c r="AO47" i="218"/>
  <c r="AR40" i="218"/>
  <c r="AQ67" i="207"/>
  <c r="AP67" i="207" s="1"/>
  <c r="AS67" i="207" s="1"/>
  <c r="AQ47" i="218"/>
  <c r="AH59" i="219"/>
  <c r="AI48" i="219"/>
  <c r="AQ192" i="208"/>
  <c r="AP192" i="208" s="1"/>
  <c r="AS192" i="208" s="1"/>
  <c r="AR192" i="208" s="1"/>
  <c r="AU192" i="208" s="1"/>
  <c r="AT192" i="208" s="1"/>
  <c r="AO36" i="218"/>
  <c r="AJ37" i="219"/>
  <c r="AN31" i="219"/>
  <c r="AQ249" i="208"/>
  <c r="AP249" i="208" s="1"/>
  <c r="AS249" i="208" s="1"/>
  <c r="AP44" i="219"/>
  <c r="AU35" i="218"/>
  <c r="AT61" i="219"/>
  <c r="AL61" i="219"/>
  <c r="K26" i="226" s="1"/>
  <c r="P26" i="226" s="1"/>
  <c r="AQ211" i="208"/>
  <c r="AP211" i="208" s="1"/>
  <c r="AS211" i="208" s="1"/>
  <c r="AR211" i="208" s="1"/>
  <c r="AU211" i="208" s="1"/>
  <c r="AT211" i="208" s="1"/>
  <c r="AQ48" i="208"/>
  <c r="AP48" i="208" s="1"/>
  <c r="AS48" i="208" s="1"/>
  <c r="AR48" i="208" s="1"/>
  <c r="AU48" i="208" s="1"/>
  <c r="AT48" i="208" s="1"/>
  <c r="AS39" i="218"/>
  <c r="AQ237" i="207"/>
  <c r="AP237" i="207" s="1"/>
  <c r="AS237" i="207" s="1"/>
  <c r="AR237" i="207" s="1"/>
  <c r="AU237" i="207" s="1"/>
  <c r="AT237" i="207" s="1"/>
  <c r="AK45" i="219"/>
  <c r="AQ218" i="208"/>
  <c r="AP218" i="208" s="1"/>
  <c r="AS218" i="208" s="1"/>
  <c r="AK58" i="219"/>
  <c r="AQ150" i="207"/>
  <c r="AP150" i="207" s="1"/>
  <c r="AS150" i="207" s="1"/>
  <c r="AO54" i="218"/>
  <c r="AI45" i="220"/>
  <c r="AR32" i="218"/>
  <c r="AG34" i="220"/>
  <c r="AC136" i="208"/>
  <c r="AB136" i="208" s="1"/>
  <c r="AE136" i="208" s="1"/>
  <c r="AD136" i="208" s="1"/>
  <c r="AG136" i="208" s="1"/>
  <c r="AF136" i="208" s="1"/>
  <c r="AL33" i="219"/>
  <c r="AH39" i="219"/>
  <c r="AQ260" i="207"/>
  <c r="AP260" i="207" s="1"/>
  <c r="AS260" i="207" s="1"/>
  <c r="AQ33" i="218"/>
  <c r="AO57" i="219"/>
  <c r="AJ59" i="219"/>
  <c r="AR60" i="219"/>
  <c r="AK52" i="219"/>
  <c r="AS33" i="219"/>
  <c r="AI57" i="219"/>
  <c r="AQ191" i="207"/>
  <c r="AP191" i="207" s="1"/>
  <c r="AS191" i="207" s="1"/>
  <c r="AR191" i="207" s="1"/>
  <c r="AU191" i="207" s="1"/>
  <c r="AT191" i="207" s="1"/>
  <c r="AQ134" i="207"/>
  <c r="AP134" i="207" s="1"/>
  <c r="AS134" i="207" s="1"/>
  <c r="AR134" i="207" s="1"/>
  <c r="AU134" i="207" s="1"/>
  <c r="AT134" i="207" s="1"/>
  <c r="AQ130" i="208"/>
  <c r="AP130" i="208" s="1"/>
  <c r="AS130" i="208" s="1"/>
  <c r="AR130" i="208" s="1"/>
  <c r="AU130" i="208" s="1"/>
  <c r="AT130" i="208" s="1"/>
  <c r="AG44" i="219"/>
  <c r="AQ67" i="208"/>
  <c r="AP67" i="208" s="1"/>
  <c r="AS67" i="208" s="1"/>
  <c r="AP45" i="219"/>
  <c r="AH52" i="220"/>
  <c r="AI59" i="220"/>
  <c r="AK60" i="219"/>
  <c r="AQ110" i="207"/>
  <c r="AP110" i="207" s="1"/>
  <c r="AS110" i="207" s="1"/>
  <c r="AR110" i="207" s="1"/>
  <c r="AU110" i="207" s="1"/>
  <c r="AT110" i="207" s="1"/>
  <c r="AS47" i="218"/>
  <c r="AQ187" i="208"/>
  <c r="AP187" i="208" s="1"/>
  <c r="AS187" i="208" s="1"/>
  <c r="AR187" i="208" s="1"/>
  <c r="AU187" i="208" s="1"/>
  <c r="AT187" i="208" s="1"/>
  <c r="AQ57" i="207"/>
  <c r="AP57" i="207" s="1"/>
  <c r="AS57" i="207" s="1"/>
  <c r="AR57" i="207" s="1"/>
  <c r="AU57" i="207" s="1"/>
  <c r="AT57" i="207" s="1"/>
  <c r="AQ199" i="208"/>
  <c r="AP199" i="208" s="1"/>
  <c r="AS199" i="208" s="1"/>
  <c r="AR199" i="208" s="1"/>
  <c r="AU199" i="208" s="1"/>
  <c r="AT199" i="208" s="1"/>
  <c r="AQ215" i="208"/>
  <c r="AP215" i="208" s="1"/>
  <c r="AS215" i="208" s="1"/>
  <c r="AS62" i="219"/>
  <c r="AQ182" i="207"/>
  <c r="AP182" i="207" s="1"/>
  <c r="AS182" i="207" s="1"/>
  <c r="AR182" i="207" s="1"/>
  <c r="AU182" i="207" s="1"/>
  <c r="AT182" i="207" s="1"/>
  <c r="AQ185" i="208"/>
  <c r="AP185" i="208" s="1"/>
  <c r="AS185" i="208" s="1"/>
  <c r="AR185" i="208" s="1"/>
  <c r="AU185" i="208" s="1"/>
  <c r="AT185" i="208" s="1"/>
  <c r="AQ123" i="207"/>
  <c r="AP123" i="207" s="1"/>
  <c r="AS123" i="207" s="1"/>
  <c r="AR123" i="207" s="1"/>
  <c r="AU123" i="207" s="1"/>
  <c r="AT123" i="207" s="1"/>
  <c r="AG51" i="219"/>
  <c r="AQ32" i="219"/>
  <c r="K31" i="226" s="1"/>
  <c r="P31" i="226" s="1"/>
  <c r="V31" i="226" s="1"/>
  <c r="AQ108" i="207"/>
  <c r="AP108" i="207" s="1"/>
  <c r="AS108" i="207" s="1"/>
  <c r="AR108" i="207" s="1"/>
  <c r="AU108" i="207" s="1"/>
  <c r="AT108" i="207" s="1"/>
  <c r="AL58" i="218"/>
  <c r="AT42" i="218"/>
  <c r="AQ105" i="207"/>
  <c r="AP105" i="207" s="1"/>
  <c r="AS105" i="207" s="1"/>
  <c r="AN59" i="219"/>
  <c r="AQ234" i="208"/>
  <c r="AP234" i="208" s="1"/>
  <c r="AS234" i="208" s="1"/>
  <c r="AR234" i="208" s="1"/>
  <c r="AU234" i="208" s="1"/>
  <c r="AT234" i="208" s="1"/>
  <c r="AN37" i="218"/>
  <c r="AG59" i="220"/>
  <c r="AQ43" i="218"/>
  <c r="AQ54" i="207"/>
  <c r="AP54" i="207" s="1"/>
  <c r="AS54" i="207" s="1"/>
  <c r="AP40" i="219"/>
  <c r="AQ239" i="208"/>
  <c r="AP239" i="208" s="1"/>
  <c r="AS239" i="208" s="1"/>
  <c r="AR239" i="208" s="1"/>
  <c r="AU239" i="208" s="1"/>
  <c r="AT239" i="208" s="1"/>
  <c r="AQ234" i="207"/>
  <c r="AP234" i="207" s="1"/>
  <c r="AS234" i="207" s="1"/>
  <c r="AR234" i="207" s="1"/>
  <c r="AU234" i="207" s="1"/>
  <c r="AT234" i="207" s="1"/>
  <c r="AQ56" i="218"/>
  <c r="AH42" i="219"/>
  <c r="AQ218" i="207"/>
  <c r="AP218" i="207" s="1"/>
  <c r="AS218" i="207" s="1"/>
  <c r="AQ188" i="207"/>
  <c r="AP188" i="207" s="1"/>
  <c r="AS188" i="207" s="1"/>
  <c r="AR188" i="207" s="1"/>
  <c r="AU188" i="207" s="1"/>
  <c r="AT188" i="207" s="1"/>
  <c r="AQ225" i="208"/>
  <c r="AP225" i="208" s="1"/>
  <c r="AS225" i="208" s="1"/>
  <c r="AR225" i="208" s="1"/>
  <c r="AU225" i="208" s="1"/>
  <c r="AT225" i="208" s="1"/>
  <c r="AG42" i="219"/>
  <c r="AN41" i="218"/>
  <c r="AJ33" i="218"/>
  <c r="AR52" i="219"/>
  <c r="AQ222" i="207"/>
  <c r="AP222" i="207" s="1"/>
  <c r="AS222" i="207" s="1"/>
  <c r="AR222" i="207" s="1"/>
  <c r="AU222" i="207" s="1"/>
  <c r="AT222" i="207" s="1"/>
  <c r="AU34" i="219"/>
  <c r="AR59" i="219"/>
  <c r="AM40" i="218"/>
  <c r="AP53" i="218"/>
  <c r="AM56" i="219"/>
  <c r="AJ31" i="218"/>
  <c r="AK62" i="218"/>
  <c r="AO43" i="218"/>
  <c r="AQ66" i="208"/>
  <c r="AP66" i="208" s="1"/>
  <c r="AS66" i="208" s="1"/>
  <c r="AN38" i="218"/>
  <c r="AI34" i="219"/>
  <c r="AP62" i="218"/>
  <c r="AS35" i="218"/>
  <c r="AT53" i="218"/>
  <c r="AQ109" i="207"/>
  <c r="AP109" i="207" s="1"/>
  <c r="AS109" i="207" s="1"/>
  <c r="AR109" i="207" s="1"/>
  <c r="AU109" i="207" s="1"/>
  <c r="AT109" i="207" s="1"/>
  <c r="AQ50" i="218"/>
  <c r="AM34" i="218"/>
  <c r="AL50" i="218"/>
  <c r="AS44" i="219"/>
  <c r="AL60" i="219"/>
  <c r="AO40" i="219"/>
  <c r="AT48" i="219"/>
  <c r="AL46" i="219"/>
  <c r="AM48" i="219"/>
  <c r="AQ104" i="207"/>
  <c r="AP104" i="207" s="1"/>
  <c r="AS104" i="207" s="1"/>
  <c r="AR104" i="207" s="1"/>
  <c r="AU104" i="207" s="1"/>
  <c r="AT104" i="207" s="1"/>
  <c r="AQ204" i="208"/>
  <c r="AP204" i="208" s="1"/>
  <c r="AS204" i="208" s="1"/>
  <c r="AR204" i="208" s="1"/>
  <c r="AU204" i="208" s="1"/>
  <c r="AT204" i="208" s="1"/>
  <c r="AS56" i="218"/>
  <c r="AN60" i="219"/>
  <c r="AQ104" i="208"/>
  <c r="AP104" i="208" s="1"/>
  <c r="AS104" i="208" s="1"/>
  <c r="AQ228" i="207"/>
  <c r="AP228" i="207" s="1"/>
  <c r="AS228" i="207" s="1"/>
  <c r="AR228" i="207" s="1"/>
  <c r="AU228" i="207" s="1"/>
  <c r="AT228" i="207" s="1"/>
  <c r="AQ71" i="207"/>
  <c r="AP71" i="207" s="1"/>
  <c r="AS71" i="207" s="1"/>
  <c r="AR71" i="207" s="1"/>
  <c r="AU71" i="207" s="1"/>
  <c r="AT71" i="207" s="1"/>
  <c r="AN33" i="218"/>
  <c r="AQ54" i="208"/>
  <c r="AP54" i="208" s="1"/>
  <c r="AS54" i="208" s="1"/>
  <c r="AK41" i="219"/>
  <c r="AI54" i="219"/>
  <c r="AQ227" i="207"/>
  <c r="AP227" i="207" s="1"/>
  <c r="AS227" i="207" s="1"/>
  <c r="AQ142" i="208"/>
  <c r="AP142" i="208" s="1"/>
  <c r="AS142" i="208" s="1"/>
  <c r="AR142" i="208" s="1"/>
  <c r="AU142" i="208" s="1"/>
  <c r="AT142" i="208" s="1"/>
  <c r="AQ54" i="219"/>
  <c r="AQ111" i="208"/>
  <c r="AP111" i="208" s="1"/>
  <c r="AS111" i="208" s="1"/>
  <c r="AR111" i="208" s="1"/>
  <c r="AU111" i="208" s="1"/>
  <c r="AT111" i="208" s="1"/>
  <c r="AK54" i="219"/>
  <c r="AU50" i="219"/>
  <c r="AQ63" i="208"/>
  <c r="AP63" i="208" s="1"/>
  <c r="AS63" i="208" s="1"/>
  <c r="AR63" i="208" s="1"/>
  <c r="AJ60" i="219"/>
  <c r="AQ208" i="207"/>
  <c r="AP208" i="207" s="1"/>
  <c r="AS208" i="207" s="1"/>
  <c r="AR208" i="207" s="1"/>
  <c r="AU208" i="207" s="1"/>
  <c r="AT208" i="207" s="1"/>
  <c r="AP36" i="218"/>
  <c r="AG48" i="220"/>
  <c r="AG35" i="220"/>
  <c r="AQ72" i="208"/>
  <c r="AP72" i="208" s="1"/>
  <c r="AS72" i="208" s="1"/>
  <c r="AR72" i="208" s="1"/>
  <c r="AU72" i="208" s="1"/>
  <c r="AT72" i="208" s="1"/>
  <c r="AK59" i="219"/>
  <c r="AP34" i="218"/>
  <c r="AO56" i="219"/>
  <c r="AH31" i="220"/>
  <c r="AQ153" i="207"/>
  <c r="AP153" i="207" s="1"/>
  <c r="AS153" i="207" s="1"/>
  <c r="AR153" i="207" s="1"/>
  <c r="AU153" i="207" s="1"/>
  <c r="AT153" i="207" s="1"/>
  <c r="AQ65" i="208"/>
  <c r="AP65" i="208" s="1"/>
  <c r="AS65" i="208" s="1"/>
  <c r="AR65" i="208" s="1"/>
  <c r="AU65" i="208" s="1"/>
  <c r="AT65" i="208" s="1"/>
  <c r="AR35" i="219"/>
  <c r="AM32" i="219"/>
  <c r="K27" i="226" s="1"/>
  <c r="P27" i="226" s="1"/>
  <c r="V27" i="226" s="1"/>
  <c r="AQ121" i="208"/>
  <c r="AP121" i="208" s="1"/>
  <c r="AS121" i="208" s="1"/>
  <c r="AQ257" i="208"/>
  <c r="AP257" i="208" s="1"/>
  <c r="AS257" i="208" s="1"/>
  <c r="AR257" i="208" s="1"/>
  <c r="AU257" i="208" s="1"/>
  <c r="AT257" i="208" s="1"/>
  <c r="AQ254" i="208"/>
  <c r="AP254" i="208" s="1"/>
  <c r="AS254" i="208" s="1"/>
  <c r="AR254" i="208" s="1"/>
  <c r="AU254" i="208" s="1"/>
  <c r="AT254" i="208" s="1"/>
  <c r="AS57" i="219"/>
  <c r="AH57" i="220"/>
  <c r="AL55" i="218"/>
  <c r="AK58" i="218"/>
  <c r="O41" i="207"/>
  <c r="N41" i="207" s="1"/>
  <c r="Q41" i="207" s="1"/>
  <c r="AQ262" i="208"/>
  <c r="AP262" i="208" s="1"/>
  <c r="AS262" i="208" s="1"/>
  <c r="AR262" i="208" s="1"/>
  <c r="AU262" i="208" s="1"/>
  <c r="AT262" i="208" s="1"/>
  <c r="AL48" i="219"/>
  <c r="AQ265" i="208"/>
  <c r="AP265" i="208" s="1"/>
  <c r="AS265" i="208" s="1"/>
  <c r="AR265" i="208" s="1"/>
  <c r="AU265" i="208" s="1"/>
  <c r="AT265" i="208" s="1"/>
  <c r="AQ203" i="208"/>
  <c r="AP203" i="208" s="1"/>
  <c r="AS203" i="208" s="1"/>
  <c r="AR203" i="208" s="1"/>
  <c r="AU203" i="208" s="1"/>
  <c r="AT203" i="208" s="1"/>
  <c r="AQ115" i="208"/>
  <c r="AP115" i="208" s="1"/>
  <c r="AS115" i="208" s="1"/>
  <c r="AR115" i="208" s="1"/>
  <c r="AU115" i="208" s="1"/>
  <c r="AT115" i="208" s="1"/>
  <c r="AL52" i="219"/>
  <c r="AQ152" i="208"/>
  <c r="AP152" i="208" s="1"/>
  <c r="AS152" i="208" s="1"/>
  <c r="AR152" i="208" s="1"/>
  <c r="AU152" i="208" s="1"/>
  <c r="AT152" i="208" s="1"/>
  <c r="AU50" i="218"/>
  <c r="AP56" i="218"/>
  <c r="AS34" i="218"/>
  <c r="AL32" i="218"/>
  <c r="AQ32" i="218"/>
  <c r="AP41" i="219"/>
  <c r="AT51" i="219"/>
  <c r="AQ219" i="207"/>
  <c r="AP219" i="207" s="1"/>
  <c r="AS219" i="207" s="1"/>
  <c r="AR219" i="207" s="1"/>
  <c r="AU219" i="207" s="1"/>
  <c r="AT219" i="207" s="1"/>
  <c r="AG40" i="220"/>
  <c r="AH34" i="220"/>
  <c r="AQ134" i="208"/>
  <c r="AP134" i="208" s="1"/>
  <c r="AS134" i="208" s="1"/>
  <c r="AR134" i="208" s="1"/>
  <c r="AU134" i="208" s="1"/>
  <c r="AT134" i="208" s="1"/>
  <c r="AR31" i="219"/>
  <c r="AK34" i="219"/>
  <c r="AQ53" i="207"/>
  <c r="AP53" i="207" s="1"/>
  <c r="AS53" i="207" s="1"/>
  <c r="AR53" i="207" s="1"/>
  <c r="AU53" i="207" s="1"/>
  <c r="AT53" i="207" s="1"/>
  <c r="AN57" i="219"/>
  <c r="AL47" i="218"/>
  <c r="AS45" i="218"/>
  <c r="AN56" i="218"/>
  <c r="AR39" i="218"/>
  <c r="AJ45" i="218"/>
  <c r="AR37" i="218"/>
  <c r="AQ133" i="208"/>
  <c r="AP133" i="208" s="1"/>
  <c r="AS133" i="208" s="1"/>
  <c r="AI49" i="220"/>
  <c r="AN40" i="219"/>
  <c r="AQ122" i="208"/>
  <c r="AP122" i="208" s="1"/>
  <c r="AS122" i="208" s="1"/>
  <c r="AR122" i="208" s="1"/>
  <c r="AU122" i="208" s="1"/>
  <c r="AT122" i="208" s="1"/>
  <c r="AG31" i="219"/>
  <c r="BH33" i="204" s="1"/>
  <c r="AQ51" i="218"/>
  <c r="AG39" i="219"/>
  <c r="AH52" i="219"/>
  <c r="AI31" i="219"/>
  <c r="AM55" i="218"/>
  <c r="AU40" i="218"/>
  <c r="AQ239" i="207"/>
  <c r="AP239" i="207" s="1"/>
  <c r="AS239" i="207" s="1"/>
  <c r="AQ44" i="207"/>
  <c r="AP44" i="207" s="1"/>
  <c r="AS44" i="207" s="1"/>
  <c r="AR44" i="207" s="1"/>
  <c r="AU44" i="207" s="1"/>
  <c r="AT44" i="207" s="1"/>
  <c r="AQ255" i="207"/>
  <c r="AP255" i="207" s="1"/>
  <c r="AS255" i="207" s="1"/>
  <c r="AR255" i="207" s="1"/>
  <c r="AU255" i="207" s="1"/>
  <c r="AT255" i="207" s="1"/>
  <c r="AQ256" i="207"/>
  <c r="AP256" i="207" s="1"/>
  <c r="AS256" i="207" s="1"/>
  <c r="AQ148" i="207"/>
  <c r="AP148" i="207" s="1"/>
  <c r="AS148" i="207" s="1"/>
  <c r="AR148" i="207" s="1"/>
  <c r="AU148" i="207" s="1"/>
  <c r="AT148" i="207" s="1"/>
  <c r="AQ184" i="207"/>
  <c r="AP184" i="207" s="1"/>
  <c r="AS184" i="207" s="1"/>
  <c r="AR184" i="207" s="1"/>
  <c r="AU184" i="207" s="1"/>
  <c r="AT184" i="207" s="1"/>
  <c r="AQ250" i="208"/>
  <c r="AP250" i="208" s="1"/>
  <c r="AS250" i="208" s="1"/>
  <c r="AR250" i="208" s="1"/>
  <c r="AU250" i="208" s="1"/>
  <c r="AT250" i="208" s="1"/>
  <c r="AI59" i="219"/>
  <c r="AG43" i="219"/>
  <c r="AM60" i="218"/>
  <c r="AK50" i="218"/>
  <c r="AQ192" i="207"/>
  <c r="AP192" i="207" s="1"/>
  <c r="AS192" i="207" s="1"/>
  <c r="AR192" i="207" s="1"/>
  <c r="AU192" i="207" s="1"/>
  <c r="AT192" i="207" s="1"/>
  <c r="AM47" i="219"/>
  <c r="AQ246" i="207"/>
  <c r="AP246" i="207" s="1"/>
  <c r="AS246" i="207" s="1"/>
  <c r="AQ266" i="208"/>
  <c r="AP266" i="208" s="1"/>
  <c r="AS266" i="208" s="1"/>
  <c r="AR266" i="208" s="1"/>
  <c r="AU266" i="208" s="1"/>
  <c r="AT266" i="208" s="1"/>
  <c r="AI42" i="219"/>
  <c r="AG60" i="219"/>
  <c r="AM38" i="218"/>
  <c r="AS57" i="218"/>
  <c r="AM56" i="218"/>
  <c r="AN60" i="218"/>
  <c r="AQ46" i="218"/>
  <c r="AL52" i="218"/>
  <c r="AQ151" i="208"/>
  <c r="AP151" i="208" s="1"/>
  <c r="AS151" i="208" s="1"/>
  <c r="AR151" i="208" s="1"/>
  <c r="AU151" i="208" s="1"/>
  <c r="AT151" i="208" s="1"/>
  <c r="AQ69" i="208"/>
  <c r="AP69" i="208" s="1"/>
  <c r="AS69" i="208" s="1"/>
  <c r="AR69" i="208" s="1"/>
  <c r="AU69" i="208" s="1"/>
  <c r="AT69" i="208" s="1"/>
  <c r="AH55" i="219"/>
  <c r="AS50" i="218"/>
  <c r="AH49" i="219"/>
  <c r="AN36" i="218"/>
  <c r="AG40" i="219"/>
  <c r="AK42" i="218"/>
  <c r="AP41" i="218"/>
  <c r="AQ65" i="207"/>
  <c r="AP65" i="207" s="1"/>
  <c r="AS65" i="207" s="1"/>
  <c r="AR65" i="207" s="1"/>
  <c r="AU65" i="207" s="1"/>
  <c r="AT65" i="207" s="1"/>
  <c r="AQ209" i="207"/>
  <c r="AP209" i="207" s="1"/>
  <c r="AS209" i="207" s="1"/>
  <c r="AR209" i="207" s="1"/>
  <c r="AU209" i="207" s="1"/>
  <c r="AT209" i="207" s="1"/>
  <c r="AQ195" i="207"/>
  <c r="AP195" i="207" s="1"/>
  <c r="AS195" i="207" s="1"/>
  <c r="AR195" i="207" s="1"/>
  <c r="AU195" i="207" s="1"/>
  <c r="AT195" i="207" s="1"/>
  <c r="AH31" i="219"/>
  <c r="AN46" i="218"/>
  <c r="AR57" i="218"/>
  <c r="AN57" i="218"/>
  <c r="AK60" i="218"/>
  <c r="AK41" i="218"/>
  <c r="AJ50" i="218"/>
  <c r="AQ116" i="207"/>
  <c r="AP116" i="207" s="1"/>
  <c r="AS116" i="207" s="1"/>
  <c r="AN44" i="219"/>
  <c r="AQ58" i="208"/>
  <c r="AP58" i="208" s="1"/>
  <c r="AS58" i="208" s="1"/>
  <c r="AR58" i="208" s="1"/>
  <c r="AU58" i="208" s="1"/>
  <c r="AT58" i="208" s="1"/>
  <c r="AU54" i="218"/>
  <c r="AI43" i="219"/>
  <c r="AI45" i="219"/>
  <c r="AQ61" i="218"/>
  <c r="AQ34" i="218"/>
  <c r="AU46" i="218"/>
  <c r="AL61" i="218"/>
  <c r="J26" i="226" s="1"/>
  <c r="J39" i="226" s="1"/>
  <c r="O39" i="226" s="1"/>
  <c r="U26" i="226" s="1"/>
  <c r="I40" i="231" s="1"/>
  <c r="AH57" i="219"/>
  <c r="AG33" i="219"/>
  <c r="AL46" i="218"/>
  <c r="AQ140" i="208"/>
  <c r="AP140" i="208" s="1"/>
  <c r="AS140" i="208" s="1"/>
  <c r="AR140" i="208" s="1"/>
  <c r="AU140" i="208" s="1"/>
  <c r="AT140" i="208" s="1"/>
  <c r="AO53" i="219"/>
  <c r="AG48" i="219"/>
  <c r="AL59" i="218"/>
  <c r="AN35" i="218"/>
  <c r="AQ106" i="207"/>
  <c r="AP106" i="207" s="1"/>
  <c r="AS106" i="207" s="1"/>
  <c r="AI35" i="219"/>
  <c r="AU34" i="218"/>
  <c r="AQ212" i="207"/>
  <c r="AP212" i="207" s="1"/>
  <c r="AS212" i="207" s="1"/>
  <c r="AR212" i="207" s="1"/>
  <c r="AU212" i="207" s="1"/>
  <c r="AT212" i="207" s="1"/>
  <c r="AG54" i="220"/>
  <c r="AQ37" i="218"/>
  <c r="AR42" i="218"/>
  <c r="AQ126" i="207"/>
  <c r="AP126" i="207" s="1"/>
  <c r="AS126" i="207" s="1"/>
  <c r="AR126" i="207" s="1"/>
  <c r="AU126" i="207" s="1"/>
  <c r="AT126" i="207" s="1"/>
  <c r="AP44" i="218"/>
  <c r="AP35" i="218"/>
  <c r="AL31" i="219"/>
  <c r="AP57" i="219"/>
  <c r="AO49" i="219"/>
  <c r="AU59" i="219"/>
  <c r="AS31" i="219"/>
  <c r="AK32" i="219"/>
  <c r="AQ63" i="207"/>
  <c r="AP63" i="207" s="1"/>
  <c r="AS63" i="207" s="1"/>
  <c r="AT62" i="219"/>
  <c r="AN32" i="219"/>
  <c r="K28" i="226" s="1"/>
  <c r="P28" i="226" s="1"/>
  <c r="V28" i="226" s="1"/>
  <c r="AR45" i="219"/>
  <c r="AL39" i="219"/>
  <c r="AS44" i="218"/>
  <c r="AQ243" i="208"/>
  <c r="AP243" i="208" s="1"/>
  <c r="AS243" i="208" s="1"/>
  <c r="AR243" i="208" s="1"/>
  <c r="AU243" i="208" s="1"/>
  <c r="AT243" i="208" s="1"/>
  <c r="AQ247" i="207"/>
  <c r="AP247" i="207" s="1"/>
  <c r="AS247" i="207" s="1"/>
  <c r="AR247" i="207" s="1"/>
  <c r="AU247" i="207" s="1"/>
  <c r="AT247" i="207" s="1"/>
  <c r="AQ141" i="208"/>
  <c r="AP141" i="208" s="1"/>
  <c r="AS141" i="208" s="1"/>
  <c r="AR141" i="208" s="1"/>
  <c r="AU141" i="208" s="1"/>
  <c r="AT141" i="208" s="1"/>
  <c r="AQ62" i="207"/>
  <c r="AP62" i="207" s="1"/>
  <c r="AS62" i="207" s="1"/>
  <c r="AQ105" i="208"/>
  <c r="AP105" i="208" s="1"/>
  <c r="AS105" i="208" s="1"/>
  <c r="AR105" i="208" s="1"/>
  <c r="AU105" i="208" s="1"/>
  <c r="AT105" i="208" s="1"/>
  <c r="AJ62" i="218"/>
  <c r="AQ199" i="207"/>
  <c r="AP199" i="207" s="1"/>
  <c r="AS199" i="207" s="1"/>
  <c r="AR199" i="207" s="1"/>
  <c r="AU199" i="207" s="1"/>
  <c r="AT199" i="207" s="1"/>
  <c r="AQ186" i="207"/>
  <c r="AP186" i="207" s="1"/>
  <c r="AS186" i="207" s="1"/>
  <c r="AH45" i="219"/>
  <c r="AO62" i="219"/>
  <c r="AP52" i="219"/>
  <c r="AQ224" i="208"/>
  <c r="AP224" i="208" s="1"/>
  <c r="AS224" i="208" s="1"/>
  <c r="AR224" i="208" s="1"/>
  <c r="AU224" i="208" s="1"/>
  <c r="AT224" i="208" s="1"/>
  <c r="AQ71" i="208"/>
  <c r="AP71" i="208" s="1"/>
  <c r="AS71" i="208" s="1"/>
  <c r="AR71" i="208" s="1"/>
  <c r="AU71" i="208" s="1"/>
  <c r="AT71" i="208" s="1"/>
  <c r="AO40" i="218"/>
  <c r="AH44" i="220"/>
  <c r="AQ53" i="208"/>
  <c r="AP53" i="208" s="1"/>
  <c r="AS53" i="208" s="1"/>
  <c r="AR53" i="208" s="1"/>
  <c r="AU53" i="208" s="1"/>
  <c r="AT53" i="208" s="1"/>
  <c r="AQ221" i="207"/>
  <c r="AP221" i="207" s="1"/>
  <c r="AS221" i="207" s="1"/>
  <c r="AR221" i="207" s="1"/>
  <c r="AU221" i="207" s="1"/>
  <c r="AT221" i="207" s="1"/>
  <c r="AQ142" i="207"/>
  <c r="AP142" i="207" s="1"/>
  <c r="AS142" i="207" s="1"/>
  <c r="AL31" i="218"/>
  <c r="AT43" i="218"/>
  <c r="AQ146" i="207"/>
  <c r="AP146" i="207" s="1"/>
  <c r="AS146" i="207" s="1"/>
  <c r="AR146" i="207" s="1"/>
  <c r="AU146" i="207" s="1"/>
  <c r="AT146" i="207" s="1"/>
  <c r="AQ62" i="219"/>
  <c r="AJ46" i="218"/>
  <c r="AL39" i="218"/>
  <c r="AO62" i="218"/>
  <c r="AK61" i="218"/>
  <c r="AQ200" i="208"/>
  <c r="AP200" i="208" s="1"/>
  <c r="AS200" i="208" s="1"/>
  <c r="AK31" i="219"/>
  <c r="AQ109" i="208"/>
  <c r="AP109" i="208" s="1"/>
  <c r="AS109" i="208" s="1"/>
  <c r="AR109" i="208" s="1"/>
  <c r="AU109" i="208" s="1"/>
  <c r="AT109" i="208" s="1"/>
  <c r="AQ225" i="207"/>
  <c r="AP225" i="207" s="1"/>
  <c r="AS225" i="207" s="1"/>
  <c r="AR225" i="207" s="1"/>
  <c r="AU225" i="207" s="1"/>
  <c r="AT225" i="207" s="1"/>
  <c r="AN51" i="219"/>
  <c r="AI53" i="220"/>
  <c r="AQ232" i="207"/>
  <c r="AP232" i="207" s="1"/>
  <c r="AS232" i="207" s="1"/>
  <c r="AR232" i="207" s="1"/>
  <c r="AU232" i="207" s="1"/>
  <c r="AT232" i="207" s="1"/>
  <c r="AQ207" i="207"/>
  <c r="AP207" i="207" s="1"/>
  <c r="AS207" i="207" s="1"/>
  <c r="AR207" i="207" s="1"/>
  <c r="AU207" i="207" s="1"/>
  <c r="AT207" i="207" s="1"/>
  <c r="AQ52" i="219"/>
  <c r="AG37" i="220"/>
  <c r="AJ42" i="219"/>
  <c r="AR60" i="218"/>
  <c r="AU57" i="218"/>
  <c r="AP47" i="218"/>
  <c r="AJ42" i="218"/>
  <c r="AO60" i="218"/>
  <c r="AL35" i="218"/>
  <c r="AQ42" i="207"/>
  <c r="AP42" i="207" s="1"/>
  <c r="AS42" i="207" s="1"/>
  <c r="AR42" i="207" s="1"/>
  <c r="AU42" i="207" s="1"/>
  <c r="AT42" i="207" s="1"/>
  <c r="AK38" i="219"/>
  <c r="AT58" i="219"/>
  <c r="AQ254" i="207"/>
  <c r="AP254" i="207" s="1"/>
  <c r="AS254" i="207" s="1"/>
  <c r="AR254" i="207" s="1"/>
  <c r="AU254" i="207" s="1"/>
  <c r="AT254" i="207" s="1"/>
  <c r="AQ147" i="207"/>
  <c r="AP147" i="207" s="1"/>
  <c r="AS147" i="207" s="1"/>
  <c r="AG62" i="220"/>
  <c r="AP43" i="219"/>
  <c r="AI53" i="219"/>
  <c r="AP57" i="218"/>
  <c r="AL37" i="218"/>
  <c r="AR49" i="218"/>
  <c r="AL40" i="218"/>
  <c r="AK57" i="218"/>
  <c r="AL45" i="219"/>
  <c r="AQ106" i="208"/>
  <c r="AP106" i="208" s="1"/>
  <c r="AS106" i="208" s="1"/>
  <c r="AR106" i="208" s="1"/>
  <c r="AQ202" i="208"/>
  <c r="AP202" i="208" s="1"/>
  <c r="AS202" i="208" s="1"/>
  <c r="AR202" i="208" s="1"/>
  <c r="AU202" i="208" s="1"/>
  <c r="AT202" i="208" s="1"/>
  <c r="AK46" i="219"/>
  <c r="AQ262" i="207"/>
  <c r="AP262" i="207" s="1"/>
  <c r="AS262" i="207" s="1"/>
  <c r="AR262" i="207" s="1"/>
  <c r="AU262" i="207" s="1"/>
  <c r="AT262" i="207" s="1"/>
  <c r="AM31" i="218"/>
  <c r="BA33" i="204" s="1"/>
  <c r="AG58" i="219"/>
  <c r="AG34" i="219"/>
  <c r="AP40" i="218"/>
  <c r="AN48" i="218"/>
  <c r="AN34" i="218"/>
  <c r="AQ244" i="208"/>
  <c r="AP244" i="208" s="1"/>
  <c r="AS244" i="208" s="1"/>
  <c r="AR244" i="208" s="1"/>
  <c r="AU244" i="208" s="1"/>
  <c r="AT244" i="208" s="1"/>
  <c r="AQ223" i="207"/>
  <c r="AP223" i="207" s="1"/>
  <c r="AS223" i="207" s="1"/>
  <c r="AR223" i="207" s="1"/>
  <c r="AU223" i="207" s="1"/>
  <c r="AT223" i="207" s="1"/>
  <c r="AQ188" i="208"/>
  <c r="AP188" i="208" s="1"/>
  <c r="AS188" i="208" s="1"/>
  <c r="AR188" i="208" s="1"/>
  <c r="AU188" i="208" s="1"/>
  <c r="AT188" i="208" s="1"/>
  <c r="AJ39" i="219"/>
  <c r="AR36" i="219"/>
  <c r="AP50" i="219"/>
  <c r="AI38" i="220"/>
  <c r="AQ235" i="207"/>
  <c r="AP235" i="207" s="1"/>
  <c r="AS235" i="207" s="1"/>
  <c r="AN59" i="218"/>
  <c r="AQ48" i="218"/>
  <c r="AM41" i="218"/>
  <c r="AG62" i="219"/>
  <c r="AQ62" i="208"/>
  <c r="AP62" i="208" s="1"/>
  <c r="AS62" i="208" s="1"/>
  <c r="AR62" i="208" s="1"/>
  <c r="AU62" i="208" s="1"/>
  <c r="AT62" i="208" s="1"/>
  <c r="AQ107" i="207"/>
  <c r="AP107" i="207" s="1"/>
  <c r="AS107" i="207" s="1"/>
  <c r="AR107" i="207" s="1"/>
  <c r="AU107" i="207" s="1"/>
  <c r="AT107" i="207" s="1"/>
  <c r="AM59" i="219"/>
  <c r="AU38" i="219"/>
  <c r="AG59" i="219"/>
  <c r="AL48" i="218"/>
  <c r="AN51" i="218"/>
  <c r="AK32" i="218"/>
  <c r="AH38" i="219"/>
  <c r="AJ49" i="218"/>
  <c r="AL45" i="218"/>
  <c r="AQ261" i="207"/>
  <c r="AP261" i="207" s="1"/>
  <c r="AS261" i="207" s="1"/>
  <c r="AR261" i="207" s="1"/>
  <c r="AU261" i="207" s="1"/>
  <c r="AT261" i="207" s="1"/>
  <c r="AU60" i="219"/>
  <c r="AQ236" i="207"/>
  <c r="AP236" i="207" s="1"/>
  <c r="AS236" i="207" s="1"/>
  <c r="AR236" i="207" s="1"/>
  <c r="AU236" i="207" s="1"/>
  <c r="AT236" i="207" s="1"/>
  <c r="AJ58" i="219"/>
  <c r="AH44" i="219"/>
  <c r="AQ62" i="218"/>
  <c r="AT51" i="218"/>
  <c r="AO37" i="218"/>
  <c r="AK33" i="218"/>
  <c r="AM49" i="218"/>
  <c r="AP43" i="218"/>
  <c r="AQ257" i="207"/>
  <c r="AP257" i="207" s="1"/>
  <c r="AS257" i="207" s="1"/>
  <c r="AR257" i="207" s="1"/>
  <c r="AU257" i="207" s="1"/>
  <c r="AT257" i="207" s="1"/>
  <c r="AQ48" i="207"/>
  <c r="AP48" i="207" s="1"/>
  <c r="AS48" i="207" s="1"/>
  <c r="AR48" i="207" s="1"/>
  <c r="AU48" i="207" s="1"/>
  <c r="AT48" i="207" s="1"/>
  <c r="AU55" i="218"/>
  <c r="AJ51" i="218"/>
  <c r="AR36" i="218"/>
  <c r="AM33" i="218"/>
  <c r="AO34" i="218"/>
  <c r="AK45" i="218"/>
  <c r="AN52" i="218"/>
  <c r="AQ56" i="207"/>
  <c r="AP56" i="207" s="1"/>
  <c r="AS56" i="207" s="1"/>
  <c r="AR56" i="207" s="1"/>
  <c r="AU56" i="207" s="1"/>
  <c r="AT56" i="207" s="1"/>
  <c r="AQ202" i="207"/>
  <c r="AP202" i="207" s="1"/>
  <c r="AS202" i="207" s="1"/>
  <c r="AQ231" i="208"/>
  <c r="AP231" i="208" s="1"/>
  <c r="AS231" i="208" s="1"/>
  <c r="AR231" i="208" s="1"/>
  <c r="AN40" i="218"/>
  <c r="AN44" i="218"/>
  <c r="AM57" i="218"/>
  <c r="AJ60" i="218"/>
  <c r="AP49" i="218"/>
  <c r="AQ52" i="218"/>
  <c r="AO41" i="218"/>
  <c r="AS61" i="219"/>
  <c r="AJ40" i="218"/>
  <c r="AI36" i="219"/>
  <c r="AN47" i="219"/>
  <c r="AQ246" i="208"/>
  <c r="AP246" i="208" s="1"/>
  <c r="AS246" i="208" s="1"/>
  <c r="AR246" i="208" s="1"/>
  <c r="AU246" i="208" s="1"/>
  <c r="AT246" i="208" s="1"/>
  <c r="AQ112" i="207"/>
  <c r="AP112" i="207" s="1"/>
  <c r="AS112" i="207" s="1"/>
  <c r="AT32" i="218"/>
  <c r="AQ68" i="207"/>
  <c r="AP68" i="207" s="1"/>
  <c r="AS68" i="207" s="1"/>
  <c r="AR68" i="207" s="1"/>
  <c r="AU68" i="207" s="1"/>
  <c r="AT68" i="207" s="1"/>
  <c r="AQ253" i="207"/>
  <c r="AP253" i="207" s="1"/>
  <c r="AS253" i="207" s="1"/>
  <c r="AR253" i="207" s="1"/>
  <c r="AU253" i="207" s="1"/>
  <c r="AT253" i="207" s="1"/>
  <c r="AP55" i="218"/>
  <c r="AS48" i="218"/>
  <c r="AP52" i="218"/>
  <c r="AQ50" i="208"/>
  <c r="AP50" i="208" s="1"/>
  <c r="AS50" i="208" s="1"/>
  <c r="AR50" i="208" s="1"/>
  <c r="AU50" i="208" s="1"/>
  <c r="AT50" i="208" s="1"/>
  <c r="AM53" i="219"/>
  <c r="AK31" i="218"/>
  <c r="AI38" i="219"/>
  <c r="AT58" i="218"/>
  <c r="AQ242" i="208"/>
  <c r="AP242" i="208" s="1"/>
  <c r="AS242" i="208" s="1"/>
  <c r="AR242" i="208" s="1"/>
  <c r="AU242" i="208" s="1"/>
  <c r="AT242" i="208" s="1"/>
  <c r="AQ54" i="218"/>
  <c r="AK37" i="218"/>
  <c r="AS41" i="218"/>
  <c r="AQ108" i="208"/>
  <c r="AP108" i="208" s="1"/>
  <c r="AS108" i="208" s="1"/>
  <c r="AR108" i="208" s="1"/>
  <c r="AU108" i="208" s="1"/>
  <c r="AT108" i="208" s="1"/>
  <c r="AG32" i="219"/>
  <c r="AG54" i="219"/>
  <c r="AU53" i="218"/>
  <c r="AQ45" i="219"/>
  <c r="AQ58" i="219"/>
  <c r="AJ56" i="219"/>
  <c r="AH62" i="220"/>
  <c r="AQ250" i="207"/>
  <c r="AP250" i="207" s="1"/>
  <c r="AS250" i="207" s="1"/>
  <c r="AR250" i="207" s="1"/>
  <c r="AU250" i="207" s="1"/>
  <c r="AT250" i="207" s="1"/>
  <c r="AQ124" i="207"/>
  <c r="AP124" i="207" s="1"/>
  <c r="AS124" i="207" s="1"/>
  <c r="AR124" i="207" s="1"/>
  <c r="AU124" i="207" s="1"/>
  <c r="AT124" i="207" s="1"/>
  <c r="AQ253" i="208"/>
  <c r="AP253" i="208" s="1"/>
  <c r="AS253" i="208" s="1"/>
  <c r="AR253" i="208" s="1"/>
  <c r="AU253" i="208" s="1"/>
  <c r="AT253" i="208" s="1"/>
  <c r="AQ60" i="208"/>
  <c r="AP60" i="208" s="1"/>
  <c r="AS60" i="208" s="1"/>
  <c r="AR60" i="208" s="1"/>
  <c r="AU60" i="208" s="1"/>
  <c r="AT60" i="208" s="1"/>
  <c r="AQ201" i="208"/>
  <c r="AP201" i="208" s="1"/>
  <c r="AS201" i="208" s="1"/>
  <c r="AR201" i="208" s="1"/>
  <c r="AU201" i="208" s="1"/>
  <c r="AT201" i="208" s="1"/>
  <c r="AO38" i="218"/>
  <c r="AQ235" i="208"/>
  <c r="AP235" i="208" s="1"/>
  <c r="AS235" i="208" s="1"/>
  <c r="AR235" i="208" s="1"/>
  <c r="AU235" i="208" s="1"/>
  <c r="AT235" i="208" s="1"/>
  <c r="AI55" i="220"/>
  <c r="AS52" i="219"/>
  <c r="AJ37" i="218"/>
  <c r="AQ182" i="208"/>
  <c r="AP182" i="208" s="1"/>
  <c r="AS182" i="208" s="1"/>
  <c r="AR182" i="208" s="1"/>
  <c r="AU182" i="208" s="1"/>
  <c r="AT182" i="208" s="1"/>
  <c r="AL53" i="219"/>
  <c r="AL60" i="218"/>
  <c r="AQ135" i="207"/>
  <c r="AP135" i="207" s="1"/>
  <c r="AS135" i="207" s="1"/>
  <c r="AO39" i="219"/>
  <c r="AM52" i="218"/>
  <c r="AL54" i="219"/>
  <c r="AQ110" i="208"/>
  <c r="AP110" i="208" s="1"/>
  <c r="AS110" i="208" s="1"/>
  <c r="AR110" i="208" s="1"/>
  <c r="AQ258" i="207"/>
  <c r="AP258" i="207" s="1"/>
  <c r="AS258" i="207" s="1"/>
  <c r="AR258" i="207" s="1"/>
  <c r="AU258" i="207" s="1"/>
  <c r="AT258" i="207" s="1"/>
  <c r="AQ213" i="207"/>
  <c r="AP213" i="207" s="1"/>
  <c r="AS213" i="207" s="1"/>
  <c r="AR213" i="207" s="1"/>
  <c r="AU213" i="207" s="1"/>
  <c r="AT213" i="207" s="1"/>
  <c r="AL62" i="219"/>
  <c r="AQ130" i="207"/>
  <c r="AP130" i="207" s="1"/>
  <c r="AS130" i="207" s="1"/>
  <c r="AR130" i="207" s="1"/>
  <c r="AU130" i="207" s="1"/>
  <c r="AT130" i="207" s="1"/>
  <c r="AQ46" i="208"/>
  <c r="AP46" i="208" s="1"/>
  <c r="AS46" i="208" s="1"/>
  <c r="AR46" i="208" s="1"/>
  <c r="AU46" i="208" s="1"/>
  <c r="AT46" i="208" s="1"/>
  <c r="AQ45" i="218"/>
  <c r="AQ249" i="207"/>
  <c r="AP249" i="207" s="1"/>
  <c r="AS249" i="207" s="1"/>
  <c r="AR249" i="207" s="1"/>
  <c r="AU249" i="207" s="1"/>
  <c r="AT249" i="207" s="1"/>
  <c r="AT47" i="219"/>
  <c r="AT31" i="219"/>
  <c r="AQ128" i="207"/>
  <c r="AP128" i="207" s="1"/>
  <c r="AS128" i="207" s="1"/>
  <c r="AR128" i="207" s="1"/>
  <c r="AU128" i="207" s="1"/>
  <c r="AT128" i="207" s="1"/>
  <c r="AU62" i="218"/>
  <c r="AQ58" i="218"/>
  <c r="AR50" i="218"/>
  <c r="AS53" i="218"/>
  <c r="AH32" i="220"/>
  <c r="AQ151" i="207"/>
  <c r="AP151" i="207" s="1"/>
  <c r="AS151" i="207" s="1"/>
  <c r="AR151" i="207" s="1"/>
  <c r="AU151" i="207" s="1"/>
  <c r="AT151" i="207" s="1"/>
  <c r="AT40" i="219"/>
  <c r="AO61" i="219"/>
  <c r="AT33" i="218"/>
  <c r="AN32" i="218"/>
  <c r="AO35" i="218"/>
  <c r="AS42" i="218"/>
  <c r="AK59" i="218"/>
  <c r="AO61" i="218"/>
  <c r="J29" i="226" s="1"/>
  <c r="O29" i="226" s="1"/>
  <c r="U29" i="226" s="1"/>
  <c r="I55" i="228" s="1"/>
  <c r="AQ119" i="207"/>
  <c r="AP119" i="207" s="1"/>
  <c r="AS119" i="207" s="1"/>
  <c r="AQ256" i="208"/>
  <c r="AP256" i="208" s="1"/>
  <c r="AS256" i="208" s="1"/>
  <c r="AG61" i="220"/>
  <c r="L21" i="226" s="1"/>
  <c r="Q21" i="226" s="1"/>
  <c r="AQ221" i="208"/>
  <c r="AP221" i="208" s="1"/>
  <c r="AS221" i="208" s="1"/>
  <c r="AR221" i="208" s="1"/>
  <c r="AU221" i="208" s="1"/>
  <c r="AT221" i="208" s="1"/>
  <c r="AQ64" i="208"/>
  <c r="AP64" i="208" s="1"/>
  <c r="AS64" i="208" s="1"/>
  <c r="AQ230" i="208"/>
  <c r="AP230" i="208" s="1"/>
  <c r="AS230" i="208" s="1"/>
  <c r="AR230" i="208" s="1"/>
  <c r="AU230" i="208" s="1"/>
  <c r="AT230" i="208" s="1"/>
  <c r="AS33" i="218"/>
  <c r="AU37" i="218"/>
  <c r="AT61" i="218"/>
  <c r="AO31" i="218"/>
  <c r="AN31" i="218"/>
  <c r="AP39" i="218"/>
  <c r="AQ226" i="208"/>
  <c r="AP226" i="208" s="1"/>
  <c r="AS226" i="208" s="1"/>
  <c r="AN50" i="219"/>
  <c r="AQ237" i="208"/>
  <c r="AP237" i="208" s="1"/>
  <c r="AS237" i="208" s="1"/>
  <c r="AR237" i="208" s="1"/>
  <c r="AU237" i="208" s="1"/>
  <c r="AT237" i="208" s="1"/>
  <c r="AQ220" i="207"/>
  <c r="AP220" i="207" s="1"/>
  <c r="AS220" i="207" s="1"/>
  <c r="AR220" i="207" s="1"/>
  <c r="AU220" i="207" s="1"/>
  <c r="AT220" i="207" s="1"/>
  <c r="AQ144" i="207"/>
  <c r="AP144" i="207" s="1"/>
  <c r="AS144" i="207" s="1"/>
  <c r="AR144" i="207" s="1"/>
  <c r="AU144" i="207" s="1"/>
  <c r="AT144" i="207" s="1"/>
  <c r="AN55" i="219"/>
  <c r="AQ196" i="207"/>
  <c r="AP196" i="207" s="1"/>
  <c r="AS196" i="207" s="1"/>
  <c r="AK55" i="219"/>
  <c r="AQ227" i="208"/>
  <c r="AP227" i="208" s="1"/>
  <c r="AS227" i="208" s="1"/>
  <c r="AR227" i="208" s="1"/>
  <c r="AU227" i="208" s="1"/>
  <c r="AT227" i="208" s="1"/>
  <c r="AQ224" i="207"/>
  <c r="AP224" i="207" s="1"/>
  <c r="AS224" i="207" s="1"/>
  <c r="AR224" i="207" s="1"/>
  <c r="AU224" i="207" s="1"/>
  <c r="AT224" i="207" s="1"/>
  <c r="AK48" i="218"/>
  <c r="AO48" i="218"/>
  <c r="AT59" i="218"/>
  <c r="AN50" i="218"/>
  <c r="AL54" i="218"/>
  <c r="AH34" i="219"/>
  <c r="AQ261" i="208"/>
  <c r="AP261" i="208" s="1"/>
  <c r="AS261" i="208" s="1"/>
  <c r="AO58" i="219"/>
  <c r="AT50" i="219"/>
  <c r="AC136" i="207"/>
  <c r="AB136" i="207" s="1"/>
  <c r="AE136" i="207" s="1"/>
  <c r="AD136" i="207" s="1"/>
  <c r="AG136" i="207" s="1"/>
  <c r="AF136" i="207" s="1"/>
  <c r="AQ217" i="207"/>
  <c r="AP217" i="207" s="1"/>
  <c r="AS217" i="207" s="1"/>
  <c r="AR217" i="207" s="1"/>
  <c r="AU217" i="207" s="1"/>
  <c r="AT217" i="207" s="1"/>
  <c r="AQ150" i="208"/>
  <c r="AP150" i="208" s="1"/>
  <c r="AS150" i="208" s="1"/>
  <c r="AR150" i="208" s="1"/>
  <c r="AU150" i="208" s="1"/>
  <c r="AT150" i="208" s="1"/>
  <c r="AQ124" i="208"/>
  <c r="AP124" i="208" s="1"/>
  <c r="AS124" i="208" s="1"/>
  <c r="AR124" i="208" s="1"/>
  <c r="AU124" i="208" s="1"/>
  <c r="AT124" i="208" s="1"/>
  <c r="AQ247" i="208"/>
  <c r="AP247" i="208" s="1"/>
  <c r="AS247" i="208" s="1"/>
  <c r="AR247" i="208" s="1"/>
  <c r="AU247" i="208" s="1"/>
  <c r="AT247" i="208" s="1"/>
  <c r="AP48" i="219"/>
  <c r="AP37" i="219"/>
  <c r="AM48" i="218"/>
  <c r="AL36" i="218"/>
  <c r="AG61" i="219"/>
  <c r="AO58" i="218"/>
  <c r="AQ153" i="208"/>
  <c r="AP153" i="208" s="1"/>
  <c r="AS153" i="208" s="1"/>
  <c r="AR153" i="208" s="1"/>
  <c r="AU153" i="208" s="1"/>
  <c r="AT153" i="208" s="1"/>
  <c r="AQ229" i="207"/>
  <c r="AP229" i="207" s="1"/>
  <c r="AS229" i="207" s="1"/>
  <c r="AR229" i="207" s="1"/>
  <c r="AU229" i="207" s="1"/>
  <c r="AT229" i="207" s="1"/>
  <c r="AI55" i="219"/>
  <c r="AG41" i="219"/>
  <c r="AQ38" i="218"/>
  <c r="AT37" i="218"/>
  <c r="AL33" i="218"/>
  <c r="AU49" i="218"/>
  <c r="AT40" i="218"/>
  <c r="AQ112" i="208"/>
  <c r="AP112" i="208" s="1"/>
  <c r="AS112" i="208" s="1"/>
  <c r="AR112" i="208" s="1"/>
  <c r="AU112" i="208" s="1"/>
  <c r="AT112" i="208" s="1"/>
  <c r="AQ122" i="207"/>
  <c r="AP122" i="207" s="1"/>
  <c r="AS122" i="207" s="1"/>
  <c r="AR122" i="207" s="1"/>
  <c r="AU122" i="207" s="1"/>
  <c r="AT122" i="207" s="1"/>
  <c r="AQ148" i="208"/>
  <c r="AP148" i="208" s="1"/>
  <c r="AS148" i="208" s="1"/>
  <c r="AR148" i="208" s="1"/>
  <c r="AU148" i="208" s="1"/>
  <c r="AT148" i="208" s="1"/>
  <c r="AR54" i="218"/>
  <c r="AM59" i="218"/>
  <c r="AP45" i="218"/>
  <c r="AS36" i="218"/>
  <c r="AS61" i="218"/>
  <c r="AS49" i="218"/>
  <c r="AS52" i="218"/>
  <c r="AQ52" i="207"/>
  <c r="AP52" i="207" s="1"/>
  <c r="AS52" i="207" s="1"/>
  <c r="AR52" i="207" s="1"/>
  <c r="AU52" i="207" s="1"/>
  <c r="AT52" i="207" s="1"/>
  <c r="AQ238" i="207"/>
  <c r="AP238" i="207" s="1"/>
  <c r="AS238" i="207" s="1"/>
  <c r="AR238" i="207" s="1"/>
  <c r="AU238" i="207" s="1"/>
  <c r="AT238" i="207" s="1"/>
  <c r="AM47" i="218"/>
  <c r="AU38" i="218"/>
  <c r="AN55" i="218"/>
  <c r="AU61" i="218"/>
  <c r="J35" i="226" s="1"/>
  <c r="O35" i="226" s="1"/>
  <c r="U35" i="226" s="1"/>
  <c r="I73" i="232" s="1"/>
  <c r="G54" i="236" s="1"/>
  <c r="AG37" i="219"/>
  <c r="AG36" i="219"/>
  <c r="AH62" i="219"/>
  <c r="AQ61" i="207"/>
  <c r="AP61" i="207" s="1"/>
  <c r="AS61" i="207" s="1"/>
  <c r="AR61" i="207" s="1"/>
  <c r="AU61" i="207" s="1"/>
  <c r="AT61" i="207" s="1"/>
  <c r="AU60" i="218"/>
  <c r="AK46" i="218"/>
  <c r="AP48" i="218"/>
  <c r="AO56" i="218"/>
  <c r="AQ39" i="218"/>
  <c r="AT31" i="218"/>
  <c r="AN45" i="218"/>
  <c r="AI62" i="219"/>
  <c r="AQ131" i="208"/>
  <c r="AP131" i="208" s="1"/>
  <c r="AS131" i="208" s="1"/>
  <c r="AR131" i="208" s="1"/>
  <c r="AU131" i="208" s="1"/>
  <c r="AT131" i="208" s="1"/>
  <c r="AH40" i="219"/>
  <c r="AR47" i="218"/>
  <c r="AQ103" i="208"/>
  <c r="AP103" i="208" s="1"/>
  <c r="AS103" i="208" s="1"/>
  <c r="AR103" i="208" s="1"/>
  <c r="AU103" i="208" s="1"/>
  <c r="AT103" i="208" s="1"/>
  <c r="AS62" i="218"/>
  <c r="AK52" i="218"/>
  <c r="AQ125" i="207"/>
  <c r="AP125" i="207" s="1"/>
  <c r="AS125" i="207" s="1"/>
  <c r="AR125" i="207" s="1"/>
  <c r="AU125" i="207" s="1"/>
  <c r="AT125" i="207" s="1"/>
  <c r="AT45" i="218"/>
  <c r="AT34" i="218"/>
  <c r="AU33" i="218"/>
  <c r="AM32" i="218"/>
  <c r="AI61" i="219"/>
  <c r="K23" i="226" s="1"/>
  <c r="P23" i="226" s="1"/>
  <c r="AR45" i="218"/>
  <c r="AR59" i="218"/>
  <c r="AJ58" i="218"/>
  <c r="AR43" i="218"/>
  <c r="AJ32" i="219"/>
  <c r="AK51" i="219"/>
  <c r="AU41" i="219"/>
  <c r="AQ55" i="207"/>
  <c r="AP55" i="207" s="1"/>
  <c r="AS55" i="207" s="1"/>
  <c r="AO50" i="218"/>
  <c r="AQ31" i="219"/>
  <c r="AQ131" i="207"/>
  <c r="AP131" i="207" s="1"/>
  <c r="AS131" i="207" s="1"/>
  <c r="AR131" i="207" s="1"/>
  <c r="AU131" i="207" s="1"/>
  <c r="AT131" i="207" s="1"/>
  <c r="AQ263" i="208"/>
  <c r="AP263" i="208" s="1"/>
  <c r="AS263" i="208" s="1"/>
  <c r="AR263" i="208" s="1"/>
  <c r="AU263" i="208" s="1"/>
  <c r="AT263" i="208" s="1"/>
  <c r="AU36" i="219"/>
  <c r="AO57" i="218"/>
  <c r="AQ197" i="208"/>
  <c r="AP197" i="208" s="1"/>
  <c r="AS197" i="208" s="1"/>
  <c r="AR197" i="208" s="1"/>
  <c r="AU197" i="208" s="1"/>
  <c r="AT197" i="208" s="1"/>
  <c r="AQ242" i="207"/>
  <c r="AP242" i="207" s="1"/>
  <c r="AS242" i="207" s="1"/>
  <c r="AR242" i="207" s="1"/>
  <c r="AU242" i="207" s="1"/>
  <c r="AT242" i="207" s="1"/>
  <c r="AQ194" i="207"/>
  <c r="AP194" i="207" s="1"/>
  <c r="AS194" i="207" s="1"/>
  <c r="AR194" i="207" s="1"/>
  <c r="AU194" i="207" s="1"/>
  <c r="AT194" i="207" s="1"/>
  <c r="AL34" i="218"/>
  <c r="AQ113" i="208"/>
  <c r="AP113" i="208" s="1"/>
  <c r="AS113" i="208" s="1"/>
  <c r="AR113" i="208" s="1"/>
  <c r="AU113" i="208" s="1"/>
  <c r="AT113" i="208" s="1"/>
  <c r="AQ206" i="208"/>
  <c r="AP206" i="208" s="1"/>
  <c r="AS206" i="208" s="1"/>
  <c r="AR206" i="208" s="1"/>
  <c r="AU206" i="208" s="1"/>
  <c r="AT206" i="208" s="1"/>
  <c r="AC216" i="208"/>
  <c r="AB216" i="208" s="1"/>
  <c r="AE216" i="208" s="1"/>
  <c r="AD216" i="208" s="1"/>
  <c r="AG216" i="208" s="1"/>
  <c r="AF216" i="208" s="1"/>
  <c r="AR46" i="218"/>
  <c r="AQ119" i="208"/>
  <c r="AP119" i="208" s="1"/>
  <c r="AS119" i="208" s="1"/>
  <c r="AR119" i="208" s="1"/>
  <c r="AU119" i="208" s="1"/>
  <c r="AT119" i="208" s="1"/>
  <c r="AS43" i="219"/>
  <c r="AJ59" i="218"/>
  <c r="AM43" i="219"/>
  <c r="AL42" i="218"/>
  <c r="AQ193" i="207"/>
  <c r="AP193" i="207" s="1"/>
  <c r="AS193" i="207" s="1"/>
  <c r="AR193" i="207" s="1"/>
  <c r="AU193" i="207" s="1"/>
  <c r="AT193" i="207" s="1"/>
  <c r="AJ32" i="218"/>
  <c r="AR61" i="219"/>
  <c r="AQ128" i="208"/>
  <c r="AP128" i="208" s="1"/>
  <c r="AS128" i="208" s="1"/>
  <c r="AR128" i="208" s="1"/>
  <c r="AU128" i="208" s="1"/>
  <c r="AT128" i="208" s="1"/>
  <c r="AQ126" i="208"/>
  <c r="AP126" i="208" s="1"/>
  <c r="AS126" i="208" s="1"/>
  <c r="AQ42" i="208"/>
  <c r="AP42" i="208" s="1"/>
  <c r="AS42" i="208" s="1"/>
  <c r="AR42" i="208" s="1"/>
  <c r="AU42" i="208" s="1"/>
  <c r="AT42" i="208" s="1"/>
  <c r="AQ259" i="207"/>
  <c r="AP259" i="207" s="1"/>
  <c r="AS259" i="207" s="1"/>
  <c r="AR259" i="207" s="1"/>
  <c r="AU259" i="207" s="1"/>
  <c r="AT259" i="207" s="1"/>
  <c r="AQ196" i="208"/>
  <c r="AP196" i="208" s="1"/>
  <c r="AS196" i="208" s="1"/>
  <c r="AR196" i="208" s="1"/>
  <c r="AU196" i="208" s="1"/>
  <c r="AT196" i="208" s="1"/>
  <c r="AQ72" i="207"/>
  <c r="AP72" i="207" s="1"/>
  <c r="AS72" i="207" s="1"/>
  <c r="AR72" i="207" s="1"/>
  <c r="AU72" i="207" s="1"/>
  <c r="AT72" i="207" s="1"/>
  <c r="AH53" i="220"/>
  <c r="AQ200" i="207"/>
  <c r="AP200" i="207" s="1"/>
  <c r="AS200" i="207" s="1"/>
  <c r="AR200" i="207" s="1"/>
  <c r="AU200" i="207" s="1"/>
  <c r="AT200" i="207" s="1"/>
  <c r="AQ43" i="207"/>
  <c r="AP43" i="207" s="1"/>
  <c r="AS43" i="207" s="1"/>
  <c r="AR43" i="207" s="1"/>
  <c r="AU43" i="207" s="1"/>
  <c r="AT43" i="207" s="1"/>
  <c r="AQ217" i="208"/>
  <c r="AP217" i="208" s="1"/>
  <c r="AS217" i="208" s="1"/>
  <c r="AQ47" i="207"/>
  <c r="AP47" i="207" s="1"/>
  <c r="AS47" i="207" s="1"/>
  <c r="AT48" i="218"/>
  <c r="AG35" i="219"/>
  <c r="O101" i="207"/>
  <c r="N101" i="207" s="1"/>
  <c r="Q101" i="207" s="1"/>
  <c r="AQ184" i="208"/>
  <c r="AP184" i="208" s="1"/>
  <c r="AS184" i="208" s="1"/>
  <c r="AR184" i="208" s="1"/>
  <c r="AU184" i="208" s="1"/>
  <c r="AT184" i="208" s="1"/>
  <c r="AQ252" i="208"/>
  <c r="AP252" i="208" s="1"/>
  <c r="AS252" i="208" s="1"/>
  <c r="AR252" i="208" s="1"/>
  <c r="AU252" i="208" s="1"/>
  <c r="AT252" i="208" s="1"/>
  <c r="AS40" i="219"/>
  <c r="AL49" i="219"/>
  <c r="AJ47" i="218"/>
  <c r="AJ56" i="218"/>
  <c r="AO39" i="218"/>
  <c r="AS43" i="218"/>
  <c r="AK51" i="218"/>
  <c r="AR35" i="218"/>
  <c r="AQ212" i="208"/>
  <c r="AP212" i="208" s="1"/>
  <c r="AS212" i="208" s="1"/>
  <c r="AR212" i="208" s="1"/>
  <c r="AU212" i="208" s="1"/>
  <c r="AT212" i="208" s="1"/>
  <c r="AQ204" i="207"/>
  <c r="AP204" i="207" s="1"/>
  <c r="AS204" i="207" s="1"/>
  <c r="AR204" i="207" s="1"/>
  <c r="AU204" i="207" s="1"/>
  <c r="AT204" i="207" s="1"/>
  <c r="AQ132" i="208"/>
  <c r="AP132" i="208" s="1"/>
  <c r="AS132" i="208" s="1"/>
  <c r="AQ138" i="208"/>
  <c r="AP138" i="208" s="1"/>
  <c r="AS138" i="208" s="1"/>
  <c r="AQ183" i="207"/>
  <c r="AP183" i="207" s="1"/>
  <c r="AS183" i="207" s="1"/>
  <c r="AR183" i="207" s="1"/>
  <c r="AU183" i="207" s="1"/>
  <c r="AT183" i="207" s="1"/>
  <c r="AQ137" i="207"/>
  <c r="AP137" i="207" s="1"/>
  <c r="AS137" i="207" s="1"/>
  <c r="AR137" i="207" s="1"/>
  <c r="AU137" i="207" s="1"/>
  <c r="AT137" i="207" s="1"/>
  <c r="AQ260" i="208"/>
  <c r="AP260" i="208" s="1"/>
  <c r="AS260" i="208" s="1"/>
  <c r="AR260" i="208" s="1"/>
  <c r="AU260" i="208" s="1"/>
  <c r="AT260" i="208" s="1"/>
  <c r="AQ211" i="207"/>
  <c r="AP211" i="207" s="1"/>
  <c r="AS211" i="207" s="1"/>
  <c r="AR211" i="207" s="1"/>
  <c r="AU211" i="207" s="1"/>
  <c r="AT211" i="207" s="1"/>
  <c r="AQ210" i="208"/>
  <c r="AP210" i="208" s="1"/>
  <c r="AS210" i="208" s="1"/>
  <c r="AR210" i="208" s="1"/>
  <c r="AU210" i="208" s="1"/>
  <c r="AT210" i="208" s="1"/>
  <c r="AI44" i="219"/>
  <c r="AQ36" i="218"/>
  <c r="AU47" i="218"/>
  <c r="AO46" i="218"/>
  <c r="AK38" i="218"/>
  <c r="AO49" i="218"/>
  <c r="AQ191" i="208"/>
  <c r="AP191" i="208" s="1"/>
  <c r="AS191" i="208" s="1"/>
  <c r="AQ60" i="207"/>
  <c r="AP60" i="207" s="1"/>
  <c r="AS60" i="207" s="1"/>
  <c r="AR60" i="207" s="1"/>
  <c r="AU60" i="207" s="1"/>
  <c r="AT60" i="207" s="1"/>
  <c r="AQ215" i="207"/>
  <c r="AP215" i="207" s="1"/>
  <c r="AS215" i="207" s="1"/>
  <c r="AR215" i="207" s="1"/>
  <c r="AU215" i="207" s="1"/>
  <c r="AT215" i="207" s="1"/>
  <c r="AQ259" i="208"/>
  <c r="AP259" i="208" s="1"/>
  <c r="AS259" i="208" s="1"/>
  <c r="AK54" i="218"/>
  <c r="AK55" i="218"/>
  <c r="AL49" i="218"/>
  <c r="AU41" i="218"/>
  <c r="AO51" i="218"/>
  <c r="AU59" i="218"/>
  <c r="AQ186" i="208"/>
  <c r="AP186" i="208" s="1"/>
  <c r="AS186" i="208" s="1"/>
  <c r="AR186" i="208" s="1"/>
  <c r="AU186" i="208" s="1"/>
  <c r="AT186" i="208" s="1"/>
  <c r="AQ189" i="208"/>
  <c r="AP189" i="208" s="1"/>
  <c r="AS189" i="208" s="1"/>
  <c r="AQ102" i="207"/>
  <c r="AP102" i="207" s="1"/>
  <c r="AS102" i="207" s="1"/>
  <c r="AR102" i="207" s="1"/>
  <c r="AU102" i="207" s="1"/>
  <c r="AT102" i="207" s="1"/>
  <c r="AQ189" i="207"/>
  <c r="AP189" i="207" s="1"/>
  <c r="AS189" i="207" s="1"/>
  <c r="AR189" i="207" s="1"/>
  <c r="AU189" i="207" s="1"/>
  <c r="AT189" i="207" s="1"/>
  <c r="AT60" i="218"/>
  <c r="AT50" i="218"/>
  <c r="AL53" i="218"/>
  <c r="AR52" i="218"/>
  <c r="AQ228" i="208"/>
  <c r="AP228" i="208" s="1"/>
  <c r="AS228" i="208" s="1"/>
  <c r="AQ118" i="208"/>
  <c r="AP118" i="208" s="1"/>
  <c r="AS118" i="208" s="1"/>
  <c r="AH53" i="219"/>
  <c r="AN47" i="218"/>
  <c r="AP50" i="218"/>
  <c r="AI49" i="219"/>
  <c r="AU36" i="218"/>
  <c r="AR61" i="218"/>
  <c r="AS31" i="218"/>
  <c r="AO53" i="218"/>
  <c r="AO55" i="218"/>
  <c r="AJ48" i="218"/>
  <c r="AM51" i="218"/>
  <c r="AL62" i="218"/>
  <c r="AT47" i="218"/>
  <c r="AQ31" i="218"/>
  <c r="AQ40" i="218"/>
  <c r="AQ245" i="208"/>
  <c r="AP245" i="208" s="1"/>
  <c r="AS245" i="208" s="1"/>
  <c r="AO44" i="218"/>
  <c r="AH32" i="219"/>
  <c r="AM58" i="218"/>
  <c r="AK34" i="218"/>
  <c r="AR31" i="218"/>
  <c r="AS40" i="218"/>
  <c r="AJ39" i="218"/>
  <c r="AR33" i="218"/>
  <c r="AT62" i="218"/>
  <c r="AP37" i="218"/>
  <c r="AM53" i="218"/>
  <c r="AM43" i="218"/>
  <c r="AS32" i="218"/>
  <c r="AH36" i="219"/>
  <c r="AM39" i="218"/>
  <c r="U127" i="207"/>
  <c r="BQ127" i="207" s="1"/>
  <c r="V127" i="207"/>
  <c r="BR127" i="207" s="1"/>
  <c r="V131" i="207"/>
  <c r="BR131" i="207" s="1"/>
  <c r="U131" i="207"/>
  <c r="BQ131" i="207" s="1"/>
  <c r="S239" i="207"/>
  <c r="R239" i="207" s="1"/>
  <c r="T239" i="207"/>
  <c r="W239" i="207" s="1"/>
  <c r="W60" i="207"/>
  <c r="V60" i="207"/>
  <c r="BR60" i="207" s="1"/>
  <c r="W258" i="207"/>
  <c r="V258" i="207"/>
  <c r="BR258" i="207" s="1"/>
  <c r="V143" i="207"/>
  <c r="BR143" i="207" s="1"/>
  <c r="U143" i="207"/>
  <c r="BQ143" i="207" s="1"/>
  <c r="W143" i="207"/>
  <c r="U52" i="207"/>
  <c r="BQ52" i="207" s="1"/>
  <c r="V52" i="207"/>
  <c r="BR52" i="207" s="1"/>
  <c r="W183" i="207"/>
  <c r="U183" i="207"/>
  <c r="BQ183" i="207" s="1"/>
  <c r="V255" i="207"/>
  <c r="BR255" i="207" s="1"/>
  <c r="U252" i="207"/>
  <c r="BQ252" i="207" s="1"/>
  <c r="W127" i="207"/>
  <c r="U60" i="207"/>
  <c r="BQ60" i="207" s="1"/>
  <c r="S152" i="208"/>
  <c r="R152" i="208" s="1"/>
  <c r="T152" i="208"/>
  <c r="S228" i="207"/>
  <c r="R228" i="207" s="1"/>
  <c r="T228" i="207"/>
  <c r="W228" i="207" s="1"/>
  <c r="S106" i="208"/>
  <c r="R106" i="208" s="1"/>
  <c r="T106" i="208"/>
  <c r="V106" i="208" s="1"/>
  <c r="BR106" i="208" s="1"/>
  <c r="W186" i="207"/>
  <c r="W226" i="208"/>
  <c r="V67" i="207"/>
  <c r="BR67" i="207" s="1"/>
  <c r="U67" i="207"/>
  <c r="BQ67" i="207" s="1"/>
  <c r="S213" i="208"/>
  <c r="R213" i="208" s="1"/>
  <c r="T213" i="208"/>
  <c r="U213" i="208" s="1"/>
  <c r="BQ213" i="208" s="1"/>
  <c r="S119" i="208"/>
  <c r="R119" i="208" s="1"/>
  <c r="T119" i="208"/>
  <c r="V119" i="208" s="1"/>
  <c r="BR119" i="208" s="1"/>
  <c r="S116" i="207"/>
  <c r="R116" i="207" s="1"/>
  <c r="T116" i="207"/>
  <c r="U116" i="207" s="1"/>
  <c r="BQ116" i="207" s="1"/>
  <c r="U217" i="207"/>
  <c r="BQ217" i="207" s="1"/>
  <c r="V217" i="207"/>
  <c r="BR217" i="207" s="1"/>
  <c r="W125" i="208"/>
  <c r="V125" i="208"/>
  <c r="BR125" i="208" s="1"/>
  <c r="U125" i="208"/>
  <c r="BQ125" i="208" s="1"/>
  <c r="W117" i="207"/>
  <c r="V117" i="207"/>
  <c r="BR117" i="207" s="1"/>
  <c r="W255" i="207"/>
  <c r="V186" i="207"/>
  <c r="BR186" i="207" s="1"/>
  <c r="W206" i="208"/>
  <c r="V206" i="208"/>
  <c r="BR206" i="208" s="1"/>
  <c r="S196" i="207"/>
  <c r="R196" i="207" s="1"/>
  <c r="T196" i="207"/>
  <c r="S233" i="208"/>
  <c r="R233" i="208" s="1"/>
  <c r="T233" i="208"/>
  <c r="V250" i="208"/>
  <c r="BR250" i="208" s="1"/>
  <c r="W250" i="208"/>
  <c r="V140" i="208"/>
  <c r="BR140" i="208" s="1"/>
  <c r="W140" i="208"/>
  <c r="U59" i="208"/>
  <c r="BQ59" i="208" s="1"/>
  <c r="V59" i="208"/>
  <c r="BR59" i="208" s="1"/>
  <c r="V243" i="208"/>
  <c r="BR243" i="208" s="1"/>
  <c r="U243" i="208"/>
  <c r="BQ243" i="208" s="1"/>
  <c r="U128" i="208"/>
  <c r="BQ128" i="208" s="1"/>
  <c r="V128" i="208"/>
  <c r="BR128" i="208" s="1"/>
  <c r="V220" i="208"/>
  <c r="BR220" i="208" s="1"/>
  <c r="S60" i="208"/>
  <c r="R60" i="208" s="1"/>
  <c r="T60" i="208"/>
  <c r="V60" i="208" s="1"/>
  <c r="BR60" i="208" s="1"/>
  <c r="T233" i="207"/>
  <c r="W57" i="208"/>
  <c r="V57" i="208"/>
  <c r="BR57" i="208" s="1"/>
  <c r="V252" i="208"/>
  <c r="BR252" i="208" s="1"/>
  <c r="W252" i="208"/>
  <c r="V228" i="208"/>
  <c r="BR228" i="208" s="1"/>
  <c r="U228" i="208"/>
  <c r="BQ228" i="208" s="1"/>
  <c r="W228" i="208"/>
  <c r="U117" i="207"/>
  <c r="BQ117" i="207" s="1"/>
  <c r="U250" i="208"/>
  <c r="BQ250" i="208" s="1"/>
  <c r="U253" i="208"/>
  <c r="BQ253" i="208" s="1"/>
  <c r="V253" i="208"/>
  <c r="BR253" i="208" s="1"/>
  <c r="S49" i="207"/>
  <c r="R49" i="207" s="1"/>
  <c r="T49" i="207"/>
  <c r="T265" i="208"/>
  <c r="W265" i="208" s="1"/>
  <c r="S197" i="208"/>
  <c r="R197" i="208" s="1"/>
  <c r="T197" i="208"/>
  <c r="V197" i="208" s="1"/>
  <c r="BR197" i="208" s="1"/>
  <c r="T261" i="207"/>
  <c r="U261" i="207" s="1"/>
  <c r="BQ261" i="207" s="1"/>
  <c r="T266" i="208"/>
  <c r="U266" i="208" s="1"/>
  <c r="BQ266" i="208" s="1"/>
  <c r="T118" i="208"/>
  <c r="T134" i="207"/>
  <c r="P242" i="208"/>
  <c r="P239" i="208"/>
  <c r="S239" i="208" s="1"/>
  <c r="R239" i="208" s="1"/>
  <c r="P210" i="208"/>
  <c r="T194" i="207"/>
  <c r="P61" i="207"/>
  <c r="S61" i="207" s="1"/>
  <c r="R61" i="207" s="1"/>
  <c r="T145" i="208"/>
  <c r="T102" i="207"/>
  <c r="P227" i="207"/>
  <c r="S227" i="207" s="1"/>
  <c r="R227" i="207" s="1"/>
  <c r="T128" i="207"/>
  <c r="T106" i="207"/>
  <c r="P221" i="208"/>
  <c r="S221" i="208" s="1"/>
  <c r="R221" i="208" s="1"/>
  <c r="P230" i="208"/>
  <c r="S230" i="208" s="1"/>
  <c r="R230" i="208" s="1"/>
  <c r="P112" i="208"/>
  <c r="S112" i="208" s="1"/>
  <c r="R112" i="208" s="1"/>
  <c r="P148" i="207"/>
  <c r="S148" i="207" s="1"/>
  <c r="R148" i="207" s="1"/>
  <c r="P184" i="208"/>
  <c r="S184" i="208" s="1"/>
  <c r="R184" i="208" s="1"/>
  <c r="P70" i="208"/>
  <c r="S70" i="208" s="1"/>
  <c r="R70" i="208" s="1"/>
  <c r="T129" i="207"/>
  <c r="T222" i="207"/>
  <c r="T147" i="207"/>
  <c r="T218" i="208"/>
  <c r="T121" i="207"/>
  <c r="T62" i="207"/>
  <c r="T185" i="207"/>
  <c r="T247" i="208"/>
  <c r="T250" i="207"/>
  <c r="T71" i="207"/>
  <c r="T58" i="208"/>
  <c r="T245" i="208"/>
  <c r="T42" i="207"/>
  <c r="T185" i="208"/>
  <c r="T215" i="208"/>
  <c r="T257" i="208"/>
  <c r="U70" i="207"/>
  <c r="BQ70" i="207" s="1"/>
  <c r="W251" i="207"/>
  <c r="W52" i="207"/>
  <c r="V139" i="207"/>
  <c r="BR139" i="207" s="1"/>
  <c r="U123" i="208"/>
  <c r="BQ123" i="208" s="1"/>
  <c r="V70" i="207"/>
  <c r="BR70" i="207" s="1"/>
  <c r="W253" i="208"/>
  <c r="U48" i="208"/>
  <c r="BQ48" i="208" s="1"/>
  <c r="U182" i="207"/>
  <c r="BQ182" i="207" s="1"/>
  <c r="V257" i="207"/>
  <c r="BR257" i="207" s="1"/>
  <c r="W252" i="207"/>
  <c r="U212" i="208"/>
  <c r="BQ212" i="208" s="1"/>
  <c r="V118" i="207"/>
  <c r="BR118" i="207" s="1"/>
  <c r="T215" i="207"/>
  <c r="W215" i="207" s="1"/>
  <c r="W213" i="207"/>
  <c r="W68" i="207"/>
  <c r="V251" i="207"/>
  <c r="BR251" i="207" s="1"/>
  <c r="W243" i="208"/>
  <c r="V209" i="208"/>
  <c r="BR209" i="208" s="1"/>
  <c r="V223" i="207"/>
  <c r="BR223" i="207" s="1"/>
  <c r="U213" i="207"/>
  <c r="BQ213" i="207" s="1"/>
  <c r="V48" i="208"/>
  <c r="BR48" i="208" s="1"/>
  <c r="V182" i="207"/>
  <c r="BR182" i="207" s="1"/>
  <c r="W117" i="208"/>
  <c r="W257" i="207"/>
  <c r="W131" i="207"/>
  <c r="V68" i="207"/>
  <c r="BR68" i="207" s="1"/>
  <c r="T248" i="208"/>
  <c r="T193" i="208"/>
  <c r="W193" i="208" s="1"/>
  <c r="T256" i="208"/>
  <c r="U256" i="208" s="1"/>
  <c r="BQ256" i="208" s="1"/>
  <c r="W43" i="208"/>
  <c r="W119" i="207"/>
  <c r="U48" i="207"/>
  <c r="BQ48" i="207" s="1"/>
  <c r="U258" i="207"/>
  <c r="BQ258" i="207" s="1"/>
  <c r="U235" i="207"/>
  <c r="BQ235" i="207" s="1"/>
  <c r="W115" i="208"/>
  <c r="V191" i="207"/>
  <c r="BR191" i="207" s="1"/>
  <c r="U223" i="207"/>
  <c r="BQ223" i="207" s="1"/>
  <c r="U140" i="208"/>
  <c r="BQ140" i="208" s="1"/>
  <c r="W128" i="208"/>
  <c r="U118" i="207"/>
  <c r="BQ118" i="207" s="1"/>
  <c r="V115" i="208"/>
  <c r="BR115" i="208" s="1"/>
  <c r="W235" i="207"/>
  <c r="V123" i="208"/>
  <c r="BR123" i="208" s="1"/>
  <c r="W205" i="207"/>
  <c r="V48" i="207"/>
  <c r="BR48" i="207" s="1"/>
  <c r="W59" i="208"/>
  <c r="W191" i="207"/>
  <c r="W209" i="208"/>
  <c r="U102" i="208"/>
  <c r="BQ102" i="208" s="1"/>
  <c r="W263" i="207"/>
  <c r="W102" i="208"/>
  <c r="U139" i="207"/>
  <c r="BQ139" i="207" s="1"/>
  <c r="U220" i="208"/>
  <c r="BQ220" i="208" s="1"/>
  <c r="U237" i="208"/>
  <c r="BQ237" i="208" s="1"/>
  <c r="T104" i="208"/>
  <c r="T258" i="208"/>
  <c r="T204" i="207"/>
  <c r="T238" i="207"/>
  <c r="T201" i="208"/>
  <c r="T55" i="207"/>
  <c r="T202" i="207"/>
  <c r="T122" i="207"/>
  <c r="T111" i="207"/>
  <c r="T151" i="207"/>
  <c r="T108" i="208"/>
  <c r="T131" i="208"/>
  <c r="T113" i="207"/>
  <c r="T56" i="208"/>
  <c r="T135" i="208"/>
  <c r="T264" i="207"/>
  <c r="T146" i="207"/>
  <c r="V146" i="207" s="1"/>
  <c r="BR146" i="207" s="1"/>
  <c r="U54" i="207"/>
  <c r="BQ54" i="207" s="1"/>
  <c r="W54" i="207"/>
  <c r="W200" i="207"/>
  <c r="V225" i="207"/>
  <c r="BR225" i="207" s="1"/>
  <c r="T209" i="207"/>
  <c r="T43" i="207"/>
  <c r="T52" i="208"/>
  <c r="T211" i="208"/>
  <c r="T53" i="208"/>
  <c r="T188" i="207"/>
  <c r="T137" i="208"/>
  <c r="T42" i="208"/>
  <c r="U152" i="207"/>
  <c r="BQ152" i="207" s="1"/>
  <c r="W225" i="208"/>
  <c r="V72" i="207"/>
  <c r="BR72" i="207" s="1"/>
  <c r="V193" i="207"/>
  <c r="BR193" i="207" s="1"/>
  <c r="T138" i="208"/>
  <c r="T220" i="207"/>
  <c r="T217" i="208"/>
  <c r="T103" i="207"/>
  <c r="T153" i="208"/>
  <c r="T246" i="207"/>
  <c r="T110" i="207"/>
  <c r="T104" i="207"/>
  <c r="U189" i="208"/>
  <c r="BQ189" i="208" s="1"/>
  <c r="W230" i="207"/>
  <c r="W248" i="208"/>
  <c r="U72" i="207"/>
  <c r="BQ72" i="207" s="1"/>
  <c r="V152" i="207"/>
  <c r="BR152" i="207" s="1"/>
  <c r="W225" i="207"/>
  <c r="W149" i="208"/>
  <c r="W211" i="207"/>
  <c r="W212" i="208"/>
  <c r="W189" i="208"/>
  <c r="U200" i="207"/>
  <c r="BQ200" i="207" s="1"/>
  <c r="W212" i="207"/>
  <c r="T113" i="208"/>
  <c r="T66" i="207"/>
  <c r="T72" i="208"/>
  <c r="T143" i="208"/>
  <c r="T134" i="208"/>
  <c r="T187" i="207"/>
  <c r="T196" i="208"/>
  <c r="D50" i="235"/>
  <c r="D51" i="235"/>
  <c r="D17" i="235"/>
  <c r="D45" i="235"/>
  <c r="D44" i="235"/>
  <c r="D49" i="235"/>
  <c r="D16" i="235"/>
  <c r="D48" i="235"/>
  <c r="D43" i="234"/>
  <c r="D46" i="234"/>
  <c r="D17" i="234"/>
  <c r="D16" i="234"/>
  <c r="D41" i="234"/>
  <c r="D48" i="234"/>
  <c r="D50" i="234"/>
  <c r="D49" i="234"/>
  <c r="D51" i="234"/>
  <c r="D50" i="222"/>
  <c r="D51" i="222"/>
  <c r="D48" i="222"/>
  <c r="D49" i="222"/>
  <c r="D16" i="222"/>
  <c r="D45" i="222"/>
  <c r="D47" i="222"/>
  <c r="F40" i="232"/>
  <c r="D22" i="236" s="1"/>
  <c r="F38" i="232"/>
  <c r="D20" i="236" s="1"/>
  <c r="F37" i="232"/>
  <c r="D19" i="236" s="1"/>
  <c r="I38" i="231"/>
  <c r="F38" i="231"/>
  <c r="F40" i="230"/>
  <c r="F38" i="230"/>
  <c r="F37" i="228"/>
  <c r="F40" i="228"/>
  <c r="F39" i="228"/>
  <c r="K35" i="226"/>
  <c r="P35" i="226" s="1"/>
  <c r="V35" i="226" s="1"/>
  <c r="AV146" i="208"/>
  <c r="AW146" i="208" s="1"/>
  <c r="BU146" i="208" s="1"/>
  <c r="AJ58" i="208"/>
  <c r="BT58" i="208" s="1"/>
  <c r="AI204" i="208"/>
  <c r="BS204" i="208" s="1"/>
  <c r="AI47" i="208"/>
  <c r="BS47" i="208" s="1"/>
  <c r="AJ194" i="208"/>
  <c r="BT194" i="208" s="1"/>
  <c r="AK58" i="208"/>
  <c r="AI194" i="208"/>
  <c r="BS194" i="208" s="1"/>
  <c r="AI150" i="207"/>
  <c r="BS150" i="207" s="1"/>
  <c r="AK220" i="208"/>
  <c r="AV220" i="208"/>
  <c r="AX220" i="208" s="1"/>
  <c r="BV220" i="208" s="1"/>
  <c r="AK215" i="207"/>
  <c r="AK204" i="208"/>
  <c r="AJ47" i="208"/>
  <c r="BT47" i="208" s="1"/>
  <c r="AI220" i="208"/>
  <c r="BS220" i="208" s="1"/>
  <c r="AK188" i="207"/>
  <c r="AJ150" i="207"/>
  <c r="BT150" i="207" s="1"/>
  <c r="AJ237" i="207"/>
  <c r="BT237" i="207" s="1"/>
  <c r="W241" i="207"/>
  <c r="AJ143" i="207"/>
  <c r="BT143" i="207" s="1"/>
  <c r="U241" i="207"/>
  <c r="BQ241" i="207" s="1"/>
  <c r="AK233" i="208"/>
  <c r="AI51" i="207"/>
  <c r="BS51" i="207" s="1"/>
  <c r="AI146" i="208"/>
  <c r="BS146" i="208" s="1"/>
  <c r="AK67" i="208"/>
  <c r="AK121" i="208"/>
  <c r="AJ146" i="208"/>
  <c r="BT146" i="208" s="1"/>
  <c r="AK57" i="208"/>
  <c r="AK255" i="208"/>
  <c r="AI210" i="208"/>
  <c r="BS210" i="208" s="1"/>
  <c r="AJ227" i="207"/>
  <c r="BT227" i="207" s="1"/>
  <c r="AK237" i="207"/>
  <c r="AI202" i="207"/>
  <c r="BS202" i="207" s="1"/>
  <c r="AJ210" i="208"/>
  <c r="BT210" i="208" s="1"/>
  <c r="AI57" i="208"/>
  <c r="BS57" i="208" s="1"/>
  <c r="AK71" i="207"/>
  <c r="AK140" i="208"/>
  <c r="V210" i="207"/>
  <c r="BR210" i="207" s="1"/>
  <c r="AI255" i="208"/>
  <c r="BS255" i="208" s="1"/>
  <c r="AJ259" i="207"/>
  <c r="BT259" i="207" s="1"/>
  <c r="AI243" i="208"/>
  <c r="BS243" i="208" s="1"/>
  <c r="AI240" i="208"/>
  <c r="BS240" i="208" s="1"/>
  <c r="AJ48" i="207"/>
  <c r="BT48" i="207" s="1"/>
  <c r="AK185" i="208"/>
  <c r="AI71" i="207"/>
  <c r="BS71" i="207" s="1"/>
  <c r="AJ53" i="207"/>
  <c r="BT53" i="207" s="1"/>
  <c r="AJ133" i="207"/>
  <c r="BT133" i="207" s="1"/>
  <c r="AJ265" i="207"/>
  <c r="BT265" i="207" s="1"/>
  <c r="AK204" i="207"/>
  <c r="AJ198" i="208"/>
  <c r="BT198" i="208" s="1"/>
  <c r="AI198" i="208"/>
  <c r="BS198" i="208" s="1"/>
  <c r="AJ153" i="207"/>
  <c r="BT153" i="207" s="1"/>
  <c r="AK153" i="207"/>
  <c r="AK202" i="207"/>
  <c r="AK237" i="208"/>
  <c r="AI45" i="208"/>
  <c r="BS45" i="208" s="1"/>
  <c r="AK213" i="208"/>
  <c r="AK219" i="207"/>
  <c r="AJ243" i="208"/>
  <c r="BT243" i="208" s="1"/>
  <c r="AI205" i="207"/>
  <c r="BS205" i="207" s="1"/>
  <c r="AJ240" i="208"/>
  <c r="BT240" i="208" s="1"/>
  <c r="AJ102" i="207"/>
  <c r="BT102" i="207" s="1"/>
  <c r="AK102" i="207"/>
  <c r="AJ213" i="208"/>
  <c r="BT213" i="208" s="1"/>
  <c r="AJ114" i="208"/>
  <c r="BT114" i="208" s="1"/>
  <c r="AI121" i="207"/>
  <c r="BS121" i="207" s="1"/>
  <c r="AK265" i="207"/>
  <c r="AK253" i="207"/>
  <c r="AJ122" i="207"/>
  <c r="BT122" i="207" s="1"/>
  <c r="AI50" i="208"/>
  <c r="BS50" i="208" s="1"/>
  <c r="AK45" i="208"/>
  <c r="AK236" i="207"/>
  <c r="AJ239" i="208"/>
  <c r="BT239" i="208" s="1"/>
  <c r="AI53" i="207"/>
  <c r="BS53" i="207" s="1"/>
  <c r="AK118" i="208"/>
  <c r="AI121" i="208"/>
  <c r="BS121" i="208" s="1"/>
  <c r="AI219" i="207"/>
  <c r="BS219" i="207" s="1"/>
  <c r="AK141" i="207"/>
  <c r="AI215" i="207"/>
  <c r="BS215" i="207" s="1"/>
  <c r="AI72" i="207"/>
  <c r="BS72" i="207" s="1"/>
  <c r="AK228" i="208"/>
  <c r="AJ185" i="208"/>
  <c r="BT185" i="208" s="1"/>
  <c r="AI237" i="208"/>
  <c r="BS237" i="208" s="1"/>
  <c r="AJ110" i="208"/>
  <c r="BT110" i="208" s="1"/>
  <c r="AI111" i="207"/>
  <c r="BS111" i="207" s="1"/>
  <c r="V150" i="208"/>
  <c r="BR150" i="208" s="1"/>
  <c r="AK147" i="207"/>
  <c r="AJ202" i="208"/>
  <c r="BT202" i="208" s="1"/>
  <c r="AK142" i="208"/>
  <c r="AI130" i="207"/>
  <c r="BS130" i="207" s="1"/>
  <c r="AI228" i="208"/>
  <c r="BS228" i="208" s="1"/>
  <c r="AI131" i="207"/>
  <c r="BS131" i="207" s="1"/>
  <c r="AJ151" i="208"/>
  <c r="BT151" i="208" s="1"/>
  <c r="AV49" i="207"/>
  <c r="AI49" i="207"/>
  <c r="BS49" i="207" s="1"/>
  <c r="AJ205" i="207"/>
  <c r="BT205" i="207" s="1"/>
  <c r="AJ72" i="207"/>
  <c r="BT72" i="207" s="1"/>
  <c r="AI147" i="207"/>
  <c r="BS147" i="207" s="1"/>
  <c r="AK114" i="208"/>
  <c r="AK253" i="208"/>
  <c r="AJ110" i="207"/>
  <c r="BT110" i="207" s="1"/>
  <c r="U210" i="207"/>
  <c r="BQ210" i="207" s="1"/>
  <c r="AJ127" i="207"/>
  <c r="BT127" i="207" s="1"/>
  <c r="AI200" i="207"/>
  <c r="BS200" i="207" s="1"/>
  <c r="AJ142" i="208"/>
  <c r="BT142" i="208" s="1"/>
  <c r="AI195" i="207"/>
  <c r="BS195" i="207" s="1"/>
  <c r="AI253" i="208"/>
  <c r="BS253" i="208" s="1"/>
  <c r="AI190" i="208"/>
  <c r="BS190" i="208" s="1"/>
  <c r="AI118" i="208"/>
  <c r="BS118" i="208" s="1"/>
  <c r="AJ49" i="207"/>
  <c r="BT49" i="207" s="1"/>
  <c r="AI44" i="208"/>
  <c r="BS44" i="208" s="1"/>
  <c r="AJ70" i="207"/>
  <c r="BT70" i="207" s="1"/>
  <c r="AJ190" i="208"/>
  <c r="BT190" i="208" s="1"/>
  <c r="AK151" i="208"/>
  <c r="AI239" i="208"/>
  <c r="BS239" i="208" s="1"/>
  <c r="AI122" i="207"/>
  <c r="BS122" i="207" s="1"/>
  <c r="AI228" i="207"/>
  <c r="BS228" i="207" s="1"/>
  <c r="AI139" i="208"/>
  <c r="BS139" i="208" s="1"/>
  <c r="AI187" i="207"/>
  <c r="BS187" i="207" s="1"/>
  <c r="AK249" i="208"/>
  <c r="AJ145" i="207"/>
  <c r="BT145" i="207" s="1"/>
  <c r="AJ224" i="207"/>
  <c r="BT224" i="207" s="1"/>
  <c r="AK103" i="208"/>
  <c r="AI66" i="208"/>
  <c r="BS66" i="208" s="1"/>
  <c r="AK110" i="208"/>
  <c r="AK246" i="208"/>
  <c r="AJ134" i="208"/>
  <c r="BT134" i="208" s="1"/>
  <c r="AI186" i="207"/>
  <c r="BS186" i="207" s="1"/>
  <c r="AI47" i="207"/>
  <c r="BS47" i="207" s="1"/>
  <c r="AJ131" i="207"/>
  <c r="BT131" i="207" s="1"/>
  <c r="AK263" i="208"/>
  <c r="AJ130" i="207"/>
  <c r="BT130" i="207" s="1"/>
  <c r="AK245" i="208"/>
  <c r="AK238" i="207"/>
  <c r="AJ65" i="208"/>
  <c r="BT65" i="208" s="1"/>
  <c r="AK130" i="208"/>
  <c r="AI206" i="208"/>
  <c r="BS206" i="208" s="1"/>
  <c r="AK127" i="207"/>
  <c r="AJ196" i="207"/>
  <c r="BT196" i="207" s="1"/>
  <c r="AI103" i="208"/>
  <c r="BS103" i="208" s="1"/>
  <c r="AI44" i="207"/>
  <c r="BS44" i="207" s="1"/>
  <c r="AI119" i="207"/>
  <c r="BS119" i="207" s="1"/>
  <c r="AJ66" i="208"/>
  <c r="BT66" i="208" s="1"/>
  <c r="AK65" i="208"/>
  <c r="AI49" i="208"/>
  <c r="BS49" i="208" s="1"/>
  <c r="AK129" i="207"/>
  <c r="AJ47" i="207"/>
  <c r="BT47" i="207" s="1"/>
  <c r="AK208" i="207"/>
  <c r="AK242" i="207"/>
  <c r="AK56" i="208"/>
  <c r="AI238" i="207"/>
  <c r="BS238" i="207" s="1"/>
  <c r="AJ130" i="208"/>
  <c r="BT130" i="208" s="1"/>
  <c r="AJ199" i="208"/>
  <c r="BT199" i="208" s="1"/>
  <c r="AI219" i="208"/>
  <c r="BS219" i="208" s="1"/>
  <c r="AK137" i="208"/>
  <c r="AV225" i="207"/>
  <c r="AX225" i="207" s="1"/>
  <c r="BV225" i="207" s="1"/>
  <c r="AK117" i="208"/>
  <c r="AJ206" i="208"/>
  <c r="BT206" i="208" s="1"/>
  <c r="AI208" i="207"/>
  <c r="BS208" i="207" s="1"/>
  <c r="AK196" i="208"/>
  <c r="AJ259" i="208"/>
  <c r="BT259" i="208" s="1"/>
  <c r="AV52" i="208"/>
  <c r="AI107" i="208"/>
  <c r="BS107" i="208" s="1"/>
  <c r="AK227" i="207"/>
  <c r="AJ113" i="208"/>
  <c r="BT113" i="208" s="1"/>
  <c r="AI209" i="208"/>
  <c r="BS209" i="208" s="1"/>
  <c r="AJ69" i="207"/>
  <c r="BT69" i="207" s="1"/>
  <c r="AK135" i="208"/>
  <c r="AJ69" i="208"/>
  <c r="BT69" i="208" s="1"/>
  <c r="AJ148" i="208"/>
  <c r="BT148" i="208" s="1"/>
  <c r="AK69" i="208"/>
  <c r="AI125" i="208"/>
  <c r="BS125" i="208" s="1"/>
  <c r="AI72" i="208"/>
  <c r="BS72" i="208" s="1"/>
  <c r="AI196" i="208"/>
  <c r="BS196" i="208" s="1"/>
  <c r="AK259" i="208"/>
  <c r="AK107" i="208"/>
  <c r="AK134" i="208"/>
  <c r="AK183" i="207"/>
  <c r="AJ103" i="207"/>
  <c r="BT103" i="207" s="1"/>
  <c r="AI225" i="207"/>
  <c r="BS225" i="207" s="1"/>
  <c r="AI116" i="208"/>
  <c r="BS116" i="208" s="1"/>
  <c r="AI137" i="207"/>
  <c r="BS137" i="207" s="1"/>
  <c r="AK151" i="207"/>
  <c r="AI197" i="207"/>
  <c r="BS197" i="207" s="1"/>
  <c r="AI106" i="208"/>
  <c r="BS106" i="208" s="1"/>
  <c r="AJ217" i="207"/>
  <c r="BT217" i="207" s="1"/>
  <c r="AJ139" i="207"/>
  <c r="BT139" i="207" s="1"/>
  <c r="AV152" i="208"/>
  <c r="AX152" i="208" s="1"/>
  <c r="BV152" i="208" s="1"/>
  <c r="U136" i="208"/>
  <c r="BQ136" i="208" s="1"/>
  <c r="U216" i="207"/>
  <c r="BQ216" i="207" s="1"/>
  <c r="AJ64" i="207"/>
  <c r="BT64" i="207" s="1"/>
  <c r="AI140" i="208"/>
  <c r="BS140" i="208" s="1"/>
  <c r="AJ67" i="208"/>
  <c r="BT67" i="208" s="1"/>
  <c r="AI129" i="207"/>
  <c r="BS129" i="207" s="1"/>
  <c r="AJ198" i="207"/>
  <c r="BT198" i="207" s="1"/>
  <c r="AI261" i="208"/>
  <c r="BS261" i="208" s="1"/>
  <c r="AI222" i="208"/>
  <c r="BS222" i="208" s="1"/>
  <c r="AJ234" i="208"/>
  <c r="BT234" i="208" s="1"/>
  <c r="AK72" i="208"/>
  <c r="AJ232" i="208"/>
  <c r="BT232" i="208" s="1"/>
  <c r="AV123" i="207"/>
  <c r="AW123" i="207" s="1"/>
  <c r="BU123" i="207" s="1"/>
  <c r="AJ117" i="208"/>
  <c r="BT117" i="208" s="1"/>
  <c r="AK103" i="207"/>
  <c r="AJ225" i="207"/>
  <c r="BT225" i="207" s="1"/>
  <c r="V241" i="208"/>
  <c r="BR241" i="208" s="1"/>
  <c r="AI148" i="208"/>
  <c r="BS148" i="208" s="1"/>
  <c r="AI48" i="208"/>
  <c r="BS48" i="208" s="1"/>
  <c r="AI234" i="208"/>
  <c r="BS234" i="208" s="1"/>
  <c r="AK260" i="207"/>
  <c r="AK106" i="208"/>
  <c r="AK139" i="207"/>
  <c r="W136" i="208"/>
  <c r="AK190" i="207"/>
  <c r="AJ125" i="207"/>
  <c r="BT125" i="207" s="1"/>
  <c r="AI260" i="207"/>
  <c r="BS260" i="207" s="1"/>
  <c r="U65" i="208"/>
  <c r="BQ65" i="208" s="1"/>
  <c r="AI205" i="208"/>
  <c r="BS205" i="208" s="1"/>
  <c r="AK121" i="207"/>
  <c r="AI217" i="207"/>
  <c r="BS217" i="207" s="1"/>
  <c r="W216" i="207"/>
  <c r="U241" i="208"/>
  <c r="BQ241" i="208" s="1"/>
  <c r="AI190" i="207"/>
  <c r="BS190" i="207" s="1"/>
  <c r="AJ183" i="207"/>
  <c r="BT183" i="207" s="1"/>
  <c r="AK232" i="208"/>
  <c r="AJ116" i="208"/>
  <c r="BT116" i="208" s="1"/>
  <c r="AJ135" i="208"/>
  <c r="BT135" i="208" s="1"/>
  <c r="W120" i="207"/>
  <c r="V65" i="208"/>
  <c r="BR65" i="208" s="1"/>
  <c r="AI244" i="207"/>
  <c r="BS244" i="207" s="1"/>
  <c r="AK123" i="208"/>
  <c r="AK212" i="208"/>
  <c r="AI182" i="208"/>
  <c r="BS182" i="208" s="1"/>
  <c r="W150" i="208"/>
  <c r="AK143" i="208"/>
  <c r="AI211" i="208"/>
  <c r="BS211" i="208" s="1"/>
  <c r="AI259" i="207"/>
  <c r="BS259" i="207" s="1"/>
  <c r="AJ207" i="208"/>
  <c r="BT207" i="208" s="1"/>
  <c r="AK182" i="208"/>
  <c r="AK59" i="207"/>
  <c r="V136" i="207"/>
  <c r="BR136" i="207" s="1"/>
  <c r="AJ120" i="208"/>
  <c r="BT120" i="208" s="1"/>
  <c r="AJ191" i="207"/>
  <c r="BT191" i="207" s="1"/>
  <c r="AK189" i="208"/>
  <c r="AK194" i="207"/>
  <c r="AI202" i="208"/>
  <c r="BS202" i="208" s="1"/>
  <c r="AJ106" i="207"/>
  <c r="BT106" i="207" s="1"/>
  <c r="AJ187" i="207"/>
  <c r="BT187" i="207" s="1"/>
  <c r="AI214" i="207"/>
  <c r="BS214" i="207" s="1"/>
  <c r="AI128" i="208"/>
  <c r="BS128" i="208" s="1"/>
  <c r="AJ148" i="207"/>
  <c r="BT148" i="207" s="1"/>
  <c r="AJ264" i="208"/>
  <c r="BT264" i="208" s="1"/>
  <c r="AI145" i="207"/>
  <c r="BS145" i="207" s="1"/>
  <c r="AV151" i="208"/>
  <c r="AX151" i="208" s="1"/>
  <c r="BV151" i="208" s="1"/>
  <c r="AK207" i="208"/>
  <c r="AK147" i="208"/>
  <c r="AI147" i="208"/>
  <c r="BS147" i="208" s="1"/>
  <c r="AJ249" i="207"/>
  <c r="BT249" i="207" s="1"/>
  <c r="AJ48" i="208"/>
  <c r="BT48" i="208" s="1"/>
  <c r="AI69" i="207"/>
  <c r="BS69" i="207" s="1"/>
  <c r="AJ146" i="207"/>
  <c r="BT146" i="207" s="1"/>
  <c r="AK139" i="208"/>
  <c r="AJ54" i="207"/>
  <c r="BT54" i="207" s="1"/>
  <c r="AJ46" i="207"/>
  <c r="BT46" i="207" s="1"/>
  <c r="AK244" i="208"/>
  <c r="AJ222" i="208"/>
  <c r="BT222" i="208" s="1"/>
  <c r="W142" i="208"/>
  <c r="AI233" i="208"/>
  <c r="BS233" i="208" s="1"/>
  <c r="AK64" i="207"/>
  <c r="AK104" i="208"/>
  <c r="AI48" i="207"/>
  <c r="BS48" i="207" s="1"/>
  <c r="AI247" i="208"/>
  <c r="BS247" i="208" s="1"/>
  <c r="AI104" i="208"/>
  <c r="BS104" i="208" s="1"/>
  <c r="AK56" i="207"/>
  <c r="AK235" i="208"/>
  <c r="AI247" i="207"/>
  <c r="BS247" i="207" s="1"/>
  <c r="AI123" i="208"/>
  <c r="BS123" i="208" s="1"/>
  <c r="AJ102" i="208"/>
  <c r="BT102" i="208" s="1"/>
  <c r="AK128" i="208"/>
  <c r="AJ247" i="208"/>
  <c r="BT247" i="208" s="1"/>
  <c r="AK146" i="207"/>
  <c r="AI246" i="208"/>
  <c r="BS246" i="208" s="1"/>
  <c r="AK52" i="208"/>
  <c r="V130" i="208"/>
  <c r="BR130" i="208" s="1"/>
  <c r="AK51" i="207"/>
  <c r="AJ189" i="208"/>
  <c r="BT189" i="208" s="1"/>
  <c r="AJ119" i="207"/>
  <c r="BT119" i="207" s="1"/>
  <c r="AI242" i="207"/>
  <c r="BS242" i="207" s="1"/>
  <c r="AI106" i="207"/>
  <c r="BS106" i="207" s="1"/>
  <c r="AJ197" i="207"/>
  <c r="BT197" i="207" s="1"/>
  <c r="AI229" i="208"/>
  <c r="BS229" i="208" s="1"/>
  <c r="AK214" i="207"/>
  <c r="AJ185" i="207"/>
  <c r="BT185" i="207" s="1"/>
  <c r="AI115" i="208"/>
  <c r="BS115" i="208" s="1"/>
  <c r="AK182" i="207"/>
  <c r="AI264" i="208"/>
  <c r="BS264" i="208" s="1"/>
  <c r="AK66" i="207"/>
  <c r="AI199" i="208"/>
  <c r="BS199" i="208" s="1"/>
  <c r="AJ210" i="207"/>
  <c r="BT210" i="207" s="1"/>
  <c r="AJ258" i="208"/>
  <c r="BT258" i="208" s="1"/>
  <c r="AJ212" i="208"/>
  <c r="BT212" i="208" s="1"/>
  <c r="AI201" i="207"/>
  <c r="BS201" i="207" s="1"/>
  <c r="AK71" i="208"/>
  <c r="AI120" i="208"/>
  <c r="BS120" i="208" s="1"/>
  <c r="AK231" i="207"/>
  <c r="AI213" i="207"/>
  <c r="BS213" i="207" s="1"/>
  <c r="AK224" i="208"/>
  <c r="AI224" i="208"/>
  <c r="BS224" i="208" s="1"/>
  <c r="AJ244" i="207"/>
  <c r="BT244" i="207" s="1"/>
  <c r="AJ245" i="208"/>
  <c r="BT245" i="208" s="1"/>
  <c r="AI204" i="207"/>
  <c r="BS204" i="207" s="1"/>
  <c r="AI184" i="208"/>
  <c r="BS184" i="208" s="1"/>
  <c r="AJ52" i="208"/>
  <c r="BT52" i="208" s="1"/>
  <c r="AI244" i="208"/>
  <c r="BS244" i="208" s="1"/>
  <c r="AK191" i="207"/>
  <c r="AK210" i="207"/>
  <c r="AI198" i="207"/>
  <c r="BS198" i="207" s="1"/>
  <c r="AK258" i="208"/>
  <c r="AI45" i="207"/>
  <c r="BS45" i="207" s="1"/>
  <c r="AK203" i="207"/>
  <c r="AI186" i="208"/>
  <c r="BS186" i="208" s="1"/>
  <c r="AI248" i="207"/>
  <c r="BS248" i="207" s="1"/>
  <c r="AI253" i="207"/>
  <c r="BS253" i="207" s="1"/>
  <c r="AV263" i="208"/>
  <c r="AW263" i="208" s="1"/>
  <c r="BU263" i="208" s="1"/>
  <c r="AK196" i="207"/>
  <c r="AI125" i="207"/>
  <c r="BS125" i="207" s="1"/>
  <c r="AK249" i="207"/>
  <c r="AI256" i="208"/>
  <c r="BS256" i="208" s="1"/>
  <c r="AK126" i="208"/>
  <c r="AJ59" i="207"/>
  <c r="BT59" i="207" s="1"/>
  <c r="AK46" i="208"/>
  <c r="AJ137" i="208"/>
  <c r="BT137" i="208" s="1"/>
  <c r="AK184" i="208"/>
  <c r="AK213" i="207"/>
  <c r="AJ186" i="207"/>
  <c r="BT186" i="207" s="1"/>
  <c r="W199" i="207"/>
  <c r="V199" i="207"/>
  <c r="BR199" i="207" s="1"/>
  <c r="U199" i="207"/>
  <c r="BQ199" i="207" s="1"/>
  <c r="AK205" i="208"/>
  <c r="AI109" i="208"/>
  <c r="BS109" i="208" s="1"/>
  <c r="AK109" i="208"/>
  <c r="AI141" i="208"/>
  <c r="BS141" i="208" s="1"/>
  <c r="AK141" i="208"/>
  <c r="AJ141" i="208"/>
  <c r="BT141" i="208" s="1"/>
  <c r="U195" i="207"/>
  <c r="BQ195" i="207" s="1"/>
  <c r="V195" i="207"/>
  <c r="BR195" i="207" s="1"/>
  <c r="W195" i="207"/>
  <c r="AJ68" i="207"/>
  <c r="BT68" i="207" s="1"/>
  <c r="AK68" i="207"/>
  <c r="AI51" i="208"/>
  <c r="BS51" i="208" s="1"/>
  <c r="AJ51" i="208"/>
  <c r="BT51" i="208" s="1"/>
  <c r="AK51" i="208"/>
  <c r="AK245" i="207"/>
  <c r="AI245" i="207"/>
  <c r="BS245" i="207" s="1"/>
  <c r="AJ245" i="207"/>
  <c r="BT245" i="207" s="1"/>
  <c r="AI133" i="208"/>
  <c r="BS133" i="208" s="1"/>
  <c r="AK133" i="208"/>
  <c r="AJ133" i="208"/>
  <c r="BT133" i="208" s="1"/>
  <c r="AI70" i="208"/>
  <c r="BS70" i="208" s="1"/>
  <c r="AK70" i="208"/>
  <c r="AK203" i="208"/>
  <c r="AI203" i="208"/>
  <c r="BS203" i="208" s="1"/>
  <c r="AJ203" i="208"/>
  <c r="BT203" i="208" s="1"/>
  <c r="AI187" i="208"/>
  <c r="BS187" i="208" s="1"/>
  <c r="AK187" i="208"/>
  <c r="AJ187" i="208"/>
  <c r="BT187" i="208" s="1"/>
  <c r="AK235" i="207"/>
  <c r="AJ235" i="207"/>
  <c r="BT235" i="207" s="1"/>
  <c r="AI235" i="207"/>
  <c r="BS235" i="207" s="1"/>
  <c r="AJ152" i="208"/>
  <c r="BT152" i="208" s="1"/>
  <c r="AK152" i="208"/>
  <c r="AR112" i="207"/>
  <c r="AU112" i="207" s="1"/>
  <c r="AT112" i="207" s="1"/>
  <c r="AJ229" i="207"/>
  <c r="BT229" i="207" s="1"/>
  <c r="AI229" i="207"/>
  <c r="BS229" i="207" s="1"/>
  <c r="AI108" i="208"/>
  <c r="BS108" i="208" s="1"/>
  <c r="AK108" i="208"/>
  <c r="AK50" i="207"/>
  <c r="AI50" i="207"/>
  <c r="BS50" i="207" s="1"/>
  <c r="AJ50" i="207"/>
  <c r="BT50" i="207" s="1"/>
  <c r="AI132" i="207"/>
  <c r="BS132" i="207" s="1"/>
  <c r="AI199" i="207"/>
  <c r="BS199" i="207" s="1"/>
  <c r="AI252" i="207"/>
  <c r="BS252" i="207" s="1"/>
  <c r="AK262" i="208"/>
  <c r="AK62" i="207"/>
  <c r="AI62" i="207"/>
  <c r="BS62" i="207" s="1"/>
  <c r="AJ62" i="207"/>
  <c r="BT62" i="207" s="1"/>
  <c r="AI124" i="207"/>
  <c r="BS124" i="207" s="1"/>
  <c r="AJ124" i="207"/>
  <c r="BT124" i="207" s="1"/>
  <c r="AK124" i="207"/>
  <c r="AI252" i="208"/>
  <c r="BS252" i="208" s="1"/>
  <c r="AK252" i="208"/>
  <c r="AJ105" i="208"/>
  <c r="BT105" i="208" s="1"/>
  <c r="AI105" i="208"/>
  <c r="BS105" i="208" s="1"/>
  <c r="AK105" i="208"/>
  <c r="AI217" i="208"/>
  <c r="BS217" i="208" s="1"/>
  <c r="AJ217" i="208"/>
  <c r="BT217" i="208" s="1"/>
  <c r="AK137" i="207"/>
  <c r="AJ199" i="207"/>
  <c r="BT199" i="207" s="1"/>
  <c r="AJ126" i="207"/>
  <c r="BT126" i="207" s="1"/>
  <c r="AK126" i="207"/>
  <c r="AI264" i="207"/>
  <c r="BS264" i="207" s="1"/>
  <c r="AK264" i="207"/>
  <c r="AJ264" i="207"/>
  <c r="BT264" i="207" s="1"/>
  <c r="AK152" i="207"/>
  <c r="AJ207" i="207"/>
  <c r="BT207" i="207" s="1"/>
  <c r="AI183" i="208"/>
  <c r="BS183" i="208" s="1"/>
  <c r="AK183" i="208"/>
  <c r="AJ206" i="207"/>
  <c r="BT206" i="207" s="1"/>
  <c r="AI206" i="207"/>
  <c r="BS206" i="207" s="1"/>
  <c r="AK265" i="208"/>
  <c r="AJ265" i="208"/>
  <c r="BT265" i="208" s="1"/>
  <c r="AJ112" i="207"/>
  <c r="BT112" i="207" s="1"/>
  <c r="AK112" i="207"/>
  <c r="AI112" i="207"/>
  <c r="BS112" i="207" s="1"/>
  <c r="AI192" i="207"/>
  <c r="BS192" i="207" s="1"/>
  <c r="AJ192" i="207"/>
  <c r="BT192" i="207" s="1"/>
  <c r="AJ261" i="207"/>
  <c r="BT261" i="207" s="1"/>
  <c r="AI221" i="208"/>
  <c r="BS221" i="208" s="1"/>
  <c r="AJ221" i="208"/>
  <c r="BT221" i="208" s="1"/>
  <c r="AJ214" i="208"/>
  <c r="BT214" i="208" s="1"/>
  <c r="AI214" i="208"/>
  <c r="BS214" i="208" s="1"/>
  <c r="AK252" i="207"/>
  <c r="AK250" i="207"/>
  <c r="AJ250" i="207"/>
  <c r="BT250" i="207" s="1"/>
  <c r="AI250" i="207"/>
  <c r="BS250" i="207" s="1"/>
  <c r="AI118" i="207"/>
  <c r="BS118" i="207" s="1"/>
  <c r="AJ118" i="207"/>
  <c r="BT118" i="207" s="1"/>
  <c r="AK118" i="207"/>
  <c r="AK221" i="208"/>
  <c r="AK132" i="207"/>
  <c r="AI188" i="208"/>
  <c r="BS188" i="208" s="1"/>
  <c r="AJ256" i="207"/>
  <c r="BT256" i="207" s="1"/>
  <c r="AI112" i="208"/>
  <c r="BS112" i="208" s="1"/>
  <c r="AJ112" i="208"/>
  <c r="BT112" i="208" s="1"/>
  <c r="AK124" i="208"/>
  <c r="AJ124" i="208"/>
  <c r="BT124" i="208" s="1"/>
  <c r="AJ188" i="208"/>
  <c r="BT188" i="208" s="1"/>
  <c r="AK256" i="207"/>
  <c r="AJ115" i="207"/>
  <c r="BT115" i="207" s="1"/>
  <c r="AK229" i="208"/>
  <c r="AJ109" i="208"/>
  <c r="BT109" i="208" s="1"/>
  <c r="AK230" i="207"/>
  <c r="AI230" i="207"/>
  <c r="BS230" i="207" s="1"/>
  <c r="AJ230" i="207"/>
  <c r="BT230" i="207" s="1"/>
  <c r="AJ68" i="208"/>
  <c r="BT68" i="208" s="1"/>
  <c r="AK68" i="208"/>
  <c r="AK242" i="208"/>
  <c r="AI242" i="208"/>
  <c r="BS242" i="208" s="1"/>
  <c r="AK108" i="207"/>
  <c r="AI108" i="207"/>
  <c r="BS108" i="207" s="1"/>
  <c r="AI257" i="207"/>
  <c r="BS257" i="207" s="1"/>
  <c r="AJ257" i="207"/>
  <c r="BT257" i="207" s="1"/>
  <c r="AK257" i="207"/>
  <c r="AR61" i="208"/>
  <c r="AU61" i="208" s="1"/>
  <c r="AT61" i="208" s="1"/>
  <c r="AK116" i="207"/>
  <c r="AI116" i="207"/>
  <c r="BS116" i="207" s="1"/>
  <c r="AK43" i="207"/>
  <c r="AI43" i="207"/>
  <c r="BS43" i="207" s="1"/>
  <c r="AJ43" i="207"/>
  <c r="BT43" i="207" s="1"/>
  <c r="AJ215" i="208"/>
  <c r="BT215" i="208" s="1"/>
  <c r="AI215" i="208"/>
  <c r="BS215" i="208" s="1"/>
  <c r="AI60" i="207"/>
  <c r="BS60" i="207" s="1"/>
  <c r="AJ242" i="208"/>
  <c r="BT242" i="208" s="1"/>
  <c r="AI265" i="208"/>
  <c r="BS265" i="208" s="1"/>
  <c r="AK60" i="207"/>
  <c r="AI148" i="207"/>
  <c r="BS148" i="207" s="1"/>
  <c r="AJ248" i="208"/>
  <c r="BT248" i="208" s="1"/>
  <c r="AI68" i="207"/>
  <c r="BS68" i="207" s="1"/>
  <c r="AI248" i="208"/>
  <c r="BS248" i="208" s="1"/>
  <c r="AK46" i="207"/>
  <c r="AK206" i="207"/>
  <c r="AI207" i="207"/>
  <c r="BS207" i="207" s="1"/>
  <c r="AI261" i="207"/>
  <c r="BS261" i="207" s="1"/>
  <c r="AJ252" i="208"/>
  <c r="BT252" i="208" s="1"/>
  <c r="AJ108" i="207"/>
  <c r="BT108" i="207" s="1"/>
  <c r="AJ113" i="207"/>
  <c r="BT113" i="207" s="1"/>
  <c r="AK111" i="208"/>
  <c r="AK54" i="208"/>
  <c r="AI226" i="208"/>
  <c r="BS226" i="208" s="1"/>
  <c r="AK200" i="208"/>
  <c r="AK185" i="207"/>
  <c r="AI182" i="207"/>
  <c r="BS182" i="207" s="1"/>
  <c r="AJ211" i="208"/>
  <c r="BT211" i="208" s="1"/>
  <c r="AV111" i="208"/>
  <c r="AI71" i="208"/>
  <c r="BS71" i="208" s="1"/>
  <c r="AK254" i="207"/>
  <c r="AK233" i="207"/>
  <c r="AJ254" i="207"/>
  <c r="BT254" i="207" s="1"/>
  <c r="AJ193" i="207"/>
  <c r="BT193" i="207" s="1"/>
  <c r="AJ246" i="207"/>
  <c r="BT246" i="207" s="1"/>
  <c r="AI201" i="208"/>
  <c r="BS201" i="208" s="1"/>
  <c r="W136" i="207"/>
  <c r="W130" i="208"/>
  <c r="AI113" i="207"/>
  <c r="BS113" i="207" s="1"/>
  <c r="AI111" i="208"/>
  <c r="BS111" i="208" s="1"/>
  <c r="AJ54" i="208"/>
  <c r="BT54" i="208" s="1"/>
  <c r="AJ107" i="207"/>
  <c r="BT107" i="207" s="1"/>
  <c r="AJ247" i="207"/>
  <c r="BT247" i="207" s="1"/>
  <c r="AJ226" i="208"/>
  <c r="BT226" i="208" s="1"/>
  <c r="AJ200" i="208"/>
  <c r="BT200" i="208" s="1"/>
  <c r="AV190" i="207"/>
  <c r="AY190" i="207" s="1"/>
  <c r="AI249" i="208"/>
  <c r="BS249" i="208" s="1"/>
  <c r="AJ49" i="208"/>
  <c r="BT49" i="208" s="1"/>
  <c r="AJ209" i="208"/>
  <c r="BT209" i="208" s="1"/>
  <c r="AK193" i="207"/>
  <c r="AJ233" i="207"/>
  <c r="BT233" i="207" s="1"/>
  <c r="AJ201" i="208"/>
  <c r="BT201" i="208" s="1"/>
  <c r="AK256" i="208"/>
  <c r="AK107" i="207"/>
  <c r="AJ195" i="207"/>
  <c r="BT195" i="207" s="1"/>
  <c r="AJ142" i="207"/>
  <c r="BT142" i="207" s="1"/>
  <c r="AJ219" i="208"/>
  <c r="BT219" i="208" s="1"/>
  <c r="AJ225" i="208"/>
  <c r="BT225" i="208" s="1"/>
  <c r="AK43" i="208"/>
  <c r="AI43" i="208"/>
  <c r="BS43" i="208" s="1"/>
  <c r="AI246" i="207"/>
  <c r="BS246" i="207" s="1"/>
  <c r="AI133" i="207"/>
  <c r="BS133" i="207" s="1"/>
  <c r="AK44" i="207"/>
  <c r="V232" i="208"/>
  <c r="BR232" i="208" s="1"/>
  <c r="V142" i="208"/>
  <c r="BR142" i="208" s="1"/>
  <c r="AK144" i="208"/>
  <c r="AK65" i="207"/>
  <c r="AK186" i="208"/>
  <c r="AJ239" i="207"/>
  <c r="BT239" i="207" s="1"/>
  <c r="AI144" i="207"/>
  <c r="BS144" i="207" s="1"/>
  <c r="AJ236" i="208"/>
  <c r="BT236" i="208" s="1"/>
  <c r="AJ119" i="208"/>
  <c r="BT119" i="208" s="1"/>
  <c r="AJ115" i="208"/>
  <c r="BT115" i="208" s="1"/>
  <c r="AV219" i="207"/>
  <c r="AY219" i="207" s="1"/>
  <c r="AI260" i="208"/>
  <c r="BS260" i="208" s="1"/>
  <c r="AI113" i="208"/>
  <c r="BS113" i="208" s="1"/>
  <c r="AJ108" i="208"/>
  <c r="BT108" i="208" s="1"/>
  <c r="AJ208" i="208"/>
  <c r="BT208" i="208" s="1"/>
  <c r="AJ228" i="207"/>
  <c r="BT228" i="207" s="1"/>
  <c r="AI46" i="208"/>
  <c r="BS46" i="208" s="1"/>
  <c r="AK266" i="207"/>
  <c r="AJ189" i="207"/>
  <c r="BT189" i="207" s="1"/>
  <c r="AJ60" i="208"/>
  <c r="BT60" i="208" s="1"/>
  <c r="AJ135" i="207"/>
  <c r="BT135" i="207" s="1"/>
  <c r="AK60" i="208"/>
  <c r="AI195" i="208"/>
  <c r="BS195" i="208" s="1"/>
  <c r="AK208" i="208"/>
  <c r="AI224" i="207"/>
  <c r="BS224" i="207" s="1"/>
  <c r="AI119" i="208"/>
  <c r="BS119" i="208" s="1"/>
  <c r="AJ126" i="208"/>
  <c r="BT126" i="208" s="1"/>
  <c r="AI144" i="208"/>
  <c r="BS144" i="208" s="1"/>
  <c r="AJ59" i="208"/>
  <c r="BT59" i="208" s="1"/>
  <c r="AI65" i="207"/>
  <c r="BS65" i="207" s="1"/>
  <c r="AI238" i="208"/>
  <c r="BS238" i="208" s="1"/>
  <c r="AI240" i="207"/>
  <c r="BS240" i="207" s="1"/>
  <c r="AK239" i="207"/>
  <c r="AJ263" i="207"/>
  <c r="BT263" i="207" s="1"/>
  <c r="AK191" i="208"/>
  <c r="AK55" i="207"/>
  <c r="AI236" i="208"/>
  <c r="BS236" i="208" s="1"/>
  <c r="AK197" i="208"/>
  <c r="AK220" i="207"/>
  <c r="AK260" i="208"/>
  <c r="AK153" i="208"/>
  <c r="AK70" i="207"/>
  <c r="AI132" i="208"/>
  <c r="BS132" i="208" s="1"/>
  <c r="AJ131" i="208"/>
  <c r="BT131" i="208" s="1"/>
  <c r="AI54" i="207"/>
  <c r="BS54" i="207" s="1"/>
  <c r="AK110" i="207"/>
  <c r="AJ56" i="207"/>
  <c r="BT56" i="207" s="1"/>
  <c r="AI152" i="208"/>
  <c r="BS152" i="208" s="1"/>
  <c r="AJ195" i="208"/>
  <c r="BT195" i="208" s="1"/>
  <c r="W232" i="208"/>
  <c r="V120" i="207"/>
  <c r="BR120" i="207" s="1"/>
  <c r="AI236" i="207"/>
  <c r="BS236" i="207" s="1"/>
  <c r="AI250" i="208"/>
  <c r="BS250" i="208" s="1"/>
  <c r="AK59" i="208"/>
  <c r="AK238" i="208"/>
  <c r="AK240" i="207"/>
  <c r="AJ109" i="207"/>
  <c r="BT109" i="207" s="1"/>
  <c r="AI191" i="208"/>
  <c r="BS191" i="208" s="1"/>
  <c r="AK223" i="207"/>
  <c r="AI153" i="208"/>
  <c r="BS153" i="208" s="1"/>
  <c r="AI184" i="207"/>
  <c r="BS184" i="207" s="1"/>
  <c r="AJ151" i="207"/>
  <c r="BT151" i="207" s="1"/>
  <c r="AI203" i="207"/>
  <c r="BS203" i="207" s="1"/>
  <c r="AJ263" i="208"/>
  <c r="BT263" i="208" s="1"/>
  <c r="AI109" i="207"/>
  <c r="BS109" i="207" s="1"/>
  <c r="AI102" i="208"/>
  <c r="BS102" i="208" s="1"/>
  <c r="AK263" i="207"/>
  <c r="AJ56" i="208"/>
  <c r="BT56" i="208" s="1"/>
  <c r="AI143" i="208"/>
  <c r="BS143" i="208" s="1"/>
  <c r="AI234" i="207"/>
  <c r="BS234" i="207" s="1"/>
  <c r="AI262" i="208"/>
  <c r="BS262" i="208" s="1"/>
  <c r="AI223" i="207"/>
  <c r="BS223" i="207" s="1"/>
  <c r="AJ141" i="207"/>
  <c r="BT141" i="207" s="1"/>
  <c r="AI150" i="208"/>
  <c r="BS150" i="208" s="1"/>
  <c r="AK257" i="208"/>
  <c r="AI211" i="207"/>
  <c r="BS211" i="207" s="1"/>
  <c r="AJ150" i="208"/>
  <c r="BT150" i="208" s="1"/>
  <c r="AK230" i="208"/>
  <c r="AK132" i="208"/>
  <c r="AI255" i="207"/>
  <c r="BS255" i="207" s="1"/>
  <c r="AI231" i="207"/>
  <c r="BS231" i="207" s="1"/>
  <c r="AJ255" i="207"/>
  <c r="BT255" i="207" s="1"/>
  <c r="AI251" i="208"/>
  <c r="BS251" i="208" s="1"/>
  <c r="AK229" i="207"/>
  <c r="AJ200" i="207"/>
  <c r="BT200" i="207" s="1"/>
  <c r="AI55" i="207"/>
  <c r="BS55" i="207" s="1"/>
  <c r="AI232" i="207"/>
  <c r="BS232" i="207" s="1"/>
  <c r="AI197" i="208"/>
  <c r="BS197" i="208" s="1"/>
  <c r="AJ234" i="207"/>
  <c r="BT234" i="207" s="1"/>
  <c r="AI257" i="208"/>
  <c r="BS257" i="208" s="1"/>
  <c r="AJ42" i="207"/>
  <c r="BT42" i="207" s="1"/>
  <c r="AK111" i="207"/>
  <c r="V232" i="207"/>
  <c r="BR232" i="207" s="1"/>
  <c r="AI152" i="207"/>
  <c r="BS152" i="207" s="1"/>
  <c r="AK50" i="208"/>
  <c r="AV69" i="207"/>
  <c r="AY69" i="207" s="1"/>
  <c r="AV240" i="207"/>
  <c r="AY240" i="207" s="1"/>
  <c r="AI66" i="207"/>
  <c r="BS66" i="207" s="1"/>
  <c r="AI117" i="207"/>
  <c r="BS117" i="207" s="1"/>
  <c r="AJ44" i="208"/>
  <c r="BT44" i="208" s="1"/>
  <c r="AI230" i="208"/>
  <c r="BS230" i="208" s="1"/>
  <c r="AJ211" i="207"/>
  <c r="BT211" i="207" s="1"/>
  <c r="AK261" i="208"/>
  <c r="AK225" i="208"/>
  <c r="AK131" i="208"/>
  <c r="AK135" i="207"/>
  <c r="AI189" i="207"/>
  <c r="BS189" i="207" s="1"/>
  <c r="AK251" i="208"/>
  <c r="AK201" i="207"/>
  <c r="AI42" i="207"/>
  <c r="BS42" i="207" s="1"/>
  <c r="AJ250" i="208"/>
  <c r="BT250" i="208" s="1"/>
  <c r="AK115" i="207"/>
  <c r="U232" i="207"/>
  <c r="BQ232" i="207" s="1"/>
  <c r="V107" i="207"/>
  <c r="BR107" i="207" s="1"/>
  <c r="AI262" i="207"/>
  <c r="BS262" i="207" s="1"/>
  <c r="AJ193" i="208"/>
  <c r="BT193" i="208" s="1"/>
  <c r="AJ232" i="207"/>
  <c r="BT232" i="207" s="1"/>
  <c r="AI266" i="208"/>
  <c r="BS266" i="208" s="1"/>
  <c r="AJ184" i="207"/>
  <c r="BT184" i="207" s="1"/>
  <c r="AI222" i="207"/>
  <c r="BS222" i="207" s="1"/>
  <c r="AK63" i="207"/>
  <c r="AJ63" i="207"/>
  <c r="BT63" i="207" s="1"/>
  <c r="AV234" i="208"/>
  <c r="AY234" i="208" s="1"/>
  <c r="AJ61" i="208"/>
  <c r="BT61" i="208" s="1"/>
  <c r="AJ235" i="208"/>
  <c r="BT235" i="208" s="1"/>
  <c r="U236" i="208"/>
  <c r="BQ236" i="208" s="1"/>
  <c r="W255" i="208"/>
  <c r="W236" i="208"/>
  <c r="V66" i="208"/>
  <c r="BR66" i="208" s="1"/>
  <c r="U66" i="208"/>
  <c r="BQ66" i="208" s="1"/>
  <c r="W66" i="208"/>
  <c r="U249" i="207"/>
  <c r="BQ249" i="207" s="1"/>
  <c r="W249" i="207"/>
  <c r="V249" i="207"/>
  <c r="BR249" i="207" s="1"/>
  <c r="AK64" i="208"/>
  <c r="AJ127" i="208"/>
  <c r="BT127" i="208" s="1"/>
  <c r="AK193" i="208"/>
  <c r="AJ122" i="208"/>
  <c r="BT122" i="208" s="1"/>
  <c r="AJ226" i="207"/>
  <c r="BT226" i="207" s="1"/>
  <c r="AV60" i="208"/>
  <c r="AX60" i="208" s="1"/>
  <c r="BV60" i="208" s="1"/>
  <c r="AK45" i="207"/>
  <c r="AI67" i="207"/>
  <c r="BS67" i="207" s="1"/>
  <c r="V206" i="207"/>
  <c r="BR206" i="207" s="1"/>
  <c r="U206" i="207"/>
  <c r="BQ206" i="207" s="1"/>
  <c r="AJ104" i="207"/>
  <c r="BT104" i="207" s="1"/>
  <c r="AK262" i="207"/>
  <c r="AI64" i="208"/>
  <c r="BS64" i="208" s="1"/>
  <c r="AK127" i="208"/>
  <c r="AJ220" i="207"/>
  <c r="BT220" i="207" s="1"/>
  <c r="AK122" i="208"/>
  <c r="AI143" i="207"/>
  <c r="BS143" i="207" s="1"/>
  <c r="AI61" i="208"/>
  <c r="BS61" i="208" s="1"/>
  <c r="W107" i="207"/>
  <c r="U146" i="208"/>
  <c r="BQ146" i="208" s="1"/>
  <c r="W146" i="208"/>
  <c r="V146" i="208"/>
  <c r="BR146" i="208" s="1"/>
  <c r="AJ194" i="207"/>
  <c r="BT194" i="207" s="1"/>
  <c r="AK125" i="208"/>
  <c r="AI120" i="207"/>
  <c r="BS120" i="207" s="1"/>
  <c r="AJ63" i="208"/>
  <c r="BT63" i="208" s="1"/>
  <c r="U105" i="207"/>
  <c r="BQ105" i="207" s="1"/>
  <c r="V105" i="207"/>
  <c r="BR105" i="207" s="1"/>
  <c r="AI149" i="207"/>
  <c r="BS149" i="207" s="1"/>
  <c r="AJ266" i="208"/>
  <c r="BT266" i="208" s="1"/>
  <c r="AK192" i="208"/>
  <c r="AK149" i="207"/>
  <c r="AK226" i="207"/>
  <c r="W234" i="207"/>
  <c r="V234" i="207"/>
  <c r="BR234" i="207" s="1"/>
  <c r="U234" i="207"/>
  <c r="BQ234" i="207" s="1"/>
  <c r="AK67" i="207"/>
  <c r="AJ192" i="208"/>
  <c r="BT192" i="208" s="1"/>
  <c r="AJ254" i="208"/>
  <c r="BT254" i="208" s="1"/>
  <c r="AJ222" i="207"/>
  <c r="BT222" i="207" s="1"/>
  <c r="AI63" i="208"/>
  <c r="BS63" i="208" s="1"/>
  <c r="AK104" i="207"/>
  <c r="V255" i="208"/>
  <c r="BR255" i="208" s="1"/>
  <c r="AI149" i="208"/>
  <c r="BS149" i="208" s="1"/>
  <c r="AV143" i="208"/>
  <c r="AX143" i="208" s="1"/>
  <c r="BV143" i="208" s="1"/>
  <c r="AK254" i="208"/>
  <c r="AV127" i="207"/>
  <c r="AK231" i="208"/>
  <c r="W192" i="207"/>
  <c r="U192" i="207"/>
  <c r="BQ192" i="207" s="1"/>
  <c r="V192" i="207"/>
  <c r="BR192" i="207" s="1"/>
  <c r="W151" i="208"/>
  <c r="V151" i="208"/>
  <c r="BR151" i="208" s="1"/>
  <c r="U151" i="208"/>
  <c r="BQ151" i="208" s="1"/>
  <c r="V132" i="208"/>
  <c r="BR132" i="208" s="1"/>
  <c r="U132" i="208"/>
  <c r="BQ132" i="208" s="1"/>
  <c r="W132" i="208"/>
  <c r="AJ144" i="207"/>
  <c r="BT144" i="207" s="1"/>
  <c r="AV233" i="207"/>
  <c r="AX233" i="207" s="1"/>
  <c r="BV233" i="207" s="1"/>
  <c r="AJ251" i="207"/>
  <c r="BT251" i="207" s="1"/>
  <c r="AJ140" i="207"/>
  <c r="BT140" i="207" s="1"/>
  <c r="W207" i="208"/>
  <c r="V207" i="208"/>
  <c r="BR207" i="208" s="1"/>
  <c r="U207" i="208"/>
  <c r="BQ207" i="208" s="1"/>
  <c r="AJ61" i="207"/>
  <c r="BT61" i="207" s="1"/>
  <c r="AK61" i="207"/>
  <c r="AI221" i="207"/>
  <c r="BS221" i="207" s="1"/>
  <c r="AI188" i="207"/>
  <c r="BS188" i="207" s="1"/>
  <c r="AK248" i="207"/>
  <c r="AK120" i="207"/>
  <c r="AI251" i="207"/>
  <c r="BS251" i="207" s="1"/>
  <c r="AV108" i="207"/>
  <c r="W208" i="208"/>
  <c r="V208" i="208"/>
  <c r="BR208" i="208" s="1"/>
  <c r="U208" i="208"/>
  <c r="BQ208" i="208" s="1"/>
  <c r="W198" i="208"/>
  <c r="U198" i="208"/>
  <c r="BQ198" i="208" s="1"/>
  <c r="V198" i="208"/>
  <c r="BR198" i="208" s="1"/>
  <c r="W138" i="207"/>
  <c r="V138" i="207"/>
  <c r="BR138" i="207" s="1"/>
  <c r="U138" i="207"/>
  <c r="BQ138" i="207" s="1"/>
  <c r="AK221" i="207"/>
  <c r="W116" i="208"/>
  <c r="V116" i="208"/>
  <c r="BR116" i="208" s="1"/>
  <c r="U116" i="208"/>
  <c r="BQ116" i="208" s="1"/>
  <c r="AJ212" i="207"/>
  <c r="BT212" i="207" s="1"/>
  <c r="AK209" i="207"/>
  <c r="W216" i="208"/>
  <c r="W203" i="207"/>
  <c r="V203" i="207"/>
  <c r="BR203" i="207" s="1"/>
  <c r="U203" i="207"/>
  <c r="BQ203" i="207" s="1"/>
  <c r="AV188" i="208"/>
  <c r="AX188" i="208" s="1"/>
  <c r="BV188" i="208" s="1"/>
  <c r="BQ68" i="204"/>
  <c r="AV132" i="207"/>
  <c r="AI212" i="207"/>
  <c r="BS212" i="207" s="1"/>
  <c r="AK149" i="208"/>
  <c r="AV237" i="208"/>
  <c r="AW237" i="208" s="1"/>
  <c r="BU237" i="208" s="1"/>
  <c r="AK215" i="208"/>
  <c r="AI209" i="207"/>
  <c r="BS209" i="207" s="1"/>
  <c r="AI142" i="207"/>
  <c r="BS142" i="207" s="1"/>
  <c r="AI231" i="208"/>
  <c r="BS231" i="208" s="1"/>
  <c r="AI55" i="208"/>
  <c r="BS55" i="208" s="1"/>
  <c r="AI140" i="207"/>
  <c r="BS140" i="207" s="1"/>
  <c r="AV240" i="208"/>
  <c r="AX240" i="208" s="1"/>
  <c r="BV240" i="208" s="1"/>
  <c r="AK117" i="207"/>
  <c r="AK55" i="208"/>
  <c r="AV48" i="208"/>
  <c r="AY48" i="208" s="1"/>
  <c r="U216" i="208"/>
  <c r="BQ216" i="208" s="1"/>
  <c r="AK112" i="208"/>
  <c r="AJ266" i="207"/>
  <c r="BT266" i="207" s="1"/>
  <c r="U235" i="208"/>
  <c r="BQ235" i="208" s="1"/>
  <c r="W235" i="208"/>
  <c r="V235" i="208"/>
  <c r="BR235" i="208" s="1"/>
  <c r="U139" i="208"/>
  <c r="BQ139" i="208" s="1"/>
  <c r="W139" i="208"/>
  <c r="V139" i="208"/>
  <c r="BR139" i="208" s="1"/>
  <c r="AI52" i="207"/>
  <c r="BS52" i="207" s="1"/>
  <c r="AI138" i="208"/>
  <c r="BS138" i="208" s="1"/>
  <c r="AJ138" i="208"/>
  <c r="BT138" i="208" s="1"/>
  <c r="AI145" i="208"/>
  <c r="BS145" i="208" s="1"/>
  <c r="AK145" i="208"/>
  <c r="AK52" i="207"/>
  <c r="AK123" i="207"/>
  <c r="AI123" i="207"/>
  <c r="BS123" i="207" s="1"/>
  <c r="AK243" i="207"/>
  <c r="AJ243" i="207"/>
  <c r="BT243" i="207" s="1"/>
  <c r="AI243" i="207"/>
  <c r="BS243" i="207" s="1"/>
  <c r="AI114" i="207"/>
  <c r="BS114" i="207" s="1"/>
  <c r="AJ114" i="207"/>
  <c r="BT114" i="207" s="1"/>
  <c r="AK114" i="207"/>
  <c r="AI258" i="207"/>
  <c r="BS258" i="207" s="1"/>
  <c r="AK258" i="207"/>
  <c r="AK58" i="207"/>
  <c r="AJ58" i="207"/>
  <c r="BT58" i="207" s="1"/>
  <c r="AI58" i="207"/>
  <c r="BS58" i="207" s="1"/>
  <c r="AI218" i="207"/>
  <c r="BS218" i="207" s="1"/>
  <c r="AK128" i="207"/>
  <c r="AJ128" i="207"/>
  <c r="BT128" i="207" s="1"/>
  <c r="AI128" i="207"/>
  <c r="BS128" i="207" s="1"/>
  <c r="AI53" i="208"/>
  <c r="BS53" i="208" s="1"/>
  <c r="AK53" i="208"/>
  <c r="AI62" i="208"/>
  <c r="BS62" i="208" s="1"/>
  <c r="AJ62" i="208"/>
  <c r="BT62" i="208" s="1"/>
  <c r="AK62" i="208"/>
  <c r="AK223" i="208"/>
  <c r="AJ223" i="208"/>
  <c r="BT223" i="208" s="1"/>
  <c r="AI223" i="208"/>
  <c r="BS223" i="208" s="1"/>
  <c r="AI105" i="207"/>
  <c r="BS105" i="207" s="1"/>
  <c r="AK105" i="207"/>
  <c r="AJ105" i="207"/>
  <c r="BT105" i="207" s="1"/>
  <c r="AI227" i="208"/>
  <c r="BS227" i="208" s="1"/>
  <c r="AJ227" i="208"/>
  <c r="BT227" i="208" s="1"/>
  <c r="AK227" i="208"/>
  <c r="AJ53" i="208"/>
  <c r="BT53" i="208" s="1"/>
  <c r="AK57" i="207"/>
  <c r="AJ57" i="207"/>
  <c r="BT57" i="207" s="1"/>
  <c r="AI129" i="208"/>
  <c r="BS129" i="208" s="1"/>
  <c r="AJ129" i="208"/>
  <c r="BT129" i="208" s="1"/>
  <c r="AK129" i="208"/>
  <c r="AK134" i="207"/>
  <c r="AI134" i="207"/>
  <c r="BS134" i="207" s="1"/>
  <c r="AJ134" i="207"/>
  <c r="BT134" i="207" s="1"/>
  <c r="AK218" i="207"/>
  <c r="AI42" i="208"/>
  <c r="BS42" i="208" s="1"/>
  <c r="AJ42" i="208"/>
  <c r="BT42" i="208" s="1"/>
  <c r="AK42" i="208"/>
  <c r="AJ218" i="208"/>
  <c r="BT218" i="208" s="1"/>
  <c r="AI218" i="208"/>
  <c r="BS218" i="208" s="1"/>
  <c r="AK218" i="208"/>
  <c r="AI138" i="207"/>
  <c r="BS138" i="207" s="1"/>
  <c r="AJ138" i="207"/>
  <c r="BT138" i="207" s="1"/>
  <c r="AK138" i="207"/>
  <c r="U101" i="193"/>
  <c r="U108" i="193"/>
  <c r="H51" i="193"/>
  <c r="P51" i="193" s="1"/>
  <c r="AC31" i="118"/>
  <c r="H30" i="118"/>
  <c r="P182" i="199"/>
  <c r="H120" i="199"/>
  <c r="G233" i="199"/>
  <c r="H182" i="199"/>
  <c r="P222" i="199"/>
  <c r="Q178" i="199"/>
  <c r="S89" i="118"/>
  <c r="Z39" i="220"/>
  <c r="BC107" i="208"/>
  <c r="Y62" i="220"/>
  <c r="W118" i="118"/>
  <c r="Q213" i="199"/>
  <c r="S61" i="220"/>
  <c r="O53" i="118"/>
  <c r="R52" i="199"/>
  <c r="G89" i="199"/>
  <c r="H109" i="199"/>
  <c r="J165" i="199"/>
  <c r="BC247" i="207"/>
  <c r="O42" i="118"/>
  <c r="H183" i="199"/>
  <c r="I216" i="199"/>
  <c r="S45" i="118"/>
  <c r="H159" i="199"/>
  <c r="G33" i="199"/>
  <c r="I164" i="199"/>
  <c r="AA101" i="208"/>
  <c r="W29" i="118"/>
  <c r="P37" i="199"/>
  <c r="G52" i="199"/>
  <c r="BC248" i="208"/>
  <c r="Z118" i="118"/>
  <c r="O33" i="118"/>
  <c r="J38" i="199"/>
  <c r="S179" i="199"/>
  <c r="V32" i="220"/>
  <c r="S216" i="199"/>
  <c r="W45" i="118"/>
  <c r="Z111" i="118"/>
  <c r="I85" i="199"/>
  <c r="BC192" i="208"/>
  <c r="U207" i="199"/>
  <c r="W135" i="118"/>
  <c r="Q177" i="199"/>
  <c r="R46" i="199"/>
  <c r="R212" i="199"/>
  <c r="Z41" i="220"/>
  <c r="S53" i="118"/>
  <c r="I83" i="199"/>
  <c r="R120" i="199"/>
  <c r="S117" i="199"/>
  <c r="AN181" i="207"/>
  <c r="X55" i="220"/>
  <c r="S97" i="199"/>
  <c r="Z92" i="118"/>
  <c r="J195" i="199"/>
  <c r="W39" i="220"/>
  <c r="S214" i="199"/>
  <c r="X45" i="220"/>
  <c r="I25" i="199"/>
  <c r="S95" i="118"/>
  <c r="Q103" i="199"/>
  <c r="R79" i="199"/>
  <c r="T60" i="220"/>
  <c r="Q192" i="199"/>
  <c r="Y37" i="220"/>
  <c r="I184" i="199"/>
  <c r="I219" i="199"/>
  <c r="Q39" i="199"/>
  <c r="AA34" i="118"/>
  <c r="S75" i="199"/>
  <c r="J35" i="199"/>
  <c r="S134" i="118"/>
  <c r="U50" i="220"/>
  <c r="BC259" i="208"/>
  <c r="I102" i="199"/>
  <c r="BC213" i="208"/>
  <c r="U46" i="220"/>
  <c r="BC186" i="208"/>
  <c r="AB50" i="220"/>
  <c r="H122" i="199"/>
  <c r="S160" i="199"/>
  <c r="BC201" i="208"/>
  <c r="V48" i="118"/>
  <c r="P233" i="199"/>
  <c r="S93" i="118"/>
  <c r="T45" i="220"/>
  <c r="BC134" i="208"/>
  <c r="J203" i="199"/>
  <c r="U37" i="220"/>
  <c r="Q35" i="199"/>
  <c r="AA44" i="220"/>
  <c r="S122" i="199"/>
  <c r="V113" i="118"/>
  <c r="Q29" i="199"/>
  <c r="S51" i="220"/>
  <c r="Y41" i="220"/>
  <c r="BC46" i="208"/>
  <c r="H230" i="199"/>
  <c r="S173" i="199"/>
  <c r="AB49" i="220"/>
  <c r="T57" i="220"/>
  <c r="S162" i="199"/>
  <c r="I193" i="199"/>
  <c r="R45" i="199"/>
  <c r="S123" i="199"/>
  <c r="Z45" i="118"/>
  <c r="G186" i="199"/>
  <c r="R109" i="118"/>
  <c r="BC183" i="207"/>
  <c r="S73" i="199"/>
  <c r="S196" i="199"/>
  <c r="I229" i="199"/>
  <c r="S23" i="199"/>
  <c r="BC116" i="207"/>
  <c r="R199" i="199"/>
  <c r="BC213" i="207"/>
  <c r="J192" i="199"/>
  <c r="R27" i="199"/>
  <c r="Q194" i="199"/>
  <c r="I103" i="199"/>
  <c r="N34" i="118"/>
  <c r="P117" i="199"/>
  <c r="G78" i="199"/>
  <c r="J52" i="199"/>
  <c r="AA61" i="220"/>
  <c r="O38" i="118"/>
  <c r="S111" i="118"/>
  <c r="AD40" i="220"/>
  <c r="BC131" i="207"/>
  <c r="BC135" i="208"/>
  <c r="J79" i="199"/>
  <c r="S47" i="118"/>
  <c r="J205" i="199"/>
  <c r="S221" i="199"/>
  <c r="BC197" i="208"/>
  <c r="G169" i="199"/>
  <c r="S235" i="199"/>
  <c r="BC122" i="207"/>
  <c r="R113" i="118"/>
  <c r="BC56" i="207"/>
  <c r="BC130" i="207"/>
  <c r="BC240" i="208"/>
  <c r="R174" i="199"/>
  <c r="AA128" i="118"/>
  <c r="R28" i="199"/>
  <c r="W40" i="220"/>
  <c r="BC139" i="207"/>
  <c r="Y40" i="220"/>
  <c r="BC243" i="208"/>
  <c r="AD50" i="220"/>
  <c r="I213" i="199"/>
  <c r="X42" i="220"/>
  <c r="R189" i="199"/>
  <c r="R225" i="199"/>
  <c r="S109" i="199"/>
  <c r="S205" i="199"/>
  <c r="I224" i="199"/>
  <c r="S85" i="199"/>
  <c r="V89" i="118"/>
  <c r="G202" i="199"/>
  <c r="AD42" i="220"/>
  <c r="U47" i="220"/>
  <c r="S209" i="199"/>
  <c r="S47" i="220"/>
  <c r="BC50" i="207"/>
  <c r="V58" i="220"/>
  <c r="BC211" i="207"/>
  <c r="P84" i="199"/>
  <c r="AA102" i="118"/>
  <c r="H165" i="199"/>
  <c r="J51" i="199"/>
  <c r="T59" i="220"/>
  <c r="S78" i="199"/>
  <c r="P208" i="199"/>
  <c r="P116" i="199"/>
  <c r="G44" i="199"/>
  <c r="W31" i="220"/>
  <c r="N118" i="118"/>
  <c r="V129" i="118"/>
  <c r="Z33" i="118"/>
  <c r="BC249" i="208"/>
  <c r="BC260" i="207"/>
  <c r="BC215" i="208"/>
  <c r="BC63" i="207"/>
  <c r="S42" i="118"/>
  <c r="V48" i="220"/>
  <c r="AA115" i="118"/>
  <c r="W44" i="220"/>
  <c r="O134" i="118"/>
  <c r="BC49" i="208"/>
  <c r="Z117" i="118"/>
  <c r="BC236" i="207"/>
  <c r="Z27" i="118"/>
  <c r="BC130" i="208"/>
  <c r="BC133" i="208"/>
  <c r="BB181" i="208"/>
  <c r="W33" i="118"/>
  <c r="P176" i="199"/>
  <c r="X41" i="220"/>
  <c r="N35" i="118"/>
  <c r="P80" i="199"/>
  <c r="T53" i="220"/>
  <c r="K195" i="199"/>
  <c r="S40" i="199"/>
  <c r="BC136" i="208"/>
  <c r="W35" i="220"/>
  <c r="BC65" i="208"/>
  <c r="I52" i="199"/>
  <c r="R229" i="199"/>
  <c r="BC51" i="208"/>
  <c r="R209" i="199"/>
  <c r="BC263" i="208"/>
  <c r="Q207" i="199"/>
  <c r="BC193" i="207"/>
  <c r="X48" i="220"/>
  <c r="P178" i="199"/>
  <c r="BC142" i="208"/>
  <c r="G176" i="199"/>
  <c r="BC261" i="208"/>
  <c r="H50" i="199"/>
  <c r="J229" i="199"/>
  <c r="H25" i="199"/>
  <c r="I51" i="199"/>
  <c r="U44" i="220"/>
  <c r="AC47" i="220"/>
  <c r="V41" i="118"/>
  <c r="P158" i="199"/>
  <c r="S32" i="199"/>
  <c r="R168" i="199"/>
  <c r="J176" i="199"/>
  <c r="H78" i="199"/>
  <c r="S99" i="199"/>
  <c r="R34" i="199"/>
  <c r="J123" i="199"/>
  <c r="I113" i="199"/>
  <c r="S103" i="118"/>
  <c r="BC185" i="208"/>
  <c r="R219" i="199"/>
  <c r="V137" i="118"/>
  <c r="O118" i="118"/>
  <c r="P43" i="199"/>
  <c r="Q223" i="199"/>
  <c r="S38" i="199"/>
  <c r="W50" i="118"/>
  <c r="BC123" i="208"/>
  <c r="V126" i="118"/>
  <c r="V35" i="220"/>
  <c r="Z137" i="118"/>
  <c r="AD32" i="220"/>
  <c r="BC219" i="208"/>
  <c r="BC238" i="207"/>
  <c r="O97" i="118"/>
  <c r="S187" i="199"/>
  <c r="AC34" i="220"/>
  <c r="I234" i="199"/>
  <c r="BC250" i="207"/>
  <c r="BC233" i="208"/>
  <c r="S96" i="199"/>
  <c r="J185" i="199"/>
  <c r="R37" i="199"/>
  <c r="I118" i="199"/>
  <c r="AA101" i="207"/>
  <c r="O106" i="118"/>
  <c r="S118" i="118"/>
  <c r="Z51" i="118"/>
  <c r="W89" i="118"/>
  <c r="BC45" i="208"/>
  <c r="BC61" i="208"/>
  <c r="H27" i="199"/>
  <c r="R83" i="199"/>
  <c r="S127" i="118"/>
  <c r="T35" i="220"/>
  <c r="H224" i="199"/>
  <c r="H194" i="199"/>
  <c r="S198" i="199"/>
  <c r="R97" i="199"/>
  <c r="J96" i="199"/>
  <c r="H123" i="199"/>
  <c r="X47" i="220"/>
  <c r="N51" i="118"/>
  <c r="AD33" i="220"/>
  <c r="J87" i="199"/>
  <c r="R43" i="118"/>
  <c r="BC119" i="208"/>
  <c r="N89" i="118"/>
  <c r="R86" i="199"/>
  <c r="BC228" i="208"/>
  <c r="S108" i="199"/>
  <c r="BC186" i="207"/>
  <c r="R108" i="118"/>
  <c r="BC52" i="207"/>
  <c r="P29" i="199"/>
  <c r="R156" i="199"/>
  <c r="O110" i="118"/>
  <c r="J100" i="199"/>
  <c r="S112" i="199"/>
  <c r="BB41" i="208"/>
  <c r="I172" i="199"/>
  <c r="S220" i="199"/>
  <c r="I162" i="199"/>
  <c r="BC151" i="208"/>
  <c r="O126" i="118"/>
  <c r="I176" i="199"/>
  <c r="Q221" i="199"/>
  <c r="J72" i="199"/>
  <c r="W42" i="220"/>
  <c r="R116" i="199"/>
  <c r="V43" i="220"/>
  <c r="G25" i="199"/>
  <c r="V128" i="118"/>
  <c r="W50" i="220"/>
  <c r="BC42" i="208"/>
  <c r="BC253" i="208"/>
  <c r="N38" i="118"/>
  <c r="BC117" i="208"/>
  <c r="W60" i="220"/>
  <c r="BC255" i="207"/>
  <c r="BB216" i="208"/>
  <c r="BC63" i="208"/>
  <c r="Q199" i="199"/>
  <c r="J174" i="199"/>
  <c r="P75" i="199"/>
  <c r="R217" i="199"/>
  <c r="BC196" i="207"/>
  <c r="R118" i="199"/>
  <c r="S51" i="199"/>
  <c r="S34" i="199"/>
  <c r="BC118" i="208"/>
  <c r="N45" i="118"/>
  <c r="I214" i="199"/>
  <c r="BC204" i="208"/>
  <c r="I174" i="199"/>
  <c r="BC226" i="208"/>
  <c r="I231" i="199"/>
  <c r="AD49" i="220"/>
  <c r="H170" i="199"/>
  <c r="BC217" i="207"/>
  <c r="T40" i="220"/>
  <c r="J224" i="199"/>
  <c r="H79" i="199"/>
  <c r="J97" i="199"/>
  <c r="V35" i="118"/>
  <c r="X59" i="220"/>
  <c r="T39" i="220"/>
  <c r="S121" i="199"/>
  <c r="T44" i="220"/>
  <c r="BC102" i="207"/>
  <c r="P206" i="199"/>
  <c r="J200" i="199"/>
  <c r="AA35" i="220"/>
  <c r="S84" i="199"/>
  <c r="S191" i="199"/>
  <c r="Z93" i="118"/>
  <c r="W51" i="220"/>
  <c r="O46" i="118"/>
  <c r="J89" i="199"/>
  <c r="J73" i="199"/>
  <c r="AD41" i="220"/>
  <c r="R103" i="199"/>
  <c r="T54" i="220"/>
  <c r="V105" i="118"/>
  <c r="R123" i="199"/>
  <c r="J81" i="199"/>
  <c r="I194" i="199"/>
  <c r="R135" i="118"/>
  <c r="V127" i="118"/>
  <c r="BC112" i="207"/>
  <c r="W86" i="118"/>
  <c r="X62" i="220"/>
  <c r="S161" i="199"/>
  <c r="BC56" i="208"/>
  <c r="P121" i="199"/>
  <c r="R218" i="199"/>
  <c r="I205" i="199"/>
  <c r="J119" i="199"/>
  <c r="J173" i="199"/>
  <c r="AB55" i="220"/>
  <c r="N98" i="118"/>
  <c r="BC210" i="207"/>
  <c r="Z48" i="118"/>
  <c r="Y58" i="220"/>
  <c r="BC66" i="208"/>
  <c r="AA31" i="220"/>
  <c r="R100" i="118"/>
  <c r="I220" i="199"/>
  <c r="H93" i="199"/>
  <c r="Z43" i="220"/>
  <c r="N32" i="118"/>
  <c r="R41" i="199"/>
  <c r="P172" i="199"/>
  <c r="AA34" i="220"/>
  <c r="J103" i="199"/>
  <c r="V29" i="118"/>
  <c r="BC72" i="207"/>
  <c r="N102" i="118"/>
  <c r="I177" i="199"/>
  <c r="R200" i="199"/>
  <c r="P87" i="199"/>
  <c r="P112" i="199"/>
  <c r="BC231" i="207"/>
  <c r="I199" i="199"/>
  <c r="R155" i="199"/>
  <c r="R182" i="199"/>
  <c r="BC121" i="208"/>
  <c r="I116" i="199"/>
  <c r="Q160" i="199"/>
  <c r="N94" i="118"/>
  <c r="BC136" i="207"/>
  <c r="I105" i="199"/>
  <c r="S50" i="220"/>
  <c r="BC215" i="207"/>
  <c r="S49" i="220"/>
  <c r="O86" i="118"/>
  <c r="Q28" i="199"/>
  <c r="G215" i="199"/>
  <c r="BC243" i="207"/>
  <c r="S118" i="199"/>
  <c r="W37" i="220"/>
  <c r="J80" i="199"/>
  <c r="H180" i="199"/>
  <c r="R197" i="199"/>
  <c r="AA49" i="118"/>
  <c r="S115" i="199"/>
  <c r="BC259" i="207"/>
  <c r="O107" i="118"/>
  <c r="R227" i="199"/>
  <c r="O49" i="118"/>
  <c r="G50" i="199"/>
  <c r="BC257" i="207"/>
  <c r="O105" i="118"/>
  <c r="I156" i="199"/>
  <c r="R80" i="199"/>
  <c r="R23" i="199"/>
  <c r="AC61" i="220"/>
  <c r="S39" i="199"/>
  <c r="BC69" i="207"/>
  <c r="U45" i="220"/>
  <c r="Z59" i="220"/>
  <c r="R118" i="118"/>
  <c r="P27" i="199"/>
  <c r="Q27" i="199"/>
  <c r="R84" i="199"/>
  <c r="V52" i="220"/>
  <c r="R93" i="118"/>
  <c r="I96" i="199"/>
  <c r="N56" i="118"/>
  <c r="BC104" i="208"/>
  <c r="S55" i="220"/>
  <c r="G210" i="199"/>
  <c r="O113" i="118"/>
  <c r="BC47" i="207"/>
  <c r="R81" i="199"/>
  <c r="W97" i="118"/>
  <c r="AA54" i="220"/>
  <c r="R196" i="199"/>
  <c r="R29" i="118"/>
  <c r="R166" i="199"/>
  <c r="R104" i="199"/>
  <c r="R87" i="199"/>
  <c r="I169" i="199"/>
  <c r="R105" i="118"/>
  <c r="W41" i="220"/>
  <c r="I195" i="199"/>
  <c r="J159" i="199"/>
  <c r="X35" i="220"/>
  <c r="BC221" i="207"/>
  <c r="Z35" i="220"/>
  <c r="BC151" i="207"/>
  <c r="BC121" i="207"/>
  <c r="J115" i="199"/>
  <c r="J171" i="199"/>
  <c r="Y35" i="220"/>
  <c r="P73" i="199"/>
  <c r="BC239" i="208"/>
  <c r="AN181" i="208"/>
  <c r="Z108" i="118"/>
  <c r="V27" i="118"/>
  <c r="H189" i="199"/>
  <c r="G43" i="199"/>
  <c r="P219" i="199"/>
  <c r="Q236" i="199"/>
  <c r="J218" i="199"/>
  <c r="N86" i="118"/>
  <c r="AB58" i="220"/>
  <c r="S50" i="118"/>
  <c r="Z57" i="220"/>
  <c r="AA93" i="118"/>
  <c r="W45" i="220"/>
  <c r="X52" i="220"/>
  <c r="S175" i="199"/>
  <c r="X40" i="220"/>
  <c r="AB62" i="220"/>
  <c r="R117" i="118"/>
  <c r="J156" i="199"/>
  <c r="V50" i="118"/>
  <c r="R164" i="199"/>
  <c r="G229" i="199"/>
  <c r="I107" i="199"/>
  <c r="J98" i="199"/>
  <c r="J212" i="199"/>
  <c r="AC51" i="220"/>
  <c r="W52" i="220"/>
  <c r="G112" i="199"/>
  <c r="Z95" i="118"/>
  <c r="I158" i="199"/>
  <c r="I39" i="199"/>
  <c r="Q97" i="199"/>
  <c r="Q225" i="199"/>
  <c r="BC245" i="207"/>
  <c r="O47" i="118"/>
  <c r="AB37" i="220"/>
  <c r="BC223" i="208"/>
  <c r="AD59" i="220"/>
  <c r="Y54" i="220"/>
  <c r="R91" i="199"/>
  <c r="Y44" i="220"/>
  <c r="J222" i="199"/>
  <c r="I48" i="199"/>
  <c r="J83" i="199"/>
  <c r="I210" i="199"/>
  <c r="R109" i="199"/>
  <c r="H75" i="199"/>
  <c r="BC216" i="208"/>
  <c r="J49" i="199"/>
  <c r="I35" i="199"/>
  <c r="I100" i="199"/>
  <c r="AN41" i="208"/>
  <c r="BC57" i="208"/>
  <c r="O124" i="118"/>
  <c r="O94" i="118"/>
  <c r="BC125" i="208"/>
  <c r="R97" i="118"/>
  <c r="U62" i="220"/>
  <c r="I154" i="199"/>
  <c r="AB61" i="220"/>
  <c r="Z86" i="118"/>
  <c r="R192" i="199"/>
  <c r="W55" i="220"/>
  <c r="BC227" i="208"/>
  <c r="J109" i="199"/>
  <c r="J46" i="199"/>
  <c r="R126" i="118"/>
  <c r="AA37" i="220"/>
  <c r="AA45" i="118"/>
  <c r="Z42" i="220"/>
  <c r="J43" i="199"/>
  <c r="S46" i="199"/>
  <c r="S164" i="199"/>
  <c r="N137" i="118"/>
  <c r="J47" i="199"/>
  <c r="P229" i="199"/>
  <c r="H47" i="199"/>
  <c r="S101" i="118"/>
  <c r="S212" i="199"/>
  <c r="Q198" i="199"/>
  <c r="BC232" i="208"/>
  <c r="Q174" i="199"/>
  <c r="S111" i="199"/>
  <c r="AD38" i="220"/>
  <c r="AA101" i="118"/>
  <c r="H111" i="199"/>
  <c r="T52" i="220"/>
  <c r="Z126" i="118"/>
  <c r="AD51" i="220"/>
  <c r="S128" i="118"/>
  <c r="BC254" i="207"/>
  <c r="AA41" i="118"/>
  <c r="U58" i="220"/>
  <c r="Z58" i="220"/>
  <c r="H108" i="199"/>
  <c r="S95" i="199"/>
  <c r="N93" i="118"/>
  <c r="AD43" i="220"/>
  <c r="S42" i="220"/>
  <c r="H169" i="199"/>
  <c r="S107" i="118"/>
  <c r="V94" i="118"/>
  <c r="S82" i="199"/>
  <c r="J152" i="199"/>
  <c r="J42" i="199"/>
  <c r="I175" i="199"/>
  <c r="I117" i="199"/>
  <c r="AA134" i="118"/>
  <c r="S232" i="199"/>
  <c r="U60" i="220"/>
  <c r="H30" i="199"/>
  <c r="Q116" i="199"/>
  <c r="AB38" i="220"/>
  <c r="I190" i="199"/>
  <c r="S113" i="118"/>
  <c r="S218" i="199"/>
  <c r="X57" i="220"/>
  <c r="R195" i="199"/>
  <c r="T32" i="220"/>
  <c r="S100" i="118"/>
  <c r="G167" i="199"/>
  <c r="G180" i="199"/>
  <c r="V100" i="118"/>
  <c r="H212" i="199"/>
  <c r="S108" i="118"/>
  <c r="Q202" i="199"/>
  <c r="N95" i="118"/>
  <c r="J170" i="199"/>
  <c r="S33" i="118"/>
  <c r="J23" i="199"/>
  <c r="BC246" i="208"/>
  <c r="H94" i="199"/>
  <c r="P177" i="199"/>
  <c r="I29" i="199"/>
  <c r="AA51" i="220"/>
  <c r="Y31" i="220"/>
  <c r="X56" i="220"/>
  <c r="J213" i="199"/>
  <c r="P85" i="199"/>
  <c r="V49" i="118"/>
  <c r="O117" i="118"/>
  <c r="AB35" i="220"/>
  <c r="O92" i="118"/>
  <c r="AB48" i="220"/>
  <c r="Y57" i="220"/>
  <c r="I178" i="199"/>
  <c r="I232" i="199"/>
  <c r="S114" i="199"/>
  <c r="BC188" i="207"/>
  <c r="BC126" i="208"/>
  <c r="Y34" i="220"/>
  <c r="V40" i="220"/>
  <c r="BC245" i="208"/>
  <c r="V26" i="118"/>
  <c r="BC129" i="207"/>
  <c r="T51" i="220"/>
  <c r="O35" i="118"/>
  <c r="BC53" i="207"/>
  <c r="BC207" i="208"/>
  <c r="BC70" i="208"/>
  <c r="BC254" i="208"/>
  <c r="BC182" i="208"/>
  <c r="AD58" i="220"/>
  <c r="N114" i="118"/>
  <c r="S45" i="220"/>
  <c r="T121" i="199"/>
  <c r="AC62" i="220"/>
  <c r="N103" i="118"/>
  <c r="R134" i="118"/>
  <c r="I227" i="199"/>
  <c r="S107" i="199"/>
  <c r="Q206" i="199"/>
  <c r="N116" i="118"/>
  <c r="Z134" i="118"/>
  <c r="R213" i="199"/>
  <c r="P213" i="199"/>
  <c r="G49" i="199"/>
  <c r="S37" i="118"/>
  <c r="AA103" i="118"/>
  <c r="H43" i="199"/>
  <c r="J120" i="199"/>
  <c r="S62" i="220"/>
  <c r="G84" i="199"/>
  <c r="R56" i="118"/>
  <c r="S226" i="199"/>
  <c r="V51" i="118"/>
  <c r="R119" i="199"/>
  <c r="Q121" i="199"/>
  <c r="BC54" i="208"/>
  <c r="H45" i="199"/>
  <c r="R194" i="199"/>
  <c r="J28" i="199"/>
  <c r="O41" i="118"/>
  <c r="BC244" i="207"/>
  <c r="BC64" i="208"/>
  <c r="W108" i="118"/>
  <c r="V42" i="220"/>
  <c r="I235" i="199"/>
  <c r="N108" i="118"/>
  <c r="W51" i="118"/>
  <c r="X53" i="220"/>
  <c r="BC188" i="208"/>
  <c r="P44" i="199"/>
  <c r="T37" i="220"/>
  <c r="O100" i="118"/>
  <c r="AB53" i="220"/>
  <c r="O39" i="118"/>
  <c r="R153" i="199"/>
  <c r="BC236" i="208"/>
  <c r="S94" i="199"/>
  <c r="BC54" i="207"/>
  <c r="G171" i="199"/>
  <c r="U55" i="220"/>
  <c r="R105" i="199"/>
  <c r="Y50" i="220"/>
  <c r="N125" i="118"/>
  <c r="S35" i="118"/>
  <c r="BB101" i="207"/>
  <c r="R163" i="199"/>
  <c r="J235" i="199"/>
  <c r="R37" i="118"/>
  <c r="AD56" i="220"/>
  <c r="BC228" i="207"/>
  <c r="U40" i="220"/>
  <c r="BC252" i="208"/>
  <c r="G30" i="199"/>
  <c r="BC137" i="207"/>
  <c r="BC264" i="207"/>
  <c r="AA113" i="118"/>
  <c r="BC265" i="207"/>
  <c r="V40" i="118"/>
  <c r="BC115" i="207"/>
  <c r="Q120" i="199"/>
  <c r="R78" i="199"/>
  <c r="J86" i="199"/>
  <c r="R43" i="199"/>
  <c r="W128" i="118"/>
  <c r="BC133" i="207"/>
  <c r="Y59" i="220"/>
  <c r="S159" i="199"/>
  <c r="BC198" i="208"/>
  <c r="G101" i="199"/>
  <c r="BC65" i="207"/>
  <c r="Z41" i="118"/>
  <c r="BC55" i="207"/>
  <c r="BC241" i="207"/>
  <c r="U49" i="220"/>
  <c r="G194" i="199"/>
  <c r="G102" i="199"/>
  <c r="J188" i="199"/>
  <c r="T46" i="220"/>
  <c r="S100" i="199"/>
  <c r="T31" i="220"/>
  <c r="BB138" i="208"/>
  <c r="BC71" i="208"/>
  <c r="AA181" i="208"/>
  <c r="Q51" i="199"/>
  <c r="Z135" i="118"/>
  <c r="Q210" i="199"/>
  <c r="AB45" i="220"/>
  <c r="H87" i="199"/>
  <c r="R116" i="118"/>
  <c r="Q31" i="199"/>
  <c r="AA51" i="118"/>
  <c r="G173" i="199"/>
  <c r="BC223" i="207"/>
  <c r="J118" i="199"/>
  <c r="BC235" i="208"/>
  <c r="R127" i="118"/>
  <c r="J184" i="199"/>
  <c r="T36" i="220"/>
  <c r="N48" i="118"/>
  <c r="N113" i="118"/>
  <c r="W92" i="118"/>
  <c r="J114" i="199"/>
  <c r="AO181" i="207"/>
  <c r="S48" i="118"/>
  <c r="J236" i="199"/>
  <c r="R39" i="199"/>
  <c r="AA57" i="220"/>
  <c r="G175" i="199"/>
  <c r="V31" i="220"/>
  <c r="G228" i="199"/>
  <c r="R180" i="199"/>
  <c r="R115" i="199"/>
  <c r="V42" i="118"/>
  <c r="Z56" i="220"/>
  <c r="BC147" i="207"/>
  <c r="J102" i="199"/>
  <c r="N53" i="118"/>
  <c r="S89" i="199"/>
  <c r="T61" i="220"/>
  <c r="S43" i="220"/>
  <c r="R222" i="199"/>
  <c r="Z45" i="220"/>
  <c r="P95" i="199"/>
  <c r="S44" i="199"/>
  <c r="P77" i="199"/>
  <c r="R152" i="199"/>
  <c r="I170" i="199"/>
  <c r="BC61" i="207"/>
  <c r="I209" i="199"/>
  <c r="U33" i="220"/>
  <c r="R50" i="118"/>
  <c r="V37" i="118"/>
  <c r="G212" i="199"/>
  <c r="U48" i="220"/>
  <c r="Z37" i="220"/>
  <c r="AC52" i="220"/>
  <c r="AD53" i="220"/>
  <c r="J85" i="199"/>
  <c r="H153" i="199"/>
  <c r="I90" i="199"/>
  <c r="R89" i="199"/>
  <c r="BC266" i="207"/>
  <c r="Q190" i="199"/>
  <c r="Y33" i="220"/>
  <c r="AA41" i="220"/>
  <c r="J117" i="199"/>
  <c r="S105" i="118"/>
  <c r="BC152" i="208"/>
  <c r="O56" i="118"/>
  <c r="H231" i="199"/>
  <c r="BC256" i="208"/>
  <c r="BC120" i="207"/>
  <c r="S32" i="220"/>
  <c r="I98" i="199"/>
  <c r="BC208" i="207"/>
  <c r="BC195" i="207"/>
  <c r="I82" i="199"/>
  <c r="W41" i="118"/>
  <c r="S174" i="199"/>
  <c r="AC32" i="220"/>
  <c r="I42" i="199"/>
  <c r="O37" i="118"/>
  <c r="BC216" i="207"/>
  <c r="S87" i="118"/>
  <c r="S172" i="199"/>
  <c r="P193" i="199"/>
  <c r="BC256" i="207"/>
  <c r="Q72" i="199"/>
  <c r="AC55" i="220"/>
  <c r="R108" i="199"/>
  <c r="BC122" i="208"/>
  <c r="S92" i="199"/>
  <c r="X33" i="220"/>
  <c r="R185" i="199"/>
  <c r="I163" i="199"/>
  <c r="BC141" i="207"/>
  <c r="I73" i="199"/>
  <c r="J216" i="199"/>
  <c r="AA33" i="118"/>
  <c r="R94" i="199"/>
  <c r="I165" i="199"/>
  <c r="N101" i="118"/>
  <c r="R165" i="199"/>
  <c r="I36" i="199"/>
  <c r="R26" i="118"/>
  <c r="BC191" i="208"/>
  <c r="R208" i="199"/>
  <c r="I72" i="199"/>
  <c r="W49" i="220"/>
  <c r="J163" i="199"/>
  <c r="S29" i="199"/>
  <c r="R158" i="199"/>
  <c r="G87" i="199"/>
  <c r="W32" i="118"/>
  <c r="AO41" i="208"/>
  <c r="R49" i="118"/>
  <c r="AA95" i="118"/>
  <c r="R204" i="199"/>
  <c r="O48" i="118"/>
  <c r="P186" i="199"/>
  <c r="BC203" i="207"/>
  <c r="G26" i="199"/>
  <c r="Z119" i="118"/>
  <c r="T49" i="220"/>
  <c r="R236" i="199"/>
  <c r="V111" i="118"/>
  <c r="AD46" i="220"/>
  <c r="V41" i="220"/>
  <c r="O50" i="118"/>
  <c r="I46" i="199"/>
  <c r="Y45" i="220"/>
  <c r="P190" i="199"/>
  <c r="AA89" i="118"/>
  <c r="Z87" i="118"/>
  <c r="Z38" i="220"/>
  <c r="W54" i="220"/>
  <c r="R38" i="199"/>
  <c r="BC58" i="208"/>
  <c r="R25" i="199"/>
  <c r="Q110" i="199"/>
  <c r="J40" i="199"/>
  <c r="AB32" i="220"/>
  <c r="R32" i="118"/>
  <c r="Z53" i="220"/>
  <c r="V101" i="118"/>
  <c r="W43" i="220"/>
  <c r="G88" i="199"/>
  <c r="AA32" i="118"/>
  <c r="I171" i="199"/>
  <c r="V103" i="118"/>
  <c r="Q157" i="199"/>
  <c r="R114" i="199"/>
  <c r="S53" i="220"/>
  <c r="BC229" i="207"/>
  <c r="H26" i="199"/>
  <c r="S37" i="220"/>
  <c r="G191" i="199"/>
  <c r="BC140" i="207"/>
  <c r="S88" i="199"/>
  <c r="I201" i="199"/>
  <c r="I115" i="199"/>
  <c r="S80" i="199"/>
  <c r="O128" i="118"/>
  <c r="I76" i="199"/>
  <c r="Z32" i="220"/>
  <c r="J34" i="199"/>
  <c r="BC206" i="208"/>
  <c r="J110" i="199"/>
  <c r="Y46" i="220"/>
  <c r="S202" i="199"/>
  <c r="R40" i="199"/>
  <c r="G213" i="199"/>
  <c r="V39" i="220"/>
  <c r="U36" i="220"/>
  <c r="BC42" i="207"/>
  <c r="J41" i="199"/>
  <c r="H86" i="199"/>
  <c r="H207" i="199"/>
  <c r="R232" i="199"/>
  <c r="AD52" i="220"/>
  <c r="S102" i="118"/>
  <c r="I32" i="199"/>
  <c r="AA56" i="118"/>
  <c r="N135" i="118"/>
  <c r="P231" i="199"/>
  <c r="BC102" i="208"/>
  <c r="Q183" i="199"/>
  <c r="I181" i="199"/>
  <c r="AA119" i="118"/>
  <c r="BC261" i="207"/>
  <c r="Q49" i="199"/>
  <c r="BB218" i="208"/>
  <c r="R111" i="199"/>
  <c r="S40" i="118"/>
  <c r="I122" i="199"/>
  <c r="S74" i="199"/>
  <c r="U39" i="220"/>
  <c r="S103" i="199"/>
  <c r="I47" i="199"/>
  <c r="I75" i="199"/>
  <c r="AA41" i="208"/>
  <c r="R172" i="199"/>
  <c r="BC48" i="207"/>
  <c r="V38" i="220"/>
  <c r="S33" i="220"/>
  <c r="I157" i="199"/>
  <c r="X50" i="220"/>
  <c r="BC153" i="207"/>
  <c r="P224" i="199"/>
  <c r="AO241" i="208"/>
  <c r="G85" i="199"/>
  <c r="S208" i="199"/>
  <c r="I26" i="199"/>
  <c r="T113" i="199"/>
  <c r="BC128" i="208"/>
  <c r="T48" i="220"/>
  <c r="Q114" i="199"/>
  <c r="I93" i="199"/>
  <c r="N132" i="118"/>
  <c r="H206" i="199"/>
  <c r="N50" i="118"/>
  <c r="G40" i="199"/>
  <c r="J178" i="199"/>
  <c r="G227" i="199"/>
  <c r="S190" i="199"/>
  <c r="BC237" i="207"/>
  <c r="G97" i="199"/>
  <c r="BC214" i="208"/>
  <c r="AC42" i="220"/>
  <c r="W136" i="118"/>
  <c r="H184" i="199"/>
  <c r="J217" i="199"/>
  <c r="O54" i="118"/>
  <c r="O29" i="118"/>
  <c r="H226" i="199"/>
  <c r="BB241" i="208"/>
  <c r="BC190" i="208"/>
  <c r="BC220" i="207"/>
  <c r="Z113" i="118"/>
  <c r="R98" i="199"/>
  <c r="Z102" i="118"/>
  <c r="R207" i="199"/>
  <c r="S200" i="199"/>
  <c r="N134" i="118"/>
  <c r="S154" i="199"/>
  <c r="I203" i="199"/>
  <c r="H204" i="199"/>
  <c r="P160" i="199"/>
  <c r="AD31" i="220"/>
  <c r="H103" i="199"/>
  <c r="W137" i="118"/>
  <c r="BC43" i="207"/>
  <c r="O137" i="118"/>
  <c r="AC49" i="220"/>
  <c r="R157" i="199"/>
  <c r="I28" i="199"/>
  <c r="R51" i="118"/>
  <c r="J121" i="199"/>
  <c r="U59" i="220"/>
  <c r="Z53" i="118"/>
  <c r="J219" i="199"/>
  <c r="H193" i="199"/>
  <c r="BC184" i="208"/>
  <c r="R176" i="199"/>
  <c r="AC41" i="220"/>
  <c r="AD54" i="220"/>
  <c r="X44" i="220"/>
  <c r="BC117" i="207"/>
  <c r="S165" i="199"/>
  <c r="J233" i="199"/>
  <c r="J155" i="199"/>
  <c r="I95" i="199"/>
  <c r="J90" i="199"/>
  <c r="V46" i="220"/>
  <c r="S92" i="118"/>
  <c r="P25" i="199"/>
  <c r="V57" i="220"/>
  <c r="BC194" i="207"/>
  <c r="V95" i="118"/>
  <c r="H160" i="199"/>
  <c r="J27" i="199"/>
  <c r="BC241" i="208"/>
  <c r="H90" i="199"/>
  <c r="H219" i="199"/>
  <c r="S206" i="199"/>
  <c r="S86" i="199"/>
  <c r="BC148" i="208"/>
  <c r="V47" i="220"/>
  <c r="R173" i="199"/>
  <c r="BC253" i="207"/>
  <c r="J179" i="199"/>
  <c r="S217" i="199"/>
  <c r="S54" i="220"/>
  <c r="AA105" i="118"/>
  <c r="R184" i="199"/>
  <c r="X38" i="220"/>
  <c r="U43" i="220"/>
  <c r="G38" i="199"/>
  <c r="H187" i="199"/>
  <c r="S31" i="199"/>
  <c r="Z32" i="118"/>
  <c r="BC199" i="207"/>
  <c r="R90" i="199"/>
  <c r="BC67" i="207"/>
  <c r="J167" i="199"/>
  <c r="AA55" i="220"/>
  <c r="S26" i="118"/>
  <c r="V117" i="118"/>
  <c r="H31" i="199"/>
  <c r="BC219" i="207"/>
  <c r="BC249" i="207"/>
  <c r="J175" i="199"/>
  <c r="S176" i="199"/>
  <c r="J153" i="199"/>
  <c r="G225" i="199"/>
  <c r="BC242" i="208"/>
  <c r="J44" i="199"/>
  <c r="BC108" i="208"/>
  <c r="T190" i="199"/>
  <c r="R107" i="199"/>
  <c r="H152" i="199"/>
  <c r="AO41" i="207"/>
  <c r="AA59" i="220"/>
  <c r="S38" i="220"/>
  <c r="AA50" i="220"/>
  <c r="J227" i="199"/>
  <c r="J210" i="199"/>
  <c r="H154" i="199"/>
  <c r="N26" i="118"/>
  <c r="BC145" i="207"/>
  <c r="N37" i="118"/>
  <c r="AB60" i="220"/>
  <c r="I208" i="199"/>
  <c r="BC129" i="208"/>
  <c r="I99" i="199"/>
  <c r="I97" i="199"/>
  <c r="AB59" i="220"/>
  <c r="S110" i="199"/>
  <c r="R34" i="118"/>
  <c r="Q204" i="199"/>
  <c r="BC260" i="208"/>
  <c r="AC48" i="220"/>
  <c r="I198" i="199"/>
  <c r="G221" i="199"/>
  <c r="BC232" i="207"/>
  <c r="I191" i="199"/>
  <c r="Q220" i="199"/>
  <c r="W126" i="118"/>
  <c r="R136" i="118"/>
  <c r="U233" i="199"/>
  <c r="N92" i="118"/>
  <c r="AC43" i="220"/>
  <c r="J32" i="199"/>
  <c r="V33" i="220"/>
  <c r="W56" i="220"/>
  <c r="Q47" i="199"/>
  <c r="AB47" i="220"/>
  <c r="H228" i="199"/>
  <c r="BC70" i="207"/>
  <c r="H44" i="199"/>
  <c r="Q98" i="199"/>
  <c r="R53" i="118"/>
  <c r="Z48" i="220"/>
  <c r="S87" i="199"/>
  <c r="V87" i="118"/>
  <c r="R202" i="199"/>
  <c r="R89" i="118"/>
  <c r="J48" i="199"/>
  <c r="S192" i="199"/>
  <c r="T122" i="199"/>
  <c r="AA43" i="118"/>
  <c r="R171" i="199"/>
  <c r="S93" i="199"/>
  <c r="Y38" i="220"/>
  <c r="S59" i="220"/>
  <c r="G31" i="199"/>
  <c r="O32" i="118"/>
  <c r="S25" i="199"/>
  <c r="AC53" i="220"/>
  <c r="S184" i="199"/>
  <c r="R210" i="199"/>
  <c r="AA47" i="220"/>
  <c r="AC46" i="220"/>
  <c r="S230" i="199"/>
  <c r="J154" i="199"/>
  <c r="P28" i="199"/>
  <c r="AN101" i="207"/>
  <c r="BC109" i="208"/>
  <c r="AB31" i="220"/>
  <c r="R74" i="199"/>
  <c r="Z44" i="220"/>
  <c r="BC210" i="208"/>
  <c r="AA135" i="118"/>
  <c r="R88" i="199"/>
  <c r="BC118" i="207"/>
  <c r="BC255" i="208"/>
  <c r="S29" i="118"/>
  <c r="Q193" i="199"/>
  <c r="W105" i="118"/>
  <c r="U38" i="220"/>
  <c r="G77" i="199"/>
  <c r="Q37" i="199"/>
  <c r="S229" i="199"/>
  <c r="S188" i="199"/>
  <c r="BC59" i="208"/>
  <c r="X37" i="220"/>
  <c r="BC195" i="208"/>
  <c r="AC50" i="220"/>
  <c r="R234" i="199"/>
  <c r="G95" i="199"/>
  <c r="I202" i="199"/>
  <c r="S167" i="199"/>
  <c r="P100" i="199"/>
  <c r="S136" i="118"/>
  <c r="BC265" i="208"/>
  <c r="R198" i="199"/>
  <c r="J177" i="199"/>
  <c r="S110" i="118"/>
  <c r="Q106" i="199"/>
  <c r="O133" i="118"/>
  <c r="J95" i="199"/>
  <c r="BC109" i="207"/>
  <c r="V45" i="220"/>
  <c r="AA45" i="220"/>
  <c r="Z116" i="118"/>
  <c r="O129" i="118"/>
  <c r="K203" i="199"/>
  <c r="BB136" i="208"/>
  <c r="Q77" i="199"/>
  <c r="N91" i="118"/>
  <c r="R101" i="118"/>
  <c r="Q34" i="199"/>
  <c r="U57" i="220"/>
  <c r="J181" i="199"/>
  <c r="R170" i="199"/>
  <c r="Q153" i="199"/>
  <c r="G109" i="199"/>
  <c r="J169" i="199"/>
  <c r="AA111" i="118"/>
  <c r="V56" i="220"/>
  <c r="H236" i="199"/>
  <c r="R154" i="199"/>
  <c r="BC113" i="207"/>
  <c r="U42" i="220"/>
  <c r="X58" i="220"/>
  <c r="I230" i="199"/>
  <c r="R41" i="118"/>
  <c r="P30" i="199"/>
  <c r="G105" i="199"/>
  <c r="Z49" i="118"/>
  <c r="S224" i="199"/>
  <c r="BC200" i="208"/>
  <c r="X31" i="220"/>
  <c r="BC204" i="207"/>
  <c r="R99" i="199"/>
  <c r="J182" i="199"/>
  <c r="BC202" i="207"/>
  <c r="I78" i="199"/>
  <c r="BC142" i="207"/>
  <c r="S51" i="118"/>
  <c r="AA48" i="220"/>
  <c r="W53" i="118"/>
  <c r="Z89" i="118"/>
  <c r="R119" i="118"/>
  <c r="AB54" i="220"/>
  <c r="V55" i="220"/>
  <c r="R183" i="199"/>
  <c r="Y53" i="220"/>
  <c r="AA118" i="118"/>
  <c r="H77" i="199"/>
  <c r="S81" i="199"/>
  <c r="Q26" i="199"/>
  <c r="I33" i="199"/>
  <c r="BC149" i="207"/>
  <c r="BC242" i="207"/>
  <c r="BC141" i="208"/>
  <c r="X32" i="220"/>
  <c r="AA40" i="220"/>
  <c r="V45" i="118"/>
  <c r="H112" i="199"/>
  <c r="G201" i="199"/>
  <c r="G116" i="199"/>
  <c r="AA38" i="220"/>
  <c r="J206" i="199"/>
  <c r="J25" i="199"/>
  <c r="BC205" i="207"/>
  <c r="BC105" i="207"/>
  <c r="J30" i="199"/>
  <c r="R128" i="118"/>
  <c r="S189" i="199"/>
  <c r="J78" i="199"/>
  <c r="I189" i="199"/>
  <c r="S22" i="199"/>
  <c r="R49" i="199"/>
  <c r="S178" i="199"/>
  <c r="BC229" i="208"/>
  <c r="I120" i="199"/>
  <c r="S49" i="199"/>
  <c r="W127" i="118"/>
  <c r="S156" i="199"/>
  <c r="T33" i="220"/>
  <c r="J82" i="199"/>
  <c r="BC132" i="208"/>
  <c r="Q80" i="199"/>
  <c r="AC35" i="220"/>
  <c r="S158" i="199"/>
  <c r="R22" i="199"/>
  <c r="J108" i="199"/>
  <c r="R42" i="199"/>
  <c r="Z94" i="118"/>
  <c r="Y56" i="220"/>
  <c r="I77" i="199"/>
  <c r="I49" i="199"/>
  <c r="R215" i="199"/>
  <c r="J199" i="199"/>
  <c r="J31" i="199"/>
  <c r="Q102" i="199"/>
  <c r="BC125" i="207"/>
  <c r="Y61" i="220"/>
  <c r="N31" i="118"/>
  <c r="O95" i="118"/>
  <c r="R85" i="199"/>
  <c r="S222" i="199"/>
  <c r="T42" i="220"/>
  <c r="P106" i="199"/>
  <c r="BC44" i="208"/>
  <c r="AA87" i="118"/>
  <c r="W56" i="118"/>
  <c r="Q233" i="199"/>
  <c r="AA97" i="118"/>
  <c r="J168" i="199"/>
  <c r="R201" i="199"/>
  <c r="O111" i="118"/>
  <c r="Q182" i="199"/>
  <c r="AO101" i="207"/>
  <c r="AB34" i="220"/>
  <c r="R48" i="118"/>
  <c r="Z47" i="220"/>
  <c r="BC52" i="208"/>
  <c r="U54" i="220"/>
  <c r="AO136" i="208"/>
  <c r="AA29" i="118"/>
  <c r="BC209" i="207"/>
  <c r="V36" i="220"/>
  <c r="G154" i="199"/>
  <c r="G168" i="199"/>
  <c r="I221" i="199"/>
  <c r="R221" i="199"/>
  <c r="S163" i="199"/>
  <c r="O136" i="118"/>
  <c r="Z60" i="220"/>
  <c r="R188" i="199"/>
  <c r="Q156" i="199"/>
  <c r="R94" i="118"/>
  <c r="V33" i="118"/>
  <c r="P45" i="199"/>
  <c r="R179" i="199"/>
  <c r="V53" i="118"/>
  <c r="BC257" i="208"/>
  <c r="H217" i="199"/>
  <c r="H52" i="199"/>
  <c r="AA126" i="118"/>
  <c r="BB41" i="207"/>
  <c r="G165" i="199"/>
  <c r="BC185" i="207"/>
  <c r="I196" i="199"/>
  <c r="AA137" i="118"/>
  <c r="R36" i="199"/>
  <c r="R220" i="199"/>
  <c r="G122" i="199"/>
  <c r="S37" i="199"/>
  <c r="R102" i="199"/>
  <c r="R190" i="199"/>
  <c r="G178" i="199"/>
  <c r="N41" i="118"/>
  <c r="AN41" i="207"/>
  <c r="V37" i="220"/>
  <c r="N29" i="118"/>
  <c r="BC103" i="208"/>
  <c r="V102" i="118"/>
  <c r="BC212" i="208"/>
  <c r="W48" i="220"/>
  <c r="S171" i="199"/>
  <c r="P79" i="199"/>
  <c r="I228" i="199"/>
  <c r="BC196" i="208"/>
  <c r="BC221" i="208"/>
  <c r="J122" i="199"/>
  <c r="R122" i="199"/>
  <c r="AB40" i="220"/>
  <c r="AB56" i="220"/>
  <c r="I168" i="199"/>
  <c r="R102" i="118"/>
  <c r="Z35" i="118"/>
  <c r="R230" i="199"/>
  <c r="S43" i="118"/>
  <c r="S194" i="199"/>
  <c r="S183" i="199"/>
  <c r="I207" i="199"/>
  <c r="Z56" i="118"/>
  <c r="S52" i="199"/>
  <c r="AC56" i="220"/>
  <c r="J183" i="199"/>
  <c r="S50" i="199"/>
  <c r="S153" i="199"/>
  <c r="V54" i="220"/>
  <c r="S185" i="199"/>
  <c r="R26" i="199"/>
  <c r="R86" i="118"/>
  <c r="Z110" i="118"/>
  <c r="T43" i="220"/>
  <c r="BC68" i="207"/>
  <c r="V53" i="220"/>
  <c r="X61" i="220"/>
  <c r="R235" i="199"/>
  <c r="R95" i="118"/>
  <c r="Y60" i="220"/>
  <c r="AA110" i="118"/>
  <c r="W42" i="118"/>
  <c r="AD36" i="220"/>
  <c r="AA35" i="118"/>
  <c r="R50" i="199"/>
  <c r="BC150" i="208"/>
  <c r="BC119" i="207"/>
  <c r="H211" i="199"/>
  <c r="BC211" i="208"/>
  <c r="AD57" i="220"/>
  <c r="BC246" i="207"/>
  <c r="BC124" i="208"/>
  <c r="P153" i="199"/>
  <c r="J172" i="199"/>
  <c r="S199" i="199"/>
  <c r="Q23" i="199"/>
  <c r="S76" i="199"/>
  <c r="BC135" i="207"/>
  <c r="G37" i="199"/>
  <c r="J187" i="199"/>
  <c r="S152" i="199"/>
  <c r="Q189" i="199"/>
  <c r="R96" i="199"/>
  <c r="AA127" i="118"/>
  <c r="AO216" i="208"/>
  <c r="R160" i="199"/>
  <c r="S113" i="199"/>
  <c r="R137" i="118"/>
  <c r="AA39" i="220"/>
  <c r="Q81" i="199"/>
  <c r="S79" i="199"/>
  <c r="U35" i="220"/>
  <c r="O90" i="118"/>
  <c r="I22" i="199"/>
  <c r="AD35" i="220"/>
  <c r="AA37" i="118"/>
  <c r="BC57" i="207"/>
  <c r="Z40" i="118"/>
  <c r="AA62" i="220"/>
  <c r="AC39" i="220"/>
  <c r="I160" i="199"/>
  <c r="BC203" i="208"/>
  <c r="I180" i="199"/>
  <c r="R203" i="199"/>
  <c r="AA27" i="118"/>
  <c r="V51" i="220"/>
  <c r="Z101" i="118"/>
  <c r="R169" i="199"/>
  <c r="BC258" i="208"/>
  <c r="BC134" i="207"/>
  <c r="R228" i="199"/>
  <c r="AC38" i="220"/>
  <c r="J111" i="199"/>
  <c r="Q222" i="199"/>
  <c r="T40" i="199"/>
  <c r="AA53" i="118"/>
  <c r="Q93" i="199"/>
  <c r="G195" i="199"/>
  <c r="H101" i="199"/>
  <c r="V97" i="118"/>
  <c r="S109" i="118"/>
  <c r="R82" i="199"/>
  <c r="AA108" i="118"/>
  <c r="S119" i="118"/>
  <c r="BC51" i="207"/>
  <c r="W53" i="220"/>
  <c r="BB216" i="207"/>
  <c r="BC238" i="208"/>
  <c r="AB51" i="220"/>
  <c r="Q201" i="199"/>
  <c r="R177" i="199"/>
  <c r="I94" i="199"/>
  <c r="G47" i="199"/>
  <c r="V62" i="220"/>
  <c r="AO136" i="207"/>
  <c r="BB218" i="207"/>
  <c r="BC250" i="208"/>
  <c r="Y42" i="220"/>
  <c r="S177" i="199"/>
  <c r="U41" i="220"/>
  <c r="J94" i="199"/>
  <c r="H199" i="199"/>
  <c r="U53" i="220"/>
  <c r="G32" i="199"/>
  <c r="R216" i="199"/>
  <c r="P164" i="199"/>
  <c r="O40" i="118"/>
  <c r="H39" i="199"/>
  <c r="N33" i="118"/>
  <c r="BC107" i="207"/>
  <c r="BC137" i="208"/>
  <c r="AB44" i="220"/>
  <c r="Z37" i="118"/>
  <c r="I24" i="199"/>
  <c r="W36" i="220"/>
  <c r="I41" i="199"/>
  <c r="Y39" i="220"/>
  <c r="Q159" i="199"/>
  <c r="BC202" i="208"/>
  <c r="I233" i="199"/>
  <c r="P173" i="199"/>
  <c r="BC206" i="207"/>
  <c r="R187" i="199"/>
  <c r="AC59" i="220"/>
  <c r="V136" i="118"/>
  <c r="AN101" i="208"/>
  <c r="S36" i="199"/>
  <c r="P40" i="199"/>
  <c r="J193" i="199"/>
  <c r="R112" i="199"/>
  <c r="S35" i="199"/>
  <c r="S116" i="199"/>
  <c r="V60" i="220"/>
  <c r="I167" i="199"/>
  <c r="Q46" i="199"/>
  <c r="I159" i="199"/>
  <c r="I80" i="199"/>
  <c r="I187" i="199"/>
  <c r="S168" i="199"/>
  <c r="AD44" i="220"/>
  <c r="H97" i="199"/>
  <c r="H96" i="199"/>
  <c r="I27" i="199"/>
  <c r="BC197" i="207"/>
  <c r="J196" i="199"/>
  <c r="BC235" i="207"/>
  <c r="AA53" i="220"/>
  <c r="AD48" i="220"/>
  <c r="I217" i="199"/>
  <c r="H168" i="199"/>
  <c r="AA41" i="207"/>
  <c r="T38" i="220"/>
  <c r="S43" i="199"/>
  <c r="P110" i="199"/>
  <c r="AA58" i="220"/>
  <c r="BC60" i="208"/>
  <c r="J161" i="199"/>
  <c r="BC240" i="207"/>
  <c r="S105" i="199"/>
  <c r="W34" i="118"/>
  <c r="BC106" i="208"/>
  <c r="Z128" i="118"/>
  <c r="Y47" i="220"/>
  <c r="Q161" i="199"/>
  <c r="V119" i="118"/>
  <c r="BC251" i="207"/>
  <c r="BC69" i="208"/>
  <c r="P120" i="199"/>
  <c r="I112" i="199"/>
  <c r="BC239" i="207"/>
  <c r="I92" i="199"/>
  <c r="S77" i="199"/>
  <c r="R205" i="199"/>
  <c r="BC139" i="208"/>
  <c r="R31" i="199"/>
  <c r="I179" i="199"/>
  <c r="BC113" i="208"/>
  <c r="P223" i="199"/>
  <c r="S27" i="199"/>
  <c r="AA100" i="118"/>
  <c r="R47" i="199"/>
  <c r="R167" i="199"/>
  <c r="S26" i="199"/>
  <c r="BC209" i="208"/>
  <c r="BC187" i="208"/>
  <c r="V108" i="118"/>
  <c r="G193" i="199"/>
  <c r="R30" i="199"/>
  <c r="J204" i="199"/>
  <c r="S120" i="199"/>
  <c r="G161" i="199"/>
  <c r="Z50" i="118"/>
  <c r="Z29" i="118"/>
  <c r="S137" i="118"/>
  <c r="W117" i="118"/>
  <c r="X60" i="220"/>
  <c r="W38" i="220"/>
  <c r="S28" i="199"/>
  <c r="J112" i="199"/>
  <c r="BC59" i="207"/>
  <c r="P157" i="199"/>
  <c r="J113" i="199"/>
  <c r="W134" i="118"/>
  <c r="O43" i="118"/>
  <c r="BC183" i="208"/>
  <c r="Q91" i="199"/>
  <c r="BC192" i="207"/>
  <c r="N40" i="118"/>
  <c r="I153" i="199"/>
  <c r="W35" i="118"/>
  <c r="P26" i="199"/>
  <c r="J214" i="199"/>
  <c r="AO181" i="208"/>
  <c r="BB101" i="208"/>
  <c r="J194" i="199"/>
  <c r="G48" i="199"/>
  <c r="R29" i="199"/>
  <c r="G226" i="199"/>
  <c r="R111" i="118"/>
  <c r="S223" i="199"/>
  <c r="G187" i="199"/>
  <c r="V61" i="220"/>
  <c r="J93" i="199"/>
  <c r="J22" i="199"/>
  <c r="I226" i="199"/>
  <c r="Z49" i="220"/>
  <c r="BC66" i="207"/>
  <c r="AA109" i="118"/>
  <c r="BC62" i="208"/>
  <c r="AA50" i="118"/>
  <c r="Q211" i="199"/>
  <c r="H88" i="199"/>
  <c r="J50" i="199"/>
  <c r="W37" i="118"/>
  <c r="W103" i="118"/>
  <c r="BC111" i="208"/>
  <c r="BC187" i="207"/>
  <c r="R35" i="118"/>
  <c r="N42" i="118"/>
  <c r="T41" i="220"/>
  <c r="S33" i="199"/>
  <c r="P89" i="199"/>
  <c r="X49" i="220"/>
  <c r="G219" i="199"/>
  <c r="R224" i="199"/>
  <c r="I182" i="199"/>
  <c r="BB136" i="207"/>
  <c r="AD34" i="220"/>
  <c r="AB41" i="220"/>
  <c r="Z42" i="118"/>
  <c r="BC131" i="208"/>
  <c r="I86" i="199"/>
  <c r="Q111" i="199"/>
  <c r="BC244" i="208"/>
  <c r="H106" i="199"/>
  <c r="J77" i="199"/>
  <c r="R117" i="199"/>
  <c r="W33" i="220"/>
  <c r="R159" i="199"/>
  <c r="I223" i="199"/>
  <c r="O89" i="118"/>
  <c r="U116" i="199"/>
  <c r="BC105" i="208"/>
  <c r="N87" i="118"/>
  <c r="AA42" i="118"/>
  <c r="N105" i="118"/>
  <c r="J160" i="199"/>
  <c r="J223" i="199"/>
  <c r="J191" i="199"/>
  <c r="Q176" i="199"/>
  <c r="Y55" i="220"/>
  <c r="J198" i="199"/>
  <c r="AD61" i="220"/>
  <c r="BC191" i="207"/>
  <c r="AC54" i="220"/>
  <c r="H34" i="199"/>
  <c r="I215" i="199"/>
  <c r="S182" i="199"/>
  <c r="R193" i="199"/>
  <c r="H176" i="199"/>
  <c r="S97" i="118"/>
  <c r="BC227" i="207"/>
  <c r="S201" i="199"/>
  <c r="H113" i="199"/>
  <c r="Y52" i="220"/>
  <c r="BC126" i="207"/>
  <c r="AO241" i="207"/>
  <c r="Q230" i="199"/>
  <c r="BC47" i="208"/>
  <c r="BC248" i="207"/>
  <c r="Z26" i="118"/>
  <c r="S133" i="118"/>
  <c r="S34" i="118"/>
  <c r="X43" i="220"/>
  <c r="V56" i="118"/>
  <c r="J92" i="199"/>
  <c r="P76" i="199"/>
  <c r="AC40" i="220"/>
  <c r="V50" i="220"/>
  <c r="S231" i="199"/>
  <c r="S56" i="118"/>
  <c r="G113" i="199"/>
  <c r="BC67" i="208"/>
  <c r="Z31" i="220"/>
  <c r="Z54" i="220"/>
  <c r="I218" i="199"/>
  <c r="N111" i="118"/>
  <c r="BC112" i="208"/>
  <c r="BC123" i="207"/>
  <c r="Z55" i="220"/>
  <c r="V34" i="118"/>
  <c r="J105" i="199"/>
  <c r="I161" i="199"/>
  <c r="N124" i="118"/>
  <c r="S47" i="199"/>
  <c r="Z100" i="118"/>
  <c r="I183" i="199"/>
  <c r="T55" i="220"/>
  <c r="P152" i="199"/>
  <c r="Z51" i="220"/>
  <c r="J36" i="199"/>
  <c r="V92" i="118"/>
  <c r="Y32" i="220"/>
  <c r="AA43" i="220"/>
  <c r="R27" i="118"/>
  <c r="Z52" i="220"/>
  <c r="Q45" i="199"/>
  <c r="BC110" i="207"/>
  <c r="T210" i="199"/>
  <c r="S32" i="118"/>
  <c r="I188" i="199"/>
  <c r="AB42" i="220"/>
  <c r="BC251" i="208"/>
  <c r="H162" i="199"/>
  <c r="R110" i="199"/>
  <c r="H222" i="199"/>
  <c r="BC147" i="208"/>
  <c r="I23" i="199"/>
  <c r="R45" i="118"/>
  <c r="BC45" i="207"/>
  <c r="W46" i="220"/>
  <c r="AC37" i="220"/>
  <c r="BC264" i="208"/>
  <c r="O103" i="118"/>
  <c r="AB36" i="220"/>
  <c r="S48" i="199"/>
  <c r="BC148" i="207"/>
  <c r="G163" i="199"/>
  <c r="G28" i="199"/>
  <c r="J157" i="199"/>
  <c r="R33" i="199"/>
  <c r="J33" i="199"/>
  <c r="V134" i="118"/>
  <c r="S46" i="220"/>
  <c r="S48" i="220"/>
  <c r="R72" i="199"/>
  <c r="H195" i="199"/>
  <c r="N117" i="118"/>
  <c r="N128" i="118"/>
  <c r="V86" i="118"/>
  <c r="P189" i="199"/>
  <c r="S72" i="199"/>
  <c r="S170" i="199"/>
  <c r="Q96" i="199"/>
  <c r="AA52" i="220"/>
  <c r="BC50" i="208"/>
  <c r="G75" i="199"/>
  <c r="I225" i="199"/>
  <c r="BC258" i="207"/>
  <c r="AA49" i="220"/>
  <c r="Z36" i="220"/>
  <c r="BC153" i="208"/>
  <c r="Y49" i="220"/>
  <c r="I45" i="199"/>
  <c r="W101" i="118"/>
  <c r="BC200" i="207"/>
  <c r="S195" i="199"/>
  <c r="H186" i="199"/>
  <c r="S166" i="199"/>
  <c r="S227" i="199"/>
  <c r="O102" i="118"/>
  <c r="BC198" i="207"/>
  <c r="N43" i="118"/>
  <c r="I200" i="199"/>
  <c r="N127" i="118"/>
  <c r="W102" i="118"/>
  <c r="W100" i="118"/>
  <c r="BC231" i="208"/>
  <c r="Z43" i="118"/>
  <c r="Q234" i="199"/>
  <c r="P225" i="199"/>
  <c r="J202" i="199"/>
  <c r="N109" i="118"/>
  <c r="R92" i="118"/>
  <c r="W116" i="118"/>
  <c r="S210" i="199"/>
  <c r="R161" i="199"/>
  <c r="J24" i="199"/>
  <c r="Z129" i="118"/>
  <c r="G188" i="199"/>
  <c r="I114" i="199"/>
  <c r="BC184" i="207"/>
  <c r="Y51" i="220"/>
  <c r="W40" i="118"/>
  <c r="N133" i="118"/>
  <c r="R87" i="118"/>
  <c r="I40" i="199"/>
  <c r="BC145" i="208"/>
  <c r="P210" i="199"/>
  <c r="AA48" i="118"/>
  <c r="N54" i="118"/>
  <c r="W26" i="118"/>
  <c r="G93" i="199"/>
  <c r="S45" i="199"/>
  <c r="I108" i="199"/>
  <c r="AB33" i="220"/>
  <c r="S24" i="199"/>
  <c r="I101" i="199"/>
  <c r="Z61" i="220"/>
  <c r="R95" i="199"/>
  <c r="W109" i="118"/>
  <c r="AA26" i="118"/>
  <c r="W62" i="220"/>
  <c r="S91" i="199"/>
  <c r="BC72" i="208"/>
  <c r="AA55" i="118"/>
  <c r="T56" i="220"/>
  <c r="AC58" i="220"/>
  <c r="X36" i="220"/>
  <c r="W34" i="220"/>
  <c r="S39" i="220"/>
  <c r="L93" i="199"/>
  <c r="R181" i="199"/>
  <c r="AC31" i="220"/>
  <c r="W43" i="118"/>
  <c r="AC45" i="220"/>
  <c r="BC128" i="207"/>
  <c r="J75" i="199"/>
  <c r="I222" i="199"/>
  <c r="U51" i="220"/>
  <c r="R44" i="199"/>
  <c r="P168" i="199"/>
  <c r="H102" i="199"/>
  <c r="I123" i="199"/>
  <c r="Z97" i="118"/>
  <c r="W27" i="118"/>
  <c r="J74" i="199"/>
  <c r="H223" i="199"/>
  <c r="Z103" i="118"/>
  <c r="R101" i="199"/>
  <c r="N100" i="118"/>
  <c r="BC108" i="207"/>
  <c r="Z50" i="220"/>
  <c r="BC111" i="207"/>
  <c r="J76" i="199"/>
  <c r="BC114" i="208"/>
  <c r="Q168" i="199"/>
  <c r="I111" i="199"/>
  <c r="AD55" i="220"/>
  <c r="Q90" i="199"/>
  <c r="BC68" i="208"/>
  <c r="W129" i="118"/>
  <c r="U34" i="220"/>
  <c r="BC64" i="207"/>
  <c r="Q109" i="199"/>
  <c r="BC143" i="207"/>
  <c r="N119" i="118"/>
  <c r="R226" i="199"/>
  <c r="W94" i="118"/>
  <c r="J209" i="199"/>
  <c r="H110" i="199"/>
  <c r="G79" i="199"/>
  <c r="J221" i="199"/>
  <c r="I152" i="199"/>
  <c r="S119" i="199"/>
  <c r="AA92" i="118"/>
  <c r="I37" i="199"/>
  <c r="BC132" i="207"/>
  <c r="R76" i="199"/>
  <c r="Z40" i="220"/>
  <c r="H232" i="199"/>
  <c r="J84" i="199"/>
  <c r="Q48" i="199"/>
  <c r="BC193" i="208"/>
  <c r="AA40" i="118"/>
  <c r="BC190" i="207"/>
  <c r="P86" i="199"/>
  <c r="R77" i="199"/>
  <c r="P39" i="199"/>
  <c r="S58" i="220"/>
  <c r="S116" i="118"/>
  <c r="BC120" i="208"/>
  <c r="J215" i="199"/>
  <c r="J230" i="199"/>
  <c r="I104" i="199"/>
  <c r="G36" i="199"/>
  <c r="BC58" i="207"/>
  <c r="G211" i="199"/>
  <c r="P93" i="199"/>
  <c r="H32" i="199"/>
  <c r="BC233" i="207"/>
  <c r="O109" i="118"/>
  <c r="R223" i="199"/>
  <c r="V135" i="118"/>
  <c r="BC194" i="208"/>
  <c r="BC44" i="207"/>
  <c r="BC226" i="207"/>
  <c r="O45" i="118"/>
  <c r="H40" i="199"/>
  <c r="AA181" i="207"/>
  <c r="Q112" i="199"/>
  <c r="J39" i="199"/>
  <c r="S215" i="199"/>
  <c r="P167" i="199"/>
  <c r="S117" i="118"/>
  <c r="J45" i="199"/>
  <c r="P198" i="199"/>
  <c r="AA56" i="220"/>
  <c r="BC266" i="208"/>
  <c r="AB43" i="220"/>
  <c r="R103" i="118"/>
  <c r="R33" i="118"/>
  <c r="J197" i="199"/>
  <c r="T34" i="220"/>
  <c r="H82" i="199"/>
  <c r="O119" i="118"/>
  <c r="Q214" i="199"/>
  <c r="U56" i="220"/>
  <c r="R73" i="199"/>
  <c r="S90" i="199"/>
  <c r="BC106" i="207"/>
  <c r="AA116" i="118"/>
  <c r="BC234" i="208"/>
  <c r="I119" i="199"/>
  <c r="R92" i="199"/>
  <c r="S27" i="118"/>
  <c r="I110" i="199"/>
  <c r="S155" i="199"/>
  <c r="O87" i="118"/>
  <c r="BC208" i="208"/>
  <c r="R214" i="199"/>
  <c r="R75" i="199"/>
  <c r="R121" i="199"/>
  <c r="V118" i="118"/>
  <c r="U31" i="220"/>
  <c r="BC53" i="208"/>
  <c r="H163" i="199"/>
  <c r="Z46" i="220"/>
  <c r="S169" i="199"/>
  <c r="T58" i="220"/>
  <c r="P98" i="199"/>
  <c r="S180" i="199"/>
  <c r="S203" i="199"/>
  <c r="O127" i="118"/>
  <c r="BC182" i="207"/>
  <c r="S233" i="199"/>
  <c r="BC222" i="207"/>
  <c r="P211" i="199"/>
  <c r="G223" i="199"/>
  <c r="V43" i="118"/>
  <c r="G90" i="199"/>
  <c r="J116" i="199"/>
  <c r="J26" i="199"/>
  <c r="BC143" i="208"/>
  <c r="I236" i="199"/>
  <c r="W95" i="118"/>
  <c r="N97" i="118"/>
  <c r="S135" i="118"/>
  <c r="Q95" i="199"/>
  <c r="BC225" i="207"/>
  <c r="BC116" i="208"/>
  <c r="I212" i="199"/>
  <c r="Q226" i="199"/>
  <c r="O34" i="118"/>
  <c r="R206" i="199"/>
  <c r="Q79" i="199"/>
  <c r="BC262" i="208"/>
  <c r="R113" i="199"/>
  <c r="T158" i="199"/>
  <c r="S41" i="220"/>
  <c r="I192" i="199"/>
  <c r="I166" i="199"/>
  <c r="AO101" i="208"/>
  <c r="I88" i="199"/>
  <c r="J158" i="199"/>
  <c r="BC220" i="208"/>
  <c r="W48" i="118"/>
  <c r="BC207" i="207"/>
  <c r="BC230" i="208"/>
  <c r="Y48" i="220"/>
  <c r="S236" i="199"/>
  <c r="AA42" i="220"/>
  <c r="S197" i="199"/>
  <c r="V44" i="220"/>
  <c r="O98" i="118"/>
  <c r="T47" i="220"/>
  <c r="I79" i="199"/>
  <c r="G184" i="199"/>
  <c r="BC146" i="208"/>
  <c r="N129" i="118"/>
  <c r="I109" i="199"/>
  <c r="G153" i="199"/>
  <c r="R93" i="199"/>
  <c r="J220" i="199"/>
  <c r="N49" i="118"/>
  <c r="I91" i="199"/>
  <c r="Q99" i="199"/>
  <c r="Z34" i="118"/>
  <c r="Z33" i="220"/>
  <c r="O27" i="118"/>
  <c r="G103" i="199"/>
  <c r="I197" i="199"/>
  <c r="V93" i="118"/>
  <c r="I206" i="199"/>
  <c r="BC146" i="207"/>
  <c r="BC150" i="207"/>
  <c r="BC152" i="207"/>
  <c r="X46" i="220"/>
  <c r="J104" i="199"/>
  <c r="BC71" i="207"/>
  <c r="AC44" i="220"/>
  <c r="U52" i="220"/>
  <c r="O114" i="118"/>
  <c r="BC55" i="208"/>
  <c r="N110" i="118"/>
  <c r="Q169" i="199"/>
  <c r="G120" i="199"/>
  <c r="O101" i="118"/>
  <c r="V32" i="118"/>
  <c r="I121" i="199"/>
  <c r="Q24" i="199"/>
  <c r="R233" i="199"/>
  <c r="N136" i="118"/>
  <c r="S36" i="220"/>
  <c r="BB138" i="207"/>
  <c r="H100" i="199"/>
  <c r="O51" i="118"/>
  <c r="V59" i="220"/>
  <c r="Z127" i="118"/>
  <c r="J107" i="199"/>
  <c r="S34" i="220"/>
  <c r="W47" i="220"/>
  <c r="BC114" i="207"/>
  <c r="J166" i="199"/>
  <c r="X51" i="220"/>
  <c r="J29" i="199"/>
  <c r="AB52" i="220"/>
  <c r="X39" i="220"/>
  <c r="H84" i="199"/>
  <c r="S219" i="199"/>
  <c r="Q75" i="199"/>
  <c r="S30" i="199"/>
  <c r="Q184" i="199"/>
  <c r="W119" i="118"/>
  <c r="G24" i="199"/>
  <c r="S104" i="199"/>
  <c r="R51" i="199"/>
  <c r="BC144" i="207"/>
  <c r="R178" i="199"/>
  <c r="Z109" i="118"/>
  <c r="S225" i="199"/>
  <c r="P102" i="199"/>
  <c r="P194" i="199"/>
  <c r="W111" i="118"/>
  <c r="G160" i="199"/>
  <c r="BC124" i="207"/>
  <c r="X34" i="220"/>
  <c r="S234" i="199"/>
  <c r="J208" i="199"/>
  <c r="BC60" i="207"/>
  <c r="S57" i="220"/>
  <c r="Z34" i="220"/>
  <c r="I155" i="199"/>
  <c r="H107" i="199"/>
  <c r="AB57" i="220"/>
  <c r="BC234" i="207"/>
  <c r="Y36" i="220"/>
  <c r="R32" i="199"/>
  <c r="S126" i="118"/>
  <c r="S124" i="118"/>
  <c r="BC199" i="208"/>
  <c r="AA129" i="118"/>
  <c r="S193" i="199"/>
  <c r="S213" i="199"/>
  <c r="W59" i="220"/>
  <c r="J164" i="199"/>
  <c r="H205" i="199"/>
  <c r="I31" i="199"/>
  <c r="J180" i="199"/>
  <c r="AD37" i="220"/>
  <c r="G108" i="199"/>
  <c r="P220" i="199"/>
  <c r="S228" i="199"/>
  <c r="BC49" i="207"/>
  <c r="U32" i="220"/>
  <c r="R35" i="199"/>
  <c r="I34" i="199"/>
  <c r="Z105" i="118"/>
  <c r="S101" i="199"/>
  <c r="O30" i="118"/>
  <c r="S40" i="220"/>
  <c r="BC62" i="207"/>
  <c r="Q232" i="199"/>
  <c r="J162" i="199"/>
  <c r="I81" i="199"/>
  <c r="BC252" i="207"/>
  <c r="BB241" i="207"/>
  <c r="AA117" i="118"/>
  <c r="AO216" i="207"/>
  <c r="R191" i="199"/>
  <c r="V109" i="118"/>
  <c r="AD47" i="220"/>
  <c r="S52" i="220"/>
  <c r="G152" i="199"/>
  <c r="S94" i="118"/>
  <c r="Z136" i="118"/>
  <c r="Q205" i="199"/>
  <c r="AD45" i="220"/>
  <c r="S35" i="220"/>
  <c r="Q170" i="199"/>
  <c r="I89" i="199"/>
  <c r="BC212" i="207"/>
  <c r="S102" i="199"/>
  <c r="R48" i="199"/>
  <c r="Q100" i="199"/>
  <c r="BC110" i="208"/>
  <c r="S44" i="220"/>
  <c r="BC214" i="207"/>
  <c r="P162" i="199"/>
  <c r="BC144" i="208"/>
  <c r="S60" i="220"/>
  <c r="W87" i="118"/>
  <c r="W113" i="118"/>
  <c r="S41" i="199"/>
  <c r="W61" i="220"/>
  <c r="BC149" i="208"/>
  <c r="P197" i="199"/>
  <c r="I204" i="199"/>
  <c r="S129" i="118"/>
  <c r="I50" i="199"/>
  <c r="I84" i="199"/>
  <c r="G156" i="199"/>
  <c r="BB181" i="207"/>
  <c r="AA60" i="220"/>
  <c r="S56" i="220"/>
  <c r="BC140" i="208"/>
  <c r="J225" i="199"/>
  <c r="AA46" i="220"/>
  <c r="V110" i="118"/>
  <c r="BC46" i="207"/>
  <c r="T50" i="220"/>
  <c r="O135" i="118"/>
  <c r="AC36" i="220"/>
  <c r="BC230" i="207"/>
  <c r="S98" i="199"/>
  <c r="P184" i="199"/>
  <c r="AC60" i="220"/>
  <c r="S83" i="199"/>
  <c r="BC247" i="208"/>
  <c r="G106" i="199"/>
  <c r="I173" i="199"/>
  <c r="Q94" i="199"/>
  <c r="N126" i="118"/>
  <c r="AD60" i="220"/>
  <c r="R175" i="199"/>
  <c r="J232" i="199"/>
  <c r="J99" i="199"/>
  <c r="I74" i="199"/>
  <c r="I38" i="199"/>
  <c r="S157" i="199"/>
  <c r="AD39" i="220"/>
  <c r="BC201" i="207"/>
  <c r="S31" i="220"/>
  <c r="H95" i="199"/>
  <c r="P216" i="199"/>
  <c r="P46" i="199"/>
  <c r="AA36" i="220"/>
  <c r="N27" i="118"/>
  <c r="S49" i="118"/>
  <c r="J234" i="199"/>
  <c r="P232" i="199"/>
  <c r="W58" i="220"/>
  <c r="Q158" i="199"/>
  <c r="O116" i="118"/>
  <c r="H173" i="199"/>
  <c r="J226" i="199"/>
  <c r="W110" i="118"/>
  <c r="P192" i="199"/>
  <c r="I30" i="199"/>
  <c r="U61" i="220"/>
  <c r="P179" i="199"/>
  <c r="R162" i="199"/>
  <c r="G45" i="199"/>
  <c r="S204" i="199"/>
  <c r="J228" i="199"/>
  <c r="O26" i="118"/>
  <c r="AC33" i="220"/>
  <c r="R42" i="118"/>
  <c r="J101" i="199"/>
  <c r="BC224" i="208"/>
  <c r="AA136" i="118"/>
  <c r="S86" i="118"/>
  <c r="R24" i="199"/>
  <c r="W93" i="118"/>
  <c r="H28" i="199"/>
  <c r="BC189" i="208"/>
  <c r="R110" i="118"/>
  <c r="S207" i="199"/>
  <c r="Z62" i="220"/>
  <c r="I44" i="199"/>
  <c r="P202" i="199"/>
  <c r="J231" i="199"/>
  <c r="J189" i="199"/>
  <c r="O108" i="118"/>
  <c r="I87" i="199"/>
  <c r="W32" i="220"/>
  <c r="J88" i="199"/>
  <c r="G230" i="199"/>
  <c r="G204" i="199"/>
  <c r="Q86" i="199"/>
  <c r="I43" i="199"/>
  <c r="BC127" i="207"/>
  <c r="Q196" i="199"/>
  <c r="BC103" i="207"/>
  <c r="BC127" i="208"/>
  <c r="I185" i="199"/>
  <c r="X54" i="220"/>
  <c r="V34" i="220"/>
  <c r="T62" i="220"/>
  <c r="P205" i="199"/>
  <c r="AA94" i="118"/>
  <c r="BC222" i="208"/>
  <c r="Q208" i="199"/>
  <c r="R100" i="199"/>
  <c r="P109" i="199"/>
  <c r="W57" i="220"/>
  <c r="AA86" i="118"/>
  <c r="J201" i="199"/>
  <c r="AA33" i="220"/>
  <c r="AD62" i="220"/>
  <c r="S181" i="199"/>
  <c r="BC217" i="208"/>
  <c r="S41" i="118"/>
  <c r="BC205" i="208"/>
  <c r="V49" i="220"/>
  <c r="BC48" i="208"/>
  <c r="AB39" i="220"/>
  <c r="BC104" i="207"/>
  <c r="S42" i="199"/>
  <c r="W49" i="118"/>
  <c r="J37" i="199"/>
  <c r="O99" i="118"/>
  <c r="H202" i="199"/>
  <c r="BC263" i="207"/>
  <c r="BC225" i="208"/>
  <c r="Y43" i="220"/>
  <c r="BC43" i="208"/>
  <c r="J190" i="199"/>
  <c r="BC115" i="208"/>
  <c r="BC224" i="207"/>
  <c r="BC189" i="207"/>
  <c r="O93" i="118"/>
  <c r="R231" i="199"/>
  <c r="AA32" i="220"/>
  <c r="G162" i="199"/>
  <c r="V116" i="118"/>
  <c r="H188" i="199"/>
  <c r="Q186" i="199"/>
  <c r="BC262" i="207"/>
  <c r="J91" i="199"/>
  <c r="BC237" i="208"/>
  <c r="J207" i="199"/>
  <c r="AB46" i="220"/>
  <c r="R40" i="118"/>
  <c r="P118" i="199"/>
  <c r="R129" i="118"/>
  <c r="AC57" i="220"/>
  <c r="F41" i="228" l="1"/>
  <c r="F37" i="231"/>
  <c r="F39" i="232"/>
  <c r="D21" i="236" s="1"/>
  <c r="U263" i="207"/>
  <c r="BQ263" i="207" s="1"/>
  <c r="F38" i="228"/>
  <c r="D20" i="222" s="1"/>
  <c r="AV262" i="208"/>
  <c r="AY262" i="208" s="1"/>
  <c r="AV149" i="208"/>
  <c r="AX149" i="208" s="1"/>
  <c r="BV149" i="208" s="1"/>
  <c r="F37" i="230"/>
  <c r="D19" i="234" s="1"/>
  <c r="F40" i="231"/>
  <c r="AV253" i="208"/>
  <c r="AY253" i="208" s="1"/>
  <c r="AV207" i="208"/>
  <c r="AX207" i="208" s="1"/>
  <c r="BV207" i="208" s="1"/>
  <c r="F41" i="232"/>
  <c r="D23" i="236" s="1"/>
  <c r="F39" i="230"/>
  <c r="F41" i="231"/>
  <c r="AV57" i="207"/>
  <c r="AY57" i="207" s="1"/>
  <c r="AV146" i="207"/>
  <c r="AX146" i="207" s="1"/>
  <c r="BV146" i="207" s="1"/>
  <c r="F39" i="231"/>
  <c r="F33" i="228"/>
  <c r="K30" i="226"/>
  <c r="P30" i="226" s="1"/>
  <c r="V30" i="226" s="1"/>
  <c r="L58" i="230" s="1"/>
  <c r="W141" i="208"/>
  <c r="W106" i="208"/>
  <c r="AV230" i="208"/>
  <c r="AW230" i="208" s="1"/>
  <c r="BU230" i="208" s="1"/>
  <c r="AV187" i="207"/>
  <c r="AW187" i="207" s="1"/>
  <c r="BU187" i="207" s="1"/>
  <c r="AV134" i="207"/>
  <c r="AX134" i="207" s="1"/>
  <c r="BV134" i="207" s="1"/>
  <c r="AV65" i="208"/>
  <c r="AY65" i="208" s="1"/>
  <c r="V62" i="208"/>
  <c r="BR62" i="208" s="1"/>
  <c r="L23" i="226"/>
  <c r="Q23" i="226" s="1"/>
  <c r="AV113" i="208"/>
  <c r="AW113" i="208" s="1"/>
  <c r="BU113" i="208" s="1"/>
  <c r="AV71" i="208"/>
  <c r="AW71" i="208" s="1"/>
  <c r="BU71" i="208" s="1"/>
  <c r="AV252" i="207"/>
  <c r="AW252" i="207" s="1"/>
  <c r="BU252" i="207" s="1"/>
  <c r="F32" i="228"/>
  <c r="K34" i="226"/>
  <c r="P34" i="226" s="1"/>
  <c r="V34" i="226" s="1"/>
  <c r="L69" i="231" s="1"/>
  <c r="AV103" i="207"/>
  <c r="AX103" i="207" s="1"/>
  <c r="BV103" i="207" s="1"/>
  <c r="AV185" i="208"/>
  <c r="AW185" i="208" s="1"/>
  <c r="BU185" i="208" s="1"/>
  <c r="AV210" i="207"/>
  <c r="AY210" i="207" s="1"/>
  <c r="F32" i="232"/>
  <c r="D14" i="236" s="1"/>
  <c r="V212" i="207"/>
  <c r="BR212" i="207" s="1"/>
  <c r="AV211" i="208"/>
  <c r="AX211" i="208" s="1"/>
  <c r="BV211" i="208" s="1"/>
  <c r="AV250" i="208"/>
  <c r="AW250" i="208" s="1"/>
  <c r="BU250" i="208" s="1"/>
  <c r="F32" i="230"/>
  <c r="D14" i="234" s="1"/>
  <c r="F33" i="232"/>
  <c r="D15" i="236" s="1"/>
  <c r="AV252" i="208"/>
  <c r="AW252" i="208" s="1"/>
  <c r="BU252" i="208" s="1"/>
  <c r="F33" i="230"/>
  <c r="F33" i="231"/>
  <c r="T61" i="207"/>
  <c r="U61" i="207" s="1"/>
  <c r="BQ61" i="207" s="1"/>
  <c r="AV58" i="207"/>
  <c r="AW58" i="207" s="1"/>
  <c r="BU58" i="207" s="1"/>
  <c r="AV236" i="207"/>
  <c r="AW236" i="207" s="1"/>
  <c r="BU236" i="207" s="1"/>
  <c r="AV53" i="208"/>
  <c r="AX53" i="208" s="1"/>
  <c r="BV53" i="208" s="1"/>
  <c r="U62" i="208"/>
  <c r="BQ62" i="208" s="1"/>
  <c r="T101" i="208"/>
  <c r="U101" i="208" s="1"/>
  <c r="BQ101" i="208" s="1"/>
  <c r="U226" i="207"/>
  <c r="BQ226" i="207" s="1"/>
  <c r="V226" i="207"/>
  <c r="BR226" i="207" s="1"/>
  <c r="W149" i="207"/>
  <c r="V149" i="207"/>
  <c r="BR149" i="207" s="1"/>
  <c r="U149" i="207"/>
  <c r="BQ149" i="207" s="1"/>
  <c r="V244" i="207"/>
  <c r="BR244" i="207" s="1"/>
  <c r="W231" i="207"/>
  <c r="U244" i="207"/>
  <c r="BQ244" i="207" s="1"/>
  <c r="I54" i="231"/>
  <c r="G35" i="235" s="1"/>
  <c r="U134" i="207"/>
  <c r="BQ134" i="207" s="1"/>
  <c r="W134" i="207"/>
  <c r="AR256" i="208"/>
  <c r="AU256" i="208" s="1"/>
  <c r="AT256" i="208" s="1"/>
  <c r="AR116" i="207"/>
  <c r="AU116" i="207" s="1"/>
  <c r="AT116" i="207" s="1"/>
  <c r="AR114" i="208"/>
  <c r="AU114" i="208" s="1"/>
  <c r="AT114" i="208" s="1"/>
  <c r="V149" i="208"/>
  <c r="BR149" i="208" s="1"/>
  <c r="U149" i="208"/>
  <c r="BQ149" i="208" s="1"/>
  <c r="V230" i="207"/>
  <c r="BR230" i="207" s="1"/>
  <c r="U230" i="207"/>
  <c r="BQ230" i="207" s="1"/>
  <c r="V211" i="207"/>
  <c r="BR211" i="207" s="1"/>
  <c r="U211" i="207"/>
  <c r="BQ211" i="207" s="1"/>
  <c r="U118" i="208"/>
  <c r="BQ118" i="208" s="1"/>
  <c r="V118" i="208"/>
  <c r="BR118" i="208" s="1"/>
  <c r="V225" i="208"/>
  <c r="BR225" i="208" s="1"/>
  <c r="U225" i="208"/>
  <c r="BQ225" i="208" s="1"/>
  <c r="W205" i="208"/>
  <c r="V205" i="208"/>
  <c r="BR205" i="208" s="1"/>
  <c r="U205" i="208"/>
  <c r="BQ205" i="208" s="1"/>
  <c r="AV43" i="207"/>
  <c r="AX43" i="207" s="1"/>
  <c r="BV43" i="207" s="1"/>
  <c r="AV68" i="207"/>
  <c r="AW68" i="207" s="1"/>
  <c r="BU68" i="207" s="1"/>
  <c r="T221" i="208"/>
  <c r="V221" i="208" s="1"/>
  <c r="BR221" i="208" s="1"/>
  <c r="AR239" i="207"/>
  <c r="AU239" i="207" s="1"/>
  <c r="AT239" i="207" s="1"/>
  <c r="AV239" i="207"/>
  <c r="AW239" i="207" s="1"/>
  <c r="BU239" i="207" s="1"/>
  <c r="AR209" i="208"/>
  <c r="AU209" i="208" s="1"/>
  <c r="AT209" i="208" s="1"/>
  <c r="AV144" i="208"/>
  <c r="AW144" i="208" s="1"/>
  <c r="BU144" i="208" s="1"/>
  <c r="U249" i="208"/>
  <c r="BQ249" i="208" s="1"/>
  <c r="T70" i="208"/>
  <c r="V70" i="208" s="1"/>
  <c r="BR70" i="208" s="1"/>
  <c r="W266" i="208"/>
  <c r="V122" i="208"/>
  <c r="BR122" i="208" s="1"/>
  <c r="AV109" i="208"/>
  <c r="AY109" i="208" s="1"/>
  <c r="AV152" i="207"/>
  <c r="AX152" i="207" s="1"/>
  <c r="BV152" i="207" s="1"/>
  <c r="AV52" i="207"/>
  <c r="AY52" i="207" s="1"/>
  <c r="AV186" i="208"/>
  <c r="AY186" i="208" s="1"/>
  <c r="AV183" i="207"/>
  <c r="AY183" i="207" s="1"/>
  <c r="AV226" i="207"/>
  <c r="AX226" i="207" s="1"/>
  <c r="BV226" i="207" s="1"/>
  <c r="AV214" i="207"/>
  <c r="AY214" i="207" s="1"/>
  <c r="V134" i="207"/>
  <c r="BR134" i="207" s="1"/>
  <c r="V193" i="208"/>
  <c r="BR193" i="208" s="1"/>
  <c r="T230" i="208"/>
  <c r="U230" i="208" s="1"/>
  <c r="BQ230" i="208" s="1"/>
  <c r="AV196" i="208"/>
  <c r="AX196" i="208" s="1"/>
  <c r="BV196" i="208" s="1"/>
  <c r="AV50" i="208"/>
  <c r="AX50" i="208" s="1"/>
  <c r="BV50" i="208" s="1"/>
  <c r="AV244" i="207"/>
  <c r="AW244" i="207" s="1"/>
  <c r="BU244" i="207" s="1"/>
  <c r="AV212" i="208"/>
  <c r="AX212" i="208" s="1"/>
  <c r="BV212" i="208" s="1"/>
  <c r="AV197" i="208"/>
  <c r="AW197" i="208" s="1"/>
  <c r="BU197" i="208" s="1"/>
  <c r="AV224" i="207"/>
  <c r="AX224" i="207" s="1"/>
  <c r="BV224" i="207" s="1"/>
  <c r="AV105" i="208"/>
  <c r="AX105" i="208" s="1"/>
  <c r="BV105" i="208" s="1"/>
  <c r="AV243" i="208"/>
  <c r="AW243" i="208" s="1"/>
  <c r="BU243" i="208" s="1"/>
  <c r="AV51" i="207"/>
  <c r="AX51" i="207" s="1"/>
  <c r="BV51" i="207" s="1"/>
  <c r="AV133" i="207"/>
  <c r="AY133" i="207" s="1"/>
  <c r="AH241" i="208"/>
  <c r="AK241" i="208" s="1"/>
  <c r="U231" i="207"/>
  <c r="BQ231" i="207" s="1"/>
  <c r="W260" i="208"/>
  <c r="U122" i="208"/>
  <c r="BQ122" i="208" s="1"/>
  <c r="U248" i="207"/>
  <c r="BQ248" i="207" s="1"/>
  <c r="V248" i="207"/>
  <c r="BR248" i="207" s="1"/>
  <c r="V266" i="208"/>
  <c r="BR266" i="208" s="1"/>
  <c r="AV232" i="207"/>
  <c r="AY232" i="207" s="1"/>
  <c r="AV148" i="208"/>
  <c r="AW148" i="208" s="1"/>
  <c r="BU148" i="208" s="1"/>
  <c r="AV195" i="207"/>
  <c r="AY195" i="207" s="1"/>
  <c r="AV125" i="207"/>
  <c r="AX125" i="207" s="1"/>
  <c r="BV125" i="207" s="1"/>
  <c r="AV199" i="208"/>
  <c r="AW199" i="208" s="1"/>
  <c r="BU199" i="208" s="1"/>
  <c r="U193" i="208"/>
  <c r="BQ193" i="208" s="1"/>
  <c r="W226" i="207"/>
  <c r="AX51" i="218"/>
  <c r="AY51" i="218" s="1"/>
  <c r="J31" i="226"/>
  <c r="O31" i="226" s="1"/>
  <c r="U31" i="226" s="1"/>
  <c r="I60" i="230" s="1"/>
  <c r="G41" i="234" s="1"/>
  <c r="J27" i="226"/>
  <c r="O27" i="226" s="1"/>
  <c r="U27" i="226" s="1"/>
  <c r="I42" i="228" s="1"/>
  <c r="G24" i="222" s="1"/>
  <c r="V237" i="207"/>
  <c r="BR237" i="207" s="1"/>
  <c r="W237" i="207"/>
  <c r="AV189" i="207"/>
  <c r="AW189" i="207" s="1"/>
  <c r="BU189" i="207" s="1"/>
  <c r="AV131" i="207"/>
  <c r="AY131" i="207" s="1"/>
  <c r="U145" i="207"/>
  <c r="BQ145" i="207" s="1"/>
  <c r="V145" i="207"/>
  <c r="BR145" i="207" s="1"/>
  <c r="AV223" i="207"/>
  <c r="AX223" i="207" s="1"/>
  <c r="BV223" i="207" s="1"/>
  <c r="AH241" i="207"/>
  <c r="AK241" i="207" s="1"/>
  <c r="AV110" i="207"/>
  <c r="AW110" i="207" s="1"/>
  <c r="BU110" i="207" s="1"/>
  <c r="AV50" i="207"/>
  <c r="AY50" i="207" s="1"/>
  <c r="AV234" i="207"/>
  <c r="AW234" i="207" s="1"/>
  <c r="BU234" i="207" s="1"/>
  <c r="AV230" i="207"/>
  <c r="AW230" i="207" s="1"/>
  <c r="BU230" i="207" s="1"/>
  <c r="AV246" i="208"/>
  <c r="AX246" i="208" s="1"/>
  <c r="BV246" i="208" s="1"/>
  <c r="AV128" i="208"/>
  <c r="AY128" i="208" s="1"/>
  <c r="U106" i="208"/>
  <c r="BQ106" i="208" s="1"/>
  <c r="W213" i="208"/>
  <c r="K22" i="226"/>
  <c r="P22" i="226" s="1"/>
  <c r="AV56" i="207"/>
  <c r="AX56" i="207" s="1"/>
  <c r="BV56" i="207" s="1"/>
  <c r="AV43" i="208"/>
  <c r="AW43" i="208" s="1"/>
  <c r="BU43" i="208" s="1"/>
  <c r="I55" i="231"/>
  <c r="G36" i="235" s="1"/>
  <c r="W118" i="208"/>
  <c r="AV266" i="207"/>
  <c r="AX266" i="207" s="1"/>
  <c r="BV266" i="207" s="1"/>
  <c r="AV257" i="207"/>
  <c r="AX257" i="207" s="1"/>
  <c r="BV257" i="207" s="1"/>
  <c r="AV48" i="207"/>
  <c r="AX48" i="207" s="1"/>
  <c r="BV48" i="207" s="1"/>
  <c r="AV140" i="208"/>
  <c r="AY140" i="208" s="1"/>
  <c r="AV193" i="207"/>
  <c r="AY193" i="207" s="1"/>
  <c r="AV130" i="208"/>
  <c r="AX130" i="208" s="1"/>
  <c r="BV130" i="208" s="1"/>
  <c r="AV229" i="208"/>
  <c r="AW229" i="208" s="1"/>
  <c r="BU229" i="208" s="1"/>
  <c r="AV64" i="207"/>
  <c r="AW64" i="207" s="1"/>
  <c r="BU64" i="207" s="1"/>
  <c r="I54" i="230"/>
  <c r="G35" i="234" s="1"/>
  <c r="I55" i="232"/>
  <c r="G36" i="236" s="1"/>
  <c r="V144" i="207"/>
  <c r="BR144" i="207" s="1"/>
  <c r="J28" i="226"/>
  <c r="O28" i="226" s="1"/>
  <c r="U28" i="226" s="1"/>
  <c r="V260" i="208"/>
  <c r="BR260" i="208" s="1"/>
  <c r="I55" i="230"/>
  <c r="G36" i="234" s="1"/>
  <c r="I54" i="232"/>
  <c r="G35" i="236" s="1"/>
  <c r="V207" i="207"/>
  <c r="BR207" i="207" s="1"/>
  <c r="W207" i="207"/>
  <c r="U207" i="207"/>
  <c r="BQ207" i="207" s="1"/>
  <c r="AV46" i="207"/>
  <c r="AW46" i="207" s="1"/>
  <c r="BU46" i="207" s="1"/>
  <c r="AV151" i="207"/>
  <c r="AW151" i="207" s="1"/>
  <c r="BU151" i="207" s="1"/>
  <c r="L22" i="226"/>
  <c r="Q22" i="226" s="1"/>
  <c r="AV69" i="208"/>
  <c r="AX69" i="208" s="1"/>
  <c r="BV69" i="208" s="1"/>
  <c r="AH216" i="207"/>
  <c r="AI216" i="207" s="1"/>
  <c r="BS216" i="207" s="1"/>
  <c r="AV137" i="207"/>
  <c r="AY137" i="207" s="1"/>
  <c r="AV220" i="207"/>
  <c r="AY220" i="207" s="1"/>
  <c r="AV131" i="208"/>
  <c r="AW131" i="208" s="1"/>
  <c r="BU131" i="208" s="1"/>
  <c r="AV117" i="208"/>
  <c r="AX117" i="208" s="1"/>
  <c r="BV117" i="208" s="1"/>
  <c r="AV59" i="207"/>
  <c r="AX59" i="207" s="1"/>
  <c r="BV59" i="207" s="1"/>
  <c r="AV199" i="207"/>
  <c r="AY199" i="207" s="1"/>
  <c r="I43" i="230"/>
  <c r="G25" i="234" s="1"/>
  <c r="T181" i="208"/>
  <c r="U195" i="208"/>
  <c r="BQ195" i="208" s="1"/>
  <c r="V213" i="208"/>
  <c r="BR213" i="208" s="1"/>
  <c r="J33" i="226"/>
  <c r="O33" i="226" s="1"/>
  <c r="U33" i="226" s="1"/>
  <c r="I67" i="231" s="1"/>
  <c r="G48" i="235" s="1"/>
  <c r="AX58" i="218"/>
  <c r="AY58" i="218" s="1"/>
  <c r="K25" i="226"/>
  <c r="AV187" i="208"/>
  <c r="AY187" i="208" s="1"/>
  <c r="AH136" i="207"/>
  <c r="AK136" i="207" s="1"/>
  <c r="AV254" i="207"/>
  <c r="AX254" i="207" s="1"/>
  <c r="BV254" i="207" s="1"/>
  <c r="W249" i="208"/>
  <c r="AX54" i="218"/>
  <c r="AY54" i="218" s="1"/>
  <c r="AX56" i="218"/>
  <c r="AY56" i="218" s="1"/>
  <c r="AX34" i="218"/>
  <c r="AY34" i="218" s="1"/>
  <c r="AX57" i="218"/>
  <c r="AY57" i="218" s="1"/>
  <c r="AV72" i="207"/>
  <c r="AW72" i="207" s="1"/>
  <c r="BU72" i="207" s="1"/>
  <c r="AV138" i="207"/>
  <c r="AY138" i="207" s="1"/>
  <c r="AV195" i="208"/>
  <c r="AW195" i="208" s="1"/>
  <c r="BU195" i="208" s="1"/>
  <c r="AV184" i="208"/>
  <c r="AY184" i="208" s="1"/>
  <c r="AV139" i="207"/>
  <c r="AY139" i="207" s="1"/>
  <c r="AV51" i="208"/>
  <c r="AW51" i="208" s="1"/>
  <c r="BU51" i="208" s="1"/>
  <c r="AV109" i="207"/>
  <c r="AX109" i="207" s="1"/>
  <c r="BV109" i="207" s="1"/>
  <c r="AV71" i="207"/>
  <c r="AW71" i="207" s="1"/>
  <c r="BU71" i="207" s="1"/>
  <c r="AV59" i="208"/>
  <c r="AY59" i="208" s="1"/>
  <c r="AV260" i="208"/>
  <c r="AY260" i="208" s="1"/>
  <c r="I54" i="228"/>
  <c r="G35" i="222" s="1"/>
  <c r="J32" i="226"/>
  <c r="O32" i="226" s="1"/>
  <c r="U32" i="226" s="1"/>
  <c r="K29" i="226"/>
  <c r="P29" i="226" s="1"/>
  <c r="V29" i="226" s="1"/>
  <c r="L55" i="230" s="1"/>
  <c r="J30" i="226"/>
  <c r="O30" i="226" s="1"/>
  <c r="U30" i="226" s="1"/>
  <c r="I57" i="232" s="1"/>
  <c r="G38" i="236" s="1"/>
  <c r="J24" i="226"/>
  <c r="AV122" i="208"/>
  <c r="AX122" i="208" s="1"/>
  <c r="BV122" i="208" s="1"/>
  <c r="AV124" i="207"/>
  <c r="AX124" i="207" s="1"/>
  <c r="BV124" i="207" s="1"/>
  <c r="AX37" i="218"/>
  <c r="AY37" i="218" s="1"/>
  <c r="AX39" i="218"/>
  <c r="AY39" i="218" s="1"/>
  <c r="AV238" i="207"/>
  <c r="AY238" i="207" s="1"/>
  <c r="AV208" i="208"/>
  <c r="AY208" i="208" s="1"/>
  <c r="U265" i="208"/>
  <c r="BQ265" i="208" s="1"/>
  <c r="AV263" i="207"/>
  <c r="AX263" i="207" s="1"/>
  <c r="BV263" i="207" s="1"/>
  <c r="AV249" i="207"/>
  <c r="AX249" i="207" s="1"/>
  <c r="BV249" i="207" s="1"/>
  <c r="AV222" i="207"/>
  <c r="AY222" i="207" s="1"/>
  <c r="AV212" i="207"/>
  <c r="AY212" i="207" s="1"/>
  <c r="AV72" i="208"/>
  <c r="AX72" i="208" s="1"/>
  <c r="BV72" i="208" s="1"/>
  <c r="AV61" i="207"/>
  <c r="AY61" i="207" s="1"/>
  <c r="AV255" i="208"/>
  <c r="AW255" i="208" s="1"/>
  <c r="BU255" i="208" s="1"/>
  <c r="AV108" i="208"/>
  <c r="AW108" i="208" s="1"/>
  <c r="BU108" i="208" s="1"/>
  <c r="AV250" i="207"/>
  <c r="AW250" i="207" s="1"/>
  <c r="BU250" i="207" s="1"/>
  <c r="AV65" i="207"/>
  <c r="AX65" i="207" s="1"/>
  <c r="BV65" i="207" s="1"/>
  <c r="U228" i="207"/>
  <c r="BQ228" i="207" s="1"/>
  <c r="V228" i="207"/>
  <c r="BR228" i="207" s="1"/>
  <c r="V141" i="208"/>
  <c r="BR141" i="208" s="1"/>
  <c r="T112" i="208"/>
  <c r="V112" i="208" s="1"/>
  <c r="BR112" i="208" s="1"/>
  <c r="T227" i="207"/>
  <c r="U227" i="207" s="1"/>
  <c r="BQ227" i="207" s="1"/>
  <c r="T239" i="208"/>
  <c r="W239" i="208" s="1"/>
  <c r="K32" i="226"/>
  <c r="P32" i="226" s="1"/>
  <c r="V32" i="226" s="1"/>
  <c r="L64" i="228" s="1"/>
  <c r="K21" i="226"/>
  <c r="P21" i="226" s="1"/>
  <c r="J34" i="226"/>
  <c r="O34" i="226" s="1"/>
  <c r="U34" i="226" s="1"/>
  <c r="I70" i="232" s="1"/>
  <c r="G51" i="236" s="1"/>
  <c r="K24" i="226"/>
  <c r="P24" i="226" s="1"/>
  <c r="AX36" i="218"/>
  <c r="AY36" i="218" s="1"/>
  <c r="AX52" i="218"/>
  <c r="AY52" i="218" s="1"/>
  <c r="AX47" i="218"/>
  <c r="AY47" i="218" s="1"/>
  <c r="AX33" i="218"/>
  <c r="AY33" i="218" s="1"/>
  <c r="AX44" i="218"/>
  <c r="AY44" i="218" s="1"/>
  <c r="V195" i="208"/>
  <c r="BR195" i="208" s="1"/>
  <c r="AV143" i="207"/>
  <c r="AW143" i="207" s="1"/>
  <c r="BU143" i="207" s="1"/>
  <c r="AV124" i="208"/>
  <c r="AX124" i="208" s="1"/>
  <c r="BV124" i="208" s="1"/>
  <c r="U144" i="207"/>
  <c r="BQ144" i="207" s="1"/>
  <c r="AV140" i="207"/>
  <c r="AY140" i="207" s="1"/>
  <c r="AV127" i="208"/>
  <c r="AW127" i="208" s="1"/>
  <c r="BU127" i="208" s="1"/>
  <c r="AV130" i="207"/>
  <c r="AY130" i="207" s="1"/>
  <c r="U63" i="208"/>
  <c r="BQ63" i="208" s="1"/>
  <c r="AX62" i="218"/>
  <c r="AY62" i="218" s="1"/>
  <c r="AX43" i="218"/>
  <c r="AY43" i="218" s="1"/>
  <c r="AV115" i="208"/>
  <c r="AX115" i="208" s="1"/>
  <c r="BV115" i="208" s="1"/>
  <c r="AV194" i="208"/>
  <c r="AX194" i="208" s="1"/>
  <c r="BV194" i="208" s="1"/>
  <c r="AV150" i="208"/>
  <c r="AW150" i="208" s="1"/>
  <c r="BU150" i="208" s="1"/>
  <c r="AV207" i="207"/>
  <c r="AW207" i="207" s="1"/>
  <c r="BU207" i="207" s="1"/>
  <c r="AV104" i="207"/>
  <c r="AY104" i="207" s="1"/>
  <c r="AV209" i="207"/>
  <c r="AX209" i="207" s="1"/>
  <c r="BV209" i="207" s="1"/>
  <c r="AV257" i="208"/>
  <c r="AY257" i="208" s="1"/>
  <c r="AV204" i="208"/>
  <c r="AX204" i="208" s="1"/>
  <c r="BV204" i="208" s="1"/>
  <c r="AV134" i="208"/>
  <c r="AW134" i="208" s="1"/>
  <c r="BU134" i="208" s="1"/>
  <c r="AV128" i="207"/>
  <c r="AX128" i="207" s="1"/>
  <c r="BV128" i="207" s="1"/>
  <c r="AV119" i="208"/>
  <c r="AW119" i="208" s="1"/>
  <c r="BU119" i="208" s="1"/>
  <c r="AV149" i="207"/>
  <c r="AW149" i="207" s="1"/>
  <c r="BU149" i="207" s="1"/>
  <c r="I37" i="228"/>
  <c r="G19" i="222" s="1"/>
  <c r="AV203" i="208"/>
  <c r="AW203" i="208" s="1"/>
  <c r="BU203" i="208" s="1"/>
  <c r="AV225" i="208"/>
  <c r="AX225" i="208" s="1"/>
  <c r="BV225" i="208" s="1"/>
  <c r="AV197" i="207"/>
  <c r="AX197" i="207" s="1"/>
  <c r="BV197" i="207" s="1"/>
  <c r="AV253" i="207"/>
  <c r="AW253" i="207" s="1"/>
  <c r="BU253" i="207" s="1"/>
  <c r="AX50" i="218"/>
  <c r="AY50" i="218" s="1"/>
  <c r="AX42" i="218"/>
  <c r="AY42" i="218" s="1"/>
  <c r="AV202" i="208"/>
  <c r="AW202" i="208" s="1"/>
  <c r="BU202" i="208" s="1"/>
  <c r="AV188" i="207"/>
  <c r="AY188" i="207" s="1"/>
  <c r="AV115" i="207"/>
  <c r="AX115" i="207" s="1"/>
  <c r="BV115" i="207" s="1"/>
  <c r="AH136" i="208"/>
  <c r="AI136" i="208" s="1"/>
  <c r="BS136" i="208" s="1"/>
  <c r="AV242" i="208"/>
  <c r="AW242" i="208" s="1"/>
  <c r="BU242" i="208" s="1"/>
  <c r="AV210" i="208"/>
  <c r="AW210" i="208" s="1"/>
  <c r="BU210" i="208" s="1"/>
  <c r="I38" i="228"/>
  <c r="G20" i="222" s="1"/>
  <c r="W147" i="208"/>
  <c r="U147" i="208"/>
  <c r="BQ147" i="208" s="1"/>
  <c r="AV145" i="207"/>
  <c r="AY145" i="207" s="1"/>
  <c r="AV183" i="208"/>
  <c r="AX183" i="208" s="1"/>
  <c r="BV183" i="208" s="1"/>
  <c r="AV60" i="207"/>
  <c r="AX60" i="207" s="1"/>
  <c r="BV60" i="207" s="1"/>
  <c r="AV213" i="207"/>
  <c r="AY213" i="207" s="1"/>
  <c r="AV135" i="208"/>
  <c r="AY135" i="208" s="1"/>
  <c r="V265" i="208"/>
  <c r="BR265" i="208" s="1"/>
  <c r="V61" i="208"/>
  <c r="BR61" i="208" s="1"/>
  <c r="W265" i="207"/>
  <c r="U265" i="207"/>
  <c r="BQ265" i="207" s="1"/>
  <c r="AV107" i="207"/>
  <c r="AX107" i="207" s="1"/>
  <c r="BV107" i="207" s="1"/>
  <c r="AV231" i="207"/>
  <c r="AX231" i="207" s="1"/>
  <c r="BV231" i="207" s="1"/>
  <c r="AV113" i="207"/>
  <c r="AX113" i="207" s="1"/>
  <c r="BV113" i="207" s="1"/>
  <c r="AV49" i="208"/>
  <c r="AW49" i="208" s="1"/>
  <c r="BU49" i="208" s="1"/>
  <c r="AV208" i="207"/>
  <c r="AX208" i="207" s="1"/>
  <c r="BV208" i="207" s="1"/>
  <c r="V265" i="207"/>
  <c r="BR265" i="207" s="1"/>
  <c r="U61" i="208"/>
  <c r="BQ61" i="208" s="1"/>
  <c r="W63" i="208"/>
  <c r="T184" i="208"/>
  <c r="W184" i="208" s="1"/>
  <c r="AC101" i="207"/>
  <c r="AB101" i="207" s="1"/>
  <c r="AE101" i="207" s="1"/>
  <c r="AC101" i="208"/>
  <c r="AB101" i="208" s="1"/>
  <c r="AE101" i="208" s="1"/>
  <c r="AC41" i="208"/>
  <c r="AB41" i="208" s="1"/>
  <c r="AE41" i="208" s="1"/>
  <c r="AC181" i="208"/>
  <c r="AB181" i="208" s="1"/>
  <c r="AE181" i="208" s="1"/>
  <c r="AC181" i="207"/>
  <c r="AB181" i="207" s="1"/>
  <c r="AE181" i="207" s="1"/>
  <c r="AC41" i="207"/>
  <c r="AB41" i="207" s="1"/>
  <c r="AE41" i="207" s="1"/>
  <c r="AD41" i="207" s="1"/>
  <c r="AG41" i="207" s="1"/>
  <c r="AF41" i="207" s="1"/>
  <c r="AR226" i="208"/>
  <c r="AU226" i="208" s="1"/>
  <c r="AT226" i="208" s="1"/>
  <c r="AR105" i="207"/>
  <c r="AU105" i="207" s="1"/>
  <c r="AT105" i="207" s="1"/>
  <c r="AR150" i="207"/>
  <c r="AU150" i="207" s="1"/>
  <c r="AT150" i="207" s="1"/>
  <c r="AV150" i="207"/>
  <c r="AY150" i="207" s="1"/>
  <c r="AR205" i="208"/>
  <c r="AU205" i="208" s="1"/>
  <c r="AT205" i="208" s="1"/>
  <c r="AR185" i="207"/>
  <c r="AU185" i="207" s="1"/>
  <c r="AT185" i="207" s="1"/>
  <c r="AR111" i="207"/>
  <c r="AU111" i="207" s="1"/>
  <c r="AT111" i="207" s="1"/>
  <c r="AR245" i="207"/>
  <c r="AU245" i="207" s="1"/>
  <c r="AT245" i="207" s="1"/>
  <c r="AV259" i="207"/>
  <c r="AW259" i="207" s="1"/>
  <c r="BU259" i="207" s="1"/>
  <c r="AV182" i="207"/>
  <c r="AY182" i="207" s="1"/>
  <c r="AR259" i="208"/>
  <c r="AU259" i="208" s="1"/>
  <c r="AT259" i="208" s="1"/>
  <c r="AV259" i="208"/>
  <c r="AW259" i="208" s="1"/>
  <c r="BU259" i="208" s="1"/>
  <c r="AX59" i="218"/>
  <c r="AY59" i="218" s="1"/>
  <c r="AR200" i="208"/>
  <c r="AU200" i="208" s="1"/>
  <c r="AT200" i="208" s="1"/>
  <c r="AR55" i="208"/>
  <c r="AU55" i="208" s="1"/>
  <c r="AT55" i="208" s="1"/>
  <c r="AX38" i="218"/>
  <c r="AY38" i="218" s="1"/>
  <c r="AR198" i="207"/>
  <c r="AU198" i="207" s="1"/>
  <c r="AT198" i="207" s="1"/>
  <c r="AV125" i="208"/>
  <c r="AY125" i="208" s="1"/>
  <c r="U233" i="207"/>
  <c r="BQ233" i="207" s="1"/>
  <c r="W233" i="207"/>
  <c r="AR228" i="208"/>
  <c r="AU228" i="208" s="1"/>
  <c r="AT228" i="208" s="1"/>
  <c r="AR217" i="208"/>
  <c r="AU217" i="208" s="1"/>
  <c r="AT217" i="208" s="1"/>
  <c r="AR126" i="208"/>
  <c r="AU126" i="208" s="1"/>
  <c r="AT126" i="208" s="1"/>
  <c r="I72" i="230"/>
  <c r="G53" i="234" s="1"/>
  <c r="I71" i="228"/>
  <c r="I74" i="232"/>
  <c r="G55" i="236" s="1"/>
  <c r="I71" i="230"/>
  <c r="G52" i="234" s="1"/>
  <c r="I73" i="228"/>
  <c r="G54" i="222" s="1"/>
  <c r="I72" i="232"/>
  <c r="G53" i="236" s="1"/>
  <c r="I74" i="231"/>
  <c r="G55" i="235" s="1"/>
  <c r="I71" i="232"/>
  <c r="G52" i="236" s="1"/>
  <c r="I72" i="231"/>
  <c r="G53" i="235" s="1"/>
  <c r="AR196" i="207"/>
  <c r="AU196" i="207" s="1"/>
  <c r="AT196" i="207" s="1"/>
  <c r="AX60" i="218"/>
  <c r="AY60" i="218" s="1"/>
  <c r="AX40" i="218"/>
  <c r="AY40" i="218" s="1"/>
  <c r="J25" i="226"/>
  <c r="AX61" i="218"/>
  <c r="AY61" i="218" s="1"/>
  <c r="AR142" i="207"/>
  <c r="AU142" i="207" s="1"/>
  <c r="AT142" i="207" s="1"/>
  <c r="I41" i="231"/>
  <c r="G23" i="235" s="1"/>
  <c r="I41" i="228"/>
  <c r="G23" i="222" s="1"/>
  <c r="I37" i="232"/>
  <c r="G19" i="236" s="1"/>
  <c r="I37" i="231"/>
  <c r="G19" i="235" s="1"/>
  <c r="I41" i="230"/>
  <c r="I40" i="228"/>
  <c r="G22" i="222" s="1"/>
  <c r="I38" i="232"/>
  <c r="G20" i="236" s="1"/>
  <c r="I40" i="230"/>
  <c r="G22" i="234" s="1"/>
  <c r="I39" i="228"/>
  <c r="G21" i="222" s="1"/>
  <c r="I39" i="232"/>
  <c r="G21" i="236" s="1"/>
  <c r="I38" i="230"/>
  <c r="G20" i="234" s="1"/>
  <c r="AR256" i="207"/>
  <c r="AU256" i="207" s="1"/>
  <c r="AT256" i="207" s="1"/>
  <c r="AX45" i="218"/>
  <c r="AY45" i="218" s="1"/>
  <c r="AR54" i="207"/>
  <c r="AU54" i="207" s="1"/>
  <c r="AT54" i="207" s="1"/>
  <c r="AR215" i="208"/>
  <c r="AU215" i="208" s="1"/>
  <c r="AT215" i="208" s="1"/>
  <c r="AR218" i="208"/>
  <c r="AU218" i="208" s="1"/>
  <c r="AT218" i="208" s="1"/>
  <c r="AX53" i="218"/>
  <c r="AY53" i="218" s="1"/>
  <c r="AR68" i="208"/>
  <c r="AU68" i="208" s="1"/>
  <c r="AT68" i="208" s="1"/>
  <c r="AR121" i="207"/>
  <c r="AU121" i="207" s="1"/>
  <c r="AT121" i="207" s="1"/>
  <c r="AR66" i="207"/>
  <c r="AU66" i="207" s="1"/>
  <c r="AT66" i="207" s="1"/>
  <c r="AR70" i="208"/>
  <c r="AU70" i="208" s="1"/>
  <c r="AT70" i="208" s="1"/>
  <c r="AR265" i="207"/>
  <c r="AU265" i="207" s="1"/>
  <c r="AT265" i="207" s="1"/>
  <c r="AR238" i="208"/>
  <c r="AU238" i="208" s="1"/>
  <c r="AT238" i="208" s="1"/>
  <c r="AR251" i="207"/>
  <c r="AU251" i="207" s="1"/>
  <c r="AT251" i="207" s="1"/>
  <c r="AR213" i="208"/>
  <c r="AU213" i="208" s="1"/>
  <c r="AT213" i="208" s="1"/>
  <c r="AR190" i="208"/>
  <c r="AU190" i="208" s="1"/>
  <c r="AT190" i="208" s="1"/>
  <c r="AV244" i="208"/>
  <c r="AX244" i="208" s="1"/>
  <c r="BV244" i="208" s="1"/>
  <c r="AV120" i="208"/>
  <c r="AX120" i="208" s="1"/>
  <c r="BV120" i="208" s="1"/>
  <c r="AV62" i="208"/>
  <c r="AY62" i="208" s="1"/>
  <c r="AV242" i="207"/>
  <c r="AX242" i="207" s="1"/>
  <c r="BV242" i="207" s="1"/>
  <c r="AV47" i="208"/>
  <c r="AW47" i="208" s="1"/>
  <c r="BU47" i="208" s="1"/>
  <c r="AV141" i="207"/>
  <c r="AX141" i="207" s="1"/>
  <c r="BV141" i="207" s="1"/>
  <c r="AV118" i="207"/>
  <c r="AW118" i="207" s="1"/>
  <c r="BU118" i="207" s="1"/>
  <c r="AV237" i="207"/>
  <c r="AY237" i="207" s="1"/>
  <c r="AV192" i="208"/>
  <c r="AW192" i="208" s="1"/>
  <c r="BU192" i="208" s="1"/>
  <c r="AV215" i="207"/>
  <c r="AX215" i="207" s="1"/>
  <c r="BV215" i="207" s="1"/>
  <c r="AV70" i="207"/>
  <c r="AW70" i="207" s="1"/>
  <c r="BU70" i="207" s="1"/>
  <c r="V233" i="207"/>
  <c r="BR233" i="207" s="1"/>
  <c r="W71" i="207"/>
  <c r="U71" i="207"/>
  <c r="BQ71" i="207" s="1"/>
  <c r="V71" i="207"/>
  <c r="BR71" i="207" s="1"/>
  <c r="V222" i="207"/>
  <c r="BR222" i="207" s="1"/>
  <c r="U222" i="207"/>
  <c r="BQ222" i="207" s="1"/>
  <c r="W222" i="207"/>
  <c r="V233" i="208"/>
  <c r="BR233" i="208" s="1"/>
  <c r="W233" i="208"/>
  <c r="U233" i="208"/>
  <c r="BQ233" i="208" s="1"/>
  <c r="AR261" i="208"/>
  <c r="AU261" i="208" s="1"/>
  <c r="AT261" i="208" s="1"/>
  <c r="AR64" i="208"/>
  <c r="AU64" i="208" s="1"/>
  <c r="AT64" i="208" s="1"/>
  <c r="AV64" i="208"/>
  <c r="AX64" i="208" s="1"/>
  <c r="BV64" i="208" s="1"/>
  <c r="AR62" i="207"/>
  <c r="AU62" i="207" s="1"/>
  <c r="AT62" i="207" s="1"/>
  <c r="AR246" i="207"/>
  <c r="AU246" i="207" s="1"/>
  <c r="AT246" i="207" s="1"/>
  <c r="AR133" i="208"/>
  <c r="AU133" i="208" s="1"/>
  <c r="AT133" i="208" s="1"/>
  <c r="AV133" i="208"/>
  <c r="AY133" i="208" s="1"/>
  <c r="AX41" i="218"/>
  <c r="AY41" i="218" s="1"/>
  <c r="AV224" i="208"/>
  <c r="AX224" i="208" s="1"/>
  <c r="BV224" i="208" s="1"/>
  <c r="V104" i="208"/>
  <c r="BR104" i="208" s="1"/>
  <c r="U104" i="208"/>
  <c r="BQ104" i="208" s="1"/>
  <c r="S210" i="208"/>
  <c r="R210" i="208" s="1"/>
  <c r="T210" i="208"/>
  <c r="AR189" i="208"/>
  <c r="AU189" i="208" s="1"/>
  <c r="AT189" i="208" s="1"/>
  <c r="AV189" i="208"/>
  <c r="AY189" i="208" s="1"/>
  <c r="AX31" i="218"/>
  <c r="AY31" i="218" s="1"/>
  <c r="AR106" i="207"/>
  <c r="AU106" i="207" s="1"/>
  <c r="AT106" i="207" s="1"/>
  <c r="AR258" i="208"/>
  <c r="AU258" i="208" s="1"/>
  <c r="AT258" i="208" s="1"/>
  <c r="AV194" i="207"/>
  <c r="AX194" i="207" s="1"/>
  <c r="BV194" i="207" s="1"/>
  <c r="W261" i="207"/>
  <c r="W112" i="208"/>
  <c r="U239" i="208"/>
  <c r="BQ239" i="208" s="1"/>
  <c r="AR55" i="207"/>
  <c r="AU55" i="207" s="1"/>
  <c r="AT55" i="207" s="1"/>
  <c r="AV221" i="208"/>
  <c r="AW221" i="208" s="1"/>
  <c r="BU221" i="208" s="1"/>
  <c r="AV126" i="207"/>
  <c r="AX126" i="207" s="1"/>
  <c r="BV126" i="207" s="1"/>
  <c r="W129" i="207"/>
  <c r="V129" i="207"/>
  <c r="BR129" i="207" s="1"/>
  <c r="U129" i="207"/>
  <c r="BQ129" i="207" s="1"/>
  <c r="S242" i="208"/>
  <c r="R242" i="208" s="1"/>
  <c r="T242" i="208"/>
  <c r="V196" i="207"/>
  <c r="BR196" i="207" s="1"/>
  <c r="W196" i="207"/>
  <c r="U196" i="207"/>
  <c r="BQ196" i="207" s="1"/>
  <c r="AR191" i="208"/>
  <c r="AU191" i="208" s="1"/>
  <c r="AT191" i="208" s="1"/>
  <c r="AV191" i="208"/>
  <c r="AW191" i="208" s="1"/>
  <c r="BU191" i="208" s="1"/>
  <c r="AR119" i="207"/>
  <c r="AU119" i="207" s="1"/>
  <c r="AT119" i="207" s="1"/>
  <c r="AR147" i="207"/>
  <c r="AU147" i="207" s="1"/>
  <c r="AT147" i="207" s="1"/>
  <c r="AR186" i="207"/>
  <c r="AU186" i="207" s="1"/>
  <c r="AT186" i="207" s="1"/>
  <c r="AR232" i="208"/>
  <c r="AU232" i="208" s="1"/>
  <c r="AT232" i="208" s="1"/>
  <c r="AR123" i="208"/>
  <c r="AU123" i="208" s="1"/>
  <c r="AT123" i="208" s="1"/>
  <c r="AR45" i="208"/>
  <c r="AU45" i="208" s="1"/>
  <c r="AT45" i="208" s="1"/>
  <c r="AV107" i="208"/>
  <c r="AX107" i="208" s="1"/>
  <c r="BV107" i="208" s="1"/>
  <c r="AV261" i="207"/>
  <c r="AX261" i="207" s="1"/>
  <c r="BV261" i="207" s="1"/>
  <c r="AV243" i="207"/>
  <c r="AW243" i="207" s="1"/>
  <c r="BU243" i="207" s="1"/>
  <c r="AV193" i="208"/>
  <c r="AY193" i="208" s="1"/>
  <c r="AV153" i="207"/>
  <c r="AW153" i="207" s="1"/>
  <c r="BU153" i="207" s="1"/>
  <c r="AV192" i="207"/>
  <c r="AW192" i="207" s="1"/>
  <c r="BU192" i="207" s="1"/>
  <c r="D14" i="218"/>
  <c r="AV265" i="208"/>
  <c r="AX265" i="208" s="1"/>
  <c r="BV265" i="208" s="1"/>
  <c r="AV229" i="207"/>
  <c r="AY229" i="207" s="1"/>
  <c r="I72" i="228"/>
  <c r="G53" i="222" s="1"/>
  <c r="I39" i="230"/>
  <c r="G21" i="234" s="1"/>
  <c r="I74" i="230"/>
  <c r="G55" i="234" s="1"/>
  <c r="I73" i="231"/>
  <c r="G54" i="235" s="1"/>
  <c r="W146" i="207"/>
  <c r="U257" i="208"/>
  <c r="BQ257" i="208" s="1"/>
  <c r="W257" i="208"/>
  <c r="V257" i="208"/>
  <c r="BR257" i="208" s="1"/>
  <c r="W247" i="208"/>
  <c r="V247" i="208"/>
  <c r="BR247" i="208" s="1"/>
  <c r="U247" i="208"/>
  <c r="BQ247" i="208" s="1"/>
  <c r="AR138" i="208"/>
  <c r="AU138" i="208" s="1"/>
  <c r="AT138" i="208" s="1"/>
  <c r="AV138" i="208"/>
  <c r="AY138" i="208" s="1"/>
  <c r="AR206" i="207"/>
  <c r="AU206" i="207" s="1"/>
  <c r="AT206" i="207" s="1"/>
  <c r="AR203" i="207"/>
  <c r="AU203" i="207" s="1"/>
  <c r="AT203" i="207" s="1"/>
  <c r="AR114" i="207"/>
  <c r="AU114" i="207" s="1"/>
  <c r="AT114" i="207" s="1"/>
  <c r="AX49" i="218"/>
  <c r="AY49" i="218" s="1"/>
  <c r="AR129" i="207"/>
  <c r="AU129" i="207" s="1"/>
  <c r="AT129" i="207" s="1"/>
  <c r="AR102" i="208"/>
  <c r="AU102" i="208" s="1"/>
  <c r="AT102" i="208" s="1"/>
  <c r="V261" i="207"/>
  <c r="BR261" i="207" s="1"/>
  <c r="W197" i="208"/>
  <c r="U197" i="208"/>
  <c r="BQ197" i="208" s="1"/>
  <c r="U152" i="208"/>
  <c r="BQ152" i="208" s="1"/>
  <c r="W152" i="208"/>
  <c r="V152" i="208"/>
  <c r="BR152" i="208" s="1"/>
  <c r="AR132" i="208"/>
  <c r="AU132" i="208" s="1"/>
  <c r="AT132" i="208" s="1"/>
  <c r="AR135" i="207"/>
  <c r="AU135" i="207" s="1"/>
  <c r="AT135" i="207" s="1"/>
  <c r="AR235" i="207"/>
  <c r="AU235" i="207" s="1"/>
  <c r="AT235" i="207" s="1"/>
  <c r="AR227" i="207"/>
  <c r="AU227" i="207" s="1"/>
  <c r="AT227" i="207" s="1"/>
  <c r="AR145" i="208"/>
  <c r="AU145" i="208" s="1"/>
  <c r="AT145" i="208" s="1"/>
  <c r="AV46" i="208"/>
  <c r="AX46" i="208" s="1"/>
  <c r="BV46" i="208" s="1"/>
  <c r="AV120" i="207"/>
  <c r="AY120" i="207" s="1"/>
  <c r="AV235" i="208"/>
  <c r="AX235" i="208" s="1"/>
  <c r="BV235" i="208" s="1"/>
  <c r="AV251" i="208"/>
  <c r="AW251" i="208" s="1"/>
  <c r="BU251" i="208" s="1"/>
  <c r="AV116" i="208"/>
  <c r="AW116" i="208" s="1"/>
  <c r="BU116" i="208" s="1"/>
  <c r="I73" i="230"/>
  <c r="G54" i="234" s="1"/>
  <c r="V230" i="208"/>
  <c r="BR230" i="208" s="1"/>
  <c r="AX46" i="218"/>
  <c r="AY46" i="218" s="1"/>
  <c r="AR66" i="208"/>
  <c r="AU66" i="208" s="1"/>
  <c r="AT66" i="208" s="1"/>
  <c r="AR249" i="208"/>
  <c r="AU249" i="208" s="1"/>
  <c r="AT249" i="208" s="1"/>
  <c r="AR198" i="208"/>
  <c r="AU198" i="208" s="1"/>
  <c r="AT198" i="208" s="1"/>
  <c r="AR248" i="207"/>
  <c r="AU248" i="207" s="1"/>
  <c r="AT248" i="207" s="1"/>
  <c r="AV129" i="208"/>
  <c r="AW129" i="208" s="1"/>
  <c r="BU129" i="208" s="1"/>
  <c r="AV144" i="207"/>
  <c r="AW144" i="207" s="1"/>
  <c r="BU144" i="207" s="1"/>
  <c r="AV112" i="208"/>
  <c r="AX112" i="208" s="1"/>
  <c r="BV112" i="208" s="1"/>
  <c r="AV122" i="207"/>
  <c r="AX122" i="207" s="1"/>
  <c r="BV122" i="207" s="1"/>
  <c r="AV184" i="207"/>
  <c r="AY184" i="207" s="1"/>
  <c r="AV142" i="208"/>
  <c r="AY142" i="208" s="1"/>
  <c r="AV254" i="208"/>
  <c r="AX254" i="208" s="1"/>
  <c r="BV254" i="208" s="1"/>
  <c r="AV141" i="208"/>
  <c r="AY141" i="208" s="1"/>
  <c r="AV45" i="207"/>
  <c r="AY45" i="207" s="1"/>
  <c r="AV233" i="208"/>
  <c r="AW233" i="208" s="1"/>
  <c r="BU233" i="208" s="1"/>
  <c r="AV42" i="207"/>
  <c r="AW42" i="207" s="1"/>
  <c r="BU42" i="207" s="1"/>
  <c r="AV42" i="208"/>
  <c r="AY42" i="208" s="1"/>
  <c r="AV44" i="207"/>
  <c r="AY44" i="207" s="1"/>
  <c r="AV182" i="208"/>
  <c r="AY182" i="208" s="1"/>
  <c r="AV239" i="208"/>
  <c r="AX239" i="208" s="1"/>
  <c r="BV239" i="208" s="1"/>
  <c r="I74" i="228"/>
  <c r="G55" i="222" s="1"/>
  <c r="I71" i="231"/>
  <c r="G52" i="235" s="1"/>
  <c r="I41" i="232"/>
  <c r="G23" i="236" s="1"/>
  <c r="T181" i="207"/>
  <c r="W181" i="207" s="1"/>
  <c r="V61" i="207"/>
  <c r="BR61" i="207" s="1"/>
  <c r="AR104" i="208"/>
  <c r="AU104" i="208" s="1"/>
  <c r="AT104" i="208" s="1"/>
  <c r="AR260" i="207"/>
  <c r="AU260" i="207" s="1"/>
  <c r="AT260" i="207" s="1"/>
  <c r="AR57" i="208"/>
  <c r="AU57" i="208" s="1"/>
  <c r="AT57" i="208" s="1"/>
  <c r="AR205" i="207"/>
  <c r="AU205" i="207" s="1"/>
  <c r="AT205" i="207" s="1"/>
  <c r="AR245" i="208"/>
  <c r="AU245" i="208" s="1"/>
  <c r="AT245" i="208" s="1"/>
  <c r="AR118" i="208"/>
  <c r="AU118" i="208" s="1"/>
  <c r="AT118" i="208" s="1"/>
  <c r="AR47" i="207"/>
  <c r="AU47" i="207" s="1"/>
  <c r="AT47" i="207" s="1"/>
  <c r="AR63" i="207"/>
  <c r="AU63" i="207" s="1"/>
  <c r="AT63" i="207" s="1"/>
  <c r="AR222" i="208"/>
  <c r="AU222" i="208" s="1"/>
  <c r="AT222" i="208" s="1"/>
  <c r="AX35" i="218"/>
  <c r="AY35" i="218" s="1"/>
  <c r="AV103" i="208"/>
  <c r="AY103" i="208" s="1"/>
  <c r="AV204" i="207"/>
  <c r="AW204" i="207" s="1"/>
  <c r="BU204" i="207" s="1"/>
  <c r="I37" i="230"/>
  <c r="G19" i="234" s="1"/>
  <c r="V250" i="207"/>
  <c r="BR250" i="207" s="1"/>
  <c r="U250" i="207"/>
  <c r="BQ250" i="207" s="1"/>
  <c r="W250" i="207"/>
  <c r="V102" i="207"/>
  <c r="BR102" i="207" s="1"/>
  <c r="U102" i="207"/>
  <c r="BQ102" i="207" s="1"/>
  <c r="W102" i="207"/>
  <c r="V49" i="207"/>
  <c r="BR49" i="207" s="1"/>
  <c r="U49" i="207"/>
  <c r="BQ49" i="207" s="1"/>
  <c r="W49" i="207"/>
  <c r="U239" i="207"/>
  <c r="BQ239" i="207" s="1"/>
  <c r="V239" i="207"/>
  <c r="BR239" i="207" s="1"/>
  <c r="AR202" i="207"/>
  <c r="AU202" i="207" s="1"/>
  <c r="AT202" i="207" s="1"/>
  <c r="AR121" i="208"/>
  <c r="AU121" i="208" s="1"/>
  <c r="AT121" i="208" s="1"/>
  <c r="AR54" i="208"/>
  <c r="AU54" i="208" s="1"/>
  <c r="AT54" i="208" s="1"/>
  <c r="AR218" i="207"/>
  <c r="AU218" i="207" s="1"/>
  <c r="AT218" i="207" s="1"/>
  <c r="AR67" i="208"/>
  <c r="AU67" i="208" s="1"/>
  <c r="AT67" i="208" s="1"/>
  <c r="AR67" i="207"/>
  <c r="AU67" i="207" s="1"/>
  <c r="AT67" i="207" s="1"/>
  <c r="AR223" i="208"/>
  <c r="AU223" i="208" s="1"/>
  <c r="AT223" i="208" s="1"/>
  <c r="AR264" i="208"/>
  <c r="AU264" i="208" s="1"/>
  <c r="AT264" i="208" s="1"/>
  <c r="AR147" i="208"/>
  <c r="AU147" i="208" s="1"/>
  <c r="AT147" i="208" s="1"/>
  <c r="AV201" i="208"/>
  <c r="AX201" i="208" s="1"/>
  <c r="BV201" i="208" s="1"/>
  <c r="AV201" i="207"/>
  <c r="AX201" i="207" s="1"/>
  <c r="BV201" i="207" s="1"/>
  <c r="AV139" i="208"/>
  <c r="AX139" i="208" s="1"/>
  <c r="BV139" i="208" s="1"/>
  <c r="AV211" i="207"/>
  <c r="AX211" i="207" s="1"/>
  <c r="BV211" i="207" s="1"/>
  <c r="AV200" i="207"/>
  <c r="AY200" i="207" s="1"/>
  <c r="AV117" i="207"/>
  <c r="AY117" i="207" s="1"/>
  <c r="AV247" i="208"/>
  <c r="AX247" i="208" s="1"/>
  <c r="BV247" i="208" s="1"/>
  <c r="AV102" i="207"/>
  <c r="AY102" i="207" s="1"/>
  <c r="AV217" i="207"/>
  <c r="AW217" i="207" s="1"/>
  <c r="BU217" i="207" s="1"/>
  <c r="AV153" i="208"/>
  <c r="AY153" i="208" s="1"/>
  <c r="AV148" i="207"/>
  <c r="AY148" i="207" s="1"/>
  <c r="AV56" i="208"/>
  <c r="AY56" i="208" s="1"/>
  <c r="AV214" i="208"/>
  <c r="AY214" i="208" s="1"/>
  <c r="AV227" i="208"/>
  <c r="AX227" i="208" s="1"/>
  <c r="BV227" i="208" s="1"/>
  <c r="O26" i="226"/>
  <c r="I39" i="231"/>
  <c r="G21" i="235" s="1"/>
  <c r="I40" i="232"/>
  <c r="G22" i="236" s="1"/>
  <c r="W104" i="208"/>
  <c r="V185" i="208"/>
  <c r="BR185" i="208" s="1"/>
  <c r="U185" i="208"/>
  <c r="BQ185" i="208" s="1"/>
  <c r="W185" i="208"/>
  <c r="V62" i="207"/>
  <c r="BR62" i="207" s="1"/>
  <c r="W62" i="207"/>
  <c r="U62" i="207"/>
  <c r="BQ62" i="207" s="1"/>
  <c r="AX48" i="218"/>
  <c r="AY48" i="218" s="1"/>
  <c r="U215" i="208"/>
  <c r="BQ215" i="208" s="1"/>
  <c r="V215" i="208"/>
  <c r="BR215" i="208" s="1"/>
  <c r="W215" i="208"/>
  <c r="V185" i="207"/>
  <c r="BR185" i="207" s="1"/>
  <c r="U185" i="207"/>
  <c r="BQ185" i="207" s="1"/>
  <c r="W185" i="207"/>
  <c r="W145" i="208"/>
  <c r="V145" i="208"/>
  <c r="BR145" i="208" s="1"/>
  <c r="U145" i="208"/>
  <c r="BQ145" i="208" s="1"/>
  <c r="W60" i="208"/>
  <c r="U60" i="208"/>
  <c r="BQ60" i="208" s="1"/>
  <c r="V116" i="207"/>
  <c r="BR116" i="207" s="1"/>
  <c r="W116" i="207"/>
  <c r="U42" i="207"/>
  <c r="BQ42" i="207" s="1"/>
  <c r="W42" i="207"/>
  <c r="V42" i="207"/>
  <c r="BR42" i="207" s="1"/>
  <c r="W121" i="207"/>
  <c r="U121" i="207"/>
  <c r="BQ121" i="207" s="1"/>
  <c r="V121" i="207"/>
  <c r="BR121" i="207" s="1"/>
  <c r="W119" i="208"/>
  <c r="U119" i="208"/>
  <c r="BQ119" i="208" s="1"/>
  <c r="AX32" i="218"/>
  <c r="AY32" i="218" s="1"/>
  <c r="P41" i="207"/>
  <c r="S41" i="207" s="1"/>
  <c r="R41" i="207" s="1"/>
  <c r="W245" i="208"/>
  <c r="U245" i="208"/>
  <c r="BQ245" i="208" s="1"/>
  <c r="V245" i="208"/>
  <c r="BR245" i="208" s="1"/>
  <c r="V218" i="208"/>
  <c r="BR218" i="208" s="1"/>
  <c r="W218" i="208"/>
  <c r="U218" i="208"/>
  <c r="BQ218" i="208" s="1"/>
  <c r="T148" i="207"/>
  <c r="U106" i="207"/>
  <c r="BQ106" i="207" s="1"/>
  <c r="V106" i="207"/>
  <c r="BR106" i="207" s="1"/>
  <c r="W106" i="207"/>
  <c r="V194" i="207"/>
  <c r="BR194" i="207" s="1"/>
  <c r="W194" i="207"/>
  <c r="U194" i="207"/>
  <c r="BQ194" i="207" s="1"/>
  <c r="P101" i="207"/>
  <c r="S101" i="207" s="1"/>
  <c r="R101" i="207" s="1"/>
  <c r="U58" i="208"/>
  <c r="BQ58" i="208" s="1"/>
  <c r="V58" i="208"/>
  <c r="BR58" i="208" s="1"/>
  <c r="W58" i="208"/>
  <c r="V147" i="207"/>
  <c r="BR147" i="207" s="1"/>
  <c r="U147" i="207"/>
  <c r="BQ147" i="207" s="1"/>
  <c r="W147" i="207"/>
  <c r="V128" i="207"/>
  <c r="BR128" i="207" s="1"/>
  <c r="U128" i="207"/>
  <c r="BQ128" i="207" s="1"/>
  <c r="W128" i="207"/>
  <c r="AX55" i="218"/>
  <c r="AY55" i="218" s="1"/>
  <c r="P41" i="208"/>
  <c r="S41" i="208" s="1"/>
  <c r="R41" i="208" s="1"/>
  <c r="U135" i="208"/>
  <c r="BQ135" i="208" s="1"/>
  <c r="W135" i="208"/>
  <c r="V135" i="208"/>
  <c r="BR135" i="208" s="1"/>
  <c r="U202" i="207"/>
  <c r="BQ202" i="207" s="1"/>
  <c r="V202" i="207"/>
  <c r="BR202" i="207" s="1"/>
  <c r="W202" i="207"/>
  <c r="U146" i="207"/>
  <c r="BQ146" i="207" s="1"/>
  <c r="W55" i="207"/>
  <c r="U55" i="207"/>
  <c r="BQ55" i="207" s="1"/>
  <c r="V55" i="207"/>
  <c r="BR55" i="207" s="1"/>
  <c r="V113" i="207"/>
  <c r="BR113" i="207" s="1"/>
  <c r="W113" i="207"/>
  <c r="U113" i="207"/>
  <c r="BQ113" i="207" s="1"/>
  <c r="V201" i="208"/>
  <c r="BR201" i="208" s="1"/>
  <c r="U201" i="208"/>
  <c r="BQ201" i="208" s="1"/>
  <c r="W201" i="208"/>
  <c r="V248" i="208"/>
  <c r="BR248" i="208" s="1"/>
  <c r="U248" i="208"/>
  <c r="BQ248" i="208" s="1"/>
  <c r="V264" i="207"/>
  <c r="BR264" i="207" s="1"/>
  <c r="W264" i="207"/>
  <c r="U264" i="207"/>
  <c r="BQ264" i="207" s="1"/>
  <c r="V122" i="207"/>
  <c r="BR122" i="207" s="1"/>
  <c r="U122" i="207"/>
  <c r="BQ122" i="207" s="1"/>
  <c r="W122" i="207"/>
  <c r="U56" i="208"/>
  <c r="BQ56" i="208" s="1"/>
  <c r="W56" i="208"/>
  <c r="V56" i="208"/>
  <c r="BR56" i="208" s="1"/>
  <c r="V131" i="208"/>
  <c r="BR131" i="208" s="1"/>
  <c r="W131" i="208"/>
  <c r="U131" i="208"/>
  <c r="BQ131" i="208" s="1"/>
  <c r="W238" i="207"/>
  <c r="U238" i="207"/>
  <c r="BQ238" i="207" s="1"/>
  <c r="V238" i="207"/>
  <c r="BR238" i="207" s="1"/>
  <c r="W256" i="208"/>
  <c r="V256" i="208"/>
  <c r="BR256" i="208" s="1"/>
  <c r="U108" i="208"/>
  <c r="BQ108" i="208" s="1"/>
  <c r="V108" i="208"/>
  <c r="BR108" i="208" s="1"/>
  <c r="W108" i="208"/>
  <c r="W204" i="207"/>
  <c r="V204" i="207"/>
  <c r="BR204" i="207" s="1"/>
  <c r="U204" i="207"/>
  <c r="BQ204" i="207" s="1"/>
  <c r="U111" i="207"/>
  <c r="BQ111" i="207" s="1"/>
  <c r="V111" i="207"/>
  <c r="BR111" i="207" s="1"/>
  <c r="W111" i="207"/>
  <c r="V215" i="207"/>
  <c r="BR215" i="207" s="1"/>
  <c r="U215" i="207"/>
  <c r="BQ215" i="207" s="1"/>
  <c r="V151" i="207"/>
  <c r="BR151" i="207" s="1"/>
  <c r="U151" i="207"/>
  <c r="BQ151" i="207" s="1"/>
  <c r="W151" i="207"/>
  <c r="V258" i="208"/>
  <c r="BR258" i="208" s="1"/>
  <c r="U258" i="208"/>
  <c r="BQ258" i="208" s="1"/>
  <c r="W258" i="208"/>
  <c r="W196" i="208"/>
  <c r="V196" i="208"/>
  <c r="BR196" i="208" s="1"/>
  <c r="U196" i="208"/>
  <c r="BQ196" i="208" s="1"/>
  <c r="W104" i="207"/>
  <c r="U104" i="207"/>
  <c r="BQ104" i="207" s="1"/>
  <c r="V104" i="207"/>
  <c r="BR104" i="207" s="1"/>
  <c r="W42" i="208"/>
  <c r="V42" i="208"/>
  <c r="BR42" i="208" s="1"/>
  <c r="U42" i="208"/>
  <c r="BQ42" i="208" s="1"/>
  <c r="W187" i="207"/>
  <c r="U187" i="207"/>
  <c r="BQ187" i="207" s="1"/>
  <c r="V187" i="207"/>
  <c r="BR187" i="207" s="1"/>
  <c r="U110" i="207"/>
  <c r="BQ110" i="207" s="1"/>
  <c r="W110" i="207"/>
  <c r="V110" i="207"/>
  <c r="BR110" i="207" s="1"/>
  <c r="W137" i="208"/>
  <c r="U137" i="208"/>
  <c r="BQ137" i="208" s="1"/>
  <c r="V137" i="208"/>
  <c r="BR137" i="208" s="1"/>
  <c r="V134" i="208"/>
  <c r="BR134" i="208" s="1"/>
  <c r="W134" i="208"/>
  <c r="U134" i="208"/>
  <c r="BQ134" i="208" s="1"/>
  <c r="W246" i="207"/>
  <c r="V246" i="207"/>
  <c r="BR246" i="207" s="1"/>
  <c r="U246" i="207"/>
  <c r="BQ246" i="207" s="1"/>
  <c r="W188" i="207"/>
  <c r="V188" i="207"/>
  <c r="BR188" i="207" s="1"/>
  <c r="U188" i="207"/>
  <c r="BQ188" i="207" s="1"/>
  <c r="W153" i="208"/>
  <c r="U153" i="208"/>
  <c r="BQ153" i="208" s="1"/>
  <c r="V153" i="208"/>
  <c r="BR153" i="208" s="1"/>
  <c r="U72" i="208"/>
  <c r="BQ72" i="208" s="1"/>
  <c r="W72" i="208"/>
  <c r="V72" i="208"/>
  <c r="BR72" i="208" s="1"/>
  <c r="W66" i="207"/>
  <c r="V66" i="207"/>
  <c r="BR66" i="207" s="1"/>
  <c r="U66" i="207"/>
  <c r="BQ66" i="207" s="1"/>
  <c r="V217" i="208"/>
  <c r="BR217" i="208" s="1"/>
  <c r="W217" i="208"/>
  <c r="U217" i="208"/>
  <c r="BQ217" i="208" s="1"/>
  <c r="W52" i="208"/>
  <c r="V52" i="208"/>
  <c r="BR52" i="208" s="1"/>
  <c r="U52" i="208"/>
  <c r="BQ52" i="208" s="1"/>
  <c r="V211" i="208"/>
  <c r="BR211" i="208" s="1"/>
  <c r="W211" i="208"/>
  <c r="U211" i="208"/>
  <c r="BQ211" i="208" s="1"/>
  <c r="W113" i="208"/>
  <c r="U113" i="208"/>
  <c r="BQ113" i="208" s="1"/>
  <c r="V113" i="208"/>
  <c r="BR113" i="208" s="1"/>
  <c r="U220" i="207"/>
  <c r="BQ220" i="207" s="1"/>
  <c r="V220" i="207"/>
  <c r="BR220" i="207" s="1"/>
  <c r="W220" i="207"/>
  <c r="W43" i="207"/>
  <c r="V43" i="207"/>
  <c r="BR43" i="207" s="1"/>
  <c r="U43" i="207"/>
  <c r="BQ43" i="207" s="1"/>
  <c r="V143" i="208"/>
  <c r="BR143" i="208" s="1"/>
  <c r="W143" i="208"/>
  <c r="U143" i="208"/>
  <c r="BQ143" i="208" s="1"/>
  <c r="W53" i="208"/>
  <c r="V53" i="208"/>
  <c r="BR53" i="208" s="1"/>
  <c r="U53" i="208"/>
  <c r="BQ53" i="208" s="1"/>
  <c r="V103" i="207"/>
  <c r="BR103" i="207" s="1"/>
  <c r="U103" i="207"/>
  <c r="BQ103" i="207" s="1"/>
  <c r="W103" i="207"/>
  <c r="W138" i="208"/>
  <c r="V138" i="208"/>
  <c r="BR138" i="208" s="1"/>
  <c r="U138" i="208"/>
  <c r="BQ138" i="208" s="1"/>
  <c r="U209" i="207"/>
  <c r="BQ209" i="207" s="1"/>
  <c r="W209" i="207"/>
  <c r="V209" i="207"/>
  <c r="BR209" i="207" s="1"/>
  <c r="D20" i="235"/>
  <c r="D19" i="235"/>
  <c r="D22" i="235"/>
  <c r="D15" i="235"/>
  <c r="D21" i="235"/>
  <c r="D14" i="235"/>
  <c r="D23" i="235"/>
  <c r="G22" i="235"/>
  <c r="G20" i="235"/>
  <c r="D22" i="234"/>
  <c r="G23" i="234"/>
  <c r="D15" i="234"/>
  <c r="D20" i="234"/>
  <c r="D21" i="234"/>
  <c r="D23" i="234"/>
  <c r="D23" i="222"/>
  <c r="G52" i="222"/>
  <c r="D19" i="222"/>
  <c r="D21" i="222"/>
  <c r="D15" i="222"/>
  <c r="G36" i="222"/>
  <c r="D22" i="222"/>
  <c r="AK40" i="220"/>
  <c r="AL42" i="220"/>
  <c r="BE202" i="207"/>
  <c r="BD202" i="207" s="1"/>
  <c r="BG202" i="207" s="1"/>
  <c r="BF202" i="207" s="1"/>
  <c r="BI202" i="207" s="1"/>
  <c r="BH202" i="207" s="1"/>
  <c r="BE256" i="207"/>
  <c r="BD256" i="207" s="1"/>
  <c r="BG256" i="207" s="1"/>
  <c r="BF256" i="207" s="1"/>
  <c r="BI256" i="207" s="1"/>
  <c r="BH256" i="207" s="1"/>
  <c r="AK60" i="220"/>
  <c r="BE219" i="208"/>
  <c r="BD219" i="208" s="1"/>
  <c r="BG219" i="208" s="1"/>
  <c r="BF219" i="208" s="1"/>
  <c r="BI219" i="208" s="1"/>
  <c r="BH219" i="208" s="1"/>
  <c r="AN34" i="220"/>
  <c r="AM32" i="220"/>
  <c r="BE208" i="208"/>
  <c r="BD208" i="208" s="1"/>
  <c r="BG208" i="208" s="1"/>
  <c r="BF208" i="208" s="1"/>
  <c r="BI208" i="208" s="1"/>
  <c r="BH208" i="208" s="1"/>
  <c r="BE129" i="208"/>
  <c r="BD129" i="208" s="1"/>
  <c r="BG129" i="208" s="1"/>
  <c r="BF129" i="208" s="1"/>
  <c r="BI129" i="208" s="1"/>
  <c r="BH129" i="208" s="1"/>
  <c r="AM53" i="220"/>
  <c r="AR53" i="220"/>
  <c r="BE222" i="207"/>
  <c r="BD222" i="207" s="1"/>
  <c r="BG222" i="207" s="1"/>
  <c r="BF222" i="207" s="1"/>
  <c r="BI222" i="207" s="1"/>
  <c r="BH222" i="207" s="1"/>
  <c r="BE210" i="207"/>
  <c r="BD210" i="207" s="1"/>
  <c r="BG210" i="207" s="1"/>
  <c r="BF210" i="207" s="1"/>
  <c r="BI210" i="207" s="1"/>
  <c r="BH210" i="207" s="1"/>
  <c r="AM61" i="220"/>
  <c r="BE128" i="208"/>
  <c r="BD128" i="208" s="1"/>
  <c r="BG128" i="208" s="1"/>
  <c r="BF128" i="208" s="1"/>
  <c r="BI128" i="208" s="1"/>
  <c r="BH128" i="208" s="1"/>
  <c r="AT47" i="220"/>
  <c r="AU59" i="220"/>
  <c r="AK54" i="220"/>
  <c r="BE250" i="208"/>
  <c r="BD250" i="208" s="1"/>
  <c r="BG250" i="208" s="1"/>
  <c r="BF250" i="208" s="1"/>
  <c r="BI250" i="208" s="1"/>
  <c r="BH250" i="208" s="1"/>
  <c r="AJ51" i="220"/>
  <c r="AQ101" i="207"/>
  <c r="AP101" i="207" s="1"/>
  <c r="AS101" i="207" s="1"/>
  <c r="AR101" i="207" s="1"/>
  <c r="AU101" i="207" s="1"/>
  <c r="AT101" i="207" s="1"/>
  <c r="AK41" i="220"/>
  <c r="AQ33" i="220"/>
  <c r="AU43" i="220"/>
  <c r="BE153" i="207"/>
  <c r="BD153" i="207" s="1"/>
  <c r="BG153" i="207" s="1"/>
  <c r="BF153" i="207" s="1"/>
  <c r="BI153" i="207" s="1"/>
  <c r="BH153" i="207" s="1"/>
  <c r="BE52" i="207"/>
  <c r="BD52" i="207" s="1"/>
  <c r="BG52" i="207" s="1"/>
  <c r="BF52" i="207" s="1"/>
  <c r="BI52" i="207" s="1"/>
  <c r="BH52" i="207" s="1"/>
  <c r="AM50" i="220"/>
  <c r="BE240" i="208"/>
  <c r="BD240" i="208" s="1"/>
  <c r="BG240" i="208" s="1"/>
  <c r="BF240" i="208" s="1"/>
  <c r="BI240" i="208" s="1"/>
  <c r="BH240" i="208" s="1"/>
  <c r="AN46" i="220"/>
  <c r="AT60" i="220"/>
  <c r="AN62" i="220"/>
  <c r="AP36" i="220"/>
  <c r="AL37" i="220"/>
  <c r="BE249" i="208"/>
  <c r="BD249" i="208" s="1"/>
  <c r="BG249" i="208" s="1"/>
  <c r="BF249" i="208" s="1"/>
  <c r="BI249" i="208" s="1"/>
  <c r="BH249" i="208" s="1"/>
  <c r="AL39" i="220"/>
  <c r="AU41" i="220"/>
  <c r="AL56" i="220"/>
  <c r="AP38" i="220"/>
  <c r="BE239" i="208"/>
  <c r="BD239" i="208" s="1"/>
  <c r="BG239" i="208" s="1"/>
  <c r="BF239" i="208" s="1"/>
  <c r="BI239" i="208" s="1"/>
  <c r="BH239" i="208" s="1"/>
  <c r="BE143" i="207"/>
  <c r="BD143" i="207" s="1"/>
  <c r="BG143" i="207" s="1"/>
  <c r="BF143" i="207" s="1"/>
  <c r="BI143" i="207" s="1"/>
  <c r="BH143" i="207" s="1"/>
  <c r="BE61" i="208"/>
  <c r="BD61" i="208" s="1"/>
  <c r="BG61" i="208" s="1"/>
  <c r="BF61" i="208" s="1"/>
  <c r="BI61" i="208" s="1"/>
  <c r="BH61" i="208" s="1"/>
  <c r="BE57" i="208"/>
  <c r="BD57" i="208" s="1"/>
  <c r="BG57" i="208" s="1"/>
  <c r="BF57" i="208" s="1"/>
  <c r="BI57" i="208" s="1"/>
  <c r="BH57" i="208" s="1"/>
  <c r="AJ31" i="220"/>
  <c r="BE266" i="207"/>
  <c r="BD266" i="207" s="1"/>
  <c r="BG266" i="207" s="1"/>
  <c r="BF266" i="207" s="1"/>
  <c r="BI266" i="207" s="1"/>
  <c r="BH266" i="207" s="1"/>
  <c r="AR42" i="220"/>
  <c r="BE49" i="207"/>
  <c r="BD49" i="207" s="1"/>
  <c r="BG49" i="207" s="1"/>
  <c r="BF49" i="207" s="1"/>
  <c r="BI49" i="207" s="1"/>
  <c r="BH49" i="207" s="1"/>
  <c r="BE188" i="207"/>
  <c r="BD188" i="207" s="1"/>
  <c r="BG188" i="207" s="1"/>
  <c r="BF188" i="207" s="1"/>
  <c r="BI188" i="207" s="1"/>
  <c r="BH188" i="207" s="1"/>
  <c r="AQ36" i="220"/>
  <c r="BE186" i="208"/>
  <c r="BD186" i="208" s="1"/>
  <c r="BG186" i="208" s="1"/>
  <c r="BF186" i="208" s="1"/>
  <c r="BI186" i="208" s="1"/>
  <c r="BH186" i="208" s="1"/>
  <c r="Y159" i="199"/>
  <c r="Y31" i="199"/>
  <c r="BE257" i="207"/>
  <c r="BD257" i="207" s="1"/>
  <c r="BG257" i="207" s="1"/>
  <c r="BF257" i="207" s="1"/>
  <c r="BI257" i="207" s="1"/>
  <c r="BH257" i="207" s="1"/>
  <c r="BE148" i="208"/>
  <c r="BD148" i="208" s="1"/>
  <c r="BG148" i="208" s="1"/>
  <c r="BF148" i="208" s="1"/>
  <c r="BI148" i="208" s="1"/>
  <c r="BH148" i="208" s="1"/>
  <c r="AU56" i="220"/>
  <c r="AO40" i="220"/>
  <c r="BE204" i="207"/>
  <c r="BD204" i="207" s="1"/>
  <c r="BG204" i="207" s="1"/>
  <c r="BF204" i="207" s="1"/>
  <c r="BI204" i="207" s="1"/>
  <c r="BH204" i="207" s="1"/>
  <c r="BE237" i="208"/>
  <c r="BD237" i="208" s="1"/>
  <c r="BG237" i="208" s="1"/>
  <c r="BF237" i="208" s="1"/>
  <c r="BI237" i="208" s="1"/>
  <c r="BH237" i="208" s="1"/>
  <c r="AU58" i="220"/>
  <c r="BE214" i="207"/>
  <c r="BD214" i="207" s="1"/>
  <c r="BG214" i="207" s="1"/>
  <c r="BF214" i="207" s="1"/>
  <c r="BI214" i="207" s="1"/>
  <c r="BH214" i="207" s="1"/>
  <c r="BE208" i="207"/>
  <c r="BD208" i="207" s="1"/>
  <c r="BG208" i="207" s="1"/>
  <c r="BF208" i="207" s="1"/>
  <c r="BE256" i="208"/>
  <c r="BD256" i="208" s="1"/>
  <c r="BG256" i="208" s="1"/>
  <c r="BF256" i="208" s="1"/>
  <c r="BI256" i="208" s="1"/>
  <c r="BH256" i="208" s="1"/>
  <c r="AQ241" i="208"/>
  <c r="AP241" i="208" s="1"/>
  <c r="AS241" i="208" s="1"/>
  <c r="AR241" i="208" s="1"/>
  <c r="AU241" i="208" s="1"/>
  <c r="AT241" i="208" s="1"/>
  <c r="BE213" i="207"/>
  <c r="BD213" i="207" s="1"/>
  <c r="BG213" i="207" s="1"/>
  <c r="BF213" i="207" s="1"/>
  <c r="BI213" i="207" s="1"/>
  <c r="BH213" i="207" s="1"/>
  <c r="BE231" i="208"/>
  <c r="BD231" i="208" s="1"/>
  <c r="BG231" i="208" s="1"/>
  <c r="BF231" i="208" s="1"/>
  <c r="BI231" i="208" s="1"/>
  <c r="BH231" i="208" s="1"/>
  <c r="AN50" i="220"/>
  <c r="BE56" i="207"/>
  <c r="BD56" i="207" s="1"/>
  <c r="BG56" i="207" s="1"/>
  <c r="BF56" i="207" s="1"/>
  <c r="BI56" i="207" s="1"/>
  <c r="BH56" i="207" s="1"/>
  <c r="AT46" i="220"/>
  <c r="AM57" i="220"/>
  <c r="BE214" i="208"/>
  <c r="BD214" i="208" s="1"/>
  <c r="BG214" i="208" s="1"/>
  <c r="BF214" i="208" s="1"/>
  <c r="BI214" i="208" s="1"/>
  <c r="BH214" i="208" s="1"/>
  <c r="AU50" i="220"/>
  <c r="AS33" i="220"/>
  <c r="BE255" i="207"/>
  <c r="BD255" i="207" s="1"/>
  <c r="BG255" i="207" s="1"/>
  <c r="BF255" i="207" s="1"/>
  <c r="BI255" i="207" s="1"/>
  <c r="BH255" i="207" s="1"/>
  <c r="Y94" i="199"/>
  <c r="Y84" i="199"/>
  <c r="BE69" i="207"/>
  <c r="BD69" i="207" s="1"/>
  <c r="BG69" i="207" s="1"/>
  <c r="BF69" i="207" s="1"/>
  <c r="BI69" i="207" s="1"/>
  <c r="BH69" i="207" s="1"/>
  <c r="BE114" i="208"/>
  <c r="BD114" i="208" s="1"/>
  <c r="BG114" i="208" s="1"/>
  <c r="BF114" i="208" s="1"/>
  <c r="BI114" i="208" s="1"/>
  <c r="BH114" i="208" s="1"/>
  <c r="AO36" i="220"/>
  <c r="BE113" i="207"/>
  <c r="BD113" i="207" s="1"/>
  <c r="BG113" i="207" s="1"/>
  <c r="BF113" i="207" s="1"/>
  <c r="BI113" i="207" s="1"/>
  <c r="BH113" i="207" s="1"/>
  <c r="AK35" i="220"/>
  <c r="AT31" i="220"/>
  <c r="BE252" i="208"/>
  <c r="BD252" i="208" s="1"/>
  <c r="BG252" i="208" s="1"/>
  <c r="BF252" i="208" s="1"/>
  <c r="BI252" i="208" s="1"/>
  <c r="BH252" i="208" s="1"/>
  <c r="BE237" i="207"/>
  <c r="BD237" i="207" s="1"/>
  <c r="BG237" i="207" s="1"/>
  <c r="BF237" i="207" s="1"/>
  <c r="BI237" i="207" s="1"/>
  <c r="BH237" i="207" s="1"/>
  <c r="BE106" i="207"/>
  <c r="BD106" i="207" s="1"/>
  <c r="BG106" i="207" s="1"/>
  <c r="BF106" i="207" s="1"/>
  <c r="BI106" i="207" s="1"/>
  <c r="BH106" i="207" s="1"/>
  <c r="BE52" i="208"/>
  <c r="BD52" i="208" s="1"/>
  <c r="BG52" i="208" s="1"/>
  <c r="BF52" i="208" s="1"/>
  <c r="BI52" i="208" s="1"/>
  <c r="BH52" i="208" s="1"/>
  <c r="AP42" i="220"/>
  <c r="BE215" i="207"/>
  <c r="BD215" i="207" s="1"/>
  <c r="BG215" i="207" s="1"/>
  <c r="BF215" i="207" s="1"/>
  <c r="BI215" i="207" s="1"/>
  <c r="BH215" i="207" s="1"/>
  <c r="AP32" i="220"/>
  <c r="BE130" i="207"/>
  <c r="BD130" i="207" s="1"/>
  <c r="BG130" i="207" s="1"/>
  <c r="BF130" i="207" s="1"/>
  <c r="BI130" i="207" s="1"/>
  <c r="BH130" i="207" s="1"/>
  <c r="AL36" i="220"/>
  <c r="AP52" i="220"/>
  <c r="BE62" i="208"/>
  <c r="BD62" i="208" s="1"/>
  <c r="BG62" i="208" s="1"/>
  <c r="BF62" i="208" s="1"/>
  <c r="BI62" i="208" s="1"/>
  <c r="BH62" i="208" s="1"/>
  <c r="BE222" i="208"/>
  <c r="BD222" i="208" s="1"/>
  <c r="BG222" i="208" s="1"/>
  <c r="BF222" i="208" s="1"/>
  <c r="BI222" i="208" s="1"/>
  <c r="BH222" i="208" s="1"/>
  <c r="AO46" i="220"/>
  <c r="BE188" i="208"/>
  <c r="BD188" i="208" s="1"/>
  <c r="BG188" i="208" s="1"/>
  <c r="BF188" i="208" s="1"/>
  <c r="BI188" i="208" s="1"/>
  <c r="BH188" i="208" s="1"/>
  <c r="BE245" i="208"/>
  <c r="BD245" i="208" s="1"/>
  <c r="BG245" i="208" s="1"/>
  <c r="BF245" i="208" s="1"/>
  <c r="BI245" i="208" s="1"/>
  <c r="BH245" i="208" s="1"/>
  <c r="BE62" i="207"/>
  <c r="BD62" i="207" s="1"/>
  <c r="BG62" i="207" s="1"/>
  <c r="BF62" i="207" s="1"/>
  <c r="BI62" i="207" s="1"/>
  <c r="BH62" i="207" s="1"/>
  <c r="AT32" i="220"/>
  <c r="BE200" i="208"/>
  <c r="BD200" i="208" s="1"/>
  <c r="BG200" i="208" s="1"/>
  <c r="BF200" i="208" s="1"/>
  <c r="BI200" i="208" s="1"/>
  <c r="BH200" i="208" s="1"/>
  <c r="BE108" i="207"/>
  <c r="BD108" i="207" s="1"/>
  <c r="BG108" i="207" s="1"/>
  <c r="BF108" i="207" s="1"/>
  <c r="BI108" i="207" s="1"/>
  <c r="BH108" i="207" s="1"/>
  <c r="AR40" i="220"/>
  <c r="BE63" i="208"/>
  <c r="BD63" i="208" s="1"/>
  <c r="BG63" i="208" s="1"/>
  <c r="BF63" i="208" s="1"/>
  <c r="BI63" i="208" s="1"/>
  <c r="BH63" i="208" s="1"/>
  <c r="AQ41" i="220"/>
  <c r="AQ56" i="220"/>
  <c r="AR59" i="220"/>
  <c r="AT50" i="220"/>
  <c r="BE65" i="208"/>
  <c r="BD65" i="208" s="1"/>
  <c r="BG65" i="208" s="1"/>
  <c r="BF65" i="208" s="1"/>
  <c r="BI65" i="208" s="1"/>
  <c r="BH65" i="208" s="1"/>
  <c r="Y232" i="199"/>
  <c r="BE147" i="208"/>
  <c r="BD147" i="208" s="1"/>
  <c r="BG147" i="208" s="1"/>
  <c r="BF147" i="208" s="1"/>
  <c r="BI147" i="208" s="1"/>
  <c r="BH147" i="208" s="1"/>
  <c r="AL49" i="220"/>
  <c r="BE233" i="207"/>
  <c r="BD233" i="207" s="1"/>
  <c r="BG233" i="207" s="1"/>
  <c r="BF233" i="207" s="1"/>
  <c r="BI233" i="207" s="1"/>
  <c r="BH233" i="207" s="1"/>
  <c r="AN59" i="220"/>
  <c r="AK32" i="220"/>
  <c r="AO58" i="220"/>
  <c r="AS58" i="220"/>
  <c r="Y25" i="199"/>
  <c r="BE114" i="207"/>
  <c r="BD114" i="207" s="1"/>
  <c r="BG114" i="207" s="1"/>
  <c r="BF114" i="207" s="1"/>
  <c r="BI114" i="207" s="1"/>
  <c r="BH114" i="207" s="1"/>
  <c r="BE147" i="207"/>
  <c r="BD147" i="207" s="1"/>
  <c r="BG147" i="207" s="1"/>
  <c r="BF147" i="207" s="1"/>
  <c r="BI147" i="207" s="1"/>
  <c r="BH147" i="207" s="1"/>
  <c r="AO49" i="220"/>
  <c r="BE44" i="208"/>
  <c r="BD44" i="208" s="1"/>
  <c r="BG44" i="208" s="1"/>
  <c r="BF44" i="208" s="1"/>
  <c r="BI44" i="208" s="1"/>
  <c r="BH44" i="208" s="1"/>
  <c r="AK55" i="220"/>
  <c r="BE46" i="208"/>
  <c r="BD46" i="208" s="1"/>
  <c r="BG46" i="208" s="1"/>
  <c r="BF46" i="208" s="1"/>
  <c r="BI46" i="208" s="1"/>
  <c r="BH46" i="208" s="1"/>
  <c r="BE187" i="208"/>
  <c r="BD187" i="208" s="1"/>
  <c r="BG187" i="208" s="1"/>
  <c r="BF187" i="208" s="1"/>
  <c r="BI187" i="208" s="1"/>
  <c r="BH187" i="208" s="1"/>
  <c r="BE122" i="208"/>
  <c r="BD122" i="208" s="1"/>
  <c r="BG122" i="208" s="1"/>
  <c r="BF122" i="208" s="1"/>
  <c r="BI122" i="208" s="1"/>
  <c r="BH122" i="208" s="1"/>
  <c r="AP50" i="220"/>
  <c r="BE64" i="208"/>
  <c r="BD64" i="208" s="1"/>
  <c r="BG64" i="208" s="1"/>
  <c r="BF64" i="208" s="1"/>
  <c r="BI64" i="208" s="1"/>
  <c r="BH64" i="208" s="1"/>
  <c r="BE47" i="208"/>
  <c r="BD47" i="208" s="1"/>
  <c r="BG47" i="208" s="1"/>
  <c r="BF47" i="208" s="1"/>
  <c r="BI47" i="208" s="1"/>
  <c r="BH47" i="208" s="1"/>
  <c r="BE120" i="208"/>
  <c r="BD120" i="208" s="1"/>
  <c r="BG120" i="208" s="1"/>
  <c r="BF120" i="208" s="1"/>
  <c r="BI120" i="208" s="1"/>
  <c r="BH120" i="208" s="1"/>
  <c r="Y224" i="199"/>
  <c r="AQ54" i="220"/>
  <c r="AM59" i="220"/>
  <c r="BE209" i="207"/>
  <c r="BD209" i="207" s="1"/>
  <c r="BG209" i="207" s="1"/>
  <c r="BF209" i="207" s="1"/>
  <c r="BI209" i="207" s="1"/>
  <c r="BH209" i="207" s="1"/>
  <c r="AQ181" i="207"/>
  <c r="AP181" i="207" s="1"/>
  <c r="AS181" i="207" s="1"/>
  <c r="AR181" i="207" s="1"/>
  <c r="AU181" i="207" s="1"/>
  <c r="AT181" i="207" s="1"/>
  <c r="AS55" i="220"/>
  <c r="AP45" i="220"/>
  <c r="BE203" i="208"/>
  <c r="BD203" i="208" s="1"/>
  <c r="BG203" i="208" s="1"/>
  <c r="BF203" i="208" s="1"/>
  <c r="BI203" i="208" s="1"/>
  <c r="BH203" i="208" s="1"/>
  <c r="BE42" i="208"/>
  <c r="BD42" i="208" s="1"/>
  <c r="BG42" i="208" s="1"/>
  <c r="BF42" i="208" s="1"/>
  <c r="BI42" i="208" s="1"/>
  <c r="BH42" i="208" s="1"/>
  <c r="BE207" i="207"/>
  <c r="BD207" i="207" s="1"/>
  <c r="BG207" i="207" s="1"/>
  <c r="BF207" i="207" s="1"/>
  <c r="BI207" i="207" s="1"/>
  <c r="BH207" i="207" s="1"/>
  <c r="AP34" i="220"/>
  <c r="AQ46" i="220"/>
  <c r="AU46" i="220"/>
  <c r="BE235" i="208"/>
  <c r="BD235" i="208" s="1"/>
  <c r="BG235" i="208" s="1"/>
  <c r="BF235" i="208" s="1"/>
  <c r="BI235" i="208" s="1"/>
  <c r="BH235" i="208" s="1"/>
  <c r="AM48" i="220"/>
  <c r="Y47" i="199"/>
  <c r="BE71" i="208"/>
  <c r="BD71" i="208" s="1"/>
  <c r="BG71" i="208" s="1"/>
  <c r="BF71" i="208" s="1"/>
  <c r="BI71" i="208" s="1"/>
  <c r="BH71" i="208" s="1"/>
  <c r="Y153" i="199"/>
  <c r="AL32" i="220"/>
  <c r="AP59" i="220"/>
  <c r="AM62" i="220"/>
  <c r="AT37" i="220"/>
  <c r="BE148" i="207"/>
  <c r="BD148" i="207" s="1"/>
  <c r="BG148" i="207" s="1"/>
  <c r="BF148" i="207" s="1"/>
  <c r="BI148" i="207" s="1"/>
  <c r="BH148" i="207" s="1"/>
  <c r="AS60" i="220"/>
  <c r="AP55" i="220"/>
  <c r="AM46" i="220"/>
  <c r="BE183" i="207"/>
  <c r="BD183" i="207" s="1"/>
  <c r="BG183" i="207" s="1"/>
  <c r="BF183" i="207" s="1"/>
  <c r="BI183" i="207" s="1"/>
  <c r="BH183" i="207" s="1"/>
  <c r="Y95" i="199"/>
  <c r="AQ59" i="220"/>
  <c r="BE118" i="207"/>
  <c r="BD118" i="207" s="1"/>
  <c r="BG118" i="207" s="1"/>
  <c r="BF118" i="207" s="1"/>
  <c r="BI118" i="207" s="1"/>
  <c r="BH118" i="207" s="1"/>
  <c r="AJ61" i="220"/>
  <c r="BE103" i="207"/>
  <c r="BD103" i="207" s="1"/>
  <c r="BG103" i="207" s="1"/>
  <c r="BF103" i="207" s="1"/>
  <c r="BI103" i="207" s="1"/>
  <c r="BH103" i="207" s="1"/>
  <c r="BE46" i="207"/>
  <c r="BD46" i="207" s="1"/>
  <c r="BG46" i="207" s="1"/>
  <c r="BF46" i="207" s="1"/>
  <c r="BI46" i="207" s="1"/>
  <c r="BH46" i="207" s="1"/>
  <c r="BE61" i="207"/>
  <c r="BD61" i="207" s="1"/>
  <c r="BG61" i="207" s="1"/>
  <c r="BF61" i="207" s="1"/>
  <c r="BI61" i="207" s="1"/>
  <c r="BH61" i="207" s="1"/>
  <c r="BE109" i="207"/>
  <c r="BD109" i="207" s="1"/>
  <c r="BG109" i="207" s="1"/>
  <c r="BF109" i="207" s="1"/>
  <c r="BI109" i="207" s="1"/>
  <c r="BH109" i="207" s="1"/>
  <c r="BE244" i="207"/>
  <c r="BD244" i="207" s="1"/>
  <c r="BG244" i="207" s="1"/>
  <c r="BF244" i="207" s="1"/>
  <c r="BI244" i="207" s="1"/>
  <c r="BH244" i="207" s="1"/>
  <c r="BE198" i="207"/>
  <c r="BD198" i="207" s="1"/>
  <c r="BG198" i="207" s="1"/>
  <c r="BF198" i="207" s="1"/>
  <c r="BI198" i="207" s="1"/>
  <c r="BH198" i="207" s="1"/>
  <c r="AQ136" i="208"/>
  <c r="AP136" i="208" s="1"/>
  <c r="AS136" i="208" s="1"/>
  <c r="AR136" i="208" s="1"/>
  <c r="AU136" i="208" s="1"/>
  <c r="AT136" i="208" s="1"/>
  <c r="BE209" i="208"/>
  <c r="BD209" i="208" s="1"/>
  <c r="BG209" i="208" s="1"/>
  <c r="BF209" i="208" s="1"/>
  <c r="BI209" i="208" s="1"/>
  <c r="BH209" i="208" s="1"/>
  <c r="BE184" i="208"/>
  <c r="BD184" i="208" s="1"/>
  <c r="BG184" i="208" s="1"/>
  <c r="BF184" i="208" s="1"/>
  <c r="BI184" i="208" s="1"/>
  <c r="BH184" i="208" s="1"/>
  <c r="AQ35" i="220"/>
  <c r="AN51" i="220"/>
  <c r="AR37" i="220"/>
  <c r="BE58" i="207"/>
  <c r="BD58" i="207" s="1"/>
  <c r="BG58" i="207" s="1"/>
  <c r="BF58" i="207" s="1"/>
  <c r="BI58" i="207" s="1"/>
  <c r="BH58" i="207" s="1"/>
  <c r="AO47" i="220"/>
  <c r="Y210" i="199"/>
  <c r="BE134" i="207"/>
  <c r="BD134" i="207" s="1"/>
  <c r="BG134" i="207" s="1"/>
  <c r="BF134" i="207" s="1"/>
  <c r="BI134" i="207" s="1"/>
  <c r="BH134" i="207" s="1"/>
  <c r="AP53" i="220"/>
  <c r="BE149" i="207"/>
  <c r="BD149" i="207" s="1"/>
  <c r="BG149" i="207" s="1"/>
  <c r="BF149" i="207" s="1"/>
  <c r="BI149" i="207" s="1"/>
  <c r="BH149" i="207" s="1"/>
  <c r="AM36" i="220"/>
  <c r="AL58" i="220"/>
  <c r="AR58" i="220"/>
  <c r="BE133" i="207"/>
  <c r="BD133" i="207" s="1"/>
  <c r="BG133" i="207" s="1"/>
  <c r="BF133" i="207" s="1"/>
  <c r="BI133" i="207" s="1"/>
  <c r="BH133" i="207" s="1"/>
  <c r="AQ34" i="220"/>
  <c r="AM44" i="220"/>
  <c r="BE49" i="208"/>
  <c r="BD49" i="208" s="1"/>
  <c r="BG49" i="208" s="1"/>
  <c r="BF49" i="208" s="1"/>
  <c r="BI49" i="208" s="1"/>
  <c r="BH49" i="208" s="1"/>
  <c r="AS39" i="220"/>
  <c r="Y193" i="199"/>
  <c r="BE231" i="207"/>
  <c r="BD231" i="207" s="1"/>
  <c r="BG231" i="207" s="1"/>
  <c r="BF231" i="207" s="1"/>
  <c r="BI231" i="207" s="1"/>
  <c r="BH231" i="207" s="1"/>
  <c r="BE228" i="208"/>
  <c r="BD228" i="208" s="1"/>
  <c r="BG228" i="208" s="1"/>
  <c r="BF228" i="208" s="1"/>
  <c r="BI228" i="208" s="1"/>
  <c r="BH228" i="208" s="1"/>
  <c r="BE144" i="207"/>
  <c r="BD144" i="207" s="1"/>
  <c r="BG144" i="207" s="1"/>
  <c r="BF144" i="207" s="1"/>
  <c r="BI144" i="207" s="1"/>
  <c r="BH144" i="207" s="1"/>
  <c r="BE262" i="207"/>
  <c r="BD262" i="207" s="1"/>
  <c r="BG262" i="207" s="1"/>
  <c r="BF262" i="207" s="1"/>
  <c r="BI262" i="207" s="1"/>
  <c r="BH262" i="207" s="1"/>
  <c r="BE194" i="208"/>
  <c r="BD194" i="208" s="1"/>
  <c r="BG194" i="208" s="1"/>
  <c r="BF194" i="208" s="1"/>
  <c r="BI194" i="208" s="1"/>
  <c r="BH194" i="208" s="1"/>
  <c r="AK31" i="220"/>
  <c r="AJ32" i="220"/>
  <c r="AK49" i="220"/>
  <c r="AJ56" i="220"/>
  <c r="AM45" i="220"/>
  <c r="AM41" i="220"/>
  <c r="BE262" i="208"/>
  <c r="BD262" i="208" s="1"/>
  <c r="BG262" i="208" s="1"/>
  <c r="BF262" i="208" s="1"/>
  <c r="BI262" i="208" s="1"/>
  <c r="BH262" i="208" s="1"/>
  <c r="AL40" i="220"/>
  <c r="AL45" i="220"/>
  <c r="AU42" i="220"/>
  <c r="Y28" i="199"/>
  <c r="AL57" i="220"/>
  <c r="AT57" i="220"/>
  <c r="AU33" i="220"/>
  <c r="AS38" i="220"/>
  <c r="BE104" i="207"/>
  <c r="BD104" i="207" s="1"/>
  <c r="BG104" i="207" s="1"/>
  <c r="BF104" i="207" s="1"/>
  <c r="BI104" i="207" s="1"/>
  <c r="BH104" i="207" s="1"/>
  <c r="BE124" i="208"/>
  <c r="BD124" i="208" s="1"/>
  <c r="BG124" i="208" s="1"/>
  <c r="BF124" i="208" s="1"/>
  <c r="BI124" i="208" s="1"/>
  <c r="BH124" i="208" s="1"/>
  <c r="BE141" i="208"/>
  <c r="BD141" i="208" s="1"/>
  <c r="BG141" i="208" s="1"/>
  <c r="BF141" i="208" s="1"/>
  <c r="BI141" i="208" s="1"/>
  <c r="BH141" i="208" s="1"/>
  <c r="BE134" i="208"/>
  <c r="BD134" i="208" s="1"/>
  <c r="BG134" i="208" s="1"/>
  <c r="BF134" i="208" s="1"/>
  <c r="BI134" i="208" s="1"/>
  <c r="BH134" i="208" s="1"/>
  <c r="BE245" i="207"/>
  <c r="BD245" i="207" s="1"/>
  <c r="BG245" i="207" s="1"/>
  <c r="BF245" i="207" s="1"/>
  <c r="BI245" i="207" s="1"/>
  <c r="BH245" i="207" s="1"/>
  <c r="BE253" i="208"/>
  <c r="BD253" i="208" s="1"/>
  <c r="BG253" i="208" s="1"/>
  <c r="BF253" i="208" s="1"/>
  <c r="BI253" i="208" s="1"/>
  <c r="BH253" i="208" s="1"/>
  <c r="Y156" i="199"/>
  <c r="BE126" i="207"/>
  <c r="BD126" i="207" s="1"/>
  <c r="BG126" i="207" s="1"/>
  <c r="BF126" i="207" s="1"/>
  <c r="BI126" i="207" s="1"/>
  <c r="BH126" i="207" s="1"/>
  <c r="BE238" i="208"/>
  <c r="BD238" i="208" s="1"/>
  <c r="BG238" i="208" s="1"/>
  <c r="BF238" i="208" s="1"/>
  <c r="BI238" i="208" s="1"/>
  <c r="BH238" i="208" s="1"/>
  <c r="AS53" i="220"/>
  <c r="BE125" i="207"/>
  <c r="BD125" i="207" s="1"/>
  <c r="BG125" i="207" s="1"/>
  <c r="BF125" i="207" s="1"/>
  <c r="BI125" i="207" s="1"/>
  <c r="BH125" i="207" s="1"/>
  <c r="BE55" i="208"/>
  <c r="BD55" i="208" s="1"/>
  <c r="BG55" i="208" s="1"/>
  <c r="BF55" i="208" s="1"/>
  <c r="BI55" i="208" s="1"/>
  <c r="BH55" i="208" s="1"/>
  <c r="AM52" i="220"/>
  <c r="BE126" i="208"/>
  <c r="BD126" i="208" s="1"/>
  <c r="BG126" i="208" s="1"/>
  <c r="BF126" i="208" s="1"/>
  <c r="BI126" i="208" s="1"/>
  <c r="BH126" i="208" s="1"/>
  <c r="BE230" i="208"/>
  <c r="BD230" i="208" s="1"/>
  <c r="BG230" i="208" s="1"/>
  <c r="BF230" i="208" s="1"/>
  <c r="BI230" i="208" s="1"/>
  <c r="BH230" i="208" s="1"/>
  <c r="BE123" i="207"/>
  <c r="BD123" i="207" s="1"/>
  <c r="BG123" i="207" s="1"/>
  <c r="BF123" i="207" s="1"/>
  <c r="BI123" i="207" s="1"/>
  <c r="BH123" i="207" s="1"/>
  <c r="BE44" i="207"/>
  <c r="BD44" i="207" s="1"/>
  <c r="BG44" i="207" s="1"/>
  <c r="BF44" i="207" s="1"/>
  <c r="BI44" i="207" s="1"/>
  <c r="BH44" i="207" s="1"/>
  <c r="BE193" i="208"/>
  <c r="BD193" i="208" s="1"/>
  <c r="BG193" i="208" s="1"/>
  <c r="BF193" i="208" s="1"/>
  <c r="BI193" i="208" s="1"/>
  <c r="BH193" i="208" s="1"/>
  <c r="AS62" i="220"/>
  <c r="AS32" i="220"/>
  <c r="AN42" i="220"/>
  <c r="AL55" i="220"/>
  <c r="AN32" i="220"/>
  <c r="AM40" i="220"/>
  <c r="BE259" i="207"/>
  <c r="BD259" i="207" s="1"/>
  <c r="BG259" i="207" s="1"/>
  <c r="BF259" i="207" s="1"/>
  <c r="BI259" i="207" s="1"/>
  <c r="BH259" i="207" s="1"/>
  <c r="AJ44" i="220"/>
  <c r="BE68" i="208"/>
  <c r="BD68" i="208" s="1"/>
  <c r="BG68" i="208" s="1"/>
  <c r="BF68" i="208" s="1"/>
  <c r="BI68" i="208" s="1"/>
  <c r="BH68" i="208" s="1"/>
  <c r="AL38" i="220"/>
  <c r="AL52" i="220"/>
  <c r="BE43" i="207"/>
  <c r="BD43" i="207" s="1"/>
  <c r="BG43" i="207" s="1"/>
  <c r="BF43" i="207" s="1"/>
  <c r="BI43" i="207" s="1"/>
  <c r="BH43" i="207" s="1"/>
  <c r="AT36" i="220"/>
  <c r="BE143" i="208"/>
  <c r="BD143" i="208" s="1"/>
  <c r="BG143" i="208" s="1"/>
  <c r="BF143" i="208" s="1"/>
  <c r="BI143" i="208" s="1"/>
  <c r="BH143" i="208" s="1"/>
  <c r="AL60" i="220"/>
  <c r="BE239" i="207"/>
  <c r="BD239" i="207" s="1"/>
  <c r="BG239" i="207" s="1"/>
  <c r="BF239" i="207" s="1"/>
  <c r="BI239" i="207" s="1"/>
  <c r="BH239" i="207" s="1"/>
  <c r="AK37" i="220"/>
  <c r="BE185" i="208"/>
  <c r="BD185" i="208" s="1"/>
  <c r="BG185" i="208" s="1"/>
  <c r="BF185" i="208" s="1"/>
  <c r="BI185" i="208" s="1"/>
  <c r="BH185" i="208" s="1"/>
  <c r="BE67" i="208"/>
  <c r="BD67" i="208" s="1"/>
  <c r="BG67" i="208" s="1"/>
  <c r="BF67" i="208" s="1"/>
  <c r="BI67" i="208" s="1"/>
  <c r="BH67" i="208" s="1"/>
  <c r="Y26" i="199"/>
  <c r="Y160" i="199"/>
  <c r="BE234" i="208"/>
  <c r="BD234" i="208" s="1"/>
  <c r="BG234" i="208" s="1"/>
  <c r="BF234" i="208" s="1"/>
  <c r="BI234" i="208" s="1"/>
  <c r="BH234" i="208" s="1"/>
  <c r="AR47" i="220"/>
  <c r="AT55" i="220"/>
  <c r="AU60" i="220"/>
  <c r="AS49" i="220"/>
  <c r="BE213" i="208"/>
  <c r="BD213" i="208" s="1"/>
  <c r="BG213" i="208" s="1"/>
  <c r="BF213" i="208" s="1"/>
  <c r="BI213" i="208" s="1"/>
  <c r="BH213" i="208" s="1"/>
  <c r="AQ42" i="220"/>
  <c r="BE219" i="207"/>
  <c r="BD219" i="207" s="1"/>
  <c r="BG219" i="207" s="1"/>
  <c r="BF219" i="207" s="1"/>
  <c r="BI219" i="207" s="1"/>
  <c r="BH219" i="207" s="1"/>
  <c r="AL33" i="220"/>
  <c r="AK46" i="220"/>
  <c r="BE109" i="208"/>
  <c r="BD109" i="208" s="1"/>
  <c r="BG109" i="208" s="1"/>
  <c r="BF109" i="208" s="1"/>
  <c r="BI109" i="208" s="1"/>
  <c r="BH109" i="208" s="1"/>
  <c r="BE205" i="208"/>
  <c r="BD205" i="208" s="1"/>
  <c r="BG205" i="208" s="1"/>
  <c r="BF205" i="208" s="1"/>
  <c r="BI205" i="208" s="1"/>
  <c r="BH205" i="208" s="1"/>
  <c r="BE112" i="208"/>
  <c r="BD112" i="208" s="1"/>
  <c r="BG112" i="208" s="1"/>
  <c r="BF112" i="208" s="1"/>
  <c r="BI112" i="208" s="1"/>
  <c r="BH112" i="208" s="1"/>
  <c r="BE197" i="207"/>
  <c r="BD197" i="207" s="1"/>
  <c r="BG197" i="207" s="1"/>
  <c r="BF197" i="207" s="1"/>
  <c r="BI197" i="207" s="1"/>
  <c r="BH197" i="207" s="1"/>
  <c r="BE72" i="207"/>
  <c r="BD72" i="207" s="1"/>
  <c r="BG72" i="207" s="1"/>
  <c r="BF72" i="207" s="1"/>
  <c r="BI72" i="207" s="1"/>
  <c r="BH72" i="207" s="1"/>
  <c r="BE232" i="208"/>
  <c r="BD232" i="208" s="1"/>
  <c r="BG232" i="208" s="1"/>
  <c r="BF232" i="208" s="1"/>
  <c r="BI232" i="208" s="1"/>
  <c r="BH232" i="208" s="1"/>
  <c r="AU36" i="220"/>
  <c r="BE195" i="208"/>
  <c r="BD195" i="208" s="1"/>
  <c r="BG195" i="208" s="1"/>
  <c r="BF195" i="208" s="1"/>
  <c r="BI195" i="208" s="1"/>
  <c r="BH195" i="208" s="1"/>
  <c r="AK51" i="220"/>
  <c r="AL43" i="220"/>
  <c r="Y49" i="199"/>
  <c r="AT42" i="220"/>
  <c r="AR61" i="220"/>
  <c r="Y184" i="199"/>
  <c r="BE242" i="208"/>
  <c r="BD242" i="208" s="1"/>
  <c r="BG242" i="208" s="1"/>
  <c r="BF242" i="208" s="1"/>
  <c r="BI242" i="208" s="1"/>
  <c r="BH242" i="208" s="1"/>
  <c r="AQ136" i="207"/>
  <c r="AP136" i="207" s="1"/>
  <c r="AS136" i="207" s="1"/>
  <c r="AR136" i="207" s="1"/>
  <c r="AU136" i="207" s="1"/>
  <c r="AT136" i="207" s="1"/>
  <c r="BE236" i="207"/>
  <c r="BD236" i="207" s="1"/>
  <c r="BG236" i="207" s="1"/>
  <c r="BF236" i="207" s="1"/>
  <c r="BI236" i="207" s="1"/>
  <c r="BH236" i="207" s="1"/>
  <c r="BE243" i="207"/>
  <c r="BD243" i="207" s="1"/>
  <c r="BG243" i="207" s="1"/>
  <c r="BF243" i="207" s="1"/>
  <c r="BI243" i="207" s="1"/>
  <c r="BH243" i="207" s="1"/>
  <c r="BE55" i="207"/>
  <c r="BD55" i="207" s="1"/>
  <c r="BG55" i="207" s="1"/>
  <c r="BF55" i="207" s="1"/>
  <c r="BI55" i="207" s="1"/>
  <c r="BH55" i="207" s="1"/>
  <c r="AJ50" i="220"/>
  <c r="BE190" i="207"/>
  <c r="BD190" i="207" s="1"/>
  <c r="BG190" i="207" s="1"/>
  <c r="BF190" i="207" s="1"/>
  <c r="BI190" i="207" s="1"/>
  <c r="BH190" i="207" s="1"/>
  <c r="AT39" i="220"/>
  <c r="AR33" i="220"/>
  <c r="BE232" i="207"/>
  <c r="BD232" i="207" s="1"/>
  <c r="BG232" i="207" s="1"/>
  <c r="BF232" i="207" s="1"/>
  <c r="BI232" i="207" s="1"/>
  <c r="BH232" i="207" s="1"/>
  <c r="AO42" i="220"/>
  <c r="AM34" i="220"/>
  <c r="BE132" i="208"/>
  <c r="BD132" i="208" s="1"/>
  <c r="BG132" i="208" s="1"/>
  <c r="BF132" i="208" s="1"/>
  <c r="BI132" i="208" s="1"/>
  <c r="BH132" i="208" s="1"/>
  <c r="BE244" i="208"/>
  <c r="BD244" i="208" s="1"/>
  <c r="BG244" i="208" s="1"/>
  <c r="BF244" i="208" s="1"/>
  <c r="BI244" i="208" s="1"/>
  <c r="BH244" i="208" s="1"/>
  <c r="AJ55" i="220"/>
  <c r="AP39" i="220"/>
  <c r="AT48" i="220"/>
  <c r="AO54" i="220"/>
  <c r="AQ50" i="220"/>
  <c r="BE233" i="208"/>
  <c r="BD233" i="208" s="1"/>
  <c r="BG233" i="208" s="1"/>
  <c r="BF233" i="208" s="1"/>
  <c r="BI233" i="208" s="1"/>
  <c r="BH233" i="208" s="1"/>
  <c r="BE48" i="207"/>
  <c r="BD48" i="207" s="1"/>
  <c r="BG48" i="207" s="1"/>
  <c r="BF48" i="207" s="1"/>
  <c r="BI48" i="207" s="1"/>
  <c r="BH48" i="207" s="1"/>
  <c r="AQ32" i="220"/>
  <c r="AJ54" i="220"/>
  <c r="AO33" i="220"/>
  <c r="AL47" i="220"/>
  <c r="AQ241" i="207"/>
  <c r="AP241" i="207" s="1"/>
  <c r="AS241" i="207" s="1"/>
  <c r="AR241" i="207" s="1"/>
  <c r="AU241" i="207" s="1"/>
  <c r="AT241" i="207" s="1"/>
  <c r="AJ49" i="220"/>
  <c r="AR35" i="220"/>
  <c r="AN53" i="220"/>
  <c r="AQ47" i="220"/>
  <c r="AR31" i="220"/>
  <c r="BE254" i="208"/>
  <c r="BD254" i="208" s="1"/>
  <c r="BG254" i="208" s="1"/>
  <c r="BF254" i="208" s="1"/>
  <c r="BI254" i="208" s="1"/>
  <c r="BH254" i="208" s="1"/>
  <c r="BE137" i="207"/>
  <c r="BD137" i="207" s="1"/>
  <c r="BG137" i="207" s="1"/>
  <c r="BF137" i="207" s="1"/>
  <c r="BI137" i="207" s="1"/>
  <c r="BH137" i="207" s="1"/>
  <c r="AQ41" i="208"/>
  <c r="AP41" i="208" s="1"/>
  <c r="AS41" i="208" s="1"/>
  <c r="AR41" i="208" s="1"/>
  <c r="AU41" i="208" s="1"/>
  <c r="AT41" i="208" s="1"/>
  <c r="AQ61" i="220"/>
  <c r="AN55" i="220"/>
  <c r="BE207" i="208"/>
  <c r="BD207" i="208" s="1"/>
  <c r="BG207" i="208" s="1"/>
  <c r="BF207" i="208" s="1"/>
  <c r="BI207" i="208" s="1"/>
  <c r="BH207" i="208" s="1"/>
  <c r="AU32" i="220"/>
  <c r="AS48" i="220"/>
  <c r="AO38" i="220"/>
  <c r="BE251" i="208"/>
  <c r="BD251" i="208" s="1"/>
  <c r="BG251" i="208" s="1"/>
  <c r="BF251" i="208" s="1"/>
  <c r="BI251" i="208" s="1"/>
  <c r="BH251" i="208" s="1"/>
  <c r="AO44" i="220"/>
  <c r="BE47" i="207"/>
  <c r="BD47" i="207" s="1"/>
  <c r="BG47" i="207" s="1"/>
  <c r="BF47" i="207" s="1"/>
  <c r="BI47" i="207" s="1"/>
  <c r="BH47" i="207" s="1"/>
  <c r="AL54" i="220"/>
  <c r="BE66" i="208"/>
  <c r="BD66" i="208" s="1"/>
  <c r="BG66" i="208" s="1"/>
  <c r="BF66" i="208" s="1"/>
  <c r="BI66" i="208" s="1"/>
  <c r="BH66" i="208" s="1"/>
  <c r="BE218" i="207"/>
  <c r="BD218" i="207" s="1"/>
  <c r="BG218" i="207" s="1"/>
  <c r="BF218" i="207" s="1"/>
  <c r="BI218" i="207" s="1"/>
  <c r="BH218" i="207" s="1"/>
  <c r="BE57" i="207"/>
  <c r="BD57" i="207" s="1"/>
  <c r="BG57" i="207" s="1"/>
  <c r="BF57" i="207" s="1"/>
  <c r="BI57" i="207" s="1"/>
  <c r="BH57" i="207" s="1"/>
  <c r="Y24" i="199"/>
  <c r="BE189" i="207"/>
  <c r="BD189" i="207" s="1"/>
  <c r="BG189" i="207" s="1"/>
  <c r="BF189" i="207" s="1"/>
  <c r="BI189" i="207" s="1"/>
  <c r="BH189" i="207" s="1"/>
  <c r="BE247" i="208"/>
  <c r="BD247" i="208" s="1"/>
  <c r="BG247" i="208" s="1"/>
  <c r="BF247" i="208" s="1"/>
  <c r="BI247" i="208" s="1"/>
  <c r="BH247" i="208" s="1"/>
  <c r="AO59" i="220"/>
  <c r="BE186" i="207"/>
  <c r="BD186" i="207" s="1"/>
  <c r="BG186" i="207" s="1"/>
  <c r="BF186" i="207" s="1"/>
  <c r="BI186" i="207" s="1"/>
  <c r="BH186" i="207" s="1"/>
  <c r="BE217" i="208"/>
  <c r="BD217" i="208" s="1"/>
  <c r="BG217" i="208" s="1"/>
  <c r="BF217" i="208" s="1"/>
  <c r="BI217" i="208" s="1"/>
  <c r="BH217" i="208" s="1"/>
  <c r="AO35" i="220"/>
  <c r="AM33" i="220"/>
  <c r="AJ57" i="220"/>
  <c r="BE145" i="208"/>
  <c r="BD145" i="208" s="1"/>
  <c r="BG145" i="208" s="1"/>
  <c r="BF145" i="208" s="1"/>
  <c r="BI145" i="208" s="1"/>
  <c r="BH145" i="208" s="1"/>
  <c r="BE201" i="208"/>
  <c r="BD201" i="208" s="1"/>
  <c r="BG201" i="208" s="1"/>
  <c r="BF201" i="208" s="1"/>
  <c r="BI201" i="208" s="1"/>
  <c r="BH201" i="208" s="1"/>
  <c r="BE210" i="208"/>
  <c r="BD210" i="208" s="1"/>
  <c r="BG210" i="208" s="1"/>
  <c r="BF210" i="208" s="1"/>
  <c r="BI210" i="208" s="1"/>
  <c r="BH210" i="208" s="1"/>
  <c r="BE235" i="207"/>
  <c r="BD235" i="207" s="1"/>
  <c r="BG235" i="207" s="1"/>
  <c r="BF235" i="207" s="1"/>
  <c r="BI235" i="207" s="1"/>
  <c r="BH235" i="207" s="1"/>
  <c r="BE265" i="207"/>
  <c r="BD265" i="207" s="1"/>
  <c r="BG265" i="207" s="1"/>
  <c r="BF265" i="207" s="1"/>
  <c r="BI265" i="207" s="1"/>
  <c r="BH265" i="207" s="1"/>
  <c r="AL62" i="220"/>
  <c r="AQ48" i="220"/>
  <c r="AM43" i="220"/>
  <c r="AS59" i="220"/>
  <c r="AU45" i="220"/>
  <c r="BE54" i="207"/>
  <c r="BD54" i="207" s="1"/>
  <c r="BG54" i="207" s="1"/>
  <c r="BF54" i="207" s="1"/>
  <c r="BI54" i="207" s="1"/>
  <c r="BH54" i="207" s="1"/>
  <c r="AK39" i="220"/>
  <c r="AS42" i="220"/>
  <c r="BE234" i="207"/>
  <c r="BD234" i="207" s="1"/>
  <c r="BG234" i="207" s="1"/>
  <c r="BF234" i="207" s="1"/>
  <c r="BI234" i="207" s="1"/>
  <c r="BH234" i="207" s="1"/>
  <c r="BE229" i="208"/>
  <c r="BD229" i="208" s="1"/>
  <c r="BG229" i="208" s="1"/>
  <c r="BF229" i="208" s="1"/>
  <c r="BI229" i="208" s="1"/>
  <c r="BH229" i="208" s="1"/>
  <c r="BE133" i="208"/>
  <c r="BD133" i="208" s="1"/>
  <c r="BG133" i="208" s="1"/>
  <c r="BF133" i="208" s="1"/>
  <c r="BI133" i="208" s="1"/>
  <c r="BH133" i="208" s="1"/>
  <c r="BE227" i="207"/>
  <c r="BD227" i="207" s="1"/>
  <c r="BG227" i="207" s="1"/>
  <c r="BF227" i="207" s="1"/>
  <c r="BI227" i="207" s="1"/>
  <c r="BH227" i="207" s="1"/>
  <c r="BE131" i="207"/>
  <c r="BD131" i="207" s="1"/>
  <c r="BG131" i="207" s="1"/>
  <c r="BF131" i="207" s="1"/>
  <c r="BI131" i="207" s="1"/>
  <c r="BH131" i="207" s="1"/>
  <c r="BE127" i="208"/>
  <c r="BD127" i="208" s="1"/>
  <c r="BG127" i="208" s="1"/>
  <c r="BF127" i="208" s="1"/>
  <c r="BI127" i="208" s="1"/>
  <c r="BH127" i="208" s="1"/>
  <c r="AR45" i="220"/>
  <c r="AQ40" i="220"/>
  <c r="AM42" i="220"/>
  <c r="AN36" i="220"/>
  <c r="AQ60" i="220"/>
  <c r="AJ53" i="220"/>
  <c r="BE223" i="208"/>
  <c r="BD223" i="208" s="1"/>
  <c r="BG223" i="208" s="1"/>
  <c r="BF223" i="208" s="1"/>
  <c r="BI223" i="208" s="1"/>
  <c r="BH223" i="208" s="1"/>
  <c r="AQ216" i="207"/>
  <c r="AP216" i="207" s="1"/>
  <c r="AS216" i="207" s="1"/>
  <c r="AR216" i="207" s="1"/>
  <c r="AU216" i="207" s="1"/>
  <c r="AT216" i="207" s="1"/>
  <c r="BE135" i="207"/>
  <c r="BD135" i="207" s="1"/>
  <c r="BG135" i="207" s="1"/>
  <c r="BF135" i="207" s="1"/>
  <c r="BI135" i="207" s="1"/>
  <c r="BH135" i="207" s="1"/>
  <c r="BE189" i="208"/>
  <c r="BD189" i="208" s="1"/>
  <c r="BG189" i="208" s="1"/>
  <c r="BF189" i="208" s="1"/>
  <c r="BI189" i="208" s="1"/>
  <c r="BH189" i="208" s="1"/>
  <c r="BE60" i="208"/>
  <c r="BD60" i="208" s="1"/>
  <c r="BG60" i="208" s="1"/>
  <c r="BF60" i="208" s="1"/>
  <c r="BI60" i="208" s="1"/>
  <c r="BH60" i="208" s="1"/>
  <c r="AO62" i="220"/>
  <c r="AT52" i="220"/>
  <c r="AO43" i="220"/>
  <c r="AQ43" i="220"/>
  <c r="BE122" i="207"/>
  <c r="BD122" i="207" s="1"/>
  <c r="BG122" i="207" s="1"/>
  <c r="BF122" i="207" s="1"/>
  <c r="BI122" i="207" s="1"/>
  <c r="BH122" i="207" s="1"/>
  <c r="BE202" i="208"/>
  <c r="BD202" i="208" s="1"/>
  <c r="BG202" i="208" s="1"/>
  <c r="BF202" i="208" s="1"/>
  <c r="BI202" i="208" s="1"/>
  <c r="BH202" i="208" s="1"/>
  <c r="AT59" i="220"/>
  <c r="AP60" i="220"/>
  <c r="AP33" i="220"/>
  <c r="AU49" i="220"/>
  <c r="AT62" i="220"/>
  <c r="AM54" i="220"/>
  <c r="BE191" i="207"/>
  <c r="BD191" i="207" s="1"/>
  <c r="BG191" i="207" s="1"/>
  <c r="BF191" i="207" s="1"/>
  <c r="BI191" i="207" s="1"/>
  <c r="BH191" i="207" s="1"/>
  <c r="BE43" i="208"/>
  <c r="BD43" i="208" s="1"/>
  <c r="BG43" i="208" s="1"/>
  <c r="BF43" i="208" s="1"/>
  <c r="BI43" i="208" s="1"/>
  <c r="BH43" i="208" s="1"/>
  <c r="AQ216" i="208"/>
  <c r="AP216" i="208" s="1"/>
  <c r="AS216" i="208" s="1"/>
  <c r="AR216" i="208" s="1"/>
  <c r="AU216" i="208" s="1"/>
  <c r="AT216" i="208" s="1"/>
  <c r="AM39" i="220"/>
  <c r="BE59" i="208"/>
  <c r="BD59" i="208" s="1"/>
  <c r="BG59" i="208" s="1"/>
  <c r="BF59" i="208" s="1"/>
  <c r="BI59" i="208" s="1"/>
  <c r="BH59" i="208" s="1"/>
  <c r="AN45" i="220"/>
  <c r="AN57" i="220"/>
  <c r="BE66" i="207"/>
  <c r="BD66" i="207" s="1"/>
  <c r="BG66" i="207" s="1"/>
  <c r="BF66" i="207" s="1"/>
  <c r="BI66" i="207" s="1"/>
  <c r="BH66" i="207" s="1"/>
  <c r="BE63" i="207"/>
  <c r="BD63" i="207" s="1"/>
  <c r="BG63" i="207" s="1"/>
  <c r="BF63" i="207" s="1"/>
  <c r="BI63" i="207" s="1"/>
  <c r="BH63" i="207" s="1"/>
  <c r="Y199" i="199"/>
  <c r="AK50" i="220"/>
  <c r="AS44" i="220"/>
  <c r="BE125" i="208"/>
  <c r="BD125" i="208" s="1"/>
  <c r="BG125" i="208" s="1"/>
  <c r="BF125" i="208" s="1"/>
  <c r="BI125" i="208" s="1"/>
  <c r="BH125" i="208" s="1"/>
  <c r="AJ47" i="220"/>
  <c r="AP57" i="220"/>
  <c r="BE225" i="207"/>
  <c r="BD225" i="207" s="1"/>
  <c r="BG225" i="207" s="1"/>
  <c r="BF225" i="207" s="1"/>
  <c r="BI225" i="207" s="1"/>
  <c r="BH225" i="207" s="1"/>
  <c r="BE246" i="207"/>
  <c r="BD246" i="207" s="1"/>
  <c r="BG246" i="207" s="1"/>
  <c r="BF246" i="207" s="1"/>
  <c r="BI246" i="207" s="1"/>
  <c r="BH246" i="207" s="1"/>
  <c r="BE151" i="208"/>
  <c r="BD151" i="208" s="1"/>
  <c r="BG151" i="208" s="1"/>
  <c r="BF151" i="208" s="1"/>
  <c r="BI151" i="208" s="1"/>
  <c r="BH151" i="208" s="1"/>
  <c r="AS50" i="220"/>
  <c r="AJ48" i="220"/>
  <c r="AO37" i="220"/>
  <c r="BE221" i="207"/>
  <c r="BD221" i="207" s="1"/>
  <c r="BG221" i="207" s="1"/>
  <c r="BF221" i="207" s="1"/>
  <c r="BI221" i="207" s="1"/>
  <c r="BH221" i="207" s="1"/>
  <c r="BE45" i="207"/>
  <c r="BD45" i="207" s="1"/>
  <c r="BG45" i="207" s="1"/>
  <c r="BF45" i="207" s="1"/>
  <c r="BI45" i="207" s="1"/>
  <c r="BH45" i="207" s="1"/>
  <c r="AO61" i="220"/>
  <c r="AP47" i="220"/>
  <c r="BE121" i="207"/>
  <c r="BD121" i="207" s="1"/>
  <c r="BG121" i="207" s="1"/>
  <c r="BF121" i="207" s="1"/>
  <c r="BI121" i="207" s="1"/>
  <c r="BH121" i="207" s="1"/>
  <c r="AR48" i="220"/>
  <c r="AO53" i="220"/>
  <c r="AR46" i="220"/>
  <c r="BE259" i="208"/>
  <c r="BD259" i="208" s="1"/>
  <c r="BG259" i="208" s="1"/>
  <c r="BF259" i="208" s="1"/>
  <c r="BI259" i="208" s="1"/>
  <c r="BH259" i="208" s="1"/>
  <c r="BE137" i="208"/>
  <c r="BD137" i="208" s="1"/>
  <c r="BG137" i="208" s="1"/>
  <c r="BF137" i="208" s="1"/>
  <c r="BI137" i="208" s="1"/>
  <c r="BH137" i="208" s="1"/>
  <c r="AO60" i="220"/>
  <c r="AS36" i="220"/>
  <c r="BE203" i="207"/>
  <c r="BD203" i="207" s="1"/>
  <c r="BG203" i="207" s="1"/>
  <c r="BF203" i="207" s="1"/>
  <c r="BI203" i="207" s="1"/>
  <c r="BH203" i="207" s="1"/>
  <c r="BE115" i="208"/>
  <c r="BD115" i="208" s="1"/>
  <c r="BG115" i="208" s="1"/>
  <c r="BF115" i="208" s="1"/>
  <c r="BI115" i="208" s="1"/>
  <c r="BH115" i="208" s="1"/>
  <c r="BE64" i="207"/>
  <c r="BD64" i="207" s="1"/>
  <c r="BG64" i="207" s="1"/>
  <c r="BF64" i="207" s="1"/>
  <c r="BI64" i="207" s="1"/>
  <c r="BH64" i="207" s="1"/>
  <c r="AL59" i="220"/>
  <c r="AS47" i="220"/>
  <c r="AR57" i="220"/>
  <c r="BE266" i="208"/>
  <c r="BD266" i="208" s="1"/>
  <c r="BG266" i="208" s="1"/>
  <c r="BF266" i="208" s="1"/>
  <c r="BI266" i="208" s="1"/>
  <c r="BH266" i="208" s="1"/>
  <c r="AQ45" i="220"/>
  <c r="AK36" i="220"/>
  <c r="AO57" i="220"/>
  <c r="AP48" i="220"/>
  <c r="Y152" i="199"/>
  <c r="AT44" i="220"/>
  <c r="BE241" i="207"/>
  <c r="BD241" i="207" s="1"/>
  <c r="BG241" i="207" s="1"/>
  <c r="BF241" i="207" s="1"/>
  <c r="BI241" i="207" s="1"/>
  <c r="BH241" i="207" s="1"/>
  <c r="BE228" i="207"/>
  <c r="BD228" i="207" s="1"/>
  <c r="BG228" i="207" s="1"/>
  <c r="BF228" i="207" s="1"/>
  <c r="BI228" i="207" s="1"/>
  <c r="BH228" i="207" s="1"/>
  <c r="BE60" i="207"/>
  <c r="BD60" i="207" s="1"/>
  <c r="BG60" i="207" s="1"/>
  <c r="BF60" i="207" s="1"/>
  <c r="BI60" i="207" s="1"/>
  <c r="BH60" i="207" s="1"/>
  <c r="AJ58" i="220"/>
  <c r="AN49" i="220"/>
  <c r="AL50" i="220"/>
  <c r="AN58" i="220"/>
  <c r="Y44" i="199"/>
  <c r="AU62" i="220"/>
  <c r="AT41" i="220"/>
  <c r="AR38" i="220"/>
  <c r="BE263" i="207"/>
  <c r="BD263" i="207" s="1"/>
  <c r="BG263" i="207" s="1"/>
  <c r="BF263" i="207" s="1"/>
  <c r="BI263" i="207" s="1"/>
  <c r="BH263" i="207" s="1"/>
  <c r="AM58" i="220"/>
  <c r="BE253" i="207"/>
  <c r="BD253" i="207" s="1"/>
  <c r="BG253" i="207" s="1"/>
  <c r="BF253" i="207" s="1"/>
  <c r="BI253" i="207" s="1"/>
  <c r="BH253" i="207" s="1"/>
  <c r="AN41" i="220"/>
  <c r="BE120" i="207"/>
  <c r="BD120" i="207" s="1"/>
  <c r="BG120" i="207" s="1"/>
  <c r="BF120" i="207" s="1"/>
  <c r="BI120" i="207" s="1"/>
  <c r="BH120" i="207" s="1"/>
  <c r="AJ36" i="220"/>
  <c r="BE110" i="208"/>
  <c r="BD110" i="208" s="1"/>
  <c r="BG110" i="208" s="1"/>
  <c r="BF110" i="208" s="1"/>
  <c r="BI110" i="208" s="1"/>
  <c r="BH110" i="208" s="1"/>
  <c r="BE230" i="207"/>
  <c r="BD230" i="207" s="1"/>
  <c r="BG230" i="207" s="1"/>
  <c r="BF230" i="207" s="1"/>
  <c r="BI230" i="207" s="1"/>
  <c r="BH230" i="207" s="1"/>
  <c r="BE226" i="207"/>
  <c r="BD226" i="207" s="1"/>
  <c r="BG226" i="207" s="1"/>
  <c r="BF226" i="207" s="1"/>
  <c r="BI226" i="207" s="1"/>
  <c r="BH226" i="207" s="1"/>
  <c r="AN47" i="220"/>
  <c r="AQ44" i="220"/>
  <c r="AU38" i="220"/>
  <c r="BE124" i="207"/>
  <c r="BD124" i="207" s="1"/>
  <c r="BG124" i="207" s="1"/>
  <c r="BF124" i="207" s="1"/>
  <c r="BI124" i="207" s="1"/>
  <c r="BH124" i="207" s="1"/>
  <c r="Y48" i="199"/>
  <c r="BE71" i="207"/>
  <c r="BD71" i="207" s="1"/>
  <c r="BG71" i="207" s="1"/>
  <c r="BF71" i="207" s="1"/>
  <c r="BI71" i="207" s="1"/>
  <c r="BH71" i="207" s="1"/>
  <c r="BE138" i="207"/>
  <c r="BD138" i="207" s="1"/>
  <c r="BG138" i="207" s="1"/>
  <c r="BF138" i="207" s="1"/>
  <c r="BI138" i="207" s="1"/>
  <c r="BH138" i="207" s="1"/>
  <c r="AT34" i="220"/>
  <c r="AK42" i="220"/>
  <c r="AJ38" i="220"/>
  <c r="AL48" i="220"/>
  <c r="AU37" i="220"/>
  <c r="AR52" i="220"/>
  <c r="BE218" i="208"/>
  <c r="BD218" i="208" s="1"/>
  <c r="BG218" i="208" s="1"/>
  <c r="BF218" i="208" s="1"/>
  <c r="BI218" i="208" s="1"/>
  <c r="BH218" i="208" s="1"/>
  <c r="BE129" i="207"/>
  <c r="BD129" i="207" s="1"/>
  <c r="BG129" i="207" s="1"/>
  <c r="BF129" i="207" s="1"/>
  <c r="BI129" i="207" s="1"/>
  <c r="BH129" i="207" s="1"/>
  <c r="AP44" i="220"/>
  <c r="AO34" i="220"/>
  <c r="AP43" i="220"/>
  <c r="BE258" i="208"/>
  <c r="BD258" i="208" s="1"/>
  <c r="BG258" i="208" s="1"/>
  <c r="BF258" i="208" s="1"/>
  <c r="BI258" i="208" s="1"/>
  <c r="BH258" i="208" s="1"/>
  <c r="Y30" i="199"/>
  <c r="AU55" i="220"/>
  <c r="BE141" i="207"/>
  <c r="BD141" i="207" s="1"/>
  <c r="BG141" i="207" s="1"/>
  <c r="BF141" i="207" s="1"/>
  <c r="BI141" i="207" s="1"/>
  <c r="BH141" i="207" s="1"/>
  <c r="BE130" i="208"/>
  <c r="BD130" i="208" s="1"/>
  <c r="BG130" i="208" s="1"/>
  <c r="BF130" i="208" s="1"/>
  <c r="BI130" i="208" s="1"/>
  <c r="BH130" i="208" s="1"/>
  <c r="AL61" i="220"/>
  <c r="AS52" i="220"/>
  <c r="BE140" i="208"/>
  <c r="BD140" i="208" s="1"/>
  <c r="BG140" i="208" s="1"/>
  <c r="BF140" i="208" s="1"/>
  <c r="BI140" i="208" s="1"/>
  <c r="BH140" i="208" s="1"/>
  <c r="BE54" i="208"/>
  <c r="BD54" i="208" s="1"/>
  <c r="BG54" i="208" s="1"/>
  <c r="BF54" i="208" s="1"/>
  <c r="BI54" i="208" s="1"/>
  <c r="BH54" i="208" s="1"/>
  <c r="BE123" i="208"/>
  <c r="BD123" i="208" s="1"/>
  <c r="BG123" i="208" s="1"/>
  <c r="BF123" i="208" s="1"/>
  <c r="BI123" i="208" s="1"/>
  <c r="BH123" i="208" s="1"/>
  <c r="BE65" i="207"/>
  <c r="BD65" i="207" s="1"/>
  <c r="BG65" i="207" s="1"/>
  <c r="BF65" i="207" s="1"/>
  <c r="BI65" i="207" s="1"/>
  <c r="BH65" i="207" s="1"/>
  <c r="AU57" i="220"/>
  <c r="AR60" i="220"/>
  <c r="BE220" i="207"/>
  <c r="BD220" i="207" s="1"/>
  <c r="BG220" i="207" s="1"/>
  <c r="BF220" i="207" s="1"/>
  <c r="BI220" i="207" s="1"/>
  <c r="BH220" i="207" s="1"/>
  <c r="AU48" i="220"/>
  <c r="AK48" i="220"/>
  <c r="AT38" i="220"/>
  <c r="AT61" i="220"/>
  <c r="BE146" i="207"/>
  <c r="BD146" i="207" s="1"/>
  <c r="BG146" i="207" s="1"/>
  <c r="BF146" i="207" s="1"/>
  <c r="BI146" i="207" s="1"/>
  <c r="BH146" i="207" s="1"/>
  <c r="AN39" i="220"/>
  <c r="BE119" i="207"/>
  <c r="BD119" i="207" s="1"/>
  <c r="BG119" i="207" s="1"/>
  <c r="BF119" i="207" s="1"/>
  <c r="BI119" i="207" s="1"/>
  <c r="BH119" i="207" s="1"/>
  <c r="Y103" i="199"/>
  <c r="AO31" i="220"/>
  <c r="BE146" i="208"/>
  <c r="BD146" i="208" s="1"/>
  <c r="BG146" i="208" s="1"/>
  <c r="BF146" i="208" s="1"/>
  <c r="BI146" i="208" s="1"/>
  <c r="BH146" i="208" s="1"/>
  <c r="BE121" i="208"/>
  <c r="BD121" i="208" s="1"/>
  <c r="BG121" i="208" s="1"/>
  <c r="BF121" i="208" s="1"/>
  <c r="BI121" i="208" s="1"/>
  <c r="BH121" i="208" s="1"/>
  <c r="BE140" i="207"/>
  <c r="BD140" i="207" s="1"/>
  <c r="BG140" i="207" s="1"/>
  <c r="BF140" i="207" s="1"/>
  <c r="BI140" i="207" s="1"/>
  <c r="BH140" i="207" s="1"/>
  <c r="BE48" i="208"/>
  <c r="BD48" i="208" s="1"/>
  <c r="BG48" i="208" s="1"/>
  <c r="BF48" i="208" s="1"/>
  <c r="BI48" i="208" s="1"/>
  <c r="BH48" i="208" s="1"/>
  <c r="AP49" i="220"/>
  <c r="AS37" i="220"/>
  <c r="AJ33" i="220"/>
  <c r="BE115" i="207"/>
  <c r="BD115" i="207" s="1"/>
  <c r="BG115" i="207" s="1"/>
  <c r="BF115" i="207" s="1"/>
  <c r="BI115" i="207" s="1"/>
  <c r="BH115" i="207" s="1"/>
  <c r="BE250" i="207"/>
  <c r="BD250" i="207" s="1"/>
  <c r="BG250" i="207" s="1"/>
  <c r="BF250" i="207" s="1"/>
  <c r="BI250" i="207" s="1"/>
  <c r="BH250" i="207" s="1"/>
  <c r="AR56" i="220"/>
  <c r="BE236" i="208"/>
  <c r="BD236" i="208" s="1"/>
  <c r="BG236" i="208" s="1"/>
  <c r="BF236" i="208" s="1"/>
  <c r="BI236" i="208" s="1"/>
  <c r="BH236" i="208" s="1"/>
  <c r="BE211" i="207"/>
  <c r="BD211" i="207" s="1"/>
  <c r="BG211" i="207" s="1"/>
  <c r="BF211" i="207" s="1"/>
  <c r="BI211" i="207" s="1"/>
  <c r="BH211" i="207" s="1"/>
  <c r="BE184" i="207"/>
  <c r="BD184" i="207" s="1"/>
  <c r="BG184" i="207" s="1"/>
  <c r="BF184" i="207" s="1"/>
  <c r="BI184" i="207" s="1"/>
  <c r="BH184" i="207" s="1"/>
  <c r="BE205" i="207"/>
  <c r="BD205" i="207" s="1"/>
  <c r="BG205" i="207" s="1"/>
  <c r="BF205" i="207" s="1"/>
  <c r="BI205" i="207" s="1"/>
  <c r="BH205" i="207" s="1"/>
  <c r="AQ41" i="207"/>
  <c r="AP41" i="207" s="1"/>
  <c r="AS41" i="207" s="1"/>
  <c r="AR41" i="207" s="1"/>
  <c r="AU41" i="207" s="1"/>
  <c r="AT41" i="207" s="1"/>
  <c r="Y170" i="199"/>
  <c r="AK57" i="220"/>
  <c r="AP31" i="220"/>
  <c r="AN61" i="220"/>
  <c r="Y39" i="199"/>
  <c r="AU40" i="220"/>
  <c r="AU54" i="220"/>
  <c r="BE217" i="207"/>
  <c r="BD217" i="207" s="1"/>
  <c r="BG217" i="207" s="1"/>
  <c r="BF217" i="207" s="1"/>
  <c r="BI217" i="207" s="1"/>
  <c r="BH217" i="207" s="1"/>
  <c r="AJ52" i="220"/>
  <c r="AJ59" i="220"/>
  <c r="BE105" i="207"/>
  <c r="BD105" i="207" s="1"/>
  <c r="BG105" i="207" s="1"/>
  <c r="BF105" i="207" s="1"/>
  <c r="BI105" i="207" s="1"/>
  <c r="BH105" i="207" s="1"/>
  <c r="AU44" i="220"/>
  <c r="AL46" i="220"/>
  <c r="AQ55" i="220"/>
  <c r="Y189" i="199"/>
  <c r="BE103" i="208"/>
  <c r="BD103" i="208" s="1"/>
  <c r="BG103" i="208" s="1"/>
  <c r="BF103" i="208" s="1"/>
  <c r="BI103" i="208" s="1"/>
  <c r="BH103" i="208" s="1"/>
  <c r="BE224" i="207"/>
  <c r="BD224" i="207" s="1"/>
  <c r="BG224" i="207" s="1"/>
  <c r="BF224" i="207" s="1"/>
  <c r="BI224" i="207" s="1"/>
  <c r="BH224" i="207" s="1"/>
  <c r="BE112" i="207"/>
  <c r="BD112" i="207" s="1"/>
  <c r="BG112" i="207" s="1"/>
  <c r="BF112" i="207" s="1"/>
  <c r="BI112" i="207" s="1"/>
  <c r="BH112" i="207" s="1"/>
  <c r="BE247" i="207"/>
  <c r="BD247" i="207" s="1"/>
  <c r="BG247" i="207" s="1"/>
  <c r="BF247" i="207" s="1"/>
  <c r="BI247" i="207" s="1"/>
  <c r="BH247" i="207" s="1"/>
  <c r="BE128" i="207"/>
  <c r="BD128" i="207" s="1"/>
  <c r="BG128" i="207" s="1"/>
  <c r="BF128" i="207" s="1"/>
  <c r="BI128" i="207" s="1"/>
  <c r="BH128" i="207" s="1"/>
  <c r="AN33" i="220"/>
  <c r="BE248" i="207"/>
  <c r="BD248" i="207" s="1"/>
  <c r="BG248" i="207" s="1"/>
  <c r="BF248" i="207" s="1"/>
  <c r="BI248" i="207" s="1"/>
  <c r="BH248" i="207" s="1"/>
  <c r="AP41" i="220"/>
  <c r="AP56" i="220"/>
  <c r="BE106" i="208"/>
  <c r="BD106" i="208" s="1"/>
  <c r="BG106" i="208" s="1"/>
  <c r="BF106" i="208" s="1"/>
  <c r="BI106" i="208" s="1"/>
  <c r="BH106" i="208" s="1"/>
  <c r="BE68" i="207"/>
  <c r="BD68" i="207" s="1"/>
  <c r="BG68" i="207" s="1"/>
  <c r="BF68" i="207" s="1"/>
  <c r="BI68" i="207" s="1"/>
  <c r="BH68" i="207" s="1"/>
  <c r="Y97" i="199"/>
  <c r="BE185" i="207"/>
  <c r="BD185" i="207" s="1"/>
  <c r="BG185" i="207" s="1"/>
  <c r="BF185" i="207" s="1"/>
  <c r="BI185" i="207" s="1"/>
  <c r="BH185" i="207" s="1"/>
  <c r="BE127" i="207"/>
  <c r="BD127" i="207" s="1"/>
  <c r="BG127" i="207" s="1"/>
  <c r="BF127" i="207" s="1"/>
  <c r="BI127" i="207" s="1"/>
  <c r="BH127" i="207" s="1"/>
  <c r="AU52" i="220"/>
  <c r="BE225" i="208"/>
  <c r="BD225" i="208" s="1"/>
  <c r="BG225" i="208" s="1"/>
  <c r="BF225" i="208" s="1"/>
  <c r="BI225" i="208" s="1"/>
  <c r="BH225" i="208" s="1"/>
  <c r="BE151" i="207"/>
  <c r="BD151" i="207" s="1"/>
  <c r="BG151" i="207" s="1"/>
  <c r="BF151" i="207" s="1"/>
  <c r="BI151" i="207" s="1"/>
  <c r="BH151" i="207" s="1"/>
  <c r="AL53" i="220"/>
  <c r="AK47" i="220"/>
  <c r="BE72" i="208"/>
  <c r="BD72" i="208" s="1"/>
  <c r="BG72" i="208" s="1"/>
  <c r="BF72" i="208" s="1"/>
  <c r="BI72" i="208" s="1"/>
  <c r="BH72" i="208" s="1"/>
  <c r="AN40" i="220"/>
  <c r="AP62" i="220"/>
  <c r="AM49" i="220"/>
  <c r="BE153" i="208"/>
  <c r="BD153" i="208" s="1"/>
  <c r="BG153" i="208" s="1"/>
  <c r="BF153" i="208" s="1"/>
  <c r="BI153" i="208" s="1"/>
  <c r="BH153" i="208" s="1"/>
  <c r="AS54" i="220"/>
  <c r="AO52" i="220"/>
  <c r="BE196" i="207"/>
  <c r="BD196" i="207" s="1"/>
  <c r="BG196" i="207" s="1"/>
  <c r="BF196" i="207" s="1"/>
  <c r="BI196" i="207" s="1"/>
  <c r="BH196" i="207" s="1"/>
  <c r="AT33" i="220"/>
  <c r="AN60" i="220"/>
  <c r="AL34" i="220"/>
  <c r="AT40" i="220"/>
  <c r="AK53" i="220"/>
  <c r="AK34" i="220"/>
  <c r="AP61" i="220"/>
  <c r="AR49" i="220"/>
  <c r="AM31" i="220"/>
  <c r="BQ33" i="204" s="1"/>
  <c r="AN56" i="220"/>
  <c r="AJ43" i="220"/>
  <c r="BE45" i="208"/>
  <c r="BD45" i="208" s="1"/>
  <c r="BG45" i="208" s="1"/>
  <c r="BF45" i="208" s="1"/>
  <c r="BI45" i="208" s="1"/>
  <c r="BH45" i="208" s="1"/>
  <c r="AN44" i="220"/>
  <c r="AU39" i="220"/>
  <c r="BE150" i="207"/>
  <c r="BD150" i="207" s="1"/>
  <c r="BG150" i="207" s="1"/>
  <c r="BF150" i="207" s="1"/>
  <c r="BI150" i="207" s="1"/>
  <c r="BH150" i="207" s="1"/>
  <c r="Y34" i="199"/>
  <c r="AP37" i="220"/>
  <c r="AN52" i="220"/>
  <c r="AT54" i="220"/>
  <c r="BE138" i="208"/>
  <c r="BD138" i="208" s="1"/>
  <c r="BG138" i="208" s="1"/>
  <c r="BF138" i="208" s="1"/>
  <c r="BI138" i="208" s="1"/>
  <c r="BH138" i="208" s="1"/>
  <c r="BE206" i="207"/>
  <c r="BD206" i="207" s="1"/>
  <c r="BG206" i="207" s="1"/>
  <c r="BF206" i="207" s="1"/>
  <c r="BI206" i="207" s="1"/>
  <c r="BH206" i="207" s="1"/>
  <c r="AP54" i="220"/>
  <c r="BE223" i="207"/>
  <c r="BD223" i="207" s="1"/>
  <c r="BG223" i="207" s="1"/>
  <c r="BF223" i="207" s="1"/>
  <c r="BI223" i="207" s="1"/>
  <c r="BH223" i="207" s="1"/>
  <c r="BE260" i="208"/>
  <c r="BD260" i="208" s="1"/>
  <c r="BG260" i="208" s="1"/>
  <c r="BF260" i="208" s="1"/>
  <c r="BI260" i="208" s="1"/>
  <c r="BH260" i="208" s="1"/>
  <c r="AR32" i="220"/>
  <c r="AT35" i="220"/>
  <c r="AQ181" i="208"/>
  <c r="AP181" i="208" s="1"/>
  <c r="AS181" i="208" s="1"/>
  <c r="AR181" i="208" s="1"/>
  <c r="AU181" i="208" s="1"/>
  <c r="AT181" i="208" s="1"/>
  <c r="AS35" i="220"/>
  <c r="BE150" i="208"/>
  <c r="BD150" i="208" s="1"/>
  <c r="BG150" i="208" s="1"/>
  <c r="BF150" i="208" s="1"/>
  <c r="BI150" i="208" s="1"/>
  <c r="BH150" i="208" s="1"/>
  <c r="AK62" i="220"/>
  <c r="BE248" i="208"/>
  <c r="BD248" i="208" s="1"/>
  <c r="BG248" i="208" s="1"/>
  <c r="BF248" i="208" s="1"/>
  <c r="BI248" i="208" s="1"/>
  <c r="BH248" i="208" s="1"/>
  <c r="AS51" i="220"/>
  <c r="AQ53" i="220"/>
  <c r="AN37" i="220"/>
  <c r="AR43" i="220"/>
  <c r="BE191" i="208"/>
  <c r="BD191" i="208" s="1"/>
  <c r="BG191" i="208" s="1"/>
  <c r="BF191" i="208" s="1"/>
  <c r="BI191" i="208" s="1"/>
  <c r="BH191" i="208" s="1"/>
  <c r="AT43" i="220"/>
  <c r="BE117" i="207"/>
  <c r="BD117" i="207" s="1"/>
  <c r="BG117" i="207" s="1"/>
  <c r="BF117" i="207" s="1"/>
  <c r="BI117" i="207" s="1"/>
  <c r="BH117" i="207" s="1"/>
  <c r="AK56" i="220"/>
  <c r="BE50" i="207"/>
  <c r="BD50" i="207" s="1"/>
  <c r="BG50" i="207" s="1"/>
  <c r="BF50" i="207" s="1"/>
  <c r="BI50" i="207" s="1"/>
  <c r="BH50" i="207" s="1"/>
  <c r="AJ34" i="220"/>
  <c r="AQ49" i="220"/>
  <c r="BE116" i="207"/>
  <c r="BD116" i="207" s="1"/>
  <c r="BG116" i="207" s="1"/>
  <c r="BF116" i="207" s="1"/>
  <c r="BI116" i="207" s="1"/>
  <c r="BH116" i="207" s="1"/>
  <c r="Y37" i="199"/>
  <c r="BE139" i="208"/>
  <c r="BD139" i="208" s="1"/>
  <c r="BG139" i="208" s="1"/>
  <c r="BF139" i="208" s="1"/>
  <c r="BI139" i="208" s="1"/>
  <c r="BH139" i="208" s="1"/>
  <c r="BE110" i="207"/>
  <c r="BD110" i="207" s="1"/>
  <c r="BG110" i="207" s="1"/>
  <c r="BF110" i="207" s="1"/>
  <c r="BI110" i="207" s="1"/>
  <c r="BH110" i="207" s="1"/>
  <c r="BE200" i="207"/>
  <c r="BD200" i="207" s="1"/>
  <c r="BG200" i="207" s="1"/>
  <c r="BF200" i="207" s="1"/>
  <c r="BI200" i="207" s="1"/>
  <c r="BH200" i="207" s="1"/>
  <c r="AM60" i="220"/>
  <c r="AQ37" i="220"/>
  <c r="AK43" i="220"/>
  <c r="AU51" i="220"/>
  <c r="BE190" i="208"/>
  <c r="BD190" i="208" s="1"/>
  <c r="BG190" i="208" s="1"/>
  <c r="BF190" i="208" s="1"/>
  <c r="BI190" i="208" s="1"/>
  <c r="BH190" i="208" s="1"/>
  <c r="BE242" i="207"/>
  <c r="BD242" i="207" s="1"/>
  <c r="BG242" i="207" s="1"/>
  <c r="BF242" i="207" s="1"/>
  <c r="BI242" i="207" s="1"/>
  <c r="BH242" i="207" s="1"/>
  <c r="AP46" i="220"/>
  <c r="AO45" i="220"/>
  <c r="BE56" i="208"/>
  <c r="BD56" i="208" s="1"/>
  <c r="BG56" i="208" s="1"/>
  <c r="BF56" i="208" s="1"/>
  <c r="BI56" i="208" s="1"/>
  <c r="BH56" i="208" s="1"/>
  <c r="BE183" i="208"/>
  <c r="BD183" i="208" s="1"/>
  <c r="BG183" i="208" s="1"/>
  <c r="BF183" i="208" s="1"/>
  <c r="BI183" i="208" s="1"/>
  <c r="BH183" i="208" s="1"/>
  <c r="BE206" i="208"/>
  <c r="BD206" i="208" s="1"/>
  <c r="BG206" i="208" s="1"/>
  <c r="BF206" i="208" s="1"/>
  <c r="BI206" i="208" s="1"/>
  <c r="BH206" i="208" s="1"/>
  <c r="AS31" i="220"/>
  <c r="AQ38" i="220"/>
  <c r="Y229" i="199"/>
  <c r="BE260" i="207"/>
  <c r="BD260" i="207" s="1"/>
  <c r="BG260" i="207" s="1"/>
  <c r="BF260" i="207" s="1"/>
  <c r="BI260" i="207" s="1"/>
  <c r="BH260" i="207" s="1"/>
  <c r="BE252" i="207"/>
  <c r="BD252" i="207" s="1"/>
  <c r="BG252" i="207" s="1"/>
  <c r="BF252" i="207" s="1"/>
  <c r="BI252" i="207" s="1"/>
  <c r="BH252" i="207" s="1"/>
  <c r="Y221" i="199"/>
  <c r="AR55" i="220"/>
  <c r="AK59" i="220"/>
  <c r="AO51" i="220"/>
  <c r="AU47" i="220"/>
  <c r="AR36" i="220"/>
  <c r="AK61" i="220"/>
  <c r="AR54" i="220"/>
  <c r="AP58" i="220"/>
  <c r="BE243" i="208"/>
  <c r="BD243" i="208" s="1"/>
  <c r="BG243" i="208" s="1"/>
  <c r="BF243" i="208" s="1"/>
  <c r="BI243" i="208" s="1"/>
  <c r="BH243" i="208" s="1"/>
  <c r="Y110" i="199"/>
  <c r="AN31" i="220"/>
  <c r="BE241" i="208"/>
  <c r="BD241" i="208" s="1"/>
  <c r="BG241" i="208" s="1"/>
  <c r="BF241" i="208" s="1"/>
  <c r="BI241" i="208" s="1"/>
  <c r="BH241" i="208" s="1"/>
  <c r="AS43" i="220"/>
  <c r="Y222" i="199"/>
  <c r="BE254" i="207"/>
  <c r="BD254" i="207" s="1"/>
  <c r="BG254" i="207" s="1"/>
  <c r="BF254" i="207" s="1"/>
  <c r="BI254" i="207" s="1"/>
  <c r="BH254" i="207" s="1"/>
  <c r="AQ51" i="220"/>
  <c r="BE255" i="208"/>
  <c r="BD255" i="208" s="1"/>
  <c r="BG255" i="208" s="1"/>
  <c r="BF255" i="208" s="1"/>
  <c r="BI255" i="208" s="1"/>
  <c r="BH255" i="208" s="1"/>
  <c r="BE221" i="208"/>
  <c r="BD221" i="208" s="1"/>
  <c r="BG221" i="208" s="1"/>
  <c r="BF221" i="208" s="1"/>
  <c r="BI221" i="208" s="1"/>
  <c r="BH221" i="208" s="1"/>
  <c r="AJ40" i="220"/>
  <c r="AL44" i="220"/>
  <c r="BE192" i="207"/>
  <c r="BD192" i="207" s="1"/>
  <c r="BG192" i="207" s="1"/>
  <c r="BF192" i="207" s="1"/>
  <c r="BI192" i="207" s="1"/>
  <c r="BH192" i="207" s="1"/>
  <c r="AJ41" i="220"/>
  <c r="AN48" i="220"/>
  <c r="AQ52" i="220"/>
  <c r="AO48" i="220"/>
  <c r="BE53" i="208"/>
  <c r="BD53" i="208" s="1"/>
  <c r="BG53" i="208" s="1"/>
  <c r="BF53" i="208" s="1"/>
  <c r="BI53" i="208" s="1"/>
  <c r="BH53" i="208" s="1"/>
  <c r="BE215" i="208"/>
  <c r="BD215" i="208" s="1"/>
  <c r="BG215" i="208" s="1"/>
  <c r="BF215" i="208" s="1"/>
  <c r="BI215" i="208" s="1"/>
  <c r="BH215" i="208" s="1"/>
  <c r="AS56" i="220"/>
  <c r="BE198" i="208"/>
  <c r="BD198" i="208" s="1"/>
  <c r="BG198" i="208" s="1"/>
  <c r="BF198" i="208" s="1"/>
  <c r="BI198" i="208" s="1"/>
  <c r="BH198" i="208" s="1"/>
  <c r="BE111" i="207"/>
  <c r="BD111" i="207" s="1"/>
  <c r="BG111" i="207" s="1"/>
  <c r="BF111" i="207" s="1"/>
  <c r="BI111" i="207" s="1"/>
  <c r="BH111" i="207" s="1"/>
  <c r="BE145" i="207"/>
  <c r="BD145" i="207" s="1"/>
  <c r="BG145" i="207" s="1"/>
  <c r="BF145" i="207" s="1"/>
  <c r="BI145" i="207" s="1"/>
  <c r="BH145" i="207" s="1"/>
  <c r="AT45" i="220"/>
  <c r="BE118" i="208"/>
  <c r="BD118" i="208" s="1"/>
  <c r="BG118" i="208" s="1"/>
  <c r="BF118" i="208" s="1"/>
  <c r="BI118" i="208" s="1"/>
  <c r="BH118" i="208" s="1"/>
  <c r="BE59" i="207"/>
  <c r="BD59" i="207" s="1"/>
  <c r="BG59" i="207" s="1"/>
  <c r="BF59" i="207" s="1"/>
  <c r="BI59" i="207" s="1"/>
  <c r="BH59" i="207" s="1"/>
  <c r="AS40" i="220"/>
  <c r="BE42" i="207"/>
  <c r="BD42" i="207" s="1"/>
  <c r="BG42" i="207" s="1"/>
  <c r="BF42" i="207" s="1"/>
  <c r="BI42" i="207" s="1"/>
  <c r="BH42" i="207" s="1"/>
  <c r="BE201" i="207"/>
  <c r="BD201" i="207" s="1"/>
  <c r="BG201" i="207" s="1"/>
  <c r="BF201" i="207" s="1"/>
  <c r="BI201" i="207" s="1"/>
  <c r="BH201" i="207" s="1"/>
  <c r="AJ39" i="220"/>
  <c r="BE107" i="207"/>
  <c r="BD107" i="207" s="1"/>
  <c r="BG107" i="207" s="1"/>
  <c r="BF107" i="207" s="1"/>
  <c r="BI107" i="207" s="1"/>
  <c r="BH107" i="207" s="1"/>
  <c r="BE142" i="207"/>
  <c r="BD142" i="207" s="1"/>
  <c r="BG142" i="207" s="1"/>
  <c r="BF142" i="207" s="1"/>
  <c r="BI142" i="207" s="1"/>
  <c r="BH142" i="207" s="1"/>
  <c r="BE149" i="208"/>
  <c r="BD149" i="208" s="1"/>
  <c r="BG149" i="208" s="1"/>
  <c r="BF149" i="208" s="1"/>
  <c r="BI149" i="208" s="1"/>
  <c r="BH149" i="208" s="1"/>
  <c r="BE111" i="208"/>
  <c r="BD111" i="208" s="1"/>
  <c r="BG111" i="208" s="1"/>
  <c r="BF111" i="208" s="1"/>
  <c r="BI111" i="208" s="1"/>
  <c r="BH111" i="208" s="1"/>
  <c r="AN54" i="220"/>
  <c r="AR51" i="220"/>
  <c r="BE108" i="208"/>
  <c r="BD108" i="208" s="1"/>
  <c r="BG108" i="208" s="1"/>
  <c r="BF108" i="208" s="1"/>
  <c r="BI108" i="208" s="1"/>
  <c r="BH108" i="208" s="1"/>
  <c r="AT51" i="220"/>
  <c r="AU34" i="220"/>
  <c r="BE240" i="207"/>
  <c r="BD240" i="207" s="1"/>
  <c r="BG240" i="207" s="1"/>
  <c r="BF240" i="207" s="1"/>
  <c r="BI240" i="207" s="1"/>
  <c r="BH240" i="207" s="1"/>
  <c r="AU31" i="220"/>
  <c r="BE139" i="207"/>
  <c r="BD139" i="207" s="1"/>
  <c r="BG139" i="207" s="1"/>
  <c r="BF139" i="207" s="1"/>
  <c r="BI139" i="207" s="1"/>
  <c r="BH139" i="207" s="1"/>
  <c r="AQ39" i="220"/>
  <c r="BE69" i="208"/>
  <c r="BD69" i="208" s="1"/>
  <c r="BG69" i="208" s="1"/>
  <c r="BF69" i="208" s="1"/>
  <c r="BI69" i="208" s="1"/>
  <c r="BH69" i="208" s="1"/>
  <c r="AJ46" i="220"/>
  <c r="BE70" i="207"/>
  <c r="BD70" i="207" s="1"/>
  <c r="BG70" i="207" s="1"/>
  <c r="BF70" i="207" s="1"/>
  <c r="BI70" i="207" s="1"/>
  <c r="BH70" i="207" s="1"/>
  <c r="BE258" i="207"/>
  <c r="BD258" i="207" s="1"/>
  <c r="BG258" i="207" s="1"/>
  <c r="BF258" i="207" s="1"/>
  <c r="BI258" i="207" s="1"/>
  <c r="BH258" i="207" s="1"/>
  <c r="AJ42" i="220"/>
  <c r="Y213" i="199"/>
  <c r="BE132" i="207"/>
  <c r="BD132" i="207" s="1"/>
  <c r="BG132" i="207" s="1"/>
  <c r="BF132" i="207" s="1"/>
  <c r="BI132" i="207" s="1"/>
  <c r="BH132" i="207" s="1"/>
  <c r="BE51" i="208"/>
  <c r="BD51" i="208" s="1"/>
  <c r="BG51" i="208" s="1"/>
  <c r="BF51" i="208" s="1"/>
  <c r="BI51" i="208" s="1"/>
  <c r="BH51" i="208" s="1"/>
  <c r="BE199" i="208"/>
  <c r="BD199" i="208" s="1"/>
  <c r="BG199" i="208" s="1"/>
  <c r="BF199" i="208" s="1"/>
  <c r="BI199" i="208" s="1"/>
  <c r="BH199" i="208" s="1"/>
  <c r="AJ35" i="220"/>
  <c r="AP40" i="220"/>
  <c r="BE135" i="208"/>
  <c r="BD135" i="208" s="1"/>
  <c r="BG135" i="208" s="1"/>
  <c r="BF135" i="208" s="1"/>
  <c r="BI135" i="208" s="1"/>
  <c r="BH135" i="208" s="1"/>
  <c r="AK38" i="220"/>
  <c r="BE211" i="208"/>
  <c r="BD211" i="208" s="1"/>
  <c r="BG211" i="208" s="1"/>
  <c r="BF211" i="208" s="1"/>
  <c r="BI211" i="208" s="1"/>
  <c r="BH211" i="208" s="1"/>
  <c r="Y93" i="199"/>
  <c r="BE224" i="208"/>
  <c r="BD224" i="208" s="1"/>
  <c r="BG224" i="208" s="1"/>
  <c r="BF224" i="208" s="1"/>
  <c r="BI224" i="208" s="1"/>
  <c r="BH224" i="208" s="1"/>
  <c r="AQ58" i="220"/>
  <c r="AU53" i="220"/>
  <c r="AT56" i="220"/>
  <c r="AS61" i="220"/>
  <c r="AS45" i="220"/>
  <c r="AK58" i="220"/>
  <c r="BE70" i="208"/>
  <c r="BD70" i="208" s="1"/>
  <c r="BG70" i="208" s="1"/>
  <c r="BF70" i="208" s="1"/>
  <c r="BI70" i="208" s="1"/>
  <c r="BH70" i="208" s="1"/>
  <c r="BE199" i="207"/>
  <c r="BD199" i="207" s="1"/>
  <c r="BG199" i="207" s="1"/>
  <c r="BF199" i="207" s="1"/>
  <c r="BI199" i="207" s="1"/>
  <c r="BH199" i="207" s="1"/>
  <c r="AK44" i="220"/>
  <c r="AO56" i="220"/>
  <c r="BE193" i="207"/>
  <c r="BD193" i="207" s="1"/>
  <c r="BG193" i="207" s="1"/>
  <c r="BF193" i="207" s="1"/>
  <c r="BI193" i="207" s="1"/>
  <c r="BH193" i="207" s="1"/>
  <c r="BE117" i="208"/>
  <c r="BD117" i="208" s="1"/>
  <c r="BG117" i="208" s="1"/>
  <c r="BF117" i="208" s="1"/>
  <c r="BI117" i="208" s="1"/>
  <c r="BH117" i="208" s="1"/>
  <c r="AU35" i="220"/>
  <c r="BE102" i="208"/>
  <c r="BD102" i="208" s="1"/>
  <c r="BG102" i="208" s="1"/>
  <c r="BF102" i="208" s="1"/>
  <c r="BI102" i="208" s="1"/>
  <c r="BH102" i="208" s="1"/>
  <c r="BE102" i="207"/>
  <c r="BD102" i="207" s="1"/>
  <c r="BG102" i="207" s="1"/>
  <c r="BF102" i="207" s="1"/>
  <c r="BI102" i="207" s="1"/>
  <c r="BH102" i="207" s="1"/>
  <c r="Y85" i="199"/>
  <c r="AN38" i="220"/>
  <c r="BE107" i="208"/>
  <c r="BD107" i="208" s="1"/>
  <c r="BG107" i="208" s="1"/>
  <c r="BF107" i="208" s="1"/>
  <c r="BI107" i="208" s="1"/>
  <c r="BH107" i="208" s="1"/>
  <c r="BE58" i="208"/>
  <c r="BD58" i="208" s="1"/>
  <c r="BG58" i="208" s="1"/>
  <c r="BF58" i="208" s="1"/>
  <c r="BI58" i="208" s="1"/>
  <c r="BH58" i="208" s="1"/>
  <c r="AL51" i="220"/>
  <c r="AJ60" i="220"/>
  <c r="BE105" i="208"/>
  <c r="BD105" i="208" s="1"/>
  <c r="BG105" i="208" s="1"/>
  <c r="BF105" i="208" s="1"/>
  <c r="BI105" i="208" s="1"/>
  <c r="BH105" i="208" s="1"/>
  <c r="BE257" i="208"/>
  <c r="BD257" i="208" s="1"/>
  <c r="BG257" i="208" s="1"/>
  <c r="BF257" i="208" s="1"/>
  <c r="BI257" i="208" s="1"/>
  <c r="BH257" i="208" s="1"/>
  <c r="BE263" i="208"/>
  <c r="BD263" i="208" s="1"/>
  <c r="BG263" i="208" s="1"/>
  <c r="BF263" i="208" s="1"/>
  <c r="BI263" i="208" s="1"/>
  <c r="BH263" i="208" s="1"/>
  <c r="BE142" i="208"/>
  <c r="BD142" i="208" s="1"/>
  <c r="BG142" i="208" s="1"/>
  <c r="BF142" i="208" s="1"/>
  <c r="BI142" i="208" s="1"/>
  <c r="BH142" i="208" s="1"/>
  <c r="BE194" i="207"/>
  <c r="BD194" i="207" s="1"/>
  <c r="BG194" i="207" s="1"/>
  <c r="BF194" i="207" s="1"/>
  <c r="BI194" i="207" s="1"/>
  <c r="BH194" i="207" s="1"/>
  <c r="AQ101" i="208"/>
  <c r="AP101" i="208" s="1"/>
  <c r="AS101" i="208" s="1"/>
  <c r="AR101" i="208" s="1"/>
  <c r="AU101" i="208" s="1"/>
  <c r="AT101" i="208" s="1"/>
  <c r="AO55" i="220"/>
  <c r="Y87" i="199"/>
  <c r="BE196" i="208"/>
  <c r="BD196" i="208" s="1"/>
  <c r="BG196" i="208" s="1"/>
  <c r="BF196" i="208" s="1"/>
  <c r="BI196" i="208" s="1"/>
  <c r="BH196" i="208" s="1"/>
  <c r="BE261" i="208"/>
  <c r="BD261" i="208" s="1"/>
  <c r="BG261" i="208" s="1"/>
  <c r="BF261" i="208" s="1"/>
  <c r="BI261" i="208" s="1"/>
  <c r="BH261" i="208" s="1"/>
  <c r="AM47" i="220"/>
  <c r="BE50" i="208"/>
  <c r="BD50" i="208" s="1"/>
  <c r="BG50" i="208" s="1"/>
  <c r="BF50" i="208" s="1"/>
  <c r="BI50" i="208" s="1"/>
  <c r="BH50" i="208" s="1"/>
  <c r="Y96" i="199"/>
  <c r="AS34" i="220"/>
  <c r="AL31" i="220"/>
  <c r="AM56" i="220"/>
  <c r="AO41" i="220"/>
  <c r="BE264" i="208"/>
  <c r="BD264" i="208" s="1"/>
  <c r="BG264" i="208" s="1"/>
  <c r="BF264" i="208" s="1"/>
  <c r="BI264" i="208" s="1"/>
  <c r="BH264" i="208" s="1"/>
  <c r="AS46" i="220"/>
  <c r="AQ57" i="220"/>
  <c r="Y194" i="199"/>
  <c r="AM51" i="220"/>
  <c r="AL35" i="220"/>
  <c r="Y27" i="199"/>
  <c r="AP51" i="220"/>
  <c r="BE51" i="207"/>
  <c r="BD51" i="207" s="1"/>
  <c r="BG51" i="207" s="1"/>
  <c r="BF51" i="207" s="1"/>
  <c r="BI51" i="207" s="1"/>
  <c r="BH51" i="207" s="1"/>
  <c r="BE197" i="208"/>
  <c r="BD197" i="208" s="1"/>
  <c r="BG197" i="208" s="1"/>
  <c r="BF197" i="208" s="1"/>
  <c r="BI197" i="208" s="1"/>
  <c r="BH197" i="208" s="1"/>
  <c r="BE229" i="207"/>
  <c r="BD229" i="207" s="1"/>
  <c r="BG229" i="207" s="1"/>
  <c r="BF229" i="207" s="1"/>
  <c r="BI229" i="207" s="1"/>
  <c r="BH229" i="207" s="1"/>
  <c r="BE246" i="208"/>
  <c r="BD246" i="208" s="1"/>
  <c r="BG246" i="208" s="1"/>
  <c r="BF246" i="208" s="1"/>
  <c r="BI246" i="208" s="1"/>
  <c r="BH246" i="208" s="1"/>
  <c r="AK52" i="220"/>
  <c r="AR34" i="220"/>
  <c r="BE195" i="207"/>
  <c r="BD195" i="207" s="1"/>
  <c r="BG195" i="207" s="1"/>
  <c r="BF195" i="207" s="1"/>
  <c r="BI195" i="207" s="1"/>
  <c r="BH195" i="207" s="1"/>
  <c r="BE144" i="208"/>
  <c r="BD144" i="208" s="1"/>
  <c r="BG144" i="208" s="1"/>
  <c r="BF144" i="208" s="1"/>
  <c r="BI144" i="208" s="1"/>
  <c r="BH144" i="208" s="1"/>
  <c r="AU61" i="220"/>
  <c r="BE192" i="208"/>
  <c r="BD192" i="208" s="1"/>
  <c r="BG192" i="208" s="1"/>
  <c r="BF192" i="208" s="1"/>
  <c r="BI192" i="208" s="1"/>
  <c r="BH192" i="208" s="1"/>
  <c r="AL41" i="220"/>
  <c r="BE204" i="208"/>
  <c r="BD204" i="208" s="1"/>
  <c r="BG204" i="208" s="1"/>
  <c r="BF204" i="208" s="1"/>
  <c r="BI204" i="208" s="1"/>
  <c r="BH204" i="208" s="1"/>
  <c r="AN35" i="220"/>
  <c r="AM55" i="220"/>
  <c r="BE152" i="208"/>
  <c r="BD152" i="208" s="1"/>
  <c r="BG152" i="208" s="1"/>
  <c r="BF152" i="208" s="1"/>
  <c r="BI152" i="208" s="1"/>
  <c r="BH152" i="208" s="1"/>
  <c r="BE249" i="207"/>
  <c r="BD249" i="207" s="1"/>
  <c r="BG249" i="207" s="1"/>
  <c r="BF249" i="207" s="1"/>
  <c r="BI249" i="207" s="1"/>
  <c r="BH249" i="207" s="1"/>
  <c r="BE220" i="208"/>
  <c r="BD220" i="208" s="1"/>
  <c r="BG220" i="208" s="1"/>
  <c r="BF220" i="208" s="1"/>
  <c r="BI220" i="208" s="1"/>
  <c r="BH220" i="208" s="1"/>
  <c r="AJ45" i="220"/>
  <c r="BE187" i="207"/>
  <c r="BD187" i="207" s="1"/>
  <c r="BG187" i="207" s="1"/>
  <c r="BF187" i="207" s="1"/>
  <c r="BI187" i="207" s="1"/>
  <c r="BH187" i="207" s="1"/>
  <c r="AR62" i="220"/>
  <c r="AM37" i="220"/>
  <c r="BE238" i="207"/>
  <c r="BD238" i="207" s="1"/>
  <c r="BG238" i="207" s="1"/>
  <c r="BF238" i="207" s="1"/>
  <c r="BI238" i="207" s="1"/>
  <c r="BH238" i="207" s="1"/>
  <c r="BE113" i="208"/>
  <c r="BD113" i="208" s="1"/>
  <c r="BG113" i="208" s="1"/>
  <c r="BF113" i="208" s="1"/>
  <c r="BI113" i="208" s="1"/>
  <c r="BH113" i="208" s="1"/>
  <c r="BE212" i="207"/>
  <c r="BD212" i="207" s="1"/>
  <c r="BG212" i="207" s="1"/>
  <c r="BF212" i="207" s="1"/>
  <c r="BI212" i="207" s="1"/>
  <c r="BH212" i="207" s="1"/>
  <c r="BE182" i="208"/>
  <c r="BD182" i="208" s="1"/>
  <c r="BG182" i="208" s="1"/>
  <c r="BF182" i="208" s="1"/>
  <c r="BI182" i="208" s="1"/>
  <c r="BH182" i="208" s="1"/>
  <c r="BE131" i="208"/>
  <c r="BD131" i="208" s="1"/>
  <c r="BG131" i="208" s="1"/>
  <c r="BF131" i="208" s="1"/>
  <c r="BI131" i="208" s="1"/>
  <c r="BH131" i="208" s="1"/>
  <c r="Y79" i="199"/>
  <c r="BE182" i="207"/>
  <c r="BD182" i="207" s="1"/>
  <c r="BG182" i="207" s="1"/>
  <c r="BF182" i="207" s="1"/>
  <c r="BI182" i="207" s="1"/>
  <c r="BH182" i="207" s="1"/>
  <c r="BE265" i="208"/>
  <c r="BD265" i="208" s="1"/>
  <c r="BG265" i="208" s="1"/>
  <c r="BF265" i="208" s="1"/>
  <c r="BI265" i="208" s="1"/>
  <c r="BH265" i="208" s="1"/>
  <c r="AR41" i="220"/>
  <c r="BE104" i="208"/>
  <c r="BD104" i="208" s="1"/>
  <c r="BG104" i="208" s="1"/>
  <c r="BF104" i="208" s="1"/>
  <c r="BI104" i="208" s="1"/>
  <c r="BH104" i="208" s="1"/>
  <c r="AK33" i="220"/>
  <c r="BE53" i="207"/>
  <c r="BD53" i="207" s="1"/>
  <c r="BG53" i="207" s="1"/>
  <c r="BF53" i="207" s="1"/>
  <c r="BI53" i="207" s="1"/>
  <c r="BH53" i="207" s="1"/>
  <c r="BE152" i="207"/>
  <c r="BD152" i="207" s="1"/>
  <c r="BG152" i="207" s="1"/>
  <c r="BF152" i="207" s="1"/>
  <c r="BI152" i="207" s="1"/>
  <c r="BH152" i="207" s="1"/>
  <c r="AM38" i="220"/>
  <c r="BE226" i="208"/>
  <c r="BD226" i="208" s="1"/>
  <c r="BG226" i="208" s="1"/>
  <c r="BF226" i="208" s="1"/>
  <c r="BI226" i="208" s="1"/>
  <c r="BH226" i="208" s="1"/>
  <c r="AR39" i="220"/>
  <c r="AO39" i="220"/>
  <c r="BE261" i="207"/>
  <c r="BD261" i="207" s="1"/>
  <c r="BG261" i="207" s="1"/>
  <c r="BF261" i="207" s="1"/>
  <c r="BI261" i="207" s="1"/>
  <c r="BH261" i="207" s="1"/>
  <c r="BE67" i="207"/>
  <c r="BD67" i="207" s="1"/>
  <c r="BG67" i="207" s="1"/>
  <c r="BF67" i="207" s="1"/>
  <c r="BI67" i="207" s="1"/>
  <c r="BH67" i="207" s="1"/>
  <c r="AQ62" i="220"/>
  <c r="AO50" i="220"/>
  <c r="Y161" i="199"/>
  <c r="AQ31" i="220"/>
  <c r="AT58" i="220"/>
  <c r="AM35" i="220"/>
  <c r="AO32" i="220"/>
  <c r="AS41" i="220"/>
  <c r="AP35" i="220"/>
  <c r="BE119" i="208"/>
  <c r="BD119" i="208" s="1"/>
  <c r="BG119" i="208" s="1"/>
  <c r="BF119" i="208" s="1"/>
  <c r="BI119" i="208" s="1"/>
  <c r="BH119" i="208" s="1"/>
  <c r="AT49" i="220"/>
  <c r="BE116" i="208"/>
  <c r="BD116" i="208" s="1"/>
  <c r="BG116" i="208" s="1"/>
  <c r="BF116" i="208" s="1"/>
  <c r="BI116" i="208" s="1"/>
  <c r="BH116" i="208" s="1"/>
  <c r="BE212" i="208"/>
  <c r="BD212" i="208" s="1"/>
  <c r="BG212" i="208" s="1"/>
  <c r="BF212" i="208" s="1"/>
  <c r="BI212" i="208" s="1"/>
  <c r="BH212" i="208" s="1"/>
  <c r="BE251" i="207"/>
  <c r="BD251" i="207" s="1"/>
  <c r="BG251" i="207" s="1"/>
  <c r="BF251" i="207" s="1"/>
  <c r="BI251" i="207" s="1"/>
  <c r="BH251" i="207" s="1"/>
  <c r="AR44" i="220"/>
  <c r="BE264" i="207"/>
  <c r="BD264" i="207" s="1"/>
  <c r="BG264" i="207" s="1"/>
  <c r="BF264" i="207" s="1"/>
  <c r="BI264" i="207" s="1"/>
  <c r="BH264" i="207" s="1"/>
  <c r="AK45" i="220"/>
  <c r="AR50" i="220"/>
  <c r="AT53" i="220"/>
  <c r="AS57" i="220"/>
  <c r="BE227" i="208"/>
  <c r="BD227" i="208" s="1"/>
  <c r="BG227" i="208" s="1"/>
  <c r="BF227" i="208" s="1"/>
  <c r="BI227" i="208" s="1"/>
  <c r="BH227" i="208" s="1"/>
  <c r="AN43" i="220"/>
  <c r="AJ37" i="220"/>
  <c r="AJ62" i="220"/>
  <c r="Y223" i="199"/>
  <c r="L61" i="232"/>
  <c r="J42" i="236" s="1"/>
  <c r="L63" i="232"/>
  <c r="J44" i="236" s="1"/>
  <c r="L62" i="232"/>
  <c r="J43" i="236" s="1"/>
  <c r="L60" i="232"/>
  <c r="J41" i="236" s="1"/>
  <c r="L59" i="232"/>
  <c r="J40" i="236" s="1"/>
  <c r="L58" i="232"/>
  <c r="J39" i="236" s="1"/>
  <c r="L57" i="232"/>
  <c r="J38" i="236" s="1"/>
  <c r="L65" i="232"/>
  <c r="J46" i="236" s="1"/>
  <c r="L64" i="232"/>
  <c r="J45" i="236" s="1"/>
  <c r="E63" i="232"/>
  <c r="C44" i="236" s="1"/>
  <c r="E55" i="232"/>
  <c r="C36" i="236" s="1"/>
  <c r="L45" i="232"/>
  <c r="J27" i="236" s="1"/>
  <c r="L46" i="232"/>
  <c r="J28" i="236" s="1"/>
  <c r="L74" i="232"/>
  <c r="J55" i="236" s="1"/>
  <c r="L73" i="232"/>
  <c r="J54" i="236" s="1"/>
  <c r="L72" i="232"/>
  <c r="J53" i="236" s="1"/>
  <c r="L71" i="232"/>
  <c r="J52" i="236" s="1"/>
  <c r="L67" i="232"/>
  <c r="J48" i="236" s="1"/>
  <c r="L68" i="232"/>
  <c r="J49" i="236" s="1"/>
  <c r="L43" i="232"/>
  <c r="J25" i="236" s="1"/>
  <c r="L44" i="232"/>
  <c r="J26" i="236" s="1"/>
  <c r="L42" i="232"/>
  <c r="J24" i="236" s="1"/>
  <c r="L61" i="231"/>
  <c r="L63" i="231"/>
  <c r="L62" i="231"/>
  <c r="L60" i="231"/>
  <c r="L59" i="231"/>
  <c r="L66" i="231"/>
  <c r="L64" i="231"/>
  <c r="L70" i="231"/>
  <c r="L56" i="231"/>
  <c r="L42" i="231"/>
  <c r="L44" i="231"/>
  <c r="L43" i="231"/>
  <c r="L74" i="231"/>
  <c r="L73" i="231"/>
  <c r="L72" i="231"/>
  <c r="L71" i="231"/>
  <c r="L45" i="231"/>
  <c r="L46" i="231"/>
  <c r="L67" i="231"/>
  <c r="L68" i="231"/>
  <c r="L56" i="230"/>
  <c r="L54" i="230"/>
  <c r="L63" i="230"/>
  <c r="L61" i="230"/>
  <c r="L60" i="230"/>
  <c r="L59" i="230"/>
  <c r="L62" i="230"/>
  <c r="L46" i="230"/>
  <c r="L45" i="230"/>
  <c r="L65" i="230"/>
  <c r="L64" i="230"/>
  <c r="L68" i="230"/>
  <c r="L67" i="230"/>
  <c r="L42" i="230"/>
  <c r="L44" i="230"/>
  <c r="L43" i="230"/>
  <c r="L74" i="230"/>
  <c r="L72" i="230"/>
  <c r="L73" i="230"/>
  <c r="L71" i="230"/>
  <c r="L68" i="228"/>
  <c r="L67" i="228"/>
  <c r="L63" i="228"/>
  <c r="L61" i="228"/>
  <c r="L60" i="228"/>
  <c r="L59" i="228"/>
  <c r="L62" i="228"/>
  <c r="L58" i="228"/>
  <c r="L74" i="228"/>
  <c r="L73" i="228"/>
  <c r="L72" i="228"/>
  <c r="L71" i="228"/>
  <c r="L66" i="228"/>
  <c r="L65" i="228"/>
  <c r="L46" i="228"/>
  <c r="L45" i="228"/>
  <c r="L44" i="228"/>
  <c r="L43" i="228"/>
  <c r="L42" i="228"/>
  <c r="P21" i="227"/>
  <c r="P51" i="227" s="1"/>
  <c r="H11" i="232" s="1"/>
  <c r="K39" i="226"/>
  <c r="P39" i="226" s="1"/>
  <c r="V26" i="226" s="1"/>
  <c r="P25" i="226"/>
  <c r="G21" i="227"/>
  <c r="G51" i="227" s="1"/>
  <c r="H9" i="232" s="1"/>
  <c r="AY65" i="207"/>
  <c r="AX70" i="207"/>
  <c r="BV70" i="207" s="1"/>
  <c r="AY119" i="208"/>
  <c r="AW59" i="207"/>
  <c r="BU59" i="207" s="1"/>
  <c r="AY59" i="207"/>
  <c r="AY250" i="207"/>
  <c r="AY199" i="208"/>
  <c r="AW65" i="208"/>
  <c r="BU65" i="208" s="1"/>
  <c r="AX65" i="208"/>
  <c r="BV65" i="208" s="1"/>
  <c r="AY128" i="207"/>
  <c r="AX214" i="207"/>
  <c r="BV214" i="207" s="1"/>
  <c r="AX146" i="208"/>
  <c r="BV146" i="208" s="1"/>
  <c r="AY146" i="208"/>
  <c r="AY125" i="207"/>
  <c r="AW149" i="208"/>
  <c r="BU149" i="208" s="1"/>
  <c r="AX123" i="207"/>
  <c r="BV123" i="207" s="1"/>
  <c r="AW220" i="208"/>
  <c r="BU220" i="208" s="1"/>
  <c r="AY220" i="208"/>
  <c r="AY189" i="207"/>
  <c r="AY207" i="208"/>
  <c r="AU106" i="208"/>
  <c r="AT106" i="208" s="1"/>
  <c r="AV106" i="208"/>
  <c r="AY106" i="208" s="1"/>
  <c r="AY251" i="208"/>
  <c r="AY192" i="207"/>
  <c r="AW209" i="207"/>
  <c r="BU209" i="207" s="1"/>
  <c r="AU137" i="208"/>
  <c r="AT137" i="208" s="1"/>
  <c r="AV137" i="208"/>
  <c r="AX137" i="208" s="1"/>
  <c r="BV137" i="208" s="1"/>
  <c r="AY183" i="208"/>
  <c r="Y120" i="199"/>
  <c r="Z207" i="199"/>
  <c r="Z91" i="199"/>
  <c r="AX193" i="207"/>
  <c r="BV193" i="207" s="1"/>
  <c r="AW225" i="207"/>
  <c r="BU225" i="207" s="1"/>
  <c r="AV53" i="207"/>
  <c r="AY53" i="207" s="1"/>
  <c r="AV262" i="207"/>
  <c r="AY262" i="207" s="1"/>
  <c r="AW207" i="208"/>
  <c r="BU207" i="208" s="1"/>
  <c r="AY225" i="207"/>
  <c r="AW193" i="207"/>
  <c r="BU193" i="207" s="1"/>
  <c r="Z80" i="199"/>
  <c r="AW52" i="208"/>
  <c r="BU52" i="208" s="1"/>
  <c r="AY52" i="208"/>
  <c r="AX52" i="208"/>
  <c r="BV52" i="208" s="1"/>
  <c r="AX49" i="207"/>
  <c r="BV49" i="207" s="1"/>
  <c r="AY49" i="207"/>
  <c r="AW49" i="207"/>
  <c r="BU49" i="207" s="1"/>
  <c r="AW152" i="208"/>
  <c r="BU152" i="208" s="1"/>
  <c r="AY123" i="207"/>
  <c r="AX252" i="207"/>
  <c r="BV252" i="207" s="1"/>
  <c r="AY252" i="207"/>
  <c r="AY152" i="208"/>
  <c r="AY71" i="207"/>
  <c r="Z100" i="199"/>
  <c r="Z27" i="199"/>
  <c r="AV221" i="207"/>
  <c r="AW221" i="207" s="1"/>
  <c r="BU221" i="207" s="1"/>
  <c r="AV228" i="207"/>
  <c r="AW228" i="207" s="1"/>
  <c r="BU228" i="207" s="1"/>
  <c r="AY53" i="208"/>
  <c r="AX263" i="208"/>
  <c r="BV263" i="208" s="1"/>
  <c r="AV61" i="208"/>
  <c r="AX61" i="208" s="1"/>
  <c r="BV61" i="208" s="1"/>
  <c r="AV206" i="208"/>
  <c r="AX206" i="208" s="1"/>
  <c r="BV206" i="208" s="1"/>
  <c r="AY151" i="208"/>
  <c r="Z73" i="199"/>
  <c r="Y45" i="199"/>
  <c r="Z166" i="199"/>
  <c r="Z52" i="199"/>
  <c r="Y211" i="199"/>
  <c r="Z160" i="199"/>
  <c r="Z175" i="199"/>
  <c r="Z109" i="199"/>
  <c r="AY263" i="208"/>
  <c r="AW190" i="207"/>
  <c r="BU190" i="207" s="1"/>
  <c r="AY263" i="207"/>
  <c r="AW42" i="208"/>
  <c r="BU42" i="208" s="1"/>
  <c r="AH216" i="208"/>
  <c r="AI216" i="208" s="1"/>
  <c r="BS216" i="208" s="1"/>
  <c r="AW51" i="207"/>
  <c r="BU51" i="207" s="1"/>
  <c r="AX190" i="207"/>
  <c r="BV190" i="207" s="1"/>
  <c r="AW263" i="207"/>
  <c r="BU263" i="207" s="1"/>
  <c r="AX189" i="207"/>
  <c r="BV189" i="207" s="1"/>
  <c r="Y106" i="199"/>
  <c r="Z214" i="199"/>
  <c r="Z180" i="199"/>
  <c r="Z155" i="199"/>
  <c r="Z28" i="199"/>
  <c r="Z156" i="199"/>
  <c r="Z49" i="199"/>
  <c r="Z172" i="199"/>
  <c r="Z107" i="199"/>
  <c r="Z116" i="199"/>
  <c r="Z168" i="199"/>
  <c r="Z174" i="199"/>
  <c r="Z223" i="199"/>
  <c r="Z229" i="199"/>
  <c r="Y100" i="199"/>
  <c r="Z25" i="199"/>
  <c r="Z183" i="199"/>
  <c r="Z95" i="199"/>
  <c r="Z76" i="199"/>
  <c r="Z117" i="199"/>
  <c r="AW223" i="207"/>
  <c r="BU223" i="207" s="1"/>
  <c r="AW139" i="207"/>
  <c r="BU139" i="207" s="1"/>
  <c r="AX139" i="207"/>
  <c r="BV139" i="207" s="1"/>
  <c r="AY51" i="208"/>
  <c r="AX104" i="207"/>
  <c r="BV104" i="207" s="1"/>
  <c r="AW238" i="207"/>
  <c r="BU238" i="207" s="1"/>
  <c r="AX238" i="207"/>
  <c r="BV238" i="207" s="1"/>
  <c r="AU219" i="208"/>
  <c r="AT219" i="208" s="1"/>
  <c r="AV219" i="208"/>
  <c r="AU110" i="208"/>
  <c r="AT110" i="208" s="1"/>
  <c r="AV110" i="208"/>
  <c r="AW110" i="208" s="1"/>
  <c r="BU110" i="208" s="1"/>
  <c r="AW72" i="208"/>
  <c r="BU72" i="208" s="1"/>
  <c r="AX219" i="207"/>
  <c r="BV219" i="207" s="1"/>
  <c r="AV112" i="207"/>
  <c r="AW112" i="207" s="1"/>
  <c r="BU112" i="207" s="1"/>
  <c r="AW140" i="208"/>
  <c r="BU140" i="208" s="1"/>
  <c r="AX57" i="207"/>
  <c r="BV57" i="207" s="1"/>
  <c r="AY230" i="207"/>
  <c r="AX253" i="208"/>
  <c r="BV253" i="208" s="1"/>
  <c r="AW253" i="208"/>
  <c r="BU253" i="208" s="1"/>
  <c r="AW151" i="208"/>
  <c r="BU151" i="208" s="1"/>
  <c r="AX230" i="207"/>
  <c r="BV230" i="207" s="1"/>
  <c r="Z171" i="199"/>
  <c r="Z218" i="199"/>
  <c r="Z86" i="199"/>
  <c r="Z212" i="199"/>
  <c r="Z195" i="199"/>
  <c r="Z81" i="199"/>
  <c r="Z48" i="199"/>
  <c r="Z222" i="199"/>
  <c r="Z50" i="199"/>
  <c r="Z189" i="199"/>
  <c r="Z199" i="199"/>
  <c r="Z169" i="199"/>
  <c r="Z185" i="199"/>
  <c r="Z187" i="199"/>
  <c r="Z157" i="199"/>
  <c r="Z31" i="199"/>
  <c r="Z203" i="199"/>
  <c r="Z29" i="199"/>
  <c r="Z217" i="199"/>
  <c r="Z231" i="199"/>
  <c r="Z88" i="199"/>
  <c r="Z234" i="199"/>
  <c r="Z152" i="199"/>
  <c r="Z176" i="199"/>
  <c r="Z94" i="199"/>
  <c r="Z103" i="199"/>
  <c r="Z77" i="199"/>
  <c r="Z177" i="199"/>
  <c r="Z118" i="199"/>
  <c r="Z226" i="199"/>
  <c r="Z184" i="199"/>
  <c r="Z30" i="199"/>
  <c r="Z215" i="199"/>
  <c r="Z216" i="199"/>
  <c r="Z219" i="199"/>
  <c r="Z23" i="199"/>
  <c r="Z82" i="199"/>
  <c r="Z153" i="199"/>
  <c r="Z51" i="199"/>
  <c r="Z235" i="199"/>
  <c r="Y169" i="199"/>
  <c r="AU63" i="208"/>
  <c r="AT63" i="208" s="1"/>
  <c r="AV63" i="208"/>
  <c r="AU236" i="208"/>
  <c r="AT236" i="208" s="1"/>
  <c r="AV236" i="208"/>
  <c r="AX144" i="208"/>
  <c r="BV144" i="208" s="1"/>
  <c r="AY132" i="207"/>
  <c r="AX132" i="207"/>
  <c r="BV132" i="207" s="1"/>
  <c r="AU248" i="208"/>
  <c r="AT248" i="208" s="1"/>
  <c r="AV248" i="208"/>
  <c r="AX71" i="208"/>
  <c r="BV71" i="208" s="1"/>
  <c r="AY105" i="208"/>
  <c r="AK136" i="208"/>
  <c r="AV264" i="207"/>
  <c r="AW108" i="207"/>
  <c r="BU108" i="207" s="1"/>
  <c r="AY108" i="207"/>
  <c r="AX108" i="207"/>
  <c r="BV108" i="207" s="1"/>
  <c r="AW127" i="207"/>
  <c r="BU127" i="207" s="1"/>
  <c r="AX127" i="207"/>
  <c r="BV127" i="207" s="1"/>
  <c r="AY127" i="207"/>
  <c r="AX111" i="208"/>
  <c r="BV111" i="208" s="1"/>
  <c r="AY111" i="208"/>
  <c r="AW111" i="208"/>
  <c r="BU111" i="208" s="1"/>
  <c r="AX50" i="207"/>
  <c r="BV50" i="207" s="1"/>
  <c r="AX184" i="207"/>
  <c r="BV184" i="207" s="1"/>
  <c r="AY56" i="207"/>
  <c r="AW132" i="207"/>
  <c r="BU132" i="207" s="1"/>
  <c r="AW219" i="207"/>
  <c r="BU219" i="207" s="1"/>
  <c r="AU231" i="208"/>
  <c r="AT231" i="208" s="1"/>
  <c r="AV231" i="208"/>
  <c r="AV258" i="207"/>
  <c r="AX187" i="207"/>
  <c r="BV187" i="207" s="1"/>
  <c r="AV266" i="208"/>
  <c r="AW57" i="207"/>
  <c r="BU57" i="207" s="1"/>
  <c r="AV58" i="208"/>
  <c r="AV247" i="207"/>
  <c r="AV191" i="207"/>
  <c r="AV255" i="207"/>
  <c r="AV44" i="208"/>
  <c r="AW262" i="208"/>
  <c r="BU262" i="208" s="1"/>
  <c r="Z225" i="199"/>
  <c r="Z96" i="199"/>
  <c r="Z40" i="199"/>
  <c r="Z39" i="199"/>
  <c r="Z227" i="199"/>
  <c r="Z161" i="199"/>
  <c r="Z45" i="199"/>
  <c r="Z78" i="199"/>
  <c r="Z34" i="199"/>
  <c r="Z83" i="199"/>
  <c r="Z111" i="199"/>
  <c r="Z230" i="199"/>
  <c r="Z122" i="199"/>
  <c r="Y90" i="199"/>
  <c r="Y112" i="199"/>
  <c r="Z24" i="199"/>
  <c r="Z181" i="199"/>
  <c r="Z79" i="199"/>
  <c r="Z165" i="199"/>
  <c r="Z26" i="199"/>
  <c r="Z85" i="199"/>
  <c r="Z121" i="199"/>
  <c r="Z36" i="199"/>
  <c r="Z208" i="199"/>
  <c r="Z209" i="199"/>
  <c r="Z206" i="199"/>
  <c r="Z89" i="199"/>
  <c r="Z200" i="199"/>
  <c r="Z170" i="199"/>
  <c r="Z72" i="199"/>
  <c r="Z159" i="199"/>
  <c r="Z87" i="199"/>
  <c r="Z167" i="199"/>
  <c r="Z123" i="199"/>
  <c r="Z194" i="199"/>
  <c r="Z198" i="199"/>
  <c r="Z220" i="199"/>
  <c r="Z101" i="199"/>
  <c r="Z102" i="199"/>
  <c r="Z233" i="199"/>
  <c r="Y202" i="199"/>
  <c r="Z46" i="199"/>
  <c r="Z120" i="199"/>
  <c r="Z204" i="199"/>
  <c r="Z173" i="199"/>
  <c r="Z210" i="199"/>
  <c r="Z105" i="199"/>
  <c r="Z178" i="199"/>
  <c r="AY122" i="207"/>
  <c r="AW141" i="208"/>
  <c r="BU141" i="208" s="1"/>
  <c r="AX234" i="208"/>
  <c r="BV234" i="208" s="1"/>
  <c r="AX240" i="207"/>
  <c r="BV240" i="207" s="1"/>
  <c r="AW122" i="207"/>
  <c r="BU122" i="207" s="1"/>
  <c r="AY185" i="208"/>
  <c r="AY240" i="208"/>
  <c r="AX69" i="207"/>
  <c r="BV69" i="207" s="1"/>
  <c r="AY58" i="207"/>
  <c r="AY144" i="208"/>
  <c r="AW48" i="208"/>
  <c r="BU48" i="208" s="1"/>
  <c r="AY113" i="208"/>
  <c r="AY143" i="208"/>
  <c r="AX113" i="208"/>
  <c r="BV113" i="208" s="1"/>
  <c r="AW240" i="207"/>
  <c r="BU240" i="207" s="1"/>
  <c r="AW69" i="207"/>
  <c r="BU69" i="207" s="1"/>
  <c r="AX58" i="207"/>
  <c r="BV58" i="207" s="1"/>
  <c r="AX48" i="208"/>
  <c r="BV48" i="208" s="1"/>
  <c r="AW234" i="208"/>
  <c r="BU234" i="208" s="1"/>
  <c r="AW60" i="208"/>
  <c r="BU60" i="208" s="1"/>
  <c r="AY188" i="208"/>
  <c r="AY107" i="207"/>
  <c r="Z97" i="199"/>
  <c r="Z164" i="199"/>
  <c r="Z44" i="199"/>
  <c r="Z196" i="199"/>
  <c r="Z192" i="199"/>
  <c r="Z163" i="199"/>
  <c r="Y225" i="199"/>
  <c r="Z113" i="199"/>
  <c r="Z74" i="199"/>
  <c r="Z92" i="199"/>
  <c r="Y206" i="199"/>
  <c r="Z232" i="199"/>
  <c r="Z162" i="199"/>
  <c r="Y75" i="199"/>
  <c r="Y176" i="199"/>
  <c r="Z205" i="199"/>
  <c r="Y77" i="199"/>
  <c r="Z154" i="199"/>
  <c r="Y204" i="199"/>
  <c r="Z47" i="199"/>
  <c r="Z224" i="199"/>
  <c r="Z90" i="199"/>
  <c r="Z190" i="199"/>
  <c r="Z43" i="199"/>
  <c r="Z202" i="199"/>
  <c r="AY103" i="207"/>
  <c r="AX184" i="208"/>
  <c r="BV184" i="208" s="1"/>
  <c r="AW143" i="208"/>
  <c r="BU143" i="208" s="1"/>
  <c r="AY252" i="208"/>
  <c r="AX230" i="208"/>
  <c r="BV230" i="208" s="1"/>
  <c r="AX237" i="208"/>
  <c r="BV237" i="208" s="1"/>
  <c r="AX262" i="208"/>
  <c r="BV262" i="208" s="1"/>
  <c r="AW109" i="208"/>
  <c r="BU109" i="208" s="1"/>
  <c r="AY237" i="208"/>
  <c r="AW137" i="207"/>
  <c r="BU137" i="207" s="1"/>
  <c r="AY197" i="208"/>
  <c r="AW233" i="207"/>
  <c r="BU233" i="207" s="1"/>
  <c r="AY233" i="207"/>
  <c r="AY60" i="208"/>
  <c r="AX137" i="207"/>
  <c r="BV137" i="207" s="1"/>
  <c r="Y186" i="199"/>
  <c r="BE216" i="208"/>
  <c r="BD216" i="208" s="1"/>
  <c r="BG216" i="208" s="1"/>
  <c r="BF216" i="208" s="1"/>
  <c r="BI216" i="208" s="1"/>
  <c r="BH216" i="208" s="1"/>
  <c r="BE136" i="207"/>
  <c r="BD136" i="207" s="1"/>
  <c r="BG136" i="207" s="1"/>
  <c r="BF136" i="207" s="1"/>
  <c r="BI136" i="207" s="1"/>
  <c r="BH136" i="207" s="1"/>
  <c r="BE136" i="208"/>
  <c r="BD136" i="208" s="1"/>
  <c r="BG136" i="208" s="1"/>
  <c r="BF136" i="208" s="1"/>
  <c r="BI136" i="208" s="1"/>
  <c r="BH136" i="208" s="1"/>
  <c r="BE216" i="207"/>
  <c r="BD216" i="207" s="1"/>
  <c r="BG216" i="207" s="1"/>
  <c r="BF216" i="207" s="1"/>
  <c r="BI216" i="207" s="1"/>
  <c r="BH216" i="207" s="1"/>
  <c r="Z221" i="199"/>
  <c r="Z114" i="199"/>
  <c r="Y178" i="199"/>
  <c r="Z41" i="199"/>
  <c r="Y205" i="199"/>
  <c r="Z201" i="199"/>
  <c r="Y173" i="199"/>
  <c r="Z119" i="199"/>
  <c r="Z35" i="199"/>
  <c r="Z182" i="199"/>
  <c r="Y102" i="199"/>
  <c r="Z158" i="199"/>
  <c r="Z191" i="199"/>
  <c r="Z179" i="199"/>
  <c r="Z110" i="199"/>
  <c r="Y162" i="199"/>
  <c r="Z236" i="199"/>
  <c r="Z112" i="199"/>
  <c r="Y109" i="199"/>
  <c r="Y168" i="199"/>
  <c r="AW240" i="208"/>
  <c r="BU240" i="208" s="1"/>
  <c r="AW188" i="208"/>
  <c r="BU188" i="208" s="1"/>
  <c r="AW184" i="208"/>
  <c r="BU184" i="208" s="1"/>
  <c r="AY259" i="207"/>
  <c r="AW103" i="207"/>
  <c r="BU103" i="207" s="1"/>
  <c r="Z32" i="199"/>
  <c r="Z115" i="199"/>
  <c r="Z93" i="199"/>
  <c r="Z38" i="199"/>
  <c r="Z228" i="199"/>
  <c r="Z213" i="199"/>
  <c r="Z84" i="199"/>
  <c r="Z98" i="199"/>
  <c r="Z37" i="199"/>
  <c r="Z197" i="199"/>
  <c r="Z42" i="199"/>
  <c r="Z75" i="199"/>
  <c r="Z193" i="199"/>
  <c r="Z33" i="199"/>
  <c r="Z99" i="199"/>
  <c r="Z104" i="199"/>
  <c r="Z22" i="199"/>
  <c r="Z108" i="199"/>
  <c r="Z188" i="199"/>
  <c r="BX48" i="118"/>
  <c r="BY48" i="118" s="1"/>
  <c r="BC48" i="118"/>
  <c r="BX135" i="118"/>
  <c r="BY135" i="118" s="1"/>
  <c r="BC135" i="118"/>
  <c r="AH135" i="118" s="1"/>
  <c r="G121" i="193" s="1"/>
  <c r="BC109" i="118"/>
  <c r="AH109" i="118" s="1"/>
  <c r="G95" i="193" s="1"/>
  <c r="BX109" i="118"/>
  <c r="BY109" i="118" s="1"/>
  <c r="BC111" i="118"/>
  <c r="AH111" i="118" s="1"/>
  <c r="G97" i="193" s="1"/>
  <c r="BX111" i="118"/>
  <c r="BY111" i="118" s="1"/>
  <c r="BC89" i="118"/>
  <c r="AH89" i="118" s="1"/>
  <c r="G75" i="193" s="1"/>
  <c r="BX89" i="118"/>
  <c r="BY89" i="118" s="1"/>
  <c r="BX56" i="118"/>
  <c r="BY56" i="118" s="1"/>
  <c r="BC56" i="118"/>
  <c r="BD56" i="118" s="1"/>
  <c r="AI56" i="118" s="1"/>
  <c r="H52" i="193" s="1"/>
  <c r="BC49" i="118"/>
  <c r="BD49" i="118" s="1"/>
  <c r="AH49" i="118" s="1"/>
  <c r="G45" i="193" s="1"/>
  <c r="BX49" i="118"/>
  <c r="BY49" i="118" s="1"/>
  <c r="BC134" i="118"/>
  <c r="AH134" i="118" s="1"/>
  <c r="G120" i="193" s="1"/>
  <c r="BX134" i="118"/>
  <c r="BY134" i="118" s="1"/>
  <c r="BX33" i="118"/>
  <c r="BY33" i="118" s="1"/>
  <c r="BC33" i="118"/>
  <c r="BD33" i="118" s="1"/>
  <c r="BX95" i="118"/>
  <c r="BY95" i="118" s="1"/>
  <c r="BC95" i="118"/>
  <c r="AH95" i="118" s="1"/>
  <c r="G81" i="193" s="1"/>
  <c r="BC42" i="118"/>
  <c r="BD42" i="118" s="1"/>
  <c r="AI42" i="118" s="1"/>
  <c r="H38" i="193" s="1"/>
  <c r="BX42" i="118"/>
  <c r="BY42" i="118" s="1"/>
  <c r="BX117" i="118"/>
  <c r="BY117" i="118" s="1"/>
  <c r="BC117" i="118"/>
  <c r="AH117" i="118" s="1"/>
  <c r="G103" i="193" s="1"/>
  <c r="BC51" i="118"/>
  <c r="BD51" i="118" s="1"/>
  <c r="AH51" i="118" s="1"/>
  <c r="G47" i="193" s="1"/>
  <c r="BX51" i="118"/>
  <c r="BY51" i="118" s="1"/>
  <c r="BC102" i="118"/>
  <c r="AH102" i="118" s="1"/>
  <c r="G88" i="193" s="1"/>
  <c r="BX102" i="118"/>
  <c r="BY102" i="118" s="1"/>
  <c r="BX108" i="118"/>
  <c r="BY108" i="118" s="1"/>
  <c r="BC108" i="118"/>
  <c r="AH108" i="118" s="1"/>
  <c r="G94" i="193" s="1"/>
  <c r="BX94" i="118"/>
  <c r="BY94" i="118" s="1"/>
  <c r="BC94" i="118"/>
  <c r="AH94" i="118" s="1"/>
  <c r="G80" i="193" s="1"/>
  <c r="BX53" i="118"/>
  <c r="BY53" i="118" s="1"/>
  <c r="BC53" i="118"/>
  <c r="BD53" i="118" s="1"/>
  <c r="AI53" i="118" s="1"/>
  <c r="H49" i="193" s="1"/>
  <c r="BX38" i="118"/>
  <c r="BY38" i="118" s="1"/>
  <c r="BC38" i="118"/>
  <c r="BD38" i="118" s="1"/>
  <c r="BC105" i="118"/>
  <c r="AH105" i="118" s="1"/>
  <c r="G91" i="193" s="1"/>
  <c r="BX105" i="118"/>
  <c r="BY105" i="118" s="1"/>
  <c r="BC87" i="118"/>
  <c r="AH87" i="118" s="1"/>
  <c r="G73" i="193" s="1"/>
  <c r="BX87" i="118"/>
  <c r="BY87" i="118" s="1"/>
  <c r="BC118" i="118"/>
  <c r="AH118" i="118" s="1"/>
  <c r="G104" i="193" s="1"/>
  <c r="BX118" i="118"/>
  <c r="BY118" i="118" s="1"/>
  <c r="BX133" i="118"/>
  <c r="BY133" i="118" s="1"/>
  <c r="BC133" i="118"/>
  <c r="AH133" i="118" s="1"/>
  <c r="G119" i="193" s="1"/>
  <c r="BC127" i="118"/>
  <c r="AH127" i="118" s="1"/>
  <c r="G113" i="193" s="1"/>
  <c r="BX127" i="118"/>
  <c r="BY127" i="118" s="1"/>
  <c r="BX92" i="118"/>
  <c r="BY92" i="118" s="1"/>
  <c r="BC92" i="118"/>
  <c r="AH92" i="118" s="1"/>
  <c r="G78" i="193" s="1"/>
  <c r="BC54" i="118"/>
  <c r="BD54" i="118" s="1"/>
  <c r="AH54" i="118" s="1"/>
  <c r="G50" i="193" s="1"/>
  <c r="BX54" i="118"/>
  <c r="BY54" i="118" s="1"/>
  <c r="BC93" i="118"/>
  <c r="AH93" i="118" s="1"/>
  <c r="G79" i="193" s="1"/>
  <c r="BX93" i="118"/>
  <c r="BY93" i="118" s="1"/>
  <c r="BX113" i="118"/>
  <c r="BY113" i="118" s="1"/>
  <c r="BC113" i="118"/>
  <c r="AH113" i="118" s="1"/>
  <c r="G99" i="193" s="1"/>
  <c r="BC128" i="118"/>
  <c r="AH128" i="118" s="1"/>
  <c r="G114" i="193" s="1"/>
  <c r="BX128" i="118"/>
  <c r="BY128" i="118" s="1"/>
  <c r="BX98" i="118"/>
  <c r="BY98" i="118" s="1"/>
  <c r="BC98" i="118"/>
  <c r="AH98" i="118" s="1"/>
  <c r="G84" i="193" s="1"/>
  <c r="BX43" i="118"/>
  <c r="BY43" i="118" s="1"/>
  <c r="BC43" i="118"/>
  <c r="BD43" i="118" s="1"/>
  <c r="BC97" i="118"/>
  <c r="AH97" i="118" s="1"/>
  <c r="G83" i="193" s="1"/>
  <c r="BX97" i="118"/>
  <c r="BY97" i="118" s="1"/>
  <c r="BX26" i="118"/>
  <c r="BY26" i="118" s="1"/>
  <c r="BC26" i="118"/>
  <c r="BD26" i="118" s="1"/>
  <c r="AI26" i="118" s="1"/>
  <c r="H22" i="193" s="1"/>
  <c r="BX37" i="118"/>
  <c r="BY37" i="118" s="1"/>
  <c r="BC37" i="118"/>
  <c r="BD37" i="118" s="1"/>
  <c r="BX34" i="118"/>
  <c r="BY34" i="118" s="1"/>
  <c r="BC34" i="118"/>
  <c r="BD34" i="118" s="1"/>
  <c r="AH34" i="118" s="1"/>
  <c r="G30" i="193" s="1"/>
  <c r="BX29" i="118"/>
  <c r="BY29" i="118" s="1"/>
  <c r="BC29" i="118"/>
  <c r="BD29" i="118" s="1"/>
  <c r="AH29" i="118" s="1"/>
  <c r="G25" i="193" s="1"/>
  <c r="BX100" i="118"/>
  <c r="BY100" i="118" s="1"/>
  <c r="BC100" i="118"/>
  <c r="AH100" i="118" s="1"/>
  <c r="G86" i="193" s="1"/>
  <c r="BC86" i="118"/>
  <c r="AH86" i="118" s="1"/>
  <c r="G72" i="193" s="1"/>
  <c r="BX86" i="118"/>
  <c r="BY86" i="118" s="1"/>
  <c r="BC129" i="118"/>
  <c r="AH129" i="118" s="1"/>
  <c r="G115" i="193" s="1"/>
  <c r="BX129" i="118"/>
  <c r="BY129" i="118" s="1"/>
  <c r="BC45" i="118"/>
  <c r="BD45" i="118" s="1"/>
  <c r="AH45" i="118" s="1"/>
  <c r="G41" i="193" s="1"/>
  <c r="BX45" i="118"/>
  <c r="BY45" i="118" s="1"/>
  <c r="BC124" i="118"/>
  <c r="AH124" i="118" s="1"/>
  <c r="G110" i="193" s="1"/>
  <c r="BX124" i="118"/>
  <c r="BY124" i="118" s="1"/>
  <c r="BC50" i="118"/>
  <c r="BD50" i="118" s="1"/>
  <c r="BX50" i="118"/>
  <c r="BY50" i="118" s="1"/>
  <c r="BX136" i="118"/>
  <c r="BY136" i="118" s="1"/>
  <c r="BC136" i="118"/>
  <c r="AH136" i="118" s="1"/>
  <c r="G122" i="193" s="1"/>
  <c r="BX35" i="118"/>
  <c r="BY35" i="118" s="1"/>
  <c r="BC35" i="118"/>
  <c r="BD35" i="118" s="1"/>
  <c r="BX41" i="118"/>
  <c r="BY41" i="118" s="1"/>
  <c r="BC41" i="118"/>
  <c r="BD41" i="118" s="1"/>
  <c r="AI41" i="118" s="1"/>
  <c r="H37" i="193" s="1"/>
  <c r="BC126" i="118"/>
  <c r="AH126" i="118" s="1"/>
  <c r="G112" i="193" s="1"/>
  <c r="BX126" i="118"/>
  <c r="BY126" i="118" s="1"/>
  <c r="BC114" i="118"/>
  <c r="AH114" i="118" s="1"/>
  <c r="G100" i="193" s="1"/>
  <c r="BX114" i="118"/>
  <c r="BY114" i="118" s="1"/>
  <c r="BX103" i="118"/>
  <c r="BY103" i="118" s="1"/>
  <c r="BC103" i="118"/>
  <c r="BD103" i="118" s="1"/>
  <c r="AI103" i="118" s="1"/>
  <c r="H89" i="193" s="1"/>
  <c r="BC27" i="118"/>
  <c r="BD27" i="118" s="1"/>
  <c r="BX27" i="118"/>
  <c r="BY27" i="118" s="1"/>
  <c r="BC137" i="118"/>
  <c r="BD137" i="118" s="1"/>
  <c r="AI137" i="118" s="1"/>
  <c r="H123" i="193" s="1"/>
  <c r="BX137" i="118"/>
  <c r="BY137" i="118" s="1"/>
  <c r="BC116" i="118"/>
  <c r="AH116" i="118" s="1"/>
  <c r="G102" i="193" s="1"/>
  <c r="BX116" i="118"/>
  <c r="BY116" i="118" s="1"/>
  <c r="BC101" i="118"/>
  <c r="BD101" i="118" s="1"/>
  <c r="AI101" i="118" s="1"/>
  <c r="H87" i="193" s="1"/>
  <c r="BX101" i="118"/>
  <c r="BY101" i="118" s="1"/>
  <c r="BX119" i="118"/>
  <c r="BY119" i="118" s="1"/>
  <c r="BC119" i="118"/>
  <c r="AH119" i="118" s="1"/>
  <c r="G105" i="193" s="1"/>
  <c r="BX40" i="118"/>
  <c r="BY40" i="118" s="1"/>
  <c r="BC40" i="118"/>
  <c r="BD40" i="118" s="1"/>
  <c r="BX110" i="118"/>
  <c r="BY110" i="118" s="1"/>
  <c r="BC110" i="118"/>
  <c r="AH110" i="118" s="1"/>
  <c r="G96" i="193" s="1"/>
  <c r="BX32" i="118"/>
  <c r="BY32" i="118" s="1"/>
  <c r="BC32" i="118"/>
  <c r="BD32" i="118" s="1"/>
  <c r="AI32" i="118" s="1"/>
  <c r="H28" i="193" s="1"/>
  <c r="U51" i="193"/>
  <c r="AC32" i="118"/>
  <c r="H31" i="118"/>
  <c r="K116" i="199"/>
  <c r="H233" i="199"/>
  <c r="T119" i="199"/>
  <c r="U83" i="199"/>
  <c r="U200" i="199"/>
  <c r="L38" i="199"/>
  <c r="L157" i="199"/>
  <c r="U220" i="199"/>
  <c r="U51" i="199"/>
  <c r="G182" i="199"/>
  <c r="L222" i="199"/>
  <c r="T181" i="199"/>
  <c r="L206" i="199"/>
  <c r="K104" i="199"/>
  <c r="T33" i="199"/>
  <c r="U155" i="199"/>
  <c r="Q71" i="199"/>
  <c r="K73" i="199"/>
  <c r="Q42" i="199"/>
  <c r="P42" i="199"/>
  <c r="U222" i="199"/>
  <c r="H196" i="199"/>
  <c r="P88" i="199"/>
  <c r="G115" i="199"/>
  <c r="L204" i="199"/>
  <c r="Q163" i="199"/>
  <c r="L80" i="199"/>
  <c r="H177" i="199"/>
  <c r="T52" i="199"/>
  <c r="K233" i="199"/>
  <c r="U104" i="199"/>
  <c r="K98" i="199"/>
  <c r="U97" i="199"/>
  <c r="Q43" i="199"/>
  <c r="G203" i="199"/>
  <c r="Q188" i="199"/>
  <c r="L162" i="199"/>
  <c r="T83" i="199"/>
  <c r="P187" i="199"/>
  <c r="S38" i="118"/>
  <c r="H29" i="199"/>
  <c r="S44" i="118"/>
  <c r="T45" i="199"/>
  <c r="T114" i="199"/>
  <c r="G86" i="199"/>
  <c r="L44" i="199"/>
  <c r="T207" i="199"/>
  <c r="Q52" i="199"/>
  <c r="Q33" i="199"/>
  <c r="G41" i="199"/>
  <c r="H73" i="199"/>
  <c r="H157" i="199"/>
  <c r="N39" i="118"/>
  <c r="P227" i="199"/>
  <c r="G92" i="199"/>
  <c r="S114" i="118"/>
  <c r="Q113" i="199"/>
  <c r="H117" i="199"/>
  <c r="H99" i="199"/>
  <c r="S31" i="118"/>
  <c r="L114" i="199"/>
  <c r="H76" i="199"/>
  <c r="N36" i="118"/>
  <c r="P166" i="199"/>
  <c r="H158" i="199"/>
  <c r="K23" i="199"/>
  <c r="O25" i="118"/>
  <c r="O96" i="118"/>
  <c r="U154" i="199"/>
  <c r="S104" i="118"/>
  <c r="L123" i="199"/>
  <c r="L50" i="199"/>
  <c r="H166" i="199"/>
  <c r="G208" i="199"/>
  <c r="T154" i="199"/>
  <c r="S112" i="118"/>
  <c r="S46" i="118"/>
  <c r="P200" i="199"/>
  <c r="G164" i="199"/>
  <c r="H164" i="199"/>
  <c r="S131" i="118"/>
  <c r="Q195" i="199"/>
  <c r="Q76" i="199"/>
  <c r="G218" i="199"/>
  <c r="K122" i="199"/>
  <c r="P230" i="199"/>
  <c r="U165" i="199"/>
  <c r="T92" i="199"/>
  <c r="K85" i="199"/>
  <c r="H235" i="199"/>
  <c r="K167" i="199"/>
  <c r="U29" i="199"/>
  <c r="Q105" i="199"/>
  <c r="N107" i="118"/>
  <c r="L189" i="199"/>
  <c r="N44" i="118"/>
  <c r="G76" i="199"/>
  <c r="L159" i="199"/>
  <c r="AA47" i="118"/>
  <c r="U27" i="199"/>
  <c r="R133" i="118"/>
  <c r="P104" i="199"/>
  <c r="U79" i="199"/>
  <c r="T217" i="199"/>
  <c r="L174" i="199"/>
  <c r="R47" i="118"/>
  <c r="L203" i="199"/>
  <c r="G51" i="199"/>
  <c r="L193" i="199"/>
  <c r="R125" i="118"/>
  <c r="S106" i="199"/>
  <c r="N121" i="118"/>
  <c r="T223" i="199"/>
  <c r="H220" i="199"/>
  <c r="H181" i="199"/>
  <c r="H115" i="199"/>
  <c r="T75" i="199"/>
  <c r="T100" i="199"/>
  <c r="L113" i="199"/>
  <c r="P41" i="199"/>
  <c r="K181" i="199"/>
  <c r="W133" i="118"/>
  <c r="L88" i="199"/>
  <c r="Q217" i="199"/>
  <c r="R96" i="118"/>
  <c r="O28" i="118"/>
  <c r="H42" i="199"/>
  <c r="P115" i="199"/>
  <c r="BC181" i="208"/>
  <c r="W107" i="118"/>
  <c r="L213" i="199"/>
  <c r="P236" i="199"/>
  <c r="H218" i="199"/>
  <c r="G114" i="199"/>
  <c r="L52" i="199"/>
  <c r="T164" i="199"/>
  <c r="K212" i="199"/>
  <c r="K210" i="199"/>
  <c r="L73" i="199"/>
  <c r="V52" i="118"/>
  <c r="K163" i="199"/>
  <c r="N25" i="118"/>
  <c r="S186" i="199"/>
  <c r="G174" i="199"/>
  <c r="Q166" i="199"/>
  <c r="P82" i="199"/>
  <c r="Q171" i="199"/>
  <c r="Q209" i="199"/>
  <c r="G22" i="199"/>
  <c r="H74" i="199"/>
  <c r="Q215" i="199"/>
  <c r="P32" i="199"/>
  <c r="P217" i="199"/>
  <c r="H155" i="199"/>
  <c r="G196" i="199"/>
  <c r="H104" i="199"/>
  <c r="P119" i="199"/>
  <c r="P195" i="199"/>
  <c r="T30" i="199"/>
  <c r="U213" i="199"/>
  <c r="L200" i="199"/>
  <c r="K36" i="199"/>
  <c r="J186" i="199"/>
  <c r="L121" i="199"/>
  <c r="L220" i="199"/>
  <c r="U173" i="199"/>
  <c r="T153" i="199"/>
  <c r="U120" i="199"/>
  <c r="K179" i="199"/>
  <c r="G98" i="199"/>
  <c r="L233" i="199"/>
  <c r="U223" i="199"/>
  <c r="U229" i="199"/>
  <c r="L208" i="199"/>
  <c r="Q185" i="199"/>
  <c r="R54" i="118"/>
  <c r="L210" i="199"/>
  <c r="H83" i="199"/>
  <c r="L48" i="199"/>
  <c r="L109" i="199"/>
  <c r="H203" i="199"/>
  <c r="P155" i="199"/>
  <c r="K28" i="199"/>
  <c r="R91" i="118"/>
  <c r="K45" i="199"/>
  <c r="Z132" i="118"/>
  <c r="BC101" i="208"/>
  <c r="T82" i="199"/>
  <c r="Q101" i="199"/>
  <c r="K157" i="199"/>
  <c r="N112" i="118"/>
  <c r="L198" i="199"/>
  <c r="T26" i="199"/>
  <c r="L37" i="199"/>
  <c r="U203" i="199"/>
  <c r="Q38" i="199"/>
  <c r="K193" i="199"/>
  <c r="N131" i="118"/>
  <c r="L31" i="199"/>
  <c r="K160" i="199"/>
  <c r="U161" i="199"/>
  <c r="K97" i="199"/>
  <c r="O131" i="118"/>
  <c r="G209" i="199"/>
  <c r="K38" i="199"/>
  <c r="G231" i="199"/>
  <c r="T232" i="199"/>
  <c r="P122" i="199"/>
  <c r="H172" i="199"/>
  <c r="AA107" i="118"/>
  <c r="T204" i="199"/>
  <c r="L214" i="199"/>
  <c r="T214" i="199"/>
  <c r="P191" i="199"/>
  <c r="G117" i="199"/>
  <c r="G155" i="199"/>
  <c r="L160" i="199"/>
  <c r="G121" i="199"/>
  <c r="Q119" i="199"/>
  <c r="L209" i="199"/>
  <c r="G177" i="199"/>
  <c r="K79" i="199"/>
  <c r="R98" i="118"/>
  <c r="H234" i="199"/>
  <c r="G185" i="199"/>
  <c r="K50" i="199"/>
  <c r="H98" i="199"/>
  <c r="S90" i="118"/>
  <c r="T49" i="199"/>
  <c r="T28" i="199"/>
  <c r="P22" i="199"/>
  <c r="P171" i="199"/>
  <c r="K111" i="199"/>
  <c r="P218" i="199"/>
  <c r="K30" i="199"/>
  <c r="O104" i="118"/>
  <c r="U32" i="199"/>
  <c r="W47" i="118"/>
  <c r="N90" i="118"/>
  <c r="V132" i="118"/>
  <c r="Q200" i="199"/>
  <c r="K92" i="199"/>
  <c r="P226" i="199"/>
  <c r="U204" i="199"/>
  <c r="BC181" i="207"/>
  <c r="U162" i="199"/>
  <c r="U212" i="199"/>
  <c r="G73" i="199"/>
  <c r="K222" i="199"/>
  <c r="H114" i="199"/>
  <c r="P181" i="199"/>
  <c r="T109" i="199"/>
  <c r="G172" i="199"/>
  <c r="N96" i="118"/>
  <c r="P228" i="199"/>
  <c r="P83" i="199"/>
  <c r="U225" i="199"/>
  <c r="H121" i="199"/>
  <c r="U45" i="199"/>
  <c r="K231" i="199"/>
  <c r="R124" i="118"/>
  <c r="U122" i="199"/>
  <c r="G91" i="199"/>
  <c r="P50" i="199"/>
  <c r="H214" i="199"/>
  <c r="U169" i="199"/>
  <c r="G207" i="199"/>
  <c r="L26" i="199"/>
  <c r="T85" i="199"/>
  <c r="P165" i="199"/>
  <c r="H23" i="199"/>
  <c r="O31" i="118"/>
  <c r="O44" i="118"/>
  <c r="U191" i="199"/>
  <c r="K171" i="199"/>
  <c r="T205" i="199"/>
  <c r="R104" i="118"/>
  <c r="S99" i="118"/>
  <c r="P36" i="199"/>
  <c r="U81" i="199"/>
  <c r="G46" i="199"/>
  <c r="G179" i="199"/>
  <c r="S54" i="118"/>
  <c r="O36" i="118"/>
  <c r="T200" i="199"/>
  <c r="S106" i="118"/>
  <c r="G99" i="199"/>
  <c r="G119" i="199"/>
  <c r="G200" i="199"/>
  <c r="P92" i="199"/>
  <c r="T216" i="199"/>
  <c r="U118" i="199"/>
  <c r="K236" i="199"/>
  <c r="H198" i="199"/>
  <c r="U78" i="199"/>
  <c r="P183" i="199"/>
  <c r="G235" i="199"/>
  <c r="Q41" i="199"/>
  <c r="K40" i="199"/>
  <c r="U172" i="199"/>
  <c r="H41" i="199"/>
  <c r="G35" i="199"/>
  <c r="T116" i="199"/>
  <c r="AA133" i="118"/>
  <c r="R36" i="118"/>
  <c r="BC101" i="207"/>
  <c r="T171" i="199"/>
  <c r="K49" i="199"/>
  <c r="O123" i="118"/>
  <c r="U111" i="199"/>
  <c r="T32" i="199"/>
  <c r="Q228" i="199"/>
  <c r="U22" i="199"/>
  <c r="Q74" i="199"/>
  <c r="H190" i="199"/>
  <c r="Q203" i="199"/>
  <c r="H35" i="199"/>
  <c r="R52" i="118"/>
  <c r="N104" i="118"/>
  <c r="U52" i="199"/>
  <c r="P33" i="199"/>
  <c r="Q115" i="199"/>
  <c r="L195" i="199"/>
  <c r="N123" i="118"/>
  <c r="T166" i="199"/>
  <c r="T176" i="199"/>
  <c r="G23" i="199"/>
  <c r="P101" i="199"/>
  <c r="K154" i="199"/>
  <c r="H51" i="199"/>
  <c r="G29" i="199"/>
  <c r="H81" i="199"/>
  <c r="U28" i="199"/>
  <c r="K37" i="199"/>
  <c r="K208" i="199"/>
  <c r="Q108" i="199"/>
  <c r="T77" i="199"/>
  <c r="G190" i="199"/>
  <c r="G74" i="199"/>
  <c r="K200" i="199"/>
  <c r="L179" i="199"/>
  <c r="T209" i="199"/>
  <c r="K107" i="199"/>
  <c r="G220" i="199"/>
  <c r="H116" i="199"/>
  <c r="Z55" i="118"/>
  <c r="K78" i="199"/>
  <c r="O130" i="118"/>
  <c r="H192" i="199"/>
  <c r="H209" i="199"/>
  <c r="L97" i="199"/>
  <c r="S30" i="118"/>
  <c r="T195" i="199"/>
  <c r="L163" i="199"/>
  <c r="N28" i="118"/>
  <c r="Q175" i="199"/>
  <c r="K95" i="199"/>
  <c r="K194" i="199"/>
  <c r="T182" i="199"/>
  <c r="T87" i="199"/>
  <c r="K39" i="199"/>
  <c r="K201" i="199"/>
  <c r="Q117" i="199"/>
  <c r="H72" i="199"/>
  <c r="U40" i="199"/>
  <c r="G216" i="199"/>
  <c r="G72" i="199"/>
  <c r="L78" i="199"/>
  <c r="G83" i="199"/>
  <c r="O52" i="118"/>
  <c r="U31" i="199"/>
  <c r="N46" i="118"/>
  <c r="Q36" i="199"/>
  <c r="Q107" i="199"/>
  <c r="BC41" i="208"/>
  <c r="V112" i="118"/>
  <c r="Q155" i="199"/>
  <c r="L39" i="199"/>
  <c r="G80" i="199"/>
  <c r="G157" i="199"/>
  <c r="G192" i="199"/>
  <c r="T194" i="199"/>
  <c r="T107" i="199"/>
  <c r="N47" i="118"/>
  <c r="K94" i="199"/>
  <c r="Q92" i="199"/>
  <c r="H201" i="199"/>
  <c r="Q165" i="199"/>
  <c r="K83" i="199"/>
  <c r="H208" i="199"/>
  <c r="O85" i="118"/>
  <c r="U119" i="199"/>
  <c r="U210" i="199"/>
  <c r="Q167" i="199"/>
  <c r="L29" i="199"/>
  <c r="G81" i="199"/>
  <c r="K224" i="199"/>
  <c r="T81" i="199"/>
  <c r="N85" i="118"/>
  <c r="L92" i="199"/>
  <c r="U121" i="199"/>
  <c r="U177" i="199"/>
  <c r="R107" i="118"/>
  <c r="Q88" i="199"/>
  <c r="H22" i="199"/>
  <c r="U190" i="199"/>
  <c r="U158" i="199"/>
  <c r="L107" i="199"/>
  <c r="K189" i="199"/>
  <c r="U89" i="199"/>
  <c r="P188" i="199"/>
  <c r="Q122" i="199"/>
  <c r="T51" i="199"/>
  <c r="K185" i="199"/>
  <c r="K96" i="199"/>
  <c r="P215" i="199"/>
  <c r="K74" i="199"/>
  <c r="H119" i="199"/>
  <c r="H200" i="199"/>
  <c r="P175" i="199"/>
  <c r="U167" i="199"/>
  <c r="G104" i="199"/>
  <c r="K31" i="199"/>
  <c r="K196" i="199"/>
  <c r="Q235" i="199"/>
  <c r="G198" i="199"/>
  <c r="K227" i="199"/>
  <c r="L51" i="199"/>
  <c r="L177" i="199"/>
  <c r="L119" i="199"/>
  <c r="T174" i="199"/>
  <c r="P235" i="199"/>
  <c r="H197" i="199"/>
  <c r="P105" i="199"/>
  <c r="N30" i="118"/>
  <c r="K184" i="199"/>
  <c r="N88" i="118"/>
  <c r="O91" i="118"/>
  <c r="K77" i="199"/>
  <c r="L191" i="199"/>
  <c r="R38" i="118"/>
  <c r="H92" i="199"/>
  <c r="K102" i="199"/>
  <c r="T224" i="199"/>
  <c r="S91" i="118"/>
  <c r="S132" i="118"/>
  <c r="K164" i="199"/>
  <c r="Q218" i="199"/>
  <c r="R31" i="118"/>
  <c r="O132" i="118"/>
  <c r="K109" i="199"/>
  <c r="Q181" i="199"/>
  <c r="L49" i="199"/>
  <c r="P123" i="199"/>
  <c r="P38" i="199"/>
  <c r="N52" i="118"/>
  <c r="H80" i="199"/>
  <c r="Q187" i="199"/>
  <c r="Q123" i="199"/>
  <c r="U113" i="199"/>
  <c r="N130" i="118"/>
  <c r="T197" i="199"/>
  <c r="G234" i="199"/>
  <c r="O112" i="118"/>
  <c r="L102" i="199"/>
  <c r="U86" i="199"/>
  <c r="Z115" i="118"/>
  <c r="N99" i="118"/>
  <c r="Q83" i="199"/>
  <c r="N106" i="118"/>
  <c r="Q89" i="199"/>
  <c r="L229" i="199"/>
  <c r="G42" i="199"/>
  <c r="Q22" i="199"/>
  <c r="U101" i="199"/>
  <c r="P52" i="199"/>
  <c r="P108" i="199"/>
  <c r="U232" i="199"/>
  <c r="T44" i="199"/>
  <c r="L187" i="199"/>
  <c r="U114" i="199"/>
  <c r="R123" i="118"/>
  <c r="H46" i="199"/>
  <c r="T41" i="199"/>
  <c r="G214" i="199"/>
  <c r="G181" i="199"/>
  <c r="P163" i="199"/>
  <c r="P111" i="199"/>
  <c r="K219" i="199"/>
  <c r="L223" i="199"/>
  <c r="T94" i="199"/>
  <c r="Q78" i="199"/>
  <c r="T177" i="199"/>
  <c r="S52" i="118"/>
  <c r="H179" i="199"/>
  <c r="Q32" i="199"/>
  <c r="T90" i="199"/>
  <c r="P113" i="199"/>
  <c r="Q227" i="199"/>
  <c r="BC41" i="207"/>
  <c r="R112" i="118"/>
  <c r="R132" i="118"/>
  <c r="R44" i="118"/>
  <c r="W124" i="118"/>
  <c r="H174" i="199"/>
  <c r="P74" i="199"/>
  <c r="O88" i="118"/>
  <c r="G166" i="199"/>
  <c r="P78" i="199"/>
  <c r="U221" i="199"/>
  <c r="U99" i="199"/>
  <c r="K29" i="199"/>
  <c r="P185" i="199"/>
  <c r="K93" i="199"/>
  <c r="O121" i="118"/>
  <c r="Q40" i="199"/>
  <c r="S98" i="118"/>
  <c r="Q219" i="199"/>
  <c r="U23" i="199"/>
  <c r="U180" i="199"/>
  <c r="L82" i="199"/>
  <c r="O125" i="118"/>
  <c r="R114" i="118"/>
  <c r="K159" i="199"/>
  <c r="U80" i="199"/>
  <c r="T233" i="199"/>
  <c r="P203" i="199"/>
  <c r="T235" i="199"/>
  <c r="G158" i="199"/>
  <c r="H91" i="199"/>
  <c r="Q104" i="199"/>
  <c r="U199" i="199"/>
  <c r="K178" i="199"/>
  <c r="L22" i="199"/>
  <c r="H185" i="199"/>
  <c r="U110" i="199"/>
  <c r="H216" i="199"/>
  <c r="S39" i="118"/>
  <c r="P107" i="199"/>
  <c r="E23" i="227" l="1"/>
  <c r="E53" i="227" s="1"/>
  <c r="E9" i="231" s="1"/>
  <c r="F23" i="227"/>
  <c r="F53" i="227" s="1"/>
  <c r="E10" i="231" s="1"/>
  <c r="Y233" i="199"/>
  <c r="AW53" i="208"/>
  <c r="BU53" i="208" s="1"/>
  <c r="AY146" i="207"/>
  <c r="U181" i="207"/>
  <c r="BQ181" i="207" s="1"/>
  <c r="AX234" i="207"/>
  <c r="BV234" i="207" s="1"/>
  <c r="AW56" i="207"/>
  <c r="BU56" i="207" s="1"/>
  <c r="AX187" i="208"/>
  <c r="BV187" i="208" s="1"/>
  <c r="AX221" i="208"/>
  <c r="BV221" i="208" s="1"/>
  <c r="AX43" i="208"/>
  <c r="BV43" i="208" s="1"/>
  <c r="AW196" i="208"/>
  <c r="BU196" i="208" s="1"/>
  <c r="AY224" i="207"/>
  <c r="AX233" i="208"/>
  <c r="BV233" i="208" s="1"/>
  <c r="AW130" i="208"/>
  <c r="BU130" i="208" s="1"/>
  <c r="AW214" i="207"/>
  <c r="BU214" i="207" s="1"/>
  <c r="AW128" i="208"/>
  <c r="BU128" i="208" s="1"/>
  <c r="AX128" i="208"/>
  <c r="BV128" i="208" s="1"/>
  <c r="L66" i="230"/>
  <c r="L65" i="231"/>
  <c r="L66" i="232"/>
  <c r="J47" i="236" s="1"/>
  <c r="V181" i="207"/>
  <c r="BR181" i="207" s="1"/>
  <c r="W61" i="207"/>
  <c r="AY234" i="207"/>
  <c r="AY71" i="208"/>
  <c r="AY235" i="208"/>
  <c r="AX250" i="207"/>
  <c r="BV250" i="207" s="1"/>
  <c r="AW134" i="207"/>
  <c r="BU134" i="207" s="1"/>
  <c r="AX199" i="208"/>
  <c r="BV199" i="208" s="1"/>
  <c r="L69" i="230"/>
  <c r="J50" i="234" s="1"/>
  <c r="L57" i="231"/>
  <c r="J38" i="235" s="1"/>
  <c r="L69" i="232"/>
  <c r="J50" i="236" s="1"/>
  <c r="L56" i="232"/>
  <c r="J37" i="236" s="1"/>
  <c r="AV198" i="208"/>
  <c r="AX198" i="208" s="1"/>
  <c r="BV198" i="208" s="1"/>
  <c r="AY69" i="208"/>
  <c r="L69" i="228"/>
  <c r="L70" i="232"/>
  <c r="J51" i="236" s="1"/>
  <c r="W221" i="208"/>
  <c r="AX138" i="207"/>
  <c r="BV138" i="207" s="1"/>
  <c r="AX144" i="207"/>
  <c r="BV144" i="207" s="1"/>
  <c r="AW50" i="207"/>
  <c r="BU50" i="207" s="1"/>
  <c r="AW261" i="207"/>
  <c r="BU261" i="207" s="1"/>
  <c r="AW242" i="207"/>
  <c r="BU242" i="207" s="1"/>
  <c r="AY130" i="208"/>
  <c r="AX68" i="207"/>
  <c r="BV68" i="207" s="1"/>
  <c r="AY134" i="207"/>
  <c r="L70" i="228"/>
  <c r="J51" i="222" s="1"/>
  <c r="L56" i="228"/>
  <c r="J37" i="222" s="1"/>
  <c r="L57" i="230"/>
  <c r="L58" i="231"/>
  <c r="U221" i="208"/>
  <c r="BQ221" i="208" s="1"/>
  <c r="AW146" i="207"/>
  <c r="BU146" i="207" s="1"/>
  <c r="AW224" i="207"/>
  <c r="BU224" i="207" s="1"/>
  <c r="AY43" i="208"/>
  <c r="L70" i="230"/>
  <c r="J51" i="234" s="1"/>
  <c r="AW138" i="207"/>
  <c r="BU138" i="207" s="1"/>
  <c r="AX197" i="208"/>
  <c r="BV197" i="208" s="1"/>
  <c r="AY236" i="207"/>
  <c r="AY261" i="207"/>
  <c r="AY149" i="208"/>
  <c r="AW125" i="207"/>
  <c r="BU125" i="207" s="1"/>
  <c r="AW124" i="207"/>
  <c r="BU124" i="207" s="1"/>
  <c r="L57" i="228"/>
  <c r="J38" i="222" s="1"/>
  <c r="Y182" i="199"/>
  <c r="AW130" i="207"/>
  <c r="BU130" i="207" s="1"/>
  <c r="AX46" i="207"/>
  <c r="BV46" i="207" s="1"/>
  <c r="AX252" i="208"/>
  <c r="BV252" i="208" s="1"/>
  <c r="AY211" i="208"/>
  <c r="AY244" i="207"/>
  <c r="AW225" i="208"/>
  <c r="BU225" i="208" s="1"/>
  <c r="AY243" i="208"/>
  <c r="AX102" i="207"/>
  <c r="BV102" i="207" s="1"/>
  <c r="AX42" i="208"/>
  <c r="BV42" i="208" s="1"/>
  <c r="AY46" i="207"/>
  <c r="AX56" i="208"/>
  <c r="BV56" i="208" s="1"/>
  <c r="AX59" i="208"/>
  <c r="BV59" i="208" s="1"/>
  <c r="AY250" i="208"/>
  <c r="L55" i="228"/>
  <c r="J36" i="222" s="1"/>
  <c r="I68" i="228"/>
  <c r="G49" i="222" s="1"/>
  <c r="AX243" i="208"/>
  <c r="BV243" i="208" s="1"/>
  <c r="AY230" i="208"/>
  <c r="AX185" i="208"/>
  <c r="BV185" i="208" s="1"/>
  <c r="AW184" i="207"/>
  <c r="BU184" i="207" s="1"/>
  <c r="AW104" i="207"/>
  <c r="BU104" i="207" s="1"/>
  <c r="AY113" i="207"/>
  <c r="AW246" i="208"/>
  <c r="BU246" i="208" s="1"/>
  <c r="AX242" i="208"/>
  <c r="BV242" i="208" s="1"/>
  <c r="AX210" i="207"/>
  <c r="BV210" i="207" s="1"/>
  <c r="AX250" i="208"/>
  <c r="BV250" i="208" s="1"/>
  <c r="V101" i="208"/>
  <c r="BR101" i="208" s="1"/>
  <c r="V239" i="208"/>
  <c r="BR239" i="208" s="1"/>
  <c r="I68" i="232"/>
  <c r="G49" i="236" s="1"/>
  <c r="I58" i="232"/>
  <c r="G39" i="236" s="1"/>
  <c r="W101" i="208"/>
  <c r="W89" i="208" s="1"/>
  <c r="AV116" i="207"/>
  <c r="AX116" i="207" s="1"/>
  <c r="BV116" i="207" s="1"/>
  <c r="AW212" i="207"/>
  <c r="BU212" i="207" s="1"/>
  <c r="AY195" i="208"/>
  <c r="AW222" i="207"/>
  <c r="BU222" i="207" s="1"/>
  <c r="AX236" i="207"/>
  <c r="BV236" i="207" s="1"/>
  <c r="AY221" i="208"/>
  <c r="AX195" i="208"/>
  <c r="BV195" i="208" s="1"/>
  <c r="AX222" i="207"/>
  <c r="BV222" i="207" s="1"/>
  <c r="AW69" i="208"/>
  <c r="BU69" i="208" s="1"/>
  <c r="AY187" i="207"/>
  <c r="AX44" i="207"/>
  <c r="BV44" i="207" s="1"/>
  <c r="AX212" i="207"/>
  <c r="BV212" i="207" s="1"/>
  <c r="AX192" i="207"/>
  <c r="BV192" i="207" s="1"/>
  <c r="AY124" i="207"/>
  <c r="L55" i="232"/>
  <c r="J36" i="236" s="1"/>
  <c r="I70" i="231"/>
  <c r="G51" i="235" s="1"/>
  <c r="I44" i="231"/>
  <c r="G26" i="235" s="1"/>
  <c r="AW235" i="208"/>
  <c r="BU235" i="208" s="1"/>
  <c r="AW152" i="207"/>
  <c r="BU152" i="207" s="1"/>
  <c r="AW210" i="207"/>
  <c r="BU210" i="207" s="1"/>
  <c r="AX260" i="208"/>
  <c r="BV260" i="208" s="1"/>
  <c r="AW211" i="208"/>
  <c r="BU211" i="208" s="1"/>
  <c r="AW102" i="207"/>
  <c r="BU102" i="207" s="1"/>
  <c r="AX140" i="208"/>
  <c r="BV140" i="208" s="1"/>
  <c r="AW59" i="208"/>
  <c r="BU59" i="208" s="1"/>
  <c r="AW260" i="208"/>
  <c r="BU260" i="208" s="1"/>
  <c r="AY229" i="208"/>
  <c r="AV67" i="207"/>
  <c r="AX67" i="207" s="1"/>
  <c r="BV67" i="207" s="1"/>
  <c r="I70" i="230"/>
  <c r="G51" i="234" s="1"/>
  <c r="W230" i="208"/>
  <c r="AV206" i="207"/>
  <c r="AW206" i="207" s="1"/>
  <c r="BU206" i="207" s="1"/>
  <c r="AV45" i="208"/>
  <c r="AW45" i="208" s="1"/>
  <c r="BU45" i="208" s="1"/>
  <c r="AV121" i="207"/>
  <c r="AY121" i="207" s="1"/>
  <c r="AV256" i="207"/>
  <c r="AY256" i="207" s="1"/>
  <c r="Y219" i="199"/>
  <c r="Y119" i="199"/>
  <c r="Y88" i="199"/>
  <c r="Y175" i="199"/>
  <c r="Y214" i="199"/>
  <c r="Y195" i="199"/>
  <c r="Y196" i="199"/>
  <c r="L55" i="231"/>
  <c r="J36" i="235" s="1"/>
  <c r="AI241" i="207"/>
  <c r="BS241" i="207" s="1"/>
  <c r="AW140" i="207"/>
  <c r="BU140" i="207" s="1"/>
  <c r="AY212" i="208"/>
  <c r="AX244" i="207"/>
  <c r="BV244" i="207" s="1"/>
  <c r="AX61" i="207"/>
  <c r="BV61" i="207" s="1"/>
  <c r="AX71" i="207"/>
  <c r="BV71" i="207" s="1"/>
  <c r="AY68" i="207"/>
  <c r="W70" i="208"/>
  <c r="U112" i="208"/>
  <c r="BQ112" i="208" s="1"/>
  <c r="I43" i="228"/>
  <c r="G25" i="222" s="1"/>
  <c r="AJ241" i="207"/>
  <c r="BT241" i="207" s="1"/>
  <c r="AX150" i="208"/>
  <c r="BV150" i="208" s="1"/>
  <c r="AX110" i="207"/>
  <c r="BV110" i="207" s="1"/>
  <c r="AY257" i="207"/>
  <c r="AY148" i="208"/>
  <c r="AX148" i="208"/>
  <c r="BV148" i="208" s="1"/>
  <c r="AW43" i="207"/>
  <c r="BU43" i="207" s="1"/>
  <c r="AY72" i="208"/>
  <c r="AX131" i="207"/>
  <c r="BV131" i="207" s="1"/>
  <c r="AY72" i="207"/>
  <c r="AW113" i="207"/>
  <c r="BU113" i="207" s="1"/>
  <c r="AX255" i="208"/>
  <c r="BV255" i="208" s="1"/>
  <c r="AX142" i="208"/>
  <c r="BV142" i="208" s="1"/>
  <c r="AX251" i="208"/>
  <c r="BV251" i="208" s="1"/>
  <c r="AX239" i="207"/>
  <c r="BV239" i="207" s="1"/>
  <c r="AV260" i="207"/>
  <c r="AX260" i="207" s="1"/>
  <c r="BV260" i="207" s="1"/>
  <c r="U70" i="208"/>
  <c r="BQ70" i="208" s="1"/>
  <c r="I67" i="230"/>
  <c r="G48" i="234" s="1"/>
  <c r="I61" i="230"/>
  <c r="G42" i="234" s="1"/>
  <c r="I43" i="231"/>
  <c r="G25" i="235" s="1"/>
  <c r="AV209" i="208"/>
  <c r="AV256" i="208"/>
  <c r="AX72" i="207"/>
  <c r="BV72" i="207" s="1"/>
  <c r="W227" i="207"/>
  <c r="W170" i="207" s="1"/>
  <c r="AJ216" i="207"/>
  <c r="BT216" i="207" s="1"/>
  <c r="AX183" i="207"/>
  <c r="BV183" i="207" s="1"/>
  <c r="L54" i="231"/>
  <c r="J35" i="235" s="1"/>
  <c r="V227" i="207"/>
  <c r="BR227" i="207" s="1"/>
  <c r="I42" i="232"/>
  <c r="G24" i="236" s="1"/>
  <c r="AK216" i="207"/>
  <c r="AW142" i="208"/>
  <c r="BU142" i="208" s="1"/>
  <c r="AJ136" i="207"/>
  <c r="BT136" i="207" s="1"/>
  <c r="AY43" i="207"/>
  <c r="AW183" i="207"/>
  <c r="BU183" i="207" s="1"/>
  <c r="AW131" i="207"/>
  <c r="BU131" i="207" s="1"/>
  <c r="AY239" i="207"/>
  <c r="AW208" i="208"/>
  <c r="BU208" i="208" s="1"/>
  <c r="T41" i="208"/>
  <c r="V41" i="208" s="1"/>
  <c r="BR41" i="208" s="1"/>
  <c r="AV55" i="207"/>
  <c r="AX55" i="207" s="1"/>
  <c r="BV55" i="207" s="1"/>
  <c r="I67" i="232"/>
  <c r="G48" i="236" s="1"/>
  <c r="I44" i="230"/>
  <c r="G26" i="234" s="1"/>
  <c r="I42" i="230"/>
  <c r="G24" i="234" s="1"/>
  <c r="AY226" i="207"/>
  <c r="L54" i="232"/>
  <c r="J35" i="236" s="1"/>
  <c r="AY150" i="208"/>
  <c r="AY47" i="208"/>
  <c r="AX135" i="208"/>
  <c r="BV135" i="208" s="1"/>
  <c r="AX208" i="208"/>
  <c r="BV208" i="208" s="1"/>
  <c r="I44" i="228"/>
  <c r="G26" i="222" s="1"/>
  <c r="AW257" i="207"/>
  <c r="BU257" i="207" s="1"/>
  <c r="AX109" i="208"/>
  <c r="BV109" i="208" s="1"/>
  <c r="AX232" i="207"/>
  <c r="BV232" i="207" s="1"/>
  <c r="AY242" i="208"/>
  <c r="AW265" i="208"/>
  <c r="BU265" i="208" s="1"/>
  <c r="AI241" i="208"/>
  <c r="BS241" i="208" s="1"/>
  <c r="AY227" i="208"/>
  <c r="I68" i="231"/>
  <c r="G49" i="235" s="1"/>
  <c r="I67" i="228"/>
  <c r="G48" i="222" s="1"/>
  <c r="I42" i="231"/>
  <c r="G24" i="235" s="1"/>
  <c r="L54" i="228"/>
  <c r="J35" i="222" s="1"/>
  <c r="AX140" i="207"/>
  <c r="BV140" i="207" s="1"/>
  <c r="AW105" i="208"/>
  <c r="BU105" i="208" s="1"/>
  <c r="AW197" i="207"/>
  <c r="BU197" i="207" s="1"/>
  <c r="AX47" i="208"/>
  <c r="BV47" i="208" s="1"/>
  <c r="AJ241" i="208"/>
  <c r="BT241" i="208" s="1"/>
  <c r="I68" i="230"/>
  <c r="G49" i="234" s="1"/>
  <c r="AV106" i="207"/>
  <c r="AY106" i="207" s="1"/>
  <c r="AV196" i="207"/>
  <c r="AW196" i="207" s="1"/>
  <c r="BU196" i="207" s="1"/>
  <c r="AV217" i="208"/>
  <c r="AV114" i="208"/>
  <c r="Y207" i="199"/>
  <c r="Y201" i="199"/>
  <c r="Y163" i="199"/>
  <c r="Y236" i="199"/>
  <c r="AY122" i="208"/>
  <c r="AJ136" i="208"/>
  <c r="BT136" i="208" s="1"/>
  <c r="AX186" i="208"/>
  <c r="BV186" i="208" s="1"/>
  <c r="I59" i="230"/>
  <c r="G40" i="234" s="1"/>
  <c r="AW141" i="207"/>
  <c r="BU141" i="207" s="1"/>
  <c r="AY225" i="208"/>
  <c r="AY151" i="207"/>
  <c r="AY131" i="208"/>
  <c r="AX51" i="208"/>
  <c r="BV51" i="208" s="1"/>
  <c r="AY223" i="207"/>
  <c r="AY118" i="207"/>
  <c r="AY108" i="208"/>
  <c r="AW183" i="208"/>
  <c r="BU183" i="208" s="1"/>
  <c r="AW186" i="208"/>
  <c r="BU186" i="208" s="1"/>
  <c r="AW227" i="208"/>
  <c r="BU227" i="208" s="1"/>
  <c r="AW135" i="208"/>
  <c r="BU135" i="208" s="1"/>
  <c r="AV118" i="208"/>
  <c r="AX118" i="208" s="1"/>
  <c r="BV118" i="208" s="1"/>
  <c r="I60" i="231"/>
  <c r="G41" i="235" s="1"/>
  <c r="I43" i="232"/>
  <c r="G25" i="236" s="1"/>
  <c r="I44" i="232"/>
  <c r="G26" i="236" s="1"/>
  <c r="AY50" i="208"/>
  <c r="AX133" i="207"/>
  <c r="BV133" i="207" s="1"/>
  <c r="I62" i="232"/>
  <c r="G43" i="236" s="1"/>
  <c r="I62" i="228"/>
  <c r="G43" i="222" s="1"/>
  <c r="AW231" i="207"/>
  <c r="BU231" i="207" s="1"/>
  <c r="AW125" i="208"/>
  <c r="BU125" i="208" s="1"/>
  <c r="I59" i="231"/>
  <c r="G40" i="235" s="1"/>
  <c r="I62" i="231"/>
  <c r="G43" i="235" s="1"/>
  <c r="AW103" i="208"/>
  <c r="BU103" i="208" s="1"/>
  <c r="AY110" i="207"/>
  <c r="AY201" i="208"/>
  <c r="AW232" i="207"/>
  <c r="BU232" i="207" s="1"/>
  <c r="AW52" i="207"/>
  <c r="BU52" i="207" s="1"/>
  <c r="AX129" i="208"/>
  <c r="BV129" i="208" s="1"/>
  <c r="AY254" i="207"/>
  <c r="AX151" i="207"/>
  <c r="BV151" i="207" s="1"/>
  <c r="AW226" i="207"/>
  <c r="BU226" i="207" s="1"/>
  <c r="U184" i="208"/>
  <c r="BQ184" i="208" s="1"/>
  <c r="I58" i="231"/>
  <c r="G39" i="235" s="1"/>
  <c r="I63" i="231"/>
  <c r="G44" i="235" s="1"/>
  <c r="K38" i="226"/>
  <c r="P38" i="226" s="1"/>
  <c r="V25" i="226" s="1"/>
  <c r="I60" i="232"/>
  <c r="G41" i="236" s="1"/>
  <c r="I61" i="231"/>
  <c r="G42" i="235" s="1"/>
  <c r="I63" i="230"/>
  <c r="G44" i="234" s="1"/>
  <c r="AY247" i="208"/>
  <c r="I61" i="232"/>
  <c r="G42" i="236" s="1"/>
  <c r="I63" i="228"/>
  <c r="G44" i="222" s="1"/>
  <c r="AY194" i="208"/>
  <c r="AY51" i="207"/>
  <c r="AY117" i="208"/>
  <c r="AW212" i="208"/>
  <c r="BU212" i="208" s="1"/>
  <c r="AX195" i="207"/>
  <c r="BV195" i="207" s="1"/>
  <c r="AX52" i="207"/>
  <c r="BV52" i="207" s="1"/>
  <c r="AX182" i="207"/>
  <c r="BV182" i="207" s="1"/>
  <c r="AX117" i="207"/>
  <c r="BV117" i="207" s="1"/>
  <c r="AY196" i="208"/>
  <c r="AY246" i="208"/>
  <c r="AX64" i="207"/>
  <c r="BV64" i="207" s="1"/>
  <c r="AW199" i="207"/>
  <c r="BU199" i="207" s="1"/>
  <c r="V184" i="208"/>
  <c r="BR184" i="208" s="1"/>
  <c r="I56" i="230"/>
  <c r="G37" i="234" s="1"/>
  <c r="I62" i="230"/>
  <c r="G43" i="234" s="1"/>
  <c r="AW133" i="207"/>
  <c r="BU133" i="207" s="1"/>
  <c r="I60" i="228"/>
  <c r="G41" i="222" s="1"/>
  <c r="AW194" i="208"/>
  <c r="BU194" i="208" s="1"/>
  <c r="AW195" i="207"/>
  <c r="BU195" i="207" s="1"/>
  <c r="AW117" i="207"/>
  <c r="BU117" i="207" s="1"/>
  <c r="AW237" i="207"/>
  <c r="BU237" i="207" s="1"/>
  <c r="AW61" i="207"/>
  <c r="BU61" i="207" s="1"/>
  <c r="AW50" i="208"/>
  <c r="BU50" i="208" s="1"/>
  <c r="AY253" i="207"/>
  <c r="AY255" i="208"/>
  <c r="AY152" i="207"/>
  <c r="AX125" i="208"/>
  <c r="BV125" i="208" s="1"/>
  <c r="AW128" i="207"/>
  <c r="BU128" i="207" s="1"/>
  <c r="AY204" i="208"/>
  <c r="AW65" i="207"/>
  <c r="BU65" i="207" s="1"/>
  <c r="AV70" i="208"/>
  <c r="AX70" i="208" s="1"/>
  <c r="BV70" i="208" s="1"/>
  <c r="AV215" i="208"/>
  <c r="AY215" i="208" s="1"/>
  <c r="I61" i="228"/>
  <c r="G42" i="222" s="1"/>
  <c r="I59" i="232"/>
  <c r="G40" i="236" s="1"/>
  <c r="I63" i="232"/>
  <c r="G44" i="236" s="1"/>
  <c r="I59" i="228"/>
  <c r="G40" i="222" s="1"/>
  <c r="O21" i="227"/>
  <c r="O51" i="227" s="1"/>
  <c r="E12" i="232" s="1"/>
  <c r="E57" i="232" s="1"/>
  <c r="C38" i="236" s="1"/>
  <c r="N21" i="227"/>
  <c r="N51" i="227" s="1"/>
  <c r="E11" i="232" s="1"/>
  <c r="E22" i="227"/>
  <c r="E52" i="227" s="1"/>
  <c r="E9" i="230" s="1"/>
  <c r="F22" i="227"/>
  <c r="F52" i="227" s="1"/>
  <c r="E10" i="230" s="1"/>
  <c r="Y183" i="199"/>
  <c r="Y198" i="199"/>
  <c r="Y177" i="199"/>
  <c r="Y111" i="199"/>
  <c r="Y230" i="199"/>
  <c r="AX203" i="208"/>
  <c r="BV203" i="208" s="1"/>
  <c r="AW249" i="207"/>
  <c r="BU249" i="207" s="1"/>
  <c r="AY242" i="207"/>
  <c r="AX141" i="208"/>
  <c r="BV141" i="208" s="1"/>
  <c r="AY197" i="207"/>
  <c r="AW201" i="208"/>
  <c r="BU201" i="208" s="1"/>
  <c r="AY244" i="208"/>
  <c r="AW187" i="208"/>
  <c r="BU187" i="208" s="1"/>
  <c r="AY116" i="208"/>
  <c r="AW254" i="207"/>
  <c r="BU254" i="207" s="1"/>
  <c r="AY134" i="208"/>
  <c r="AX229" i="208"/>
  <c r="BV229" i="208" s="1"/>
  <c r="AX199" i="207"/>
  <c r="BV199" i="207" s="1"/>
  <c r="AV145" i="208"/>
  <c r="AW145" i="208" s="1"/>
  <c r="BU145" i="208" s="1"/>
  <c r="AV203" i="207"/>
  <c r="AX203" i="207" s="1"/>
  <c r="BV203" i="207" s="1"/>
  <c r="AV232" i="208"/>
  <c r="AW232" i="208" s="1"/>
  <c r="BU232" i="208" s="1"/>
  <c r="W181" i="208"/>
  <c r="V181" i="208"/>
  <c r="BR181" i="208" s="1"/>
  <c r="U181" i="208"/>
  <c r="BQ181" i="208" s="1"/>
  <c r="AY194" i="207"/>
  <c r="AW115" i="207"/>
  <c r="BU115" i="207" s="1"/>
  <c r="AW117" i="208"/>
  <c r="BU117" i="208" s="1"/>
  <c r="AY64" i="207"/>
  <c r="I69" i="232"/>
  <c r="G50" i="236" s="1"/>
  <c r="I69" i="231"/>
  <c r="G50" i="235" s="1"/>
  <c r="I69" i="230"/>
  <c r="G50" i="234" s="1"/>
  <c r="AW201" i="207"/>
  <c r="BU201" i="207" s="1"/>
  <c r="AW220" i="207"/>
  <c r="BU220" i="207" s="1"/>
  <c r="AY249" i="207"/>
  <c r="AX220" i="207"/>
  <c r="BV220" i="207" s="1"/>
  <c r="AW48" i="207"/>
  <c r="BU48" i="207" s="1"/>
  <c r="AX153" i="208"/>
  <c r="BV153" i="208" s="1"/>
  <c r="AW107" i="207"/>
  <c r="BU107" i="207" s="1"/>
  <c r="AX131" i="208"/>
  <c r="BV131" i="208" s="1"/>
  <c r="AY109" i="207"/>
  <c r="AY266" i="207"/>
  <c r="AY126" i="207"/>
  <c r="AW70" i="208"/>
  <c r="BU70" i="208" s="1"/>
  <c r="AY208" i="207"/>
  <c r="AX134" i="208"/>
  <c r="BV134" i="208" s="1"/>
  <c r="I69" i="228"/>
  <c r="G50" i="222" s="1"/>
  <c r="I57" i="231"/>
  <c r="G38" i="235" s="1"/>
  <c r="I45" i="228"/>
  <c r="G27" i="222" s="1"/>
  <c r="I45" i="230"/>
  <c r="G27" i="234" s="1"/>
  <c r="I46" i="231"/>
  <c r="G28" i="235" s="1"/>
  <c r="I45" i="231"/>
  <c r="G27" i="235" s="1"/>
  <c r="I46" i="228"/>
  <c r="G28" i="222" s="1"/>
  <c r="I45" i="232"/>
  <c r="G27" i="236" s="1"/>
  <c r="I46" i="232"/>
  <c r="G28" i="236" s="1"/>
  <c r="I46" i="230"/>
  <c r="G28" i="234" s="1"/>
  <c r="AW139" i="208"/>
  <c r="BU139" i="208" s="1"/>
  <c r="O24" i="226"/>
  <c r="J37" i="226"/>
  <c r="O37" i="226" s="1"/>
  <c r="U24" i="226" s="1"/>
  <c r="AW109" i="207"/>
  <c r="BU109" i="207" s="1"/>
  <c r="AY243" i="207"/>
  <c r="AY124" i="208"/>
  <c r="I56" i="232"/>
  <c r="G37" i="236" s="1"/>
  <c r="I57" i="230"/>
  <c r="G38" i="234" s="1"/>
  <c r="I56" i="228"/>
  <c r="G37" i="222" s="1"/>
  <c r="I58" i="230"/>
  <c r="G39" i="234" s="1"/>
  <c r="I57" i="228"/>
  <c r="G38" i="222" s="1"/>
  <c r="I56" i="231"/>
  <c r="G37" i="235" s="1"/>
  <c r="AX145" i="207"/>
  <c r="BV145" i="207" s="1"/>
  <c r="AW115" i="208"/>
  <c r="BU115" i="208" s="1"/>
  <c r="AX243" i="207"/>
  <c r="BV243" i="207" s="1"/>
  <c r="AY48" i="207"/>
  <c r="AW266" i="207"/>
  <c r="BU266" i="207" s="1"/>
  <c r="AX116" i="208"/>
  <c r="BV116" i="208" s="1"/>
  <c r="AY60" i="207"/>
  <c r="AW194" i="207"/>
  <c r="BU194" i="207" s="1"/>
  <c r="AY127" i="208"/>
  <c r="AX119" i="208"/>
  <c r="BV119" i="208" s="1"/>
  <c r="K37" i="226"/>
  <c r="P37" i="226" s="1"/>
  <c r="V24" i="226" s="1"/>
  <c r="L32" i="230" s="1"/>
  <c r="I58" i="228"/>
  <c r="G39" i="222" s="1"/>
  <c r="I64" i="231"/>
  <c r="G45" i="235" s="1"/>
  <c r="I65" i="232"/>
  <c r="G46" i="236" s="1"/>
  <c r="I65" i="231"/>
  <c r="G46" i="235" s="1"/>
  <c r="I65" i="228"/>
  <c r="G46" i="222" s="1"/>
  <c r="I66" i="232"/>
  <c r="G47" i="236" s="1"/>
  <c r="I64" i="232"/>
  <c r="G45" i="236" s="1"/>
  <c r="I66" i="230"/>
  <c r="G47" i="234" s="1"/>
  <c r="I66" i="228"/>
  <c r="G47" i="222" s="1"/>
  <c r="I66" i="231"/>
  <c r="G47" i="235" s="1"/>
  <c r="I65" i="230"/>
  <c r="G46" i="234" s="1"/>
  <c r="I64" i="228"/>
  <c r="G45" i="222" s="1"/>
  <c r="I64" i="230"/>
  <c r="G45" i="234" s="1"/>
  <c r="AX108" i="208"/>
  <c r="BV108" i="208" s="1"/>
  <c r="AW145" i="207"/>
  <c r="BU145" i="207" s="1"/>
  <c r="AW122" i="208"/>
  <c r="BU122" i="208" s="1"/>
  <c r="AY115" i="208"/>
  <c r="AY203" i="208"/>
  <c r="AI136" i="207"/>
  <c r="BS136" i="207" s="1"/>
  <c r="AX237" i="207"/>
  <c r="BV237" i="207" s="1"/>
  <c r="AW60" i="207"/>
  <c r="BU60" i="207" s="1"/>
  <c r="AY115" i="207"/>
  <c r="AX127" i="208"/>
  <c r="BV127" i="208" s="1"/>
  <c r="I70" i="228"/>
  <c r="G51" i="222" s="1"/>
  <c r="AV238" i="208"/>
  <c r="AY238" i="208" s="1"/>
  <c r="AV245" i="207"/>
  <c r="AW245" i="207" s="1"/>
  <c r="BU245" i="207" s="1"/>
  <c r="AV226" i="208"/>
  <c r="AW226" i="208" s="1"/>
  <c r="BU226" i="208" s="1"/>
  <c r="Y43" i="199"/>
  <c r="Y165" i="199"/>
  <c r="Y235" i="199"/>
  <c r="Y114" i="199"/>
  <c r="AW200" i="207"/>
  <c r="BU200" i="207" s="1"/>
  <c r="AW182" i="207"/>
  <c r="BU182" i="207" s="1"/>
  <c r="AX200" i="207"/>
  <c r="BV200" i="207" s="1"/>
  <c r="AW64" i="208"/>
  <c r="BU64" i="208" s="1"/>
  <c r="AY144" i="207"/>
  <c r="AY141" i="207"/>
  <c r="AY202" i="208"/>
  <c r="AY233" i="208"/>
  <c r="AX207" i="207"/>
  <c r="BV207" i="207" s="1"/>
  <c r="AX143" i="207"/>
  <c r="BV143" i="207" s="1"/>
  <c r="AY207" i="207"/>
  <c r="AX257" i="208"/>
  <c r="BV257" i="208" s="1"/>
  <c r="AW124" i="208"/>
  <c r="BU124" i="208" s="1"/>
  <c r="AV261" i="208"/>
  <c r="AV213" i="208"/>
  <c r="AV54" i="207"/>
  <c r="AY54" i="207" s="1"/>
  <c r="AV142" i="207"/>
  <c r="AV200" i="208"/>
  <c r="AW112" i="208"/>
  <c r="BU112" i="208" s="1"/>
  <c r="AW257" i="208"/>
  <c r="BU257" i="208" s="1"/>
  <c r="AX215" i="208"/>
  <c r="BV215" i="208" s="1"/>
  <c r="AY204" i="207"/>
  <c r="AY211" i="207"/>
  <c r="AW211" i="207"/>
  <c r="BU211" i="207" s="1"/>
  <c r="AX138" i="208"/>
  <c r="BV138" i="208" s="1"/>
  <c r="AX120" i="207"/>
  <c r="BV120" i="207" s="1"/>
  <c r="AX191" i="208"/>
  <c r="BV191" i="208" s="1"/>
  <c r="AY129" i="208"/>
  <c r="AX253" i="207"/>
  <c r="BV253" i="207" s="1"/>
  <c r="AY209" i="207"/>
  <c r="AX45" i="207"/>
  <c r="BV45" i="207" s="1"/>
  <c r="AX204" i="207"/>
  <c r="BV204" i="207" s="1"/>
  <c r="AX130" i="207"/>
  <c r="BV130" i="207" s="1"/>
  <c r="AX149" i="207"/>
  <c r="BV149" i="207" s="1"/>
  <c r="AV121" i="208"/>
  <c r="AX121" i="208" s="1"/>
  <c r="BV121" i="208" s="1"/>
  <c r="AV185" i="207"/>
  <c r="AX185" i="207" s="1"/>
  <c r="BV185" i="207" s="1"/>
  <c r="AY215" i="207"/>
  <c r="AW120" i="207"/>
  <c r="BU120" i="207" s="1"/>
  <c r="AX202" i="208"/>
  <c r="BV202" i="208" s="1"/>
  <c r="AW204" i="208"/>
  <c r="BU204" i="208" s="1"/>
  <c r="AW138" i="208"/>
  <c r="BU138" i="208" s="1"/>
  <c r="AX259" i="207"/>
  <c r="BV259" i="207" s="1"/>
  <c r="AW188" i="207"/>
  <c r="BU188" i="207" s="1"/>
  <c r="AY49" i="208"/>
  <c r="AY231" i="207"/>
  <c r="AW45" i="207"/>
  <c r="BU45" i="207" s="1"/>
  <c r="AW56" i="208"/>
  <c r="BU56" i="208" s="1"/>
  <c r="AW208" i="207"/>
  <c r="BU208" i="207" s="1"/>
  <c r="AW214" i="208"/>
  <c r="BU214" i="208" s="1"/>
  <c r="AX213" i="207"/>
  <c r="BV213" i="207" s="1"/>
  <c r="AY149" i="207"/>
  <c r="AX103" i="208"/>
  <c r="BV103" i="208" s="1"/>
  <c r="AW150" i="207"/>
  <c r="BU150" i="207" s="1"/>
  <c r="AY143" i="207"/>
  <c r="AY265" i="208"/>
  <c r="AX188" i="207"/>
  <c r="BV188" i="207" s="1"/>
  <c r="AW126" i="207"/>
  <c r="BU126" i="207" s="1"/>
  <c r="AY198" i="208"/>
  <c r="AY192" i="208"/>
  <c r="AX49" i="208"/>
  <c r="BV49" i="208" s="1"/>
  <c r="AX214" i="208"/>
  <c r="BV214" i="208" s="1"/>
  <c r="AW133" i="208"/>
  <c r="BU133" i="208" s="1"/>
  <c r="AY210" i="208"/>
  <c r="AX210" i="208"/>
  <c r="BV210" i="208" s="1"/>
  <c r="AW213" i="207"/>
  <c r="BU213" i="207" s="1"/>
  <c r="AV132" i="208"/>
  <c r="AX132" i="208" s="1"/>
  <c r="BV132" i="208" s="1"/>
  <c r="AV102" i="208"/>
  <c r="AW102" i="208" s="1"/>
  <c r="BU102" i="208" s="1"/>
  <c r="AV147" i="207"/>
  <c r="AV62" i="207"/>
  <c r="AX62" i="207" s="1"/>
  <c r="BV62" i="207" s="1"/>
  <c r="AV198" i="207"/>
  <c r="AY198" i="207" s="1"/>
  <c r="AV205" i="208"/>
  <c r="Y164" i="199"/>
  <c r="Y155" i="199"/>
  <c r="Y40" i="199"/>
  <c r="Y220" i="199"/>
  <c r="Y192" i="199"/>
  <c r="Y215" i="199"/>
  <c r="Y91" i="199"/>
  <c r="Y89" i="199"/>
  <c r="Y200" i="199"/>
  <c r="Y231" i="199"/>
  <c r="E21" i="227"/>
  <c r="E51" i="227" s="1"/>
  <c r="E9" i="232" s="1"/>
  <c r="E22" i="232" s="1"/>
  <c r="Y38" i="199"/>
  <c r="Y76" i="199"/>
  <c r="Y122" i="199"/>
  <c r="Y51" i="199"/>
  <c r="F21" i="227"/>
  <c r="F51" i="227" s="1"/>
  <c r="E10" i="232" s="1"/>
  <c r="Y99" i="199"/>
  <c r="Y117" i="199"/>
  <c r="Y42" i="199"/>
  <c r="Y115" i="199"/>
  <c r="Y98" i="199"/>
  <c r="Y167" i="199"/>
  <c r="Y227" i="199"/>
  <c r="Y203" i="199"/>
  <c r="Y86" i="199"/>
  <c r="Y217" i="199"/>
  <c r="Y29" i="199"/>
  <c r="Y188" i="199"/>
  <c r="Y72" i="199"/>
  <c r="Y41" i="199"/>
  <c r="U41" i="208"/>
  <c r="BQ41" i="208" s="1"/>
  <c r="W41" i="208"/>
  <c r="AW189" i="208"/>
  <c r="BU189" i="208" s="1"/>
  <c r="AY153" i="207"/>
  <c r="AW244" i="208"/>
  <c r="BU244" i="208" s="1"/>
  <c r="AY120" i="208"/>
  <c r="AX192" i="208"/>
  <c r="BV192" i="208" s="1"/>
  <c r="AX182" i="208"/>
  <c r="BV182" i="208" s="1"/>
  <c r="AX133" i="208"/>
  <c r="BV133" i="208" s="1"/>
  <c r="AW229" i="207"/>
  <c r="BU229" i="207" s="1"/>
  <c r="AH41" i="207"/>
  <c r="AV147" i="208"/>
  <c r="AV67" i="208"/>
  <c r="AV202" i="207"/>
  <c r="AV222" i="208"/>
  <c r="AV245" i="208"/>
  <c r="AV104" i="208"/>
  <c r="AV249" i="208"/>
  <c r="AV227" i="207"/>
  <c r="AV129" i="207"/>
  <c r="AV186" i="207"/>
  <c r="AV190" i="208"/>
  <c r="AV265" i="207"/>
  <c r="AV68" i="208"/>
  <c r="AV228" i="208"/>
  <c r="AV55" i="208"/>
  <c r="AD181" i="207"/>
  <c r="AG181" i="207" s="1"/>
  <c r="AF181" i="207" s="1"/>
  <c r="AY259" i="208"/>
  <c r="AW239" i="208"/>
  <c r="BU239" i="208" s="1"/>
  <c r="AY191" i="208"/>
  <c r="AY46" i="208"/>
  <c r="AX153" i="207"/>
  <c r="BV153" i="207" s="1"/>
  <c r="AY239" i="208"/>
  <c r="AD181" i="208"/>
  <c r="AG181" i="208" s="1"/>
  <c r="AF181" i="208" s="1"/>
  <c r="AY112" i="208"/>
  <c r="AW224" i="208"/>
  <c r="BU224" i="208" s="1"/>
  <c r="AY224" i="208"/>
  <c r="AY107" i="208"/>
  <c r="AX189" i="208"/>
  <c r="BV189" i="208" s="1"/>
  <c r="AY232" i="208"/>
  <c r="AY42" i="207"/>
  <c r="AW193" i="208"/>
  <c r="BU193" i="208" s="1"/>
  <c r="AW247" i="208"/>
  <c r="BU247" i="208" s="1"/>
  <c r="AX118" i="207"/>
  <c r="BV118" i="207" s="1"/>
  <c r="AX217" i="207"/>
  <c r="BV217" i="207" s="1"/>
  <c r="AW62" i="208"/>
  <c r="BU62" i="208" s="1"/>
  <c r="AW121" i="207"/>
  <c r="BU121" i="207" s="1"/>
  <c r="AW254" i="208"/>
  <c r="BU254" i="208" s="1"/>
  <c r="AW148" i="207"/>
  <c r="BU148" i="207" s="1"/>
  <c r="AW215" i="208"/>
  <c r="BU215" i="208" s="1"/>
  <c r="AY260" i="207"/>
  <c r="T41" i="207"/>
  <c r="AV264" i="208"/>
  <c r="AV218" i="207"/>
  <c r="AV63" i="207"/>
  <c r="AV205" i="207"/>
  <c r="AV66" i="208"/>
  <c r="AV235" i="207"/>
  <c r="J38" i="226"/>
  <c r="O38" i="226" s="1"/>
  <c r="U25" i="226" s="1"/>
  <c r="O25" i="226"/>
  <c r="AD41" i="208"/>
  <c r="AG41" i="208" s="1"/>
  <c r="AF41" i="208" s="1"/>
  <c r="AH41" i="208"/>
  <c r="AW217" i="208"/>
  <c r="BU217" i="208" s="1"/>
  <c r="AW46" i="208"/>
  <c r="BU46" i="208" s="1"/>
  <c r="AW107" i="208"/>
  <c r="BU107" i="208" s="1"/>
  <c r="AX150" i="207"/>
  <c r="BV150" i="207" s="1"/>
  <c r="AX259" i="208"/>
  <c r="BV259" i="208" s="1"/>
  <c r="AX42" i="207"/>
  <c r="BV42" i="207" s="1"/>
  <c r="AX193" i="208"/>
  <c r="BV193" i="208" s="1"/>
  <c r="AY217" i="207"/>
  <c r="AX62" i="208"/>
  <c r="BV62" i="208" s="1"/>
  <c r="AW198" i="208"/>
  <c r="BU198" i="208" s="1"/>
  <c r="AX148" i="207"/>
  <c r="BV148" i="207" s="1"/>
  <c r="AY70" i="207"/>
  <c r="AY64" i="208"/>
  <c r="T101" i="207"/>
  <c r="U148" i="207"/>
  <c r="BQ148" i="207" s="1"/>
  <c r="V148" i="207"/>
  <c r="BR148" i="207" s="1"/>
  <c r="W148" i="207"/>
  <c r="AV114" i="207"/>
  <c r="W242" i="208"/>
  <c r="V242" i="208"/>
  <c r="BR242" i="208" s="1"/>
  <c r="U242" i="208"/>
  <c r="BQ242" i="208" s="1"/>
  <c r="W210" i="208"/>
  <c r="V210" i="208"/>
  <c r="BR210" i="208" s="1"/>
  <c r="U210" i="208"/>
  <c r="BQ210" i="208" s="1"/>
  <c r="AV246" i="207"/>
  <c r="AV218" i="208"/>
  <c r="AV111" i="207"/>
  <c r="AV105" i="207"/>
  <c r="AD101" i="208"/>
  <c r="AG101" i="208" s="1"/>
  <c r="AF101" i="208" s="1"/>
  <c r="AW182" i="208"/>
  <c r="BU182" i="208" s="1"/>
  <c r="AY201" i="207"/>
  <c r="AY139" i="208"/>
  <c r="AY254" i="208"/>
  <c r="AW153" i="208"/>
  <c r="BU153" i="208" s="1"/>
  <c r="AW120" i="208"/>
  <c r="BU120" i="208" s="1"/>
  <c r="AW44" i="207"/>
  <c r="BU44" i="207" s="1"/>
  <c r="AX229" i="207"/>
  <c r="BV229" i="207" s="1"/>
  <c r="AX226" i="208"/>
  <c r="BV226" i="208" s="1"/>
  <c r="AW215" i="207"/>
  <c r="BU215" i="207" s="1"/>
  <c r="AV223" i="208"/>
  <c r="AV54" i="208"/>
  <c r="AV47" i="207"/>
  <c r="AV57" i="208"/>
  <c r="AV248" i="207"/>
  <c r="AV135" i="207"/>
  <c r="AV123" i="208"/>
  <c r="AV119" i="207"/>
  <c r="AV258" i="208"/>
  <c r="AV251" i="207"/>
  <c r="AV66" i="207"/>
  <c r="AV126" i="208"/>
  <c r="AD101" i="207"/>
  <c r="AG101" i="207" s="1"/>
  <c r="AF101" i="207" s="1"/>
  <c r="O22" i="227"/>
  <c r="O52" i="227" s="1"/>
  <c r="E12" i="230" s="1"/>
  <c r="Y101" i="199"/>
  <c r="Y121" i="199"/>
  <c r="Y208" i="199"/>
  <c r="Y92" i="199"/>
  <c r="Y171" i="199"/>
  <c r="Y116" i="199"/>
  <c r="Y78" i="199"/>
  <c r="N22" i="227"/>
  <c r="N52" i="227" s="1"/>
  <c r="Y228" i="199"/>
  <c r="Y226" i="199"/>
  <c r="Y185" i="199"/>
  <c r="Y234" i="199"/>
  <c r="Y172" i="199"/>
  <c r="Y81" i="199"/>
  <c r="Y218" i="199"/>
  <c r="Y174" i="199"/>
  <c r="Y36" i="199"/>
  <c r="Y35" i="199"/>
  <c r="Y105" i="199"/>
  <c r="Y179" i="199"/>
  <c r="Y33" i="199"/>
  <c r="Y46" i="199"/>
  <c r="Y123" i="199"/>
  <c r="Y104" i="199"/>
  <c r="Y80" i="199"/>
  <c r="Y108" i="199"/>
  <c r="N23" i="227"/>
  <c r="N53" i="227" s="1"/>
  <c r="E11" i="231" s="1"/>
  <c r="Y32" i="199"/>
  <c r="Y74" i="199"/>
  <c r="Y190" i="199"/>
  <c r="Y107" i="199"/>
  <c r="Y166" i="199"/>
  <c r="Y181" i="199"/>
  <c r="O23" i="227"/>
  <c r="O53" i="227" s="1"/>
  <c r="E12" i="231" s="1"/>
  <c r="Y158" i="199"/>
  <c r="Y83" i="199"/>
  <c r="Y187" i="199"/>
  <c r="Y216" i="199"/>
  <c r="Y157" i="199"/>
  <c r="Y113" i="199"/>
  <c r="Y73" i="199"/>
  <c r="Y23" i="199"/>
  <c r="Y52" i="199"/>
  <c r="Y22" i="199"/>
  <c r="E58" i="232"/>
  <c r="C39" i="236" s="1"/>
  <c r="E67" i="232"/>
  <c r="C48" i="236" s="1"/>
  <c r="E61" i="232"/>
  <c r="C42" i="236" s="1"/>
  <c r="E46" i="232"/>
  <c r="C28" i="236" s="1"/>
  <c r="E65" i="232"/>
  <c r="C46" i="236" s="1"/>
  <c r="E56" i="232"/>
  <c r="C37" i="236" s="1"/>
  <c r="E34" i="232"/>
  <c r="C16" i="236" s="1"/>
  <c r="E60" i="232"/>
  <c r="C41" i="236" s="1"/>
  <c r="E70" i="232"/>
  <c r="C51" i="236" s="1"/>
  <c r="E21" i="232"/>
  <c r="E32" i="232"/>
  <c r="C14" i="236" s="1"/>
  <c r="E44" i="232"/>
  <c r="C26" i="236" s="1"/>
  <c r="E33" i="232"/>
  <c r="C15" i="236" s="1"/>
  <c r="E40" i="232"/>
  <c r="C22" i="236" s="1"/>
  <c r="E71" i="232"/>
  <c r="C52" i="236" s="1"/>
  <c r="E66" i="232"/>
  <c r="C47" i="236" s="1"/>
  <c r="E39" i="232"/>
  <c r="C21" i="236" s="1"/>
  <c r="E41" i="232"/>
  <c r="C23" i="236" s="1"/>
  <c r="E74" i="232"/>
  <c r="C55" i="236" s="1"/>
  <c r="E35" i="232"/>
  <c r="C17" i="236" s="1"/>
  <c r="E37" i="232"/>
  <c r="C19" i="236" s="1"/>
  <c r="E54" i="232"/>
  <c r="C35" i="236" s="1"/>
  <c r="E64" i="232"/>
  <c r="C45" i="236" s="1"/>
  <c r="E59" i="232"/>
  <c r="C40" i="236" s="1"/>
  <c r="E43" i="232"/>
  <c r="C25" i="236" s="1"/>
  <c r="E45" i="232"/>
  <c r="C27" i="236" s="1"/>
  <c r="E62" i="232"/>
  <c r="C43" i="236" s="1"/>
  <c r="E68" i="232"/>
  <c r="C49" i="236" s="1"/>
  <c r="E69" i="232"/>
  <c r="C50" i="236" s="1"/>
  <c r="E42" i="232"/>
  <c r="C24" i="236" s="1"/>
  <c r="E36" i="232"/>
  <c r="C18" i="236" s="1"/>
  <c r="E38" i="232"/>
  <c r="C20" i="236" s="1"/>
  <c r="E73" i="232"/>
  <c r="C54" i="236" s="1"/>
  <c r="E72" i="232"/>
  <c r="C53" i="236" s="1"/>
  <c r="L29" i="226"/>
  <c r="Q29" i="226" s="1"/>
  <c r="W29" i="226" s="1"/>
  <c r="O55" i="231" s="1"/>
  <c r="L25" i="226"/>
  <c r="L38" i="226" s="1"/>
  <c r="Q38" i="226" s="1"/>
  <c r="W25" i="226" s="1"/>
  <c r="O34" i="232" s="1"/>
  <c r="M16" i="236" s="1"/>
  <c r="L28" i="226"/>
  <c r="Q28" i="226" s="1"/>
  <c r="W28" i="226" s="1"/>
  <c r="O46" i="232" s="1"/>
  <c r="M28" i="236" s="1"/>
  <c r="Q21" i="227"/>
  <c r="Q51" i="227" s="1"/>
  <c r="H12" i="232" s="1"/>
  <c r="H70" i="232" s="1"/>
  <c r="F51" i="236" s="1"/>
  <c r="Q23" i="227"/>
  <c r="Q53" i="227" s="1"/>
  <c r="H12" i="231" s="1"/>
  <c r="H23" i="227"/>
  <c r="H53" i="227" s="1"/>
  <c r="H10" i="231" s="1"/>
  <c r="H21" i="227"/>
  <c r="H51" i="227" s="1"/>
  <c r="H10" i="232" s="1"/>
  <c r="H46" i="232" s="1"/>
  <c r="F28" i="236" s="1"/>
  <c r="Q22" i="227"/>
  <c r="Q52" i="227" s="1"/>
  <c r="H12" i="230" s="1"/>
  <c r="G23" i="227"/>
  <c r="G53" i="227" s="1"/>
  <c r="H9" i="231" s="1"/>
  <c r="P23" i="227"/>
  <c r="P53" i="227" s="1"/>
  <c r="H11" i="231" s="1"/>
  <c r="P22" i="227"/>
  <c r="P52" i="227" s="1"/>
  <c r="H11" i="230" s="1"/>
  <c r="G22" i="227"/>
  <c r="G52" i="227" s="1"/>
  <c r="H9" i="230" s="1"/>
  <c r="H22" i="227"/>
  <c r="H52" i="227" s="1"/>
  <c r="H10" i="230" s="1"/>
  <c r="L24" i="226"/>
  <c r="Q24" i="226" s="1"/>
  <c r="L30" i="226"/>
  <c r="Q30" i="226" s="1"/>
  <c r="W30" i="226" s="1"/>
  <c r="O57" i="232" s="1"/>
  <c r="M38" i="236" s="1"/>
  <c r="L35" i="226"/>
  <c r="Q35" i="226" s="1"/>
  <c r="W35" i="226" s="1"/>
  <c r="O74" i="231" s="1"/>
  <c r="L34" i="226"/>
  <c r="Q34" i="226" s="1"/>
  <c r="W34" i="226" s="1"/>
  <c r="O69" i="231" s="1"/>
  <c r="L27" i="226"/>
  <c r="Q27" i="226" s="1"/>
  <c r="W27" i="226" s="1"/>
  <c r="O42" i="230" s="1"/>
  <c r="L32" i="226"/>
  <c r="Q32" i="226" s="1"/>
  <c r="W32" i="226" s="1"/>
  <c r="O64" i="228" s="1"/>
  <c r="L33" i="226"/>
  <c r="Q33" i="226" s="1"/>
  <c r="W33" i="226" s="1"/>
  <c r="O68" i="231" s="1"/>
  <c r="L31" i="226"/>
  <c r="Q31" i="226" s="1"/>
  <c r="W31" i="226" s="1"/>
  <c r="O61" i="232" s="1"/>
  <c r="M42" i="236" s="1"/>
  <c r="BJ210" i="208"/>
  <c r="BM210" i="208" s="1"/>
  <c r="AV181" i="208"/>
  <c r="AX181" i="208" s="1"/>
  <c r="BV181" i="208" s="1"/>
  <c r="J26" i="235"/>
  <c r="J47" i="235"/>
  <c r="J40" i="235"/>
  <c r="J52" i="235"/>
  <c r="J41" i="235"/>
  <c r="J28" i="235"/>
  <c r="J39" i="235"/>
  <c r="J50" i="235"/>
  <c r="J49" i="235"/>
  <c r="J54" i="235"/>
  <c r="J51" i="235"/>
  <c r="J44" i="235"/>
  <c r="J46" i="235"/>
  <c r="J24" i="235"/>
  <c r="BJ204" i="208"/>
  <c r="BL204" i="208" s="1"/>
  <c r="BX204" i="208" s="1"/>
  <c r="J48" i="235"/>
  <c r="J55" i="235"/>
  <c r="J42" i="235"/>
  <c r="J37" i="235"/>
  <c r="J27" i="235"/>
  <c r="J53" i="235"/>
  <c r="J43" i="235"/>
  <c r="J25" i="235"/>
  <c r="J45" i="235"/>
  <c r="BJ124" i="208"/>
  <c r="BM124" i="208" s="1"/>
  <c r="BJ130" i="207"/>
  <c r="BK130" i="207" s="1"/>
  <c r="BW130" i="207" s="1"/>
  <c r="BJ147" i="208"/>
  <c r="BK147" i="208" s="1"/>
  <c r="BW147" i="208" s="1"/>
  <c r="J55" i="234"/>
  <c r="J25" i="234"/>
  <c r="J45" i="234"/>
  <c r="J42" i="234"/>
  <c r="J38" i="234"/>
  <c r="J47" i="234"/>
  <c r="J24" i="234"/>
  <c r="J46" i="234"/>
  <c r="J36" i="234"/>
  <c r="J37" i="234"/>
  <c r="J43" i="234"/>
  <c r="J53" i="234"/>
  <c r="J41" i="234"/>
  <c r="J26" i="234"/>
  <c r="J39" i="234"/>
  <c r="J48" i="234"/>
  <c r="J27" i="234"/>
  <c r="J35" i="234"/>
  <c r="AX48" i="220"/>
  <c r="AY48" i="220" s="1"/>
  <c r="J54" i="234"/>
  <c r="J40" i="234"/>
  <c r="J44" i="234"/>
  <c r="AV241" i="208"/>
  <c r="AX241" i="208" s="1"/>
  <c r="BV241" i="208" s="1"/>
  <c r="J52" i="234"/>
  <c r="J49" i="234"/>
  <c r="J28" i="234"/>
  <c r="BJ128" i="208"/>
  <c r="BM128" i="208" s="1"/>
  <c r="AV216" i="207"/>
  <c r="AX216" i="207" s="1"/>
  <c r="BV216" i="207" s="1"/>
  <c r="BJ138" i="207"/>
  <c r="BM138" i="207" s="1"/>
  <c r="BJ218" i="207"/>
  <c r="BM218" i="207" s="1"/>
  <c r="BJ250" i="208"/>
  <c r="BM250" i="208" s="1"/>
  <c r="J41" i="222"/>
  <c r="J54" i="222"/>
  <c r="J44" i="222"/>
  <c r="BJ124" i="207"/>
  <c r="BL124" i="207" s="1"/>
  <c r="BX124" i="207" s="1"/>
  <c r="J25" i="222"/>
  <c r="J53" i="222"/>
  <c r="J28" i="222"/>
  <c r="J24" i="222"/>
  <c r="BJ227" i="207"/>
  <c r="BK227" i="207" s="1"/>
  <c r="BW227" i="207" s="1"/>
  <c r="J26" i="222"/>
  <c r="J46" i="222"/>
  <c r="J39" i="222"/>
  <c r="J48" i="222"/>
  <c r="J42" i="222"/>
  <c r="J50" i="222"/>
  <c r="J45" i="222"/>
  <c r="J47" i="222"/>
  <c r="J43" i="222"/>
  <c r="J49" i="222"/>
  <c r="J27" i="222"/>
  <c r="J55" i="222"/>
  <c r="J52" i="222"/>
  <c r="J40" i="222"/>
  <c r="BJ229" i="208"/>
  <c r="BM229" i="208" s="1"/>
  <c r="BJ218" i="208"/>
  <c r="BK218" i="208" s="1"/>
  <c r="BW218" i="208" s="1"/>
  <c r="BJ215" i="208"/>
  <c r="BL215" i="208" s="1"/>
  <c r="BX215" i="208" s="1"/>
  <c r="AV136" i="208"/>
  <c r="AW136" i="208" s="1"/>
  <c r="BU136" i="208" s="1"/>
  <c r="BJ119" i="207"/>
  <c r="BK119" i="207" s="1"/>
  <c r="BW119" i="207" s="1"/>
  <c r="AV136" i="207"/>
  <c r="AY136" i="207" s="1"/>
  <c r="AX33" i="220"/>
  <c r="AY33" i="220" s="1"/>
  <c r="AV216" i="208"/>
  <c r="AW216" i="208" s="1"/>
  <c r="BU216" i="208" s="1"/>
  <c r="BJ149" i="207"/>
  <c r="BK149" i="207" s="1"/>
  <c r="BW149" i="207" s="1"/>
  <c r="AX61" i="220"/>
  <c r="AY61" i="220" s="1"/>
  <c r="BJ68" i="207"/>
  <c r="BM68" i="207" s="1"/>
  <c r="D14" i="219"/>
  <c r="BJ227" i="208"/>
  <c r="BK227" i="208" s="1"/>
  <c r="BW227" i="208" s="1"/>
  <c r="BJ213" i="208"/>
  <c r="BM213" i="208" s="1"/>
  <c r="AX60" i="220"/>
  <c r="AY60" i="220" s="1"/>
  <c r="AX50" i="220"/>
  <c r="AY50" i="220" s="1"/>
  <c r="AX36" i="220"/>
  <c r="AY36" i="220" s="1"/>
  <c r="AX42" i="220"/>
  <c r="AY42" i="220" s="1"/>
  <c r="BJ147" i="207"/>
  <c r="BK147" i="207" s="1"/>
  <c r="BW147" i="207" s="1"/>
  <c r="AX49" i="220"/>
  <c r="AY49" i="220" s="1"/>
  <c r="BJ265" i="208"/>
  <c r="BL265" i="208" s="1"/>
  <c r="BX265" i="208" s="1"/>
  <c r="AX44" i="220"/>
  <c r="AY44" i="220" s="1"/>
  <c r="AX31" i="220"/>
  <c r="AY31" i="220" s="1"/>
  <c r="AX53" i="220"/>
  <c r="AY53" i="220" s="1"/>
  <c r="BJ64" i="207"/>
  <c r="BK64" i="207" s="1"/>
  <c r="BW64" i="207" s="1"/>
  <c r="BJ265" i="207"/>
  <c r="BK265" i="207" s="1"/>
  <c r="BW265" i="207" s="1"/>
  <c r="E22" i="230"/>
  <c r="AX41" i="220"/>
  <c r="AY41" i="220" s="1"/>
  <c r="BJ149" i="208"/>
  <c r="BM149" i="208" s="1"/>
  <c r="AX62" i="220"/>
  <c r="AY62" i="220" s="1"/>
  <c r="AX40" i="220"/>
  <c r="AY40" i="220" s="1"/>
  <c r="AX57" i="220"/>
  <c r="AY57" i="220" s="1"/>
  <c r="AX56" i="220"/>
  <c r="AY56" i="220" s="1"/>
  <c r="BJ138" i="208"/>
  <c r="BL138" i="208" s="1"/>
  <c r="BX138" i="208" s="1"/>
  <c r="BJ133" i="207"/>
  <c r="BK133" i="207" s="1"/>
  <c r="BW133" i="207" s="1"/>
  <c r="AX55" i="220"/>
  <c r="AY55" i="220" s="1"/>
  <c r="AX51" i="220"/>
  <c r="AY51" i="220" s="1"/>
  <c r="AX32" i="220"/>
  <c r="AY32" i="220" s="1"/>
  <c r="AX35" i="220"/>
  <c r="AY35" i="220" s="1"/>
  <c r="AX38" i="220"/>
  <c r="AY38" i="220" s="1"/>
  <c r="AX47" i="220"/>
  <c r="AY47" i="220" s="1"/>
  <c r="AX45" i="220"/>
  <c r="AY45" i="220" s="1"/>
  <c r="AX58" i="220"/>
  <c r="AY58" i="220" s="1"/>
  <c r="BJ134" i="208"/>
  <c r="BK134" i="208" s="1"/>
  <c r="BW134" i="208" s="1"/>
  <c r="L26" i="226"/>
  <c r="Q26" i="226" s="1"/>
  <c r="AX37" i="220"/>
  <c r="AY37" i="220" s="1"/>
  <c r="AX39" i="220"/>
  <c r="AY39" i="220" s="1"/>
  <c r="AX34" i="220"/>
  <c r="AY34" i="220" s="1"/>
  <c r="AX54" i="220"/>
  <c r="AY54" i="220" s="1"/>
  <c r="AX52" i="220"/>
  <c r="AY52" i="220" s="1"/>
  <c r="BJ64" i="208"/>
  <c r="BK64" i="208" s="1"/>
  <c r="BW64" i="208" s="1"/>
  <c r="AX46" i="220"/>
  <c r="AY46" i="220" s="1"/>
  <c r="AX59" i="220"/>
  <c r="AY59" i="220" s="1"/>
  <c r="AX43" i="220"/>
  <c r="AY43" i="220" s="1"/>
  <c r="BJ53" i="208"/>
  <c r="BK53" i="208" s="1"/>
  <c r="BW53" i="208" s="1"/>
  <c r="BJ59" i="208"/>
  <c r="BL59" i="208" s="1"/>
  <c r="BX59" i="208" s="1"/>
  <c r="BJ204" i="207"/>
  <c r="BK204" i="207" s="1"/>
  <c r="BW204" i="207" s="1"/>
  <c r="BE41" i="207"/>
  <c r="BD41" i="207" s="1"/>
  <c r="BG41" i="207" s="1"/>
  <c r="BF41" i="207" s="1"/>
  <c r="BI41" i="207" s="1"/>
  <c r="BH41" i="207" s="1"/>
  <c r="BE181" i="208"/>
  <c r="BD181" i="208" s="1"/>
  <c r="BG181" i="208" s="1"/>
  <c r="BF181" i="208" s="1"/>
  <c r="BI181" i="208" s="1"/>
  <c r="BH181" i="208" s="1"/>
  <c r="BE101" i="207"/>
  <c r="BD101" i="207" s="1"/>
  <c r="BG101" i="207" s="1"/>
  <c r="BF101" i="207" s="1"/>
  <c r="BI101" i="207" s="1"/>
  <c r="BH101" i="207" s="1"/>
  <c r="BE181" i="207"/>
  <c r="BD181" i="207" s="1"/>
  <c r="BG181" i="207" s="1"/>
  <c r="BF181" i="207" s="1"/>
  <c r="BI181" i="207" s="1"/>
  <c r="BH181" i="207" s="1"/>
  <c r="BE41" i="208"/>
  <c r="BD41" i="208" s="1"/>
  <c r="BG41" i="208" s="1"/>
  <c r="BF41" i="208" s="1"/>
  <c r="BI41" i="208" s="1"/>
  <c r="BH41" i="208" s="1"/>
  <c r="BE101" i="208"/>
  <c r="BD101" i="208" s="1"/>
  <c r="BG101" i="208" s="1"/>
  <c r="BF101" i="208" s="1"/>
  <c r="BI101" i="208" s="1"/>
  <c r="BH101" i="208" s="1"/>
  <c r="BJ134" i="207"/>
  <c r="BK134" i="207" s="1"/>
  <c r="BW134" i="207" s="1"/>
  <c r="BJ250" i="207"/>
  <c r="BL250" i="207" s="1"/>
  <c r="BX250" i="207" s="1"/>
  <c r="BJ135" i="207"/>
  <c r="BM135" i="207" s="1"/>
  <c r="BJ215" i="207"/>
  <c r="BL215" i="207" s="1"/>
  <c r="BX215" i="207" s="1"/>
  <c r="BJ130" i="208"/>
  <c r="BL130" i="208" s="1"/>
  <c r="BX130" i="208" s="1"/>
  <c r="BJ128" i="207"/>
  <c r="BK128" i="207" s="1"/>
  <c r="BW128" i="207" s="1"/>
  <c r="BJ239" i="208"/>
  <c r="BM239" i="208" s="1"/>
  <c r="BJ245" i="207"/>
  <c r="BL245" i="207" s="1"/>
  <c r="BX245" i="207" s="1"/>
  <c r="BJ229" i="207"/>
  <c r="BM229" i="207" s="1"/>
  <c r="BJ68" i="208"/>
  <c r="BL68" i="208" s="1"/>
  <c r="BX68" i="208" s="1"/>
  <c r="BJ210" i="207"/>
  <c r="BL210" i="207" s="1"/>
  <c r="BX210" i="207" s="1"/>
  <c r="BJ239" i="207"/>
  <c r="BK239" i="207" s="1"/>
  <c r="BW239" i="207" s="1"/>
  <c r="BJ199" i="208"/>
  <c r="BL199" i="208" s="1"/>
  <c r="BX199" i="208" s="1"/>
  <c r="BJ119" i="208"/>
  <c r="BK119" i="208" s="1"/>
  <c r="BW119" i="208" s="1"/>
  <c r="BJ213" i="207"/>
  <c r="BK213" i="207" s="1"/>
  <c r="BW213" i="207" s="1"/>
  <c r="BJ214" i="208"/>
  <c r="BK214" i="208" s="1"/>
  <c r="BW214" i="208" s="1"/>
  <c r="BJ208" i="208"/>
  <c r="BL208" i="208" s="1"/>
  <c r="BX208" i="208" s="1"/>
  <c r="BJ70" i="208"/>
  <c r="BK70" i="208" s="1"/>
  <c r="BW70" i="208" s="1"/>
  <c r="BJ133" i="208"/>
  <c r="BL133" i="208" s="1"/>
  <c r="BX133" i="208" s="1"/>
  <c r="AV241" i="207"/>
  <c r="AY241" i="207" s="1"/>
  <c r="BJ70" i="207"/>
  <c r="BK70" i="207" s="1"/>
  <c r="BW70" i="207" s="1"/>
  <c r="BJ245" i="208"/>
  <c r="BM245" i="208" s="1"/>
  <c r="BJ135" i="208"/>
  <c r="BM135" i="208" s="1"/>
  <c r="BJ199" i="207"/>
  <c r="BL199" i="207" s="1"/>
  <c r="BX199" i="207" s="1"/>
  <c r="BJ59" i="207"/>
  <c r="BL59" i="207" s="1"/>
  <c r="BX59" i="207" s="1"/>
  <c r="E10" i="228"/>
  <c r="E21" i="230"/>
  <c r="E43" i="230"/>
  <c r="L41" i="232"/>
  <c r="J23" i="236" s="1"/>
  <c r="L39" i="232"/>
  <c r="J21" i="236" s="1"/>
  <c r="L37" i="232"/>
  <c r="J19" i="236" s="1"/>
  <c r="L40" i="232"/>
  <c r="J22" i="236" s="1"/>
  <c r="L38" i="232"/>
  <c r="J20" i="236" s="1"/>
  <c r="L32" i="232"/>
  <c r="J14" i="236" s="1"/>
  <c r="H66" i="232"/>
  <c r="F47" i="236" s="1"/>
  <c r="H63" i="232"/>
  <c r="F44" i="236" s="1"/>
  <c r="E41" i="231"/>
  <c r="E33" i="231"/>
  <c r="E46" i="231"/>
  <c r="E38" i="231"/>
  <c r="E21" i="231"/>
  <c r="E32" i="231"/>
  <c r="E43" i="231"/>
  <c r="E35" i="231"/>
  <c r="E40" i="231"/>
  <c r="E42" i="231"/>
  <c r="E34" i="231"/>
  <c r="E39" i="231"/>
  <c r="E44" i="231"/>
  <c r="E36" i="231"/>
  <c r="E22" i="231"/>
  <c r="E45" i="231"/>
  <c r="E37" i="231"/>
  <c r="E36" i="230"/>
  <c r="L40" i="231"/>
  <c r="L38" i="231"/>
  <c r="L41" i="231"/>
  <c r="L39" i="231"/>
  <c r="L37" i="231"/>
  <c r="E34" i="230"/>
  <c r="E42" i="230"/>
  <c r="E33" i="230"/>
  <c r="L38" i="230"/>
  <c r="L37" i="230"/>
  <c r="L41" i="230"/>
  <c r="L40" i="230"/>
  <c r="L39" i="230"/>
  <c r="H11" i="228"/>
  <c r="L38" i="228"/>
  <c r="L37" i="228"/>
  <c r="L41" i="228"/>
  <c r="L40" i="228"/>
  <c r="L39" i="228"/>
  <c r="H9" i="228"/>
  <c r="BI208" i="207"/>
  <c r="BH208" i="207" s="1"/>
  <c r="BJ208" i="207"/>
  <c r="BJ214" i="207"/>
  <c r="BJ260" i="207"/>
  <c r="BM260" i="207" s="1"/>
  <c r="BJ146" i="208"/>
  <c r="BM146" i="208" s="1"/>
  <c r="BJ205" i="208"/>
  <c r="BM205" i="208" s="1"/>
  <c r="BJ205" i="207"/>
  <c r="BL205" i="207" s="1"/>
  <c r="BX205" i="207" s="1"/>
  <c r="BJ146" i="207"/>
  <c r="BL146" i="207" s="1"/>
  <c r="BX146" i="207" s="1"/>
  <c r="BJ226" i="208"/>
  <c r="BK226" i="208" s="1"/>
  <c r="BW226" i="208" s="1"/>
  <c r="BJ260" i="208"/>
  <c r="BM260" i="208" s="1"/>
  <c r="BJ226" i="207"/>
  <c r="BK226" i="207" s="1"/>
  <c r="BW226" i="207" s="1"/>
  <c r="BJ65" i="208"/>
  <c r="BJ65" i="207"/>
  <c r="BJ125" i="208"/>
  <c r="BJ125" i="207"/>
  <c r="AV41" i="208"/>
  <c r="AX41" i="208" s="1"/>
  <c r="BV41" i="208" s="1"/>
  <c r="AV101" i="207"/>
  <c r="AW101" i="207" s="1"/>
  <c r="BU101" i="207" s="1"/>
  <c r="AV41" i="207"/>
  <c r="AV101" i="208"/>
  <c r="AV181" i="207"/>
  <c r="AY137" i="208"/>
  <c r="AX106" i="208"/>
  <c r="BV106" i="208" s="1"/>
  <c r="AY61" i="208"/>
  <c r="AW137" i="208"/>
  <c r="BU137" i="208" s="1"/>
  <c r="AW106" i="208"/>
  <c r="BU106" i="208" s="1"/>
  <c r="BJ230" i="208"/>
  <c r="BM230" i="208" s="1"/>
  <c r="AW262" i="207"/>
  <c r="BU262" i="207" s="1"/>
  <c r="BJ117" i="207"/>
  <c r="AY228" i="207"/>
  <c r="AX262" i="207"/>
  <c r="BV262" i="207" s="1"/>
  <c r="AW53" i="207"/>
  <c r="BU53" i="207" s="1"/>
  <c r="AX53" i="207"/>
  <c r="BV53" i="207" s="1"/>
  <c r="BJ69" i="208"/>
  <c r="BK69" i="208" s="1"/>
  <c r="BW69" i="208" s="1"/>
  <c r="AW61" i="208"/>
  <c r="BU61" i="208" s="1"/>
  <c r="AX228" i="207"/>
  <c r="BV228" i="207" s="1"/>
  <c r="BJ58" i="208"/>
  <c r="BK58" i="208" s="1"/>
  <c r="BW58" i="208" s="1"/>
  <c r="AK216" i="208"/>
  <c r="BJ45" i="207"/>
  <c r="BL45" i="207" s="1"/>
  <c r="BX45" i="207" s="1"/>
  <c r="BJ263" i="208"/>
  <c r="BM263" i="208" s="1"/>
  <c r="AW206" i="208"/>
  <c r="BU206" i="208" s="1"/>
  <c r="AX221" i="207"/>
  <c r="BV221" i="207" s="1"/>
  <c r="BJ243" i="207"/>
  <c r="BM243" i="207" s="1"/>
  <c r="BJ197" i="207"/>
  <c r="BL197" i="207" s="1"/>
  <c r="BX197" i="207" s="1"/>
  <c r="BJ72" i="207"/>
  <c r="BK72" i="207" s="1"/>
  <c r="BW72" i="207" s="1"/>
  <c r="BJ240" i="207"/>
  <c r="BK240" i="207" s="1"/>
  <c r="BW240" i="207" s="1"/>
  <c r="BJ233" i="207"/>
  <c r="AY221" i="207"/>
  <c r="AJ216" i="208"/>
  <c r="BT216" i="208" s="1"/>
  <c r="BJ182" i="208"/>
  <c r="BM182" i="208" s="1"/>
  <c r="BJ261" i="207"/>
  <c r="BM261" i="207" s="1"/>
  <c r="AY206" i="208"/>
  <c r="BJ211" i="208"/>
  <c r="BM211" i="208" s="1"/>
  <c r="AA233" i="199"/>
  <c r="BJ197" i="208"/>
  <c r="BL197" i="208" s="1"/>
  <c r="BX197" i="208" s="1"/>
  <c r="BJ207" i="208"/>
  <c r="BK207" i="208" s="1"/>
  <c r="BW207" i="208" s="1"/>
  <c r="BJ62" i="207"/>
  <c r="BL62" i="207" s="1"/>
  <c r="BX62" i="207" s="1"/>
  <c r="BJ53" i="207"/>
  <c r="BL53" i="207" s="1"/>
  <c r="BX53" i="207" s="1"/>
  <c r="BJ244" i="208"/>
  <c r="BJ44" i="208"/>
  <c r="BJ127" i="208"/>
  <c r="BM127" i="208" s="1"/>
  <c r="BJ47" i="207"/>
  <c r="BL47" i="207" s="1"/>
  <c r="BX47" i="207" s="1"/>
  <c r="BJ55" i="208"/>
  <c r="BL55" i="208" s="1"/>
  <c r="BX55" i="208" s="1"/>
  <c r="BJ246" i="208"/>
  <c r="BM246" i="208" s="1"/>
  <c r="BJ111" i="207"/>
  <c r="AW219" i="208"/>
  <c r="BU219" i="208" s="1"/>
  <c r="AX219" i="208"/>
  <c r="BV219" i="208" s="1"/>
  <c r="AY219" i="208"/>
  <c r="AY112" i="207"/>
  <c r="AX112" i="207"/>
  <c r="BV112" i="207" s="1"/>
  <c r="BJ108" i="207"/>
  <c r="BJ222" i="207"/>
  <c r="BK222" i="207" s="1"/>
  <c r="BW222" i="207" s="1"/>
  <c r="BJ105" i="207"/>
  <c r="BJ190" i="207"/>
  <c r="BJ145" i="208"/>
  <c r="BK145" i="208" s="1"/>
  <c r="BW145" i="208" s="1"/>
  <c r="AY110" i="208"/>
  <c r="BJ136" i="208"/>
  <c r="BL136" i="208" s="1"/>
  <c r="BX136" i="208" s="1"/>
  <c r="BJ43" i="207"/>
  <c r="BL43" i="207" s="1"/>
  <c r="BX43" i="207" s="1"/>
  <c r="BJ194" i="208"/>
  <c r="AX110" i="208"/>
  <c r="BV110" i="208" s="1"/>
  <c r="AY231" i="208"/>
  <c r="AX231" i="208"/>
  <c r="BV231" i="208" s="1"/>
  <c r="AW231" i="208"/>
  <c r="BU231" i="208" s="1"/>
  <c r="AY248" i="208"/>
  <c r="AW248" i="208"/>
  <c r="BU248" i="208" s="1"/>
  <c r="AX248" i="208"/>
  <c r="BV248" i="208" s="1"/>
  <c r="AW266" i="208"/>
  <c r="BU266" i="208" s="1"/>
  <c r="AX266" i="208"/>
  <c r="BV266" i="208" s="1"/>
  <c r="AY266" i="208"/>
  <c r="AX44" i="208"/>
  <c r="BV44" i="208" s="1"/>
  <c r="AW44" i="208"/>
  <c r="BU44" i="208" s="1"/>
  <c r="AY44" i="208"/>
  <c r="AX264" i="207"/>
  <c r="BV264" i="207" s="1"/>
  <c r="AW264" i="207"/>
  <c r="BU264" i="207" s="1"/>
  <c r="AY264" i="207"/>
  <c r="AX236" i="208"/>
  <c r="BV236" i="208" s="1"/>
  <c r="AW236" i="208"/>
  <c r="BU236" i="208" s="1"/>
  <c r="AY236" i="208"/>
  <c r="BJ216" i="207"/>
  <c r="BJ144" i="207"/>
  <c r="BK144" i="207" s="1"/>
  <c r="BW144" i="207" s="1"/>
  <c r="BJ42" i="208"/>
  <c r="BL42" i="208" s="1"/>
  <c r="BX42" i="208" s="1"/>
  <c r="BJ117" i="208"/>
  <c r="BK117" i="208" s="1"/>
  <c r="BW117" i="208" s="1"/>
  <c r="BJ144" i="208"/>
  <c r="BL144" i="208" s="1"/>
  <c r="BX144" i="208" s="1"/>
  <c r="BJ49" i="208"/>
  <c r="BM49" i="208" s="1"/>
  <c r="BJ222" i="208"/>
  <c r="BK222" i="208" s="1"/>
  <c r="BW222" i="208" s="1"/>
  <c r="BJ113" i="208"/>
  <c r="BJ206" i="207"/>
  <c r="BM206" i="207" s="1"/>
  <c r="BJ52" i="207"/>
  <c r="BJ228" i="207"/>
  <c r="BM228" i="207" s="1"/>
  <c r="BJ105" i="208"/>
  <c r="BJ110" i="208"/>
  <c r="AX255" i="207"/>
  <c r="BV255" i="207" s="1"/>
  <c r="AW255" i="207"/>
  <c r="BU255" i="207" s="1"/>
  <c r="AY255" i="207"/>
  <c r="AX191" i="207"/>
  <c r="BV191" i="207" s="1"/>
  <c r="AY191" i="207"/>
  <c r="AW191" i="207"/>
  <c r="BU191" i="207" s="1"/>
  <c r="AX247" i="207"/>
  <c r="BV247" i="207" s="1"/>
  <c r="AW247" i="207"/>
  <c r="BU247" i="207" s="1"/>
  <c r="AY247" i="207"/>
  <c r="AW58" i="208"/>
  <c r="BU58" i="208" s="1"/>
  <c r="AX58" i="208"/>
  <c r="BV58" i="208" s="1"/>
  <c r="AY58" i="208"/>
  <c r="AW258" i="207"/>
  <c r="BU258" i="207" s="1"/>
  <c r="AY258" i="207"/>
  <c r="AX258" i="207"/>
  <c r="BV258" i="207" s="1"/>
  <c r="AW63" i="208"/>
  <c r="BU63" i="208" s="1"/>
  <c r="AX63" i="208"/>
  <c r="BV63" i="208" s="1"/>
  <c r="AY63" i="208"/>
  <c r="BJ234" i="207"/>
  <c r="BL234" i="207" s="1"/>
  <c r="BX234" i="207" s="1"/>
  <c r="BJ127" i="207"/>
  <c r="BK127" i="207" s="1"/>
  <c r="BW127" i="207" s="1"/>
  <c r="BJ251" i="207"/>
  <c r="BK251" i="207" s="1"/>
  <c r="BW251" i="207" s="1"/>
  <c r="BJ201" i="207"/>
  <c r="BL201" i="207" s="1"/>
  <c r="BX201" i="207" s="1"/>
  <c r="BJ136" i="207"/>
  <c r="BL136" i="207" s="1"/>
  <c r="BX136" i="207" s="1"/>
  <c r="BJ216" i="208"/>
  <c r="BM216" i="208" s="1"/>
  <c r="BJ242" i="207"/>
  <c r="BL242" i="207" s="1"/>
  <c r="BX242" i="207" s="1"/>
  <c r="BJ247" i="208"/>
  <c r="BJ141" i="208"/>
  <c r="BL141" i="208" s="1"/>
  <c r="BX141" i="208" s="1"/>
  <c r="BJ67" i="207"/>
  <c r="BJ50" i="207"/>
  <c r="BL50" i="207" s="1"/>
  <c r="BX50" i="207" s="1"/>
  <c r="BJ209" i="208"/>
  <c r="AA200" i="199"/>
  <c r="BJ102" i="208"/>
  <c r="BM102" i="208" s="1"/>
  <c r="BJ246" i="207"/>
  <c r="BM246" i="207" s="1"/>
  <c r="BJ231" i="207"/>
  <c r="BL231" i="207" s="1"/>
  <c r="BX231" i="207" s="1"/>
  <c r="BJ153" i="208"/>
  <c r="BL153" i="208" s="1"/>
  <c r="BX153" i="208" s="1"/>
  <c r="BJ254" i="207"/>
  <c r="BJ217" i="207"/>
  <c r="BM217" i="207" s="1"/>
  <c r="BJ203" i="207"/>
  <c r="BK203" i="207" s="1"/>
  <c r="BW203" i="207" s="1"/>
  <c r="BJ234" i="208"/>
  <c r="BK234" i="208" s="1"/>
  <c r="BW234" i="208" s="1"/>
  <c r="BJ129" i="207"/>
  <c r="BL129" i="207" s="1"/>
  <c r="BX129" i="207" s="1"/>
  <c r="BJ118" i="208"/>
  <c r="BM118" i="208" s="1"/>
  <c r="BJ248" i="207"/>
  <c r="BK248" i="207" s="1"/>
  <c r="BW248" i="207" s="1"/>
  <c r="BJ189" i="208"/>
  <c r="BJ60" i="207"/>
  <c r="BK60" i="207" s="1"/>
  <c r="BW60" i="207" s="1"/>
  <c r="BJ253" i="207"/>
  <c r="BJ139" i="208"/>
  <c r="BK139" i="208" s="1"/>
  <c r="BW139" i="208" s="1"/>
  <c r="BJ106" i="208"/>
  <c r="BM106" i="208" s="1"/>
  <c r="BJ232" i="208"/>
  <c r="BM232" i="208" s="1"/>
  <c r="BJ230" i="207"/>
  <c r="BL230" i="207" s="1"/>
  <c r="BX230" i="207" s="1"/>
  <c r="BJ241" i="208"/>
  <c r="BM241" i="208" s="1"/>
  <c r="BJ121" i="207"/>
  <c r="BM121" i="207" s="1"/>
  <c r="BJ228" i="208"/>
  <c r="BL228" i="208" s="1"/>
  <c r="BX228" i="208" s="1"/>
  <c r="BJ152" i="208"/>
  <c r="BL152" i="208" s="1"/>
  <c r="BX152" i="208" s="1"/>
  <c r="BJ51" i="208"/>
  <c r="BJ184" i="207"/>
  <c r="BK184" i="207" s="1"/>
  <c r="BW184" i="207" s="1"/>
  <c r="BJ43" i="208"/>
  <c r="BK43" i="208" s="1"/>
  <c r="BW43" i="208" s="1"/>
  <c r="BJ112" i="208"/>
  <c r="BL112" i="208" s="1"/>
  <c r="BX112" i="208" s="1"/>
  <c r="BJ255" i="207"/>
  <c r="BK255" i="207" s="1"/>
  <c r="BW255" i="207" s="1"/>
  <c r="BJ114" i="208"/>
  <c r="BM114" i="208" s="1"/>
  <c r="BJ201" i="208"/>
  <c r="BL201" i="208" s="1"/>
  <c r="BX201" i="208" s="1"/>
  <c r="BJ132" i="207"/>
  <c r="BJ241" i="207"/>
  <c r="BK241" i="207" s="1"/>
  <c r="BW241" i="207" s="1"/>
  <c r="BJ188" i="208"/>
  <c r="BK188" i="208" s="1"/>
  <c r="BW188" i="208" s="1"/>
  <c r="BJ237" i="208"/>
  <c r="BM237" i="208" s="1"/>
  <c r="BJ63" i="207"/>
  <c r="BL63" i="207" s="1"/>
  <c r="BX63" i="207" s="1"/>
  <c r="BJ200" i="208"/>
  <c r="BL200" i="208" s="1"/>
  <c r="BX200" i="208" s="1"/>
  <c r="BJ224" i="208"/>
  <c r="BM224" i="208" s="1"/>
  <c r="BJ259" i="208"/>
  <c r="BL259" i="208" s="1"/>
  <c r="BX259" i="208" s="1"/>
  <c r="BJ238" i="208"/>
  <c r="BM238" i="208" s="1"/>
  <c r="BJ140" i="207"/>
  <c r="BL140" i="207" s="1"/>
  <c r="BX140" i="207" s="1"/>
  <c r="BJ225" i="207"/>
  <c r="BK225" i="207" s="1"/>
  <c r="BW225" i="207" s="1"/>
  <c r="BJ202" i="207"/>
  <c r="BM202" i="207" s="1"/>
  <c r="BJ244" i="207"/>
  <c r="BK244" i="207" s="1"/>
  <c r="BW244" i="207" s="1"/>
  <c r="BJ131" i="208"/>
  <c r="BK131" i="208" s="1"/>
  <c r="BW131" i="208" s="1"/>
  <c r="BJ61" i="207"/>
  <c r="BJ252" i="208"/>
  <c r="BL252" i="208" s="1"/>
  <c r="BX252" i="208" s="1"/>
  <c r="BJ106" i="207"/>
  <c r="BK106" i="207" s="1"/>
  <c r="BW106" i="207" s="1"/>
  <c r="BJ153" i="207"/>
  <c r="BL153" i="207" s="1"/>
  <c r="BX153" i="207" s="1"/>
  <c r="BJ116" i="208"/>
  <c r="BL116" i="208" s="1"/>
  <c r="BX116" i="208" s="1"/>
  <c r="BJ102" i="207"/>
  <c r="BL102" i="207" s="1"/>
  <c r="BX102" i="207" s="1"/>
  <c r="BJ254" i="208"/>
  <c r="BL254" i="208" s="1"/>
  <c r="BX254" i="208" s="1"/>
  <c r="BJ256" i="207"/>
  <c r="BL256" i="207" s="1"/>
  <c r="BX256" i="207" s="1"/>
  <c r="BJ72" i="208"/>
  <c r="BJ123" i="208"/>
  <c r="BK123" i="208" s="1"/>
  <c r="BW123" i="208" s="1"/>
  <c r="BJ198" i="208"/>
  <c r="BM198" i="208" s="1"/>
  <c r="BJ56" i="208"/>
  <c r="BL56" i="208" s="1"/>
  <c r="BX56" i="208" s="1"/>
  <c r="BJ122" i="207"/>
  <c r="BM122" i="207" s="1"/>
  <c r="BJ140" i="208"/>
  <c r="BK140" i="208" s="1"/>
  <c r="BW140" i="208" s="1"/>
  <c r="BJ129" i="208"/>
  <c r="BK129" i="208" s="1"/>
  <c r="BW129" i="208" s="1"/>
  <c r="BJ51" i="207"/>
  <c r="BL51" i="207" s="1"/>
  <c r="BX51" i="207" s="1"/>
  <c r="BJ151" i="208"/>
  <c r="BJ211" i="207"/>
  <c r="BK211" i="207" s="1"/>
  <c r="BW211" i="207" s="1"/>
  <c r="BJ262" i="207"/>
  <c r="BM262" i="207" s="1"/>
  <c r="BJ49" i="207"/>
  <c r="BM49" i="207" s="1"/>
  <c r="BJ145" i="207"/>
  <c r="BM145" i="207" s="1"/>
  <c r="BJ231" i="208"/>
  <c r="BM231" i="208" s="1"/>
  <c r="BJ223" i="208"/>
  <c r="BL223" i="208" s="1"/>
  <c r="BX223" i="208" s="1"/>
  <c r="BJ192" i="208"/>
  <c r="BK192" i="208" s="1"/>
  <c r="BW192" i="208" s="1"/>
  <c r="BJ150" i="208"/>
  <c r="BK150" i="208" s="1"/>
  <c r="BW150" i="208" s="1"/>
  <c r="BJ192" i="207"/>
  <c r="BL192" i="207" s="1"/>
  <c r="BX192" i="207" s="1"/>
  <c r="BJ126" i="208"/>
  <c r="BJ262" i="208"/>
  <c r="BL262" i="208" s="1"/>
  <c r="BX262" i="208" s="1"/>
  <c r="BJ103" i="207"/>
  <c r="BM103" i="207" s="1"/>
  <c r="BJ191" i="208"/>
  <c r="BK191" i="208" s="1"/>
  <c r="BW191" i="208" s="1"/>
  <c r="BJ240" i="208"/>
  <c r="BK240" i="208" s="1"/>
  <c r="BW240" i="208" s="1"/>
  <c r="BJ251" i="208"/>
  <c r="BK251" i="208" s="1"/>
  <c r="BW251" i="208" s="1"/>
  <c r="BJ217" i="208"/>
  <c r="BM217" i="208" s="1"/>
  <c r="BJ185" i="207"/>
  <c r="BJ193" i="207"/>
  <c r="BL193" i="207" s="1"/>
  <c r="BX193" i="207" s="1"/>
  <c r="BJ121" i="208"/>
  <c r="BJ252" i="207"/>
  <c r="BM252" i="207" s="1"/>
  <c r="BJ212" i="208"/>
  <c r="BL212" i="208" s="1"/>
  <c r="BX212" i="208" s="1"/>
  <c r="BJ236" i="208"/>
  <c r="BM236" i="208" s="1"/>
  <c r="BJ200" i="207"/>
  <c r="BL200" i="207" s="1"/>
  <c r="BX200" i="207" s="1"/>
  <c r="BJ57" i="207"/>
  <c r="BL57" i="207" s="1"/>
  <c r="BX57" i="207" s="1"/>
  <c r="BJ114" i="207"/>
  <c r="BL114" i="207" s="1"/>
  <c r="BX114" i="207" s="1"/>
  <c r="BJ182" i="207"/>
  <c r="BK182" i="207" s="1"/>
  <c r="BW182" i="207" s="1"/>
  <c r="BJ141" i="207"/>
  <c r="BK141" i="207" s="1"/>
  <c r="BW141" i="207" s="1"/>
  <c r="BJ126" i="207"/>
  <c r="BL126" i="207" s="1"/>
  <c r="BX126" i="207" s="1"/>
  <c r="BJ143" i="207"/>
  <c r="BL143" i="207" s="1"/>
  <c r="BX143" i="207" s="1"/>
  <c r="BJ195" i="207"/>
  <c r="BL195" i="207" s="1"/>
  <c r="BX195" i="207" s="1"/>
  <c r="BJ261" i="208"/>
  <c r="BJ219" i="208"/>
  <c r="BK219" i="208" s="1"/>
  <c r="BW219" i="208" s="1"/>
  <c r="BJ264" i="208"/>
  <c r="BM264" i="208" s="1"/>
  <c r="BJ202" i="208"/>
  <c r="BL202" i="208" s="1"/>
  <c r="BX202" i="208" s="1"/>
  <c r="BJ219" i="207"/>
  <c r="BL219" i="207" s="1"/>
  <c r="BX219" i="207" s="1"/>
  <c r="BJ196" i="208"/>
  <c r="BK196" i="208" s="1"/>
  <c r="BW196" i="208" s="1"/>
  <c r="BJ132" i="208"/>
  <c r="BM132" i="208" s="1"/>
  <c r="BJ46" i="208"/>
  <c r="BK46" i="208" s="1"/>
  <c r="BW46" i="208" s="1"/>
  <c r="BJ113" i="207"/>
  <c r="BK113" i="207" s="1"/>
  <c r="BW113" i="207" s="1"/>
  <c r="AA210" i="199"/>
  <c r="BJ194" i="207"/>
  <c r="BJ224" i="207"/>
  <c r="BJ203" i="208"/>
  <c r="BJ249" i="207"/>
  <c r="BJ183" i="208"/>
  <c r="BJ188" i="207"/>
  <c r="BJ189" i="207"/>
  <c r="BJ206" i="208"/>
  <c r="BJ118" i="207"/>
  <c r="BJ187" i="208"/>
  <c r="BJ253" i="208"/>
  <c r="BJ115" i="207"/>
  <c r="BJ237" i="207"/>
  <c r="BJ122" i="208"/>
  <c r="BJ257" i="207"/>
  <c r="BJ247" i="207"/>
  <c r="BJ48" i="208"/>
  <c r="BJ150" i="207"/>
  <c r="BJ62" i="208"/>
  <c r="BJ238" i="207"/>
  <c r="BJ220" i="207"/>
  <c r="BJ139" i="207"/>
  <c r="BJ56" i="207"/>
  <c r="BJ183" i="207"/>
  <c r="BJ259" i="207"/>
  <c r="BJ109" i="208"/>
  <c r="BJ266" i="208"/>
  <c r="BJ258" i="208"/>
  <c r="BJ142" i="208"/>
  <c r="BJ143" i="208"/>
  <c r="BJ196" i="207"/>
  <c r="BJ264" i="207"/>
  <c r="BJ107" i="208"/>
  <c r="BJ185" i="208"/>
  <c r="BJ60" i="208"/>
  <c r="BJ209" i="207"/>
  <c r="BJ137" i="208"/>
  <c r="BJ225" i="208"/>
  <c r="BJ46" i="207"/>
  <c r="BJ148" i="207"/>
  <c r="BJ193" i="208"/>
  <c r="BJ263" i="207"/>
  <c r="BJ110" i="207"/>
  <c r="BJ69" i="207"/>
  <c r="BJ148" i="208"/>
  <c r="BJ257" i="208"/>
  <c r="BJ66" i="208"/>
  <c r="BJ131" i="207"/>
  <c r="BJ103" i="208"/>
  <c r="BJ248" i="208"/>
  <c r="BJ221" i="208"/>
  <c r="BJ63" i="208"/>
  <c r="BJ67" i="208"/>
  <c r="BJ120" i="207"/>
  <c r="BJ184" i="208"/>
  <c r="BJ195" i="208"/>
  <c r="BJ221" i="207"/>
  <c r="BJ120" i="208"/>
  <c r="BJ235" i="208"/>
  <c r="BJ108" i="208"/>
  <c r="BJ109" i="207"/>
  <c r="BJ266" i="207"/>
  <c r="BJ258" i="207"/>
  <c r="BJ142" i="207"/>
  <c r="BJ223" i="207"/>
  <c r="BJ116" i="207"/>
  <c r="BJ249" i="208"/>
  <c r="BJ235" i="207"/>
  <c r="BJ48" i="207"/>
  <c r="BJ186" i="207"/>
  <c r="BJ54" i="208"/>
  <c r="BJ58" i="207"/>
  <c r="BJ187" i="207"/>
  <c r="BJ44" i="207"/>
  <c r="BJ115" i="208"/>
  <c r="BJ191" i="207"/>
  <c r="BJ71" i="208"/>
  <c r="BJ111" i="208"/>
  <c r="BJ50" i="208"/>
  <c r="BJ255" i="208"/>
  <c r="BJ57" i="208"/>
  <c r="BJ45" i="208"/>
  <c r="BJ236" i="207"/>
  <c r="BJ151" i="207"/>
  <c r="BJ233" i="208"/>
  <c r="BJ61" i="208"/>
  <c r="BJ71" i="207"/>
  <c r="BJ232" i="207"/>
  <c r="BJ220" i="208"/>
  <c r="BJ152" i="207"/>
  <c r="BJ207" i="207"/>
  <c r="BJ256" i="208"/>
  <c r="BJ212" i="207"/>
  <c r="BJ112" i="207"/>
  <c r="BJ242" i="208"/>
  <c r="BJ66" i="207"/>
  <c r="BJ243" i="208"/>
  <c r="BJ107" i="207"/>
  <c r="BJ190" i="208"/>
  <c r="BJ123" i="207"/>
  <c r="BJ104" i="208"/>
  <c r="BJ42" i="207"/>
  <c r="BJ137" i="207"/>
  <c r="BJ52" i="208"/>
  <c r="BJ186" i="208"/>
  <c r="BJ54" i="207"/>
  <c r="BJ198" i="207"/>
  <c r="BJ47" i="208"/>
  <c r="BJ104" i="207"/>
  <c r="BJ55" i="207"/>
  <c r="AI49" i="118"/>
  <c r="H45" i="193" s="1"/>
  <c r="P45" i="193" s="1"/>
  <c r="AH37" i="118"/>
  <c r="G33" i="193" s="1"/>
  <c r="BD117" i="118"/>
  <c r="AI117" i="118" s="1"/>
  <c r="H103" i="193" s="1"/>
  <c r="P103" i="193" s="1"/>
  <c r="BD102" i="118"/>
  <c r="AI102" i="118" s="1"/>
  <c r="H88" i="193" s="1"/>
  <c r="P88" i="193" s="1"/>
  <c r="AI38" i="118"/>
  <c r="H34" i="193" s="1"/>
  <c r="AI45" i="118"/>
  <c r="H41" i="193" s="1"/>
  <c r="P41" i="193" s="1"/>
  <c r="BD93" i="118"/>
  <c r="AI93" i="118" s="1"/>
  <c r="H79" i="193" s="1"/>
  <c r="P79" i="193" s="1"/>
  <c r="BD133" i="118"/>
  <c r="AI133" i="118" s="1"/>
  <c r="H119" i="193" s="1"/>
  <c r="P119" i="193" s="1"/>
  <c r="AI37" i="118"/>
  <c r="H33" i="193" s="1"/>
  <c r="BD128" i="118"/>
  <c r="AI128" i="118" s="1"/>
  <c r="H114" i="193" s="1"/>
  <c r="P114" i="193" s="1"/>
  <c r="BD97" i="118"/>
  <c r="AI97" i="118" s="1"/>
  <c r="H83" i="193" s="1"/>
  <c r="P83" i="193" s="1"/>
  <c r="BD135" i="118"/>
  <c r="AI135" i="118" s="1"/>
  <c r="H121" i="193" s="1"/>
  <c r="P121" i="193" s="1"/>
  <c r="BD136" i="118"/>
  <c r="AI136" i="118" s="1"/>
  <c r="H122" i="193" s="1"/>
  <c r="P122" i="193" s="1"/>
  <c r="AH103" i="118"/>
  <c r="G89" i="193" s="1"/>
  <c r="U89" i="193" s="1"/>
  <c r="BD116" i="118"/>
  <c r="AI116" i="118" s="1"/>
  <c r="H102" i="193" s="1"/>
  <c r="P102" i="193" s="1"/>
  <c r="AH38" i="118"/>
  <c r="G34" i="193" s="1"/>
  <c r="BD100" i="118"/>
  <c r="AI100" i="118" s="1"/>
  <c r="H86" i="193" s="1"/>
  <c r="P86" i="193" s="1"/>
  <c r="BD95" i="118"/>
  <c r="AI95" i="118" s="1"/>
  <c r="H81" i="193" s="1"/>
  <c r="P81" i="193" s="1"/>
  <c r="BD124" i="118"/>
  <c r="AI124" i="118" s="1"/>
  <c r="H110" i="193" s="1"/>
  <c r="P110" i="193" s="1"/>
  <c r="AH137" i="118"/>
  <c r="G123" i="193" s="1"/>
  <c r="BD110" i="118"/>
  <c r="AI110" i="118" s="1"/>
  <c r="H96" i="193" s="1"/>
  <c r="P96" i="193" s="1"/>
  <c r="BD119" i="118"/>
  <c r="AI119" i="118" s="1"/>
  <c r="H105" i="193" s="1"/>
  <c r="P105" i="193" s="1"/>
  <c r="BD92" i="118"/>
  <c r="AI92" i="118" s="1"/>
  <c r="H78" i="193" s="1"/>
  <c r="P78" i="193" s="1"/>
  <c r="BD127" i="118"/>
  <c r="AI127" i="118" s="1"/>
  <c r="H113" i="193" s="1"/>
  <c r="P113" i="193" s="1"/>
  <c r="AH50" i="118"/>
  <c r="G46" i="193" s="1"/>
  <c r="BD86" i="118"/>
  <c r="AI86" i="118" s="1"/>
  <c r="H72" i="193" s="1"/>
  <c r="P72" i="193" s="1"/>
  <c r="AH27" i="118"/>
  <c r="G23" i="193" s="1"/>
  <c r="AI54" i="118"/>
  <c r="H50" i="193" s="1"/>
  <c r="P50" i="193" s="1"/>
  <c r="AI43" i="118"/>
  <c r="H39" i="193" s="1"/>
  <c r="BD113" i="118"/>
  <c r="AI113" i="118" s="1"/>
  <c r="H99" i="193" s="1"/>
  <c r="P99" i="193" s="1"/>
  <c r="AH26" i="118"/>
  <c r="G22" i="193" s="1"/>
  <c r="P22" i="193" s="1"/>
  <c r="AH53" i="118"/>
  <c r="G49" i="193" s="1"/>
  <c r="P49" i="193" s="1"/>
  <c r="BD134" i="118"/>
  <c r="AI134" i="118" s="1"/>
  <c r="H120" i="193" s="1"/>
  <c r="P120" i="193" s="1"/>
  <c r="BD109" i="118"/>
  <c r="AI109" i="118" s="1"/>
  <c r="H95" i="193" s="1"/>
  <c r="P95" i="193" s="1"/>
  <c r="AI51" i="118"/>
  <c r="H47" i="193" s="1"/>
  <c r="P47" i="193" s="1"/>
  <c r="BD89" i="118"/>
  <c r="AI89" i="118" s="1"/>
  <c r="H75" i="193" s="1"/>
  <c r="P75" i="193" s="1"/>
  <c r="BD98" i="118"/>
  <c r="AI98" i="118" s="1"/>
  <c r="H84" i="193" s="1"/>
  <c r="P84" i="193" s="1"/>
  <c r="AI27" i="118"/>
  <c r="H23" i="193" s="1"/>
  <c r="AH43" i="118"/>
  <c r="G39" i="193" s="1"/>
  <c r="BX25" i="118"/>
  <c r="BY25" i="118" s="1"/>
  <c r="BC25" i="118"/>
  <c r="BD25" i="118" s="1"/>
  <c r="BX85" i="118"/>
  <c r="BY85" i="118" s="1"/>
  <c r="BC85" i="118"/>
  <c r="AH85" i="118" s="1"/>
  <c r="G71" i="193" s="1"/>
  <c r="BC123" i="118"/>
  <c r="AH123" i="118" s="1"/>
  <c r="G109" i="193" s="1"/>
  <c r="BX123" i="118"/>
  <c r="BY123" i="118" s="1"/>
  <c r="BC104" i="118"/>
  <c r="AH104" i="118" s="1"/>
  <c r="G90" i="193" s="1"/>
  <c r="BX104" i="118"/>
  <c r="BY104" i="118" s="1"/>
  <c r="BC44" i="118"/>
  <c r="BD44" i="118" s="1"/>
  <c r="AI44" i="118" s="1"/>
  <c r="H40" i="193" s="1"/>
  <c r="BX44" i="118"/>
  <c r="BY44" i="118" s="1"/>
  <c r="BC47" i="118"/>
  <c r="BD47" i="118" s="1"/>
  <c r="BX47" i="118"/>
  <c r="BY47" i="118" s="1"/>
  <c r="BX107" i="118"/>
  <c r="BY107" i="118" s="1"/>
  <c r="BC107" i="118"/>
  <c r="AH107" i="118" s="1"/>
  <c r="G93" i="193" s="1"/>
  <c r="BX130" i="118"/>
  <c r="BY130" i="118" s="1"/>
  <c r="BC130" i="118"/>
  <c r="BD130" i="118" s="1"/>
  <c r="AI130" i="118" s="1"/>
  <c r="H116" i="193" s="1"/>
  <c r="BC125" i="118"/>
  <c r="AH125" i="118" s="1"/>
  <c r="G111" i="193" s="1"/>
  <c r="BX125" i="118"/>
  <c r="BY125" i="118" s="1"/>
  <c r="BX36" i="118"/>
  <c r="BY36" i="118" s="1"/>
  <c r="BC36" i="118"/>
  <c r="BD36" i="118" s="1"/>
  <c r="AI36" i="118" s="1"/>
  <c r="H32" i="193" s="1"/>
  <c r="BX96" i="118"/>
  <c r="BY96" i="118" s="1"/>
  <c r="BC96" i="118"/>
  <c r="AH96" i="118" s="1"/>
  <c r="G82" i="193" s="1"/>
  <c r="BC52" i="118"/>
  <c r="BD52" i="118" s="1"/>
  <c r="AI52" i="118" s="1"/>
  <c r="H48" i="193" s="1"/>
  <c r="BX52" i="118"/>
  <c r="BY52" i="118" s="1"/>
  <c r="BC112" i="118"/>
  <c r="AH112" i="118" s="1"/>
  <c r="G98" i="193" s="1"/>
  <c r="BX112" i="118"/>
  <c r="BY112" i="118" s="1"/>
  <c r="BC90" i="118"/>
  <c r="AH90" i="118" s="1"/>
  <c r="G76" i="193" s="1"/>
  <c r="BX90" i="118"/>
  <c r="BY90" i="118" s="1"/>
  <c r="BX30" i="118"/>
  <c r="BY30" i="118" s="1"/>
  <c r="BC30" i="118"/>
  <c r="BD30" i="118" s="1"/>
  <c r="AI30" i="118" s="1"/>
  <c r="H26" i="193" s="1"/>
  <c r="BC132" i="118"/>
  <c r="AH132" i="118" s="1"/>
  <c r="G118" i="193" s="1"/>
  <c r="BX132" i="118"/>
  <c r="BY132" i="118" s="1"/>
  <c r="BX131" i="118"/>
  <c r="BY131" i="118" s="1"/>
  <c r="BC131" i="118"/>
  <c r="AH131" i="118" s="1"/>
  <c r="G117" i="193" s="1"/>
  <c r="BX121" i="118"/>
  <c r="BY121" i="118" s="1"/>
  <c r="BC121" i="118"/>
  <c r="AH121" i="118" s="1"/>
  <c r="G107" i="193" s="1"/>
  <c r="BX39" i="118"/>
  <c r="BY39" i="118" s="1"/>
  <c r="BC39" i="118"/>
  <c r="BD39" i="118" s="1"/>
  <c r="AI39" i="118" s="1"/>
  <c r="H35" i="193" s="1"/>
  <c r="BX99" i="118"/>
  <c r="BY99" i="118" s="1"/>
  <c r="BC99" i="118"/>
  <c r="AH99" i="118" s="1"/>
  <c r="G85" i="193" s="1"/>
  <c r="BC31" i="118"/>
  <c r="BD31" i="118" s="1"/>
  <c r="AI31" i="118" s="1"/>
  <c r="H27" i="193" s="1"/>
  <c r="BX31" i="118"/>
  <c r="BY31" i="118" s="1"/>
  <c r="BX91" i="118"/>
  <c r="BY91" i="118" s="1"/>
  <c r="BC91" i="118"/>
  <c r="AH91" i="118" s="1"/>
  <c r="G77" i="193" s="1"/>
  <c r="BX88" i="118"/>
  <c r="BY88" i="118" s="1"/>
  <c r="BC88" i="118"/>
  <c r="AH88" i="118" s="1"/>
  <c r="G74" i="193" s="1"/>
  <c r="BC28" i="118"/>
  <c r="BD28" i="118" s="1"/>
  <c r="BX28" i="118"/>
  <c r="BY28" i="118" s="1"/>
  <c r="BX106" i="118"/>
  <c r="BY106" i="118" s="1"/>
  <c r="BC106" i="118"/>
  <c r="AH106" i="118" s="1"/>
  <c r="G92" i="193" s="1"/>
  <c r="BC46" i="118"/>
  <c r="BD46" i="118" s="1"/>
  <c r="BX46" i="118"/>
  <c r="BY46" i="118" s="1"/>
  <c r="AI33" i="118"/>
  <c r="H29" i="193" s="1"/>
  <c r="BD118" i="118"/>
  <c r="AI118" i="118" s="1"/>
  <c r="H104" i="193" s="1"/>
  <c r="P104" i="193" s="1"/>
  <c r="BD111" i="118"/>
  <c r="AI111" i="118" s="1"/>
  <c r="H97" i="193" s="1"/>
  <c r="P97" i="193" s="1"/>
  <c r="BD105" i="118"/>
  <c r="AI105" i="118" s="1"/>
  <c r="H91" i="193" s="1"/>
  <c r="P91" i="193" s="1"/>
  <c r="BD94" i="118"/>
  <c r="AI94" i="118" s="1"/>
  <c r="H80" i="193" s="1"/>
  <c r="P80" i="193" s="1"/>
  <c r="AI50" i="118"/>
  <c r="H46" i="193" s="1"/>
  <c r="BD87" i="118"/>
  <c r="AI87" i="118" s="1"/>
  <c r="H73" i="193" s="1"/>
  <c r="P73" i="193" s="1"/>
  <c r="AI40" i="118"/>
  <c r="H36" i="193" s="1"/>
  <c r="AH101" i="118"/>
  <c r="G87" i="193" s="1"/>
  <c r="U87" i="193" s="1"/>
  <c r="BD48" i="118"/>
  <c r="AI48" i="118" s="1"/>
  <c r="H44" i="193" s="1"/>
  <c r="BD114" i="118"/>
  <c r="AI114" i="118" s="1"/>
  <c r="H100" i="193" s="1"/>
  <c r="P100" i="193" s="1"/>
  <c r="AH32" i="118"/>
  <c r="G28" i="193" s="1"/>
  <c r="U28" i="193" s="1"/>
  <c r="AH35" i="118"/>
  <c r="G31" i="193" s="1"/>
  <c r="AI35" i="118"/>
  <c r="H31" i="193" s="1"/>
  <c r="BD126" i="118"/>
  <c r="AI126" i="118" s="1"/>
  <c r="H112" i="193" s="1"/>
  <c r="P112" i="193" s="1"/>
  <c r="AH56" i="118"/>
  <c r="G52" i="193" s="1"/>
  <c r="U52" i="193" s="1"/>
  <c r="AH40" i="118"/>
  <c r="G36" i="193" s="1"/>
  <c r="BD108" i="118"/>
  <c r="AI108" i="118" s="1"/>
  <c r="H94" i="193" s="1"/>
  <c r="P94" i="193" s="1"/>
  <c r="AH33" i="118"/>
  <c r="G29" i="193" s="1"/>
  <c r="BD129" i="118"/>
  <c r="AI129" i="118" s="1"/>
  <c r="H115" i="193" s="1"/>
  <c r="P115" i="193" s="1"/>
  <c r="AH42" i="118"/>
  <c r="G38" i="193" s="1"/>
  <c r="AI29" i="118"/>
  <c r="H25" i="193" s="1"/>
  <c r="P25" i="193" s="1"/>
  <c r="AH41" i="118"/>
  <c r="G37" i="193" s="1"/>
  <c r="AI34" i="118"/>
  <c r="H30" i="193" s="1"/>
  <c r="P30" i="193" s="1"/>
  <c r="H32" i="118"/>
  <c r="AC33" i="118"/>
  <c r="T157" i="199"/>
  <c r="U98" i="199"/>
  <c r="L30" i="199"/>
  <c r="T167" i="199"/>
  <c r="T203" i="199"/>
  <c r="U100" i="199"/>
  <c r="L36" i="199"/>
  <c r="T191" i="199"/>
  <c r="T98" i="199"/>
  <c r="T168" i="199"/>
  <c r="L231" i="199"/>
  <c r="K204" i="199"/>
  <c r="T23" i="199"/>
  <c r="K220" i="199"/>
  <c r="L212" i="199"/>
  <c r="Q191" i="199"/>
  <c r="L95" i="199"/>
  <c r="G151" i="199"/>
  <c r="L184" i="199"/>
  <c r="K114" i="199"/>
  <c r="L108" i="199"/>
  <c r="U33" i="199"/>
  <c r="U166" i="199"/>
  <c r="L104" i="199"/>
  <c r="L116" i="199"/>
  <c r="T169" i="199"/>
  <c r="K48" i="199"/>
  <c r="L194" i="199"/>
  <c r="H151" i="199"/>
  <c r="L94" i="199"/>
  <c r="K108" i="199"/>
  <c r="K72" i="199"/>
  <c r="T213" i="199"/>
  <c r="K180" i="199"/>
  <c r="L182" i="199"/>
  <c r="U205" i="199"/>
  <c r="U230" i="199"/>
  <c r="K26" i="199"/>
  <c r="L180" i="199"/>
  <c r="T222" i="199"/>
  <c r="L154" i="199"/>
  <c r="P209" i="199"/>
  <c r="K206" i="199"/>
  <c r="K162" i="199"/>
  <c r="T230" i="199"/>
  <c r="L100" i="199"/>
  <c r="T22" i="199"/>
  <c r="T220" i="199"/>
  <c r="K24" i="199"/>
  <c r="L122" i="199"/>
  <c r="T155" i="199"/>
  <c r="P71" i="199"/>
  <c r="L192" i="199"/>
  <c r="K182" i="199"/>
  <c r="K47" i="199"/>
  <c r="T36" i="199"/>
  <c r="T39" i="199"/>
  <c r="L74" i="199"/>
  <c r="U181" i="199"/>
  <c r="U195" i="199"/>
  <c r="U216" i="199"/>
  <c r="T212" i="199"/>
  <c r="U49" i="199"/>
  <c r="U39" i="199"/>
  <c r="T165" i="199"/>
  <c r="L72" i="199"/>
  <c r="L176" i="199"/>
  <c r="K192" i="199"/>
  <c r="T110" i="199"/>
  <c r="J211" i="199"/>
  <c r="T118" i="199"/>
  <c r="T221" i="199"/>
  <c r="U178" i="199"/>
  <c r="K110" i="199"/>
  <c r="T88" i="199"/>
  <c r="U30" i="199"/>
  <c r="L103" i="199"/>
  <c r="L165" i="199"/>
  <c r="U115" i="199"/>
  <c r="T111" i="199"/>
  <c r="L77" i="199"/>
  <c r="T104" i="199"/>
  <c r="L215" i="199"/>
  <c r="L85" i="199"/>
  <c r="T184" i="199"/>
  <c r="U184" i="199"/>
  <c r="U36" i="199"/>
  <c r="L183" i="199"/>
  <c r="L181" i="199"/>
  <c r="T29" i="199"/>
  <c r="K161" i="199"/>
  <c r="M226" i="199"/>
  <c r="W90" i="118"/>
  <c r="W197" i="199"/>
  <c r="N209" i="199"/>
  <c r="U201" i="199"/>
  <c r="W28" i="118"/>
  <c r="V193" i="199"/>
  <c r="L118" i="199"/>
  <c r="K82" i="199"/>
  <c r="M167" i="199"/>
  <c r="W50" i="199"/>
  <c r="W96" i="118"/>
  <c r="N181" i="199"/>
  <c r="L33" i="199"/>
  <c r="W30" i="118"/>
  <c r="K191" i="199"/>
  <c r="V131" i="118"/>
  <c r="W131" i="118"/>
  <c r="T162" i="199"/>
  <c r="W101" i="199"/>
  <c r="W117" i="199"/>
  <c r="U224" i="199"/>
  <c r="K228" i="199"/>
  <c r="U159" i="199"/>
  <c r="T236" i="199"/>
  <c r="U106" i="199"/>
  <c r="M165" i="199"/>
  <c r="R130" i="118"/>
  <c r="H118" i="199"/>
  <c r="N52" i="199"/>
  <c r="W112" i="118"/>
  <c r="V96" i="118"/>
  <c r="U217" i="199"/>
  <c r="W44" i="118"/>
  <c r="K232" i="199"/>
  <c r="T43" i="199"/>
  <c r="K230" i="199"/>
  <c r="T105" i="199"/>
  <c r="S211" i="199"/>
  <c r="U153" i="199"/>
  <c r="K165" i="199"/>
  <c r="T31" i="199"/>
  <c r="T156" i="199"/>
  <c r="L236" i="199"/>
  <c r="T89" i="199"/>
  <c r="T199" i="199"/>
  <c r="T161" i="199"/>
  <c r="U25" i="199"/>
  <c r="T172" i="199"/>
  <c r="V39" i="199"/>
  <c r="W158" i="199"/>
  <c r="M43" i="199"/>
  <c r="W106" i="118"/>
  <c r="L234" i="199"/>
  <c r="W23" i="199"/>
  <c r="U194" i="199"/>
  <c r="W162" i="199"/>
  <c r="N111" i="199"/>
  <c r="M110" i="199"/>
  <c r="M180" i="199"/>
  <c r="W192" i="199"/>
  <c r="N173" i="199"/>
  <c r="S28" i="118"/>
  <c r="V22" i="199"/>
  <c r="V111" i="199"/>
  <c r="W36" i="118"/>
  <c r="N119" i="199"/>
  <c r="K51" i="199"/>
  <c r="L98" i="199"/>
  <c r="T101" i="199"/>
  <c r="K119" i="199"/>
  <c r="K174" i="199"/>
  <c r="W210" i="199"/>
  <c r="L232" i="199"/>
  <c r="P212" i="199"/>
  <c r="W87" i="199"/>
  <c r="M220" i="199"/>
  <c r="T38" i="199"/>
  <c r="K217" i="199"/>
  <c r="M31" i="199"/>
  <c r="M96" i="199"/>
  <c r="V172" i="199"/>
  <c r="L45" i="199"/>
  <c r="K44" i="199"/>
  <c r="U92" i="199"/>
  <c r="T123" i="199"/>
  <c r="L178" i="199"/>
  <c r="K177" i="199"/>
  <c r="M23" i="199"/>
  <c r="N197" i="199"/>
  <c r="V171" i="199"/>
  <c r="R99" i="118"/>
  <c r="W161" i="199"/>
  <c r="V198" i="199"/>
  <c r="U152" i="199"/>
  <c r="W104" i="199"/>
  <c r="K118" i="199"/>
  <c r="W166" i="199"/>
  <c r="N211" i="199"/>
  <c r="N89" i="199"/>
  <c r="L110" i="199"/>
  <c r="Q82" i="199"/>
  <c r="L23" i="199"/>
  <c r="K209" i="199"/>
  <c r="K52" i="199"/>
  <c r="U112" i="199"/>
  <c r="U235" i="199"/>
  <c r="U75" i="199"/>
  <c r="L111" i="199"/>
  <c r="U164" i="199"/>
  <c r="T50" i="199"/>
  <c r="U105" i="199"/>
  <c r="T95" i="199"/>
  <c r="U87" i="199"/>
  <c r="U109" i="199"/>
  <c r="L224" i="199"/>
  <c r="U85" i="199"/>
  <c r="U171" i="199"/>
  <c r="K207" i="199"/>
  <c r="K42" i="199"/>
  <c r="K158" i="199"/>
  <c r="K155" i="199"/>
  <c r="T108" i="199"/>
  <c r="K25" i="199"/>
  <c r="R25" i="118"/>
  <c r="T206" i="199"/>
  <c r="V224" i="199"/>
  <c r="N195" i="199"/>
  <c r="S130" i="118"/>
  <c r="N152" i="199"/>
  <c r="V38" i="118"/>
  <c r="V114" i="118"/>
  <c r="K120" i="199"/>
  <c r="U187" i="199"/>
  <c r="M162" i="199"/>
  <c r="V178" i="199"/>
  <c r="Z114" i="118"/>
  <c r="W33" i="199"/>
  <c r="N183" i="199"/>
  <c r="L217" i="199"/>
  <c r="T24" i="199"/>
  <c r="V98" i="118"/>
  <c r="N40" i="199"/>
  <c r="U42" i="199"/>
  <c r="V103" i="199"/>
  <c r="N218" i="199"/>
  <c r="Q180" i="199"/>
  <c r="S36" i="118"/>
  <c r="T152" i="199"/>
  <c r="V182" i="199"/>
  <c r="W204" i="199"/>
  <c r="N154" i="199"/>
  <c r="N235" i="199"/>
  <c r="P180" i="199"/>
  <c r="T103" i="199"/>
  <c r="V86" i="199"/>
  <c r="V107" i="118"/>
  <c r="V114" i="199"/>
  <c r="N221" i="199"/>
  <c r="V36" i="118"/>
  <c r="K35" i="199"/>
  <c r="L167" i="199"/>
  <c r="L202" i="199"/>
  <c r="K190" i="199"/>
  <c r="P151" i="199"/>
  <c r="U44" i="199"/>
  <c r="U103" i="199"/>
  <c r="L152" i="199"/>
  <c r="K123" i="199"/>
  <c r="W177" i="199"/>
  <c r="V82" i="199"/>
  <c r="V36" i="199"/>
  <c r="R186" i="199"/>
  <c r="W188" i="199"/>
  <c r="N44" i="199"/>
  <c r="M116" i="199"/>
  <c r="M200" i="199"/>
  <c r="N225" i="199"/>
  <c r="M30" i="199"/>
  <c r="U26" i="199"/>
  <c r="V222" i="199"/>
  <c r="W38" i="199"/>
  <c r="M212" i="199"/>
  <c r="V122" i="199"/>
  <c r="L185" i="199"/>
  <c r="U163" i="199"/>
  <c r="N98" i="199"/>
  <c r="W109" i="199"/>
  <c r="M39" i="199"/>
  <c r="T196" i="199"/>
  <c r="M204" i="199"/>
  <c r="K198" i="199"/>
  <c r="T79" i="199"/>
  <c r="Q154" i="199"/>
  <c r="U202" i="199"/>
  <c r="K223" i="199"/>
  <c r="N76" i="199"/>
  <c r="N214" i="199"/>
  <c r="V54" i="118"/>
  <c r="M25" i="199"/>
  <c r="Z54" i="118"/>
  <c r="W99" i="199"/>
  <c r="S125" i="118"/>
  <c r="Z52" i="118"/>
  <c r="T112" i="199"/>
  <c r="K202" i="199"/>
  <c r="L166" i="199"/>
  <c r="K229" i="199"/>
  <c r="W99" i="118"/>
  <c r="L24" i="199"/>
  <c r="N103" i="199"/>
  <c r="U123" i="199"/>
  <c r="U168" i="199"/>
  <c r="R106" i="118"/>
  <c r="W91" i="118"/>
  <c r="S25" i="118"/>
  <c r="K214" i="199"/>
  <c r="I211" i="199"/>
  <c r="K101" i="199"/>
  <c r="Q50" i="199"/>
  <c r="I186" i="199"/>
  <c r="I106" i="199"/>
  <c r="T178" i="199"/>
  <c r="T27" i="199"/>
  <c r="U73" i="199"/>
  <c r="L207" i="199"/>
  <c r="L201" i="199"/>
  <c r="L32" i="199"/>
  <c r="U182" i="199"/>
  <c r="U50" i="199"/>
  <c r="T173" i="199"/>
  <c r="Q151" i="199"/>
  <c r="L115" i="199"/>
  <c r="L190" i="199"/>
  <c r="U82" i="199"/>
  <c r="K183" i="199"/>
  <c r="U94" i="199"/>
  <c r="L90" i="199"/>
  <c r="L25" i="199"/>
  <c r="K88" i="199"/>
  <c r="W26" i="199"/>
  <c r="W38" i="118"/>
  <c r="M175" i="199"/>
  <c r="K186" i="199"/>
  <c r="U186" i="199"/>
  <c r="W189" i="199"/>
  <c r="U209" i="199"/>
  <c r="M123" i="199"/>
  <c r="V235" i="199"/>
  <c r="T159" i="199"/>
  <c r="V35" i="199"/>
  <c r="U38" i="199"/>
  <c r="R121" i="118"/>
  <c r="W196" i="199"/>
  <c r="T201" i="199"/>
  <c r="R131" i="118"/>
  <c r="T42" i="199"/>
  <c r="M185" i="199"/>
  <c r="K33" i="199"/>
  <c r="T163" i="199"/>
  <c r="M94" i="199"/>
  <c r="V169" i="199"/>
  <c r="V167" i="199"/>
  <c r="W98" i="118"/>
  <c r="U77" i="199"/>
  <c r="W221" i="199"/>
  <c r="R30" i="118"/>
  <c r="V31" i="118"/>
  <c r="V133" i="118"/>
  <c r="U236" i="199"/>
  <c r="W184" i="199"/>
  <c r="T91" i="199"/>
  <c r="K225" i="199"/>
  <c r="R88" i="118"/>
  <c r="V48" i="199"/>
  <c r="M27" i="199"/>
  <c r="M42" i="199"/>
  <c r="K41" i="199"/>
  <c r="L227" i="199"/>
  <c r="K32" i="199"/>
  <c r="P154" i="199"/>
  <c r="L164" i="199"/>
  <c r="K213" i="199"/>
  <c r="K100" i="199"/>
  <c r="L158" i="199"/>
  <c r="T102" i="199"/>
  <c r="T229" i="199"/>
  <c r="T80" i="199"/>
  <c r="V124" i="118"/>
  <c r="V229" i="199"/>
  <c r="W88" i="118"/>
  <c r="K22" i="199"/>
  <c r="U24" i="199"/>
  <c r="V104" i="118"/>
  <c r="N196" i="199"/>
  <c r="L161" i="199"/>
  <c r="K199" i="199"/>
  <c r="N100" i="199"/>
  <c r="U218" i="199"/>
  <c r="T76" i="199"/>
  <c r="V170" i="199"/>
  <c r="N104" i="199"/>
  <c r="T225" i="199"/>
  <c r="L101" i="199"/>
  <c r="U197" i="199"/>
  <c r="K115" i="199"/>
  <c r="U108" i="199"/>
  <c r="U90" i="199"/>
  <c r="V106" i="199"/>
  <c r="M33" i="199"/>
  <c r="W54" i="118"/>
  <c r="V100" i="199"/>
  <c r="U214" i="199"/>
  <c r="L91" i="199"/>
  <c r="U176" i="199"/>
  <c r="K152" i="199"/>
  <c r="T78" i="199"/>
  <c r="K169" i="199"/>
  <c r="K113" i="199"/>
  <c r="U174" i="199"/>
  <c r="U76" i="199"/>
  <c r="L199" i="199"/>
  <c r="W39" i="118"/>
  <c r="M189" i="199"/>
  <c r="N97" i="199"/>
  <c r="N192" i="199"/>
  <c r="W115" i="199"/>
  <c r="M113" i="199"/>
  <c r="K86" i="199"/>
  <c r="T120" i="199"/>
  <c r="K153" i="199"/>
  <c r="R211" i="199"/>
  <c r="L196" i="199"/>
  <c r="U156" i="199"/>
  <c r="K121" i="199"/>
  <c r="R106" i="199"/>
  <c r="L169" i="199"/>
  <c r="L79" i="199"/>
  <c r="K173" i="199"/>
  <c r="L219" i="199"/>
  <c r="T97" i="199"/>
  <c r="T86" i="199"/>
  <c r="K90" i="199"/>
  <c r="T227" i="199"/>
  <c r="T185" i="199"/>
  <c r="T180" i="199"/>
  <c r="T73" i="199"/>
  <c r="L120" i="199"/>
  <c r="U185" i="199"/>
  <c r="W114" i="118"/>
  <c r="R90" i="118"/>
  <c r="S121" i="118"/>
  <c r="M169" i="199"/>
  <c r="M37" i="199"/>
  <c r="M99" i="199"/>
  <c r="G118" i="199"/>
  <c r="N50" i="199"/>
  <c r="M163" i="199"/>
  <c r="K187" i="199"/>
  <c r="T218" i="199"/>
  <c r="R46" i="118"/>
  <c r="M84" i="199"/>
  <c r="V174" i="199"/>
  <c r="V44" i="118"/>
  <c r="M171" i="199"/>
  <c r="K234" i="199"/>
  <c r="N117" i="199"/>
  <c r="U41" i="199"/>
  <c r="Q212" i="199"/>
  <c r="R85" i="118"/>
  <c r="L228" i="199"/>
  <c r="M72" i="199"/>
  <c r="Z112" i="118"/>
  <c r="V108" i="199"/>
  <c r="S96" i="118"/>
  <c r="U206" i="199"/>
  <c r="W49" i="199"/>
  <c r="W31" i="118"/>
  <c r="V123" i="118"/>
  <c r="W44" i="199"/>
  <c r="T21" i="199"/>
  <c r="M215" i="199"/>
  <c r="T211" i="199"/>
  <c r="R39" i="118"/>
  <c r="V47" i="118"/>
  <c r="K80" i="199"/>
  <c r="L83" i="199"/>
  <c r="L153" i="199"/>
  <c r="K103" i="199"/>
  <c r="U95" i="199"/>
  <c r="L87" i="199"/>
  <c r="L28" i="199"/>
  <c r="J106" i="199"/>
  <c r="U227" i="199"/>
  <c r="L170" i="199"/>
  <c r="U72" i="199"/>
  <c r="L225" i="199"/>
  <c r="N174" i="199"/>
  <c r="W104" i="118"/>
  <c r="W89" i="199"/>
  <c r="V185" i="199"/>
  <c r="N114" i="199"/>
  <c r="V232" i="199"/>
  <c r="T189" i="199"/>
  <c r="M106" i="199"/>
  <c r="V123" i="199"/>
  <c r="L71" i="199"/>
  <c r="N210" i="199"/>
  <c r="W52" i="118"/>
  <c r="V125" i="118"/>
  <c r="G197" i="199"/>
  <c r="L41" i="199"/>
  <c r="T99" i="199"/>
  <c r="L40" i="199"/>
  <c r="U196" i="199"/>
  <c r="K170" i="199"/>
  <c r="R28" i="118"/>
  <c r="S85" i="118"/>
  <c r="T151" i="199"/>
  <c r="N83" i="199"/>
  <c r="W93" i="199"/>
  <c r="U43" i="199"/>
  <c r="P21" i="199"/>
  <c r="S88" i="118"/>
  <c r="AA124" i="118"/>
  <c r="U189" i="199"/>
  <c r="V91" i="118"/>
  <c r="K87" i="199"/>
  <c r="U157" i="199"/>
  <c r="L171" i="199"/>
  <c r="L96" i="199"/>
  <c r="W120" i="199"/>
  <c r="M201" i="199"/>
  <c r="W132" i="118"/>
  <c r="W110" i="199"/>
  <c r="M170" i="199"/>
  <c r="S123" i="118"/>
  <c r="U107" i="199"/>
  <c r="Q21" i="199"/>
  <c r="W46" i="118"/>
  <c r="AA116" i="199" l="1"/>
  <c r="AA114" i="199"/>
  <c r="Y191" i="199"/>
  <c r="AA204" i="199"/>
  <c r="AA203" i="199"/>
  <c r="W90" i="208"/>
  <c r="AX196" i="207"/>
  <c r="BV196" i="207" s="1"/>
  <c r="E44" i="230"/>
  <c r="C26" i="234" s="1"/>
  <c r="AY206" i="207"/>
  <c r="W29" i="208"/>
  <c r="AX206" i="207"/>
  <c r="BV206" i="207" s="1"/>
  <c r="AY145" i="208"/>
  <c r="AA39" i="199"/>
  <c r="AA49" i="199"/>
  <c r="AA212" i="199"/>
  <c r="AA195" i="199"/>
  <c r="AA122" i="199"/>
  <c r="AA220" i="199"/>
  <c r="Y209" i="199"/>
  <c r="AA154" i="199"/>
  <c r="AA222" i="199"/>
  <c r="AY45" i="208"/>
  <c r="AX45" i="208"/>
  <c r="BV45" i="208" s="1"/>
  <c r="L32" i="228"/>
  <c r="J14" i="222" s="1"/>
  <c r="L33" i="231"/>
  <c r="AX232" i="208"/>
  <c r="BV232" i="208" s="1"/>
  <c r="AX121" i="207"/>
  <c r="BV121" i="207" s="1"/>
  <c r="AY67" i="207"/>
  <c r="AW116" i="207"/>
  <c r="BU116" i="207" s="1"/>
  <c r="AY116" i="207"/>
  <c r="L33" i="230"/>
  <c r="J15" i="234" s="1"/>
  <c r="E11" i="228"/>
  <c r="AY132" i="208"/>
  <c r="AW260" i="207"/>
  <c r="BU260" i="207" s="1"/>
  <c r="AW67" i="207"/>
  <c r="BU67" i="207" s="1"/>
  <c r="W169" i="207"/>
  <c r="AW256" i="207"/>
  <c r="BU256" i="207" s="1"/>
  <c r="AX256" i="207"/>
  <c r="BV256" i="207" s="1"/>
  <c r="Y197" i="199"/>
  <c r="AA83" i="199"/>
  <c r="Y50" i="199"/>
  <c r="AA167" i="199"/>
  <c r="AA52" i="199"/>
  <c r="AA23" i="199"/>
  <c r="Y82" i="199"/>
  <c r="AA110" i="199"/>
  <c r="AA51" i="199"/>
  <c r="Z211" i="199"/>
  <c r="AY226" i="208"/>
  <c r="AW203" i="207"/>
  <c r="BU203" i="207" s="1"/>
  <c r="AW118" i="208"/>
  <c r="BU118" i="208" s="1"/>
  <c r="AY55" i="207"/>
  <c r="E57" i="231"/>
  <c r="C38" i="235" s="1"/>
  <c r="AW106" i="207"/>
  <c r="BU106" i="207" s="1"/>
  <c r="AY203" i="207"/>
  <c r="AW55" i="207"/>
  <c r="BU55" i="207" s="1"/>
  <c r="AY209" i="208"/>
  <c r="AX209" i="208"/>
  <c r="BV209" i="208" s="1"/>
  <c r="AW209" i="208"/>
  <c r="BU209" i="208" s="1"/>
  <c r="E9" i="228"/>
  <c r="E35" i="228" s="1"/>
  <c r="AW62" i="207"/>
  <c r="BU62" i="207" s="1"/>
  <c r="AY118" i="208"/>
  <c r="AY196" i="207"/>
  <c r="AY114" i="208"/>
  <c r="AW114" i="208"/>
  <c r="BU114" i="208" s="1"/>
  <c r="AX114" i="208"/>
  <c r="BV114" i="208" s="1"/>
  <c r="AX106" i="207"/>
  <c r="BV106" i="207" s="1"/>
  <c r="AY217" i="208"/>
  <c r="AX217" i="208"/>
  <c r="BV217" i="208" s="1"/>
  <c r="AW256" i="208"/>
  <c r="BU256" i="208" s="1"/>
  <c r="AX256" i="208"/>
  <c r="BV256" i="208" s="1"/>
  <c r="AY256" i="208"/>
  <c r="AA98" i="199"/>
  <c r="AA182" i="199"/>
  <c r="AA165" i="199"/>
  <c r="AA95" i="199"/>
  <c r="AA32" i="199"/>
  <c r="AA31" i="199"/>
  <c r="AA121" i="199"/>
  <c r="AA30" i="199"/>
  <c r="Y154" i="199"/>
  <c r="AA45" i="199"/>
  <c r="AA153" i="199"/>
  <c r="AX145" i="208"/>
  <c r="BV145" i="208" s="1"/>
  <c r="AW185" i="207"/>
  <c r="BU185" i="207" s="1"/>
  <c r="AY70" i="208"/>
  <c r="W169" i="208"/>
  <c r="E12" i="228"/>
  <c r="E70" i="228" s="1"/>
  <c r="C51" i="222" s="1"/>
  <c r="AW198" i="207"/>
  <c r="BU198" i="207" s="1"/>
  <c r="AX198" i="207"/>
  <c r="BV198" i="207" s="1"/>
  <c r="W30" i="208"/>
  <c r="AW132" i="208"/>
  <c r="BU132" i="208" s="1"/>
  <c r="L34" i="232"/>
  <c r="J16" i="236" s="1"/>
  <c r="L35" i="228"/>
  <c r="J17" i="222" s="1"/>
  <c r="L35" i="230"/>
  <c r="J17" i="234" s="1"/>
  <c r="L35" i="231"/>
  <c r="J17" i="235" s="1"/>
  <c r="L36" i="230"/>
  <c r="J18" i="234" s="1"/>
  <c r="L34" i="228"/>
  <c r="J16" i="222" s="1"/>
  <c r="L36" i="231"/>
  <c r="J18" i="235" s="1"/>
  <c r="L34" i="231"/>
  <c r="J16" i="235" s="1"/>
  <c r="L35" i="232"/>
  <c r="J17" i="236" s="1"/>
  <c r="L34" i="230"/>
  <c r="J16" i="234" s="1"/>
  <c r="L36" i="232"/>
  <c r="J18" i="236" s="1"/>
  <c r="L36" i="228"/>
  <c r="J18" i="222" s="1"/>
  <c r="AA207" i="199"/>
  <c r="AA85" i="199"/>
  <c r="AA169" i="199"/>
  <c r="Z106" i="199"/>
  <c r="AA190" i="199"/>
  <c r="AA171" i="199"/>
  <c r="AA101" i="199"/>
  <c r="AA213" i="199"/>
  <c r="AA97" i="199"/>
  <c r="AA104" i="199"/>
  <c r="Y151" i="199"/>
  <c r="AA78" i="199"/>
  <c r="AA28" i="199"/>
  <c r="AA109" i="199"/>
  <c r="AA111" i="199"/>
  <c r="AA92" i="199"/>
  <c r="AA40" i="199"/>
  <c r="AA164" i="199"/>
  <c r="AA79" i="199"/>
  <c r="AA50" i="199"/>
  <c r="AA87" i="199"/>
  <c r="AA157" i="199"/>
  <c r="I32" i="232"/>
  <c r="G14" i="236" s="1"/>
  <c r="I33" i="232"/>
  <c r="G15" i="236" s="1"/>
  <c r="I32" i="228"/>
  <c r="G14" i="222" s="1"/>
  <c r="I32" i="231"/>
  <c r="G14" i="235" s="1"/>
  <c r="I33" i="231"/>
  <c r="G15" i="235" s="1"/>
  <c r="I33" i="230"/>
  <c r="G15" i="234" s="1"/>
  <c r="I33" i="228"/>
  <c r="G15" i="222" s="1"/>
  <c r="I32" i="230"/>
  <c r="G14" i="234" s="1"/>
  <c r="AW238" i="208"/>
  <c r="BU238" i="208" s="1"/>
  <c r="AY185" i="207"/>
  <c r="L32" i="231"/>
  <c r="J14" i="235" s="1"/>
  <c r="E45" i="230"/>
  <c r="C27" i="234" s="1"/>
  <c r="L33" i="232"/>
  <c r="J15" i="236" s="1"/>
  <c r="E40" i="230"/>
  <c r="C22" i="234" s="1"/>
  <c r="AY245" i="207"/>
  <c r="AX238" i="208"/>
  <c r="BV238" i="208" s="1"/>
  <c r="E35" i="230"/>
  <c r="C17" i="234" s="1"/>
  <c r="E46" i="230"/>
  <c r="C28" i="234" s="1"/>
  <c r="E37" i="230"/>
  <c r="C19" i="234" s="1"/>
  <c r="E39" i="230"/>
  <c r="C21" i="234" s="1"/>
  <c r="E32" i="230"/>
  <c r="C14" i="234" s="1"/>
  <c r="AY62" i="207"/>
  <c r="L33" i="228"/>
  <c r="J15" i="222" s="1"/>
  <c r="E41" i="230"/>
  <c r="C23" i="234" s="1"/>
  <c r="E38" i="230"/>
  <c r="C20" i="234" s="1"/>
  <c r="E11" i="230"/>
  <c r="E74" i="230" s="1"/>
  <c r="AX102" i="208"/>
  <c r="BV102" i="208" s="1"/>
  <c r="W170" i="208"/>
  <c r="AX245" i="207"/>
  <c r="BV245" i="207" s="1"/>
  <c r="AA29" i="199"/>
  <c r="AA174" i="199"/>
  <c r="AA181" i="199"/>
  <c r="AA177" i="199"/>
  <c r="AA73" i="199"/>
  <c r="AA223" i="199"/>
  <c r="AA180" i="199"/>
  <c r="AA36" i="199"/>
  <c r="AA113" i="199"/>
  <c r="AA158" i="199"/>
  <c r="AA94" i="199"/>
  <c r="AA184" i="199"/>
  <c r="AA119" i="199"/>
  <c r="AA227" i="199"/>
  <c r="AA178" i="199"/>
  <c r="AA108" i="199"/>
  <c r="AA100" i="199"/>
  <c r="AA44" i="199"/>
  <c r="AX200" i="208"/>
  <c r="BV200" i="208" s="1"/>
  <c r="AW200" i="208"/>
  <c r="BU200" i="208" s="1"/>
  <c r="AY200" i="208"/>
  <c r="AY142" i="207"/>
  <c r="AX142" i="207"/>
  <c r="BV142" i="207" s="1"/>
  <c r="AW142" i="207"/>
  <c r="BU142" i="207" s="1"/>
  <c r="AH181" i="207"/>
  <c r="AK181" i="207" s="1"/>
  <c r="AY102" i="208"/>
  <c r="AX54" i="207"/>
  <c r="BV54" i="207" s="1"/>
  <c r="AW54" i="207"/>
  <c r="BU54" i="207" s="1"/>
  <c r="AY213" i="208"/>
  <c r="AX213" i="208"/>
  <c r="BV213" i="208" s="1"/>
  <c r="AW213" i="208"/>
  <c r="BU213" i="208" s="1"/>
  <c r="AW261" i="208"/>
  <c r="BU261" i="208" s="1"/>
  <c r="AY261" i="208"/>
  <c r="AX261" i="208"/>
  <c r="BV261" i="208" s="1"/>
  <c r="AX205" i="208"/>
  <c r="BV205" i="208" s="1"/>
  <c r="AY205" i="208"/>
  <c r="AW205" i="208"/>
  <c r="BU205" i="208" s="1"/>
  <c r="AW121" i="208"/>
  <c r="BU121" i="208" s="1"/>
  <c r="AY121" i="208"/>
  <c r="AY147" i="207"/>
  <c r="AX147" i="207"/>
  <c r="BV147" i="207" s="1"/>
  <c r="AW147" i="207"/>
  <c r="BU147" i="207" s="1"/>
  <c r="E63" i="231"/>
  <c r="C44" i="235" s="1"/>
  <c r="AH101" i="207"/>
  <c r="AI101" i="207" s="1"/>
  <c r="BS101" i="207" s="1"/>
  <c r="AA163" i="199"/>
  <c r="AA103" i="199"/>
  <c r="AA185" i="199"/>
  <c r="Y118" i="199"/>
  <c r="AA196" i="199"/>
  <c r="AA77" i="199"/>
  <c r="AA159" i="199"/>
  <c r="AA214" i="199"/>
  <c r="Y180" i="199"/>
  <c r="AA224" i="199"/>
  <c r="Y212" i="199"/>
  <c r="AA26" i="199"/>
  <c r="AA162" i="199"/>
  <c r="AA152" i="199"/>
  <c r="AA194" i="199"/>
  <c r="AA22" i="199"/>
  <c r="AA120" i="199"/>
  <c r="AA118" i="199"/>
  <c r="AA199" i="199"/>
  <c r="AA209" i="199"/>
  <c r="AA90" i="199"/>
  <c r="AA229" i="199"/>
  <c r="AA123" i="199"/>
  <c r="AW66" i="207"/>
  <c r="BU66" i="207" s="1"/>
  <c r="AY66" i="207"/>
  <c r="AX66" i="207"/>
  <c r="BV66" i="207" s="1"/>
  <c r="AX245" i="208"/>
  <c r="BV245" i="208" s="1"/>
  <c r="AW245" i="208"/>
  <c r="BU245" i="208" s="1"/>
  <c r="AY245" i="208"/>
  <c r="AX258" i="208"/>
  <c r="BV258" i="208" s="1"/>
  <c r="AW258" i="208"/>
  <c r="BU258" i="208" s="1"/>
  <c r="AY258" i="208"/>
  <c r="AY265" i="207"/>
  <c r="AX265" i="207"/>
  <c r="BV265" i="207" s="1"/>
  <c r="AW265" i="207"/>
  <c r="BU265" i="207" s="1"/>
  <c r="AW264" i="208"/>
  <c r="BU264" i="208" s="1"/>
  <c r="AY264" i="208"/>
  <c r="AX264" i="208"/>
  <c r="BV264" i="208" s="1"/>
  <c r="AW190" i="208"/>
  <c r="BU190" i="208" s="1"/>
  <c r="AX190" i="208"/>
  <c r="BV190" i="208" s="1"/>
  <c r="AY190" i="208"/>
  <c r="AW202" i="207"/>
  <c r="BU202" i="207" s="1"/>
  <c r="AX202" i="207"/>
  <c r="BV202" i="207" s="1"/>
  <c r="AY202" i="207"/>
  <c r="AY123" i="208"/>
  <c r="AX123" i="208"/>
  <c r="BV123" i="208" s="1"/>
  <c r="AW123" i="208"/>
  <c r="BU123" i="208" s="1"/>
  <c r="AH101" i="208"/>
  <c r="U101" i="207"/>
  <c r="BQ101" i="207" s="1"/>
  <c r="V101" i="207"/>
  <c r="BR101" i="207" s="1"/>
  <c r="W101" i="207"/>
  <c r="W41" i="207"/>
  <c r="U41" i="207"/>
  <c r="BQ41" i="207" s="1"/>
  <c r="V41" i="207"/>
  <c r="BR41" i="207" s="1"/>
  <c r="AH181" i="208"/>
  <c r="AY186" i="207"/>
  <c r="AW186" i="207"/>
  <c r="BU186" i="207" s="1"/>
  <c r="AX186" i="207"/>
  <c r="BV186" i="207" s="1"/>
  <c r="AY67" i="208"/>
  <c r="AX67" i="208"/>
  <c r="BV67" i="208" s="1"/>
  <c r="AW67" i="208"/>
  <c r="BU67" i="208" s="1"/>
  <c r="AX47" i="207"/>
  <c r="BV47" i="207" s="1"/>
  <c r="AY47" i="207"/>
  <c r="AW47" i="207"/>
  <c r="BU47" i="207" s="1"/>
  <c r="AY205" i="207"/>
  <c r="AW205" i="207"/>
  <c r="BU205" i="207" s="1"/>
  <c r="AX205" i="207"/>
  <c r="BV205" i="207" s="1"/>
  <c r="AX251" i="207"/>
  <c r="BV251" i="207" s="1"/>
  <c r="AW251" i="207"/>
  <c r="BU251" i="207" s="1"/>
  <c r="AY251" i="207"/>
  <c r="AW63" i="207"/>
  <c r="BU63" i="207" s="1"/>
  <c r="AX63" i="207"/>
  <c r="BV63" i="207" s="1"/>
  <c r="AY63" i="207"/>
  <c r="O55" i="232"/>
  <c r="M36" i="236" s="1"/>
  <c r="AX135" i="207"/>
  <c r="BV135" i="207" s="1"/>
  <c r="AW135" i="207"/>
  <c r="BU135" i="207" s="1"/>
  <c r="AY135" i="207"/>
  <c r="I36" i="230"/>
  <c r="G18" i="234" s="1"/>
  <c r="I36" i="228"/>
  <c r="G18" i="222" s="1"/>
  <c r="I35" i="231"/>
  <c r="G17" i="235" s="1"/>
  <c r="I35" i="230"/>
  <c r="G17" i="234" s="1"/>
  <c r="I34" i="228"/>
  <c r="G16" i="222" s="1"/>
  <c r="I34" i="231"/>
  <c r="G16" i="235" s="1"/>
  <c r="I35" i="232"/>
  <c r="G17" i="236" s="1"/>
  <c r="I36" i="231"/>
  <c r="G18" i="235" s="1"/>
  <c r="I36" i="232"/>
  <c r="G18" i="236" s="1"/>
  <c r="I35" i="228"/>
  <c r="G17" i="222" s="1"/>
  <c r="I34" i="230"/>
  <c r="G16" i="234" s="1"/>
  <c r="I34" i="232"/>
  <c r="G16" i="236" s="1"/>
  <c r="AX129" i="207"/>
  <c r="BV129" i="207" s="1"/>
  <c r="AY129" i="207"/>
  <c r="AW129" i="207"/>
  <c r="BU129" i="207" s="1"/>
  <c r="AY147" i="208"/>
  <c r="AW147" i="208"/>
  <c r="BU147" i="208" s="1"/>
  <c r="AX147" i="208"/>
  <c r="BV147" i="208" s="1"/>
  <c r="AW114" i="207"/>
  <c r="BU114" i="207" s="1"/>
  <c r="AY114" i="207"/>
  <c r="AX114" i="207"/>
  <c r="BV114" i="207" s="1"/>
  <c r="AW228" i="208"/>
  <c r="BU228" i="208" s="1"/>
  <c r="AY228" i="208"/>
  <c r="AX228" i="208"/>
  <c r="BV228" i="208" s="1"/>
  <c r="AW104" i="208"/>
  <c r="BU104" i="208" s="1"/>
  <c r="AX104" i="208"/>
  <c r="BV104" i="208" s="1"/>
  <c r="AY104" i="208"/>
  <c r="AW223" i="208"/>
  <c r="BU223" i="208" s="1"/>
  <c r="AY223" i="208"/>
  <c r="AX223" i="208"/>
  <c r="BV223" i="208" s="1"/>
  <c r="AJ41" i="208"/>
  <c r="BT41" i="208" s="1"/>
  <c r="AI41" i="208"/>
  <c r="BS41" i="208" s="1"/>
  <c r="AK41" i="208"/>
  <c r="AY222" i="208"/>
  <c r="AX222" i="208"/>
  <c r="BV222" i="208" s="1"/>
  <c r="AW222" i="208"/>
  <c r="BU222" i="208" s="1"/>
  <c r="AW248" i="207"/>
  <c r="BU248" i="207" s="1"/>
  <c r="AY248" i="207"/>
  <c r="AX248" i="207"/>
  <c r="BV248" i="207" s="1"/>
  <c r="AX105" i="207"/>
  <c r="BV105" i="207" s="1"/>
  <c r="AY105" i="207"/>
  <c r="AW105" i="207"/>
  <c r="BU105" i="207" s="1"/>
  <c r="AW235" i="207"/>
  <c r="BU235" i="207" s="1"/>
  <c r="AX235" i="207"/>
  <c r="BV235" i="207" s="1"/>
  <c r="AY235" i="207"/>
  <c r="AY227" i="207"/>
  <c r="AW227" i="207"/>
  <c r="BU227" i="207" s="1"/>
  <c r="AX227" i="207"/>
  <c r="BV227" i="207" s="1"/>
  <c r="AJ41" i="207"/>
  <c r="BT41" i="207" s="1"/>
  <c r="AK41" i="207"/>
  <c r="AI41" i="207"/>
  <c r="BS41" i="207" s="1"/>
  <c r="AY218" i="208"/>
  <c r="AW218" i="208"/>
  <c r="BU218" i="208" s="1"/>
  <c r="AX218" i="208"/>
  <c r="BV218" i="208" s="1"/>
  <c r="AW54" i="208"/>
  <c r="BU54" i="208" s="1"/>
  <c r="AX54" i="208"/>
  <c r="BV54" i="208" s="1"/>
  <c r="AY54" i="208"/>
  <c r="AW246" i="207"/>
  <c r="BU246" i="207" s="1"/>
  <c r="AX246" i="207"/>
  <c r="BV246" i="207" s="1"/>
  <c r="AY246" i="207"/>
  <c r="AY68" i="208"/>
  <c r="AX68" i="208"/>
  <c r="BV68" i="208" s="1"/>
  <c r="AW68" i="208"/>
  <c r="BU68" i="208" s="1"/>
  <c r="AX218" i="207"/>
  <c r="BV218" i="207" s="1"/>
  <c r="AW218" i="207"/>
  <c r="BU218" i="207" s="1"/>
  <c r="AY218" i="207"/>
  <c r="AW119" i="207"/>
  <c r="BU119" i="207" s="1"/>
  <c r="AX119" i="207"/>
  <c r="BV119" i="207" s="1"/>
  <c r="AY119" i="207"/>
  <c r="AW126" i="208"/>
  <c r="BU126" i="208" s="1"/>
  <c r="AX126" i="208"/>
  <c r="BV126" i="208" s="1"/>
  <c r="AY126" i="208"/>
  <c r="AY57" i="208"/>
  <c r="AX57" i="208"/>
  <c r="BV57" i="208" s="1"/>
  <c r="AW57" i="208"/>
  <c r="BU57" i="208" s="1"/>
  <c r="AY111" i="207"/>
  <c r="AX111" i="207"/>
  <c r="BV111" i="207" s="1"/>
  <c r="AW111" i="207"/>
  <c r="BU111" i="207" s="1"/>
  <c r="AW66" i="208"/>
  <c r="BU66" i="208" s="1"/>
  <c r="AX66" i="208"/>
  <c r="BV66" i="208" s="1"/>
  <c r="AY66" i="208"/>
  <c r="AY55" i="208"/>
  <c r="AW55" i="208"/>
  <c r="BU55" i="208" s="1"/>
  <c r="AX55" i="208"/>
  <c r="BV55" i="208" s="1"/>
  <c r="AY249" i="208"/>
  <c r="AX249" i="208"/>
  <c r="BV249" i="208" s="1"/>
  <c r="AW249" i="208"/>
  <c r="BU249" i="208" s="1"/>
  <c r="O54" i="230"/>
  <c r="M35" i="234" s="1"/>
  <c r="O54" i="231"/>
  <c r="M35" i="235" s="1"/>
  <c r="Q25" i="226"/>
  <c r="E72" i="231"/>
  <c r="C53" i="235" s="1"/>
  <c r="O54" i="228"/>
  <c r="M35" i="222" s="1"/>
  <c r="O54" i="232"/>
  <c r="M35" i="236" s="1"/>
  <c r="E65" i="231"/>
  <c r="C46" i="235" s="1"/>
  <c r="E60" i="231"/>
  <c r="C41" i="235" s="1"/>
  <c r="E73" i="231"/>
  <c r="C54" i="235" s="1"/>
  <c r="E68" i="231"/>
  <c r="C49" i="235" s="1"/>
  <c r="E59" i="231"/>
  <c r="C40" i="235" s="1"/>
  <c r="E61" i="231"/>
  <c r="C42" i="235" s="1"/>
  <c r="E67" i="231"/>
  <c r="C48" i="235" s="1"/>
  <c r="E58" i="231"/>
  <c r="C39" i="235" s="1"/>
  <c r="E69" i="231"/>
  <c r="C50" i="235" s="1"/>
  <c r="E54" i="231"/>
  <c r="C35" i="235" s="1"/>
  <c r="E66" i="231"/>
  <c r="C47" i="235" s="1"/>
  <c r="E56" i="231"/>
  <c r="C37" i="235" s="1"/>
  <c r="E62" i="231"/>
  <c r="C43" i="235" s="1"/>
  <c r="E74" i="231"/>
  <c r="C55" i="235" s="1"/>
  <c r="E64" i="231"/>
  <c r="C45" i="235" s="1"/>
  <c r="E71" i="231"/>
  <c r="C52" i="235" s="1"/>
  <c r="E70" i="231"/>
  <c r="C51" i="235" s="1"/>
  <c r="E55" i="231"/>
  <c r="C36" i="235" s="1"/>
  <c r="O55" i="228"/>
  <c r="M36" i="222" s="1"/>
  <c r="O55" i="230"/>
  <c r="M36" i="234" s="1"/>
  <c r="H71" i="232"/>
  <c r="F52" i="236" s="1"/>
  <c r="H74" i="232"/>
  <c r="F55" i="236" s="1"/>
  <c r="H55" i="232"/>
  <c r="F36" i="236" s="1"/>
  <c r="H58" i="232"/>
  <c r="F39" i="236" s="1"/>
  <c r="H22" i="232"/>
  <c r="H39" i="232"/>
  <c r="F21" i="236" s="1"/>
  <c r="O45" i="232"/>
  <c r="M27" i="236" s="1"/>
  <c r="O45" i="228"/>
  <c r="M27" i="222" s="1"/>
  <c r="O35" i="232"/>
  <c r="M17" i="236" s="1"/>
  <c r="H56" i="232"/>
  <c r="F37" i="236" s="1"/>
  <c r="H64" i="232"/>
  <c r="F45" i="236" s="1"/>
  <c r="H72" i="232"/>
  <c r="F53" i="236" s="1"/>
  <c r="H32" i="232"/>
  <c r="F14" i="236" s="1"/>
  <c r="H40" i="232"/>
  <c r="F22" i="236" s="1"/>
  <c r="H57" i="232"/>
  <c r="F38" i="236" s="1"/>
  <c r="H65" i="232"/>
  <c r="F46" i="236" s="1"/>
  <c r="H73" i="232"/>
  <c r="F54" i="236" s="1"/>
  <c r="H33" i="232"/>
  <c r="F15" i="236" s="1"/>
  <c r="H41" i="232"/>
  <c r="F23" i="236" s="1"/>
  <c r="H34" i="232"/>
  <c r="F16" i="236" s="1"/>
  <c r="H59" i="232"/>
  <c r="F40" i="236" s="1"/>
  <c r="H67" i="232"/>
  <c r="F48" i="236" s="1"/>
  <c r="H35" i="232"/>
  <c r="F17" i="236" s="1"/>
  <c r="H60" i="232"/>
  <c r="F41" i="236" s="1"/>
  <c r="H68" i="232"/>
  <c r="F49" i="236" s="1"/>
  <c r="H36" i="232"/>
  <c r="F18" i="236" s="1"/>
  <c r="H44" i="232"/>
  <c r="F26" i="236" s="1"/>
  <c r="H61" i="232"/>
  <c r="F42" i="236" s="1"/>
  <c r="H69" i="232"/>
  <c r="F50" i="236" s="1"/>
  <c r="H37" i="232"/>
  <c r="F19" i="236" s="1"/>
  <c r="H45" i="232"/>
  <c r="F27" i="236" s="1"/>
  <c r="H42" i="232"/>
  <c r="F24" i="236" s="1"/>
  <c r="H43" i="232"/>
  <c r="F25" i="236" s="1"/>
  <c r="H54" i="232"/>
  <c r="F35" i="236" s="1"/>
  <c r="H62" i="232"/>
  <c r="F43" i="236" s="1"/>
  <c r="H21" i="232"/>
  <c r="H38" i="232"/>
  <c r="F20" i="236" s="1"/>
  <c r="O46" i="230"/>
  <c r="M28" i="234" s="1"/>
  <c r="O46" i="231"/>
  <c r="M28" i="235" s="1"/>
  <c r="O46" i="228"/>
  <c r="M28" i="222" s="1"/>
  <c r="O45" i="230"/>
  <c r="M27" i="234" s="1"/>
  <c r="O45" i="231"/>
  <c r="M27" i="235" s="1"/>
  <c r="O66" i="228"/>
  <c r="M47" i="222" s="1"/>
  <c r="O68" i="228"/>
  <c r="M49" i="222" s="1"/>
  <c r="O67" i="232"/>
  <c r="M48" i="236" s="1"/>
  <c r="O68" i="232"/>
  <c r="M49" i="236" s="1"/>
  <c r="O68" i="230"/>
  <c r="M49" i="234" s="1"/>
  <c r="O36" i="228"/>
  <c r="M18" i="222" s="1"/>
  <c r="O35" i="228"/>
  <c r="M17" i="222" s="1"/>
  <c r="O34" i="231"/>
  <c r="M16" i="235" s="1"/>
  <c r="O36" i="232"/>
  <c r="M18" i="236" s="1"/>
  <c r="O35" i="231"/>
  <c r="M17" i="235" s="1"/>
  <c r="O36" i="230"/>
  <c r="M18" i="234" s="1"/>
  <c r="O34" i="228"/>
  <c r="M16" i="222" s="1"/>
  <c r="O34" i="230"/>
  <c r="M16" i="234" s="1"/>
  <c r="O36" i="231"/>
  <c r="M18" i="235" s="1"/>
  <c r="O35" i="230"/>
  <c r="M17" i="234" s="1"/>
  <c r="H12" i="228"/>
  <c r="H66" i="228" s="1"/>
  <c r="O67" i="228"/>
  <c r="M48" i="222" s="1"/>
  <c r="O67" i="230"/>
  <c r="M48" i="234" s="1"/>
  <c r="O67" i="231"/>
  <c r="M48" i="235" s="1"/>
  <c r="O62" i="231"/>
  <c r="M43" i="235" s="1"/>
  <c r="O62" i="230"/>
  <c r="M43" i="234" s="1"/>
  <c r="O62" i="232"/>
  <c r="M43" i="236" s="1"/>
  <c r="O59" i="228"/>
  <c r="M40" i="222" s="1"/>
  <c r="O63" i="230"/>
  <c r="M44" i="234" s="1"/>
  <c r="O60" i="228"/>
  <c r="M41" i="222" s="1"/>
  <c r="L37" i="226"/>
  <c r="Q37" i="226" s="1"/>
  <c r="W24" i="226" s="1"/>
  <c r="O33" i="231" s="1"/>
  <c r="O60" i="230"/>
  <c r="M41" i="234" s="1"/>
  <c r="AY181" i="208"/>
  <c r="AW181" i="208"/>
  <c r="BU181" i="208" s="1"/>
  <c r="O63" i="231"/>
  <c r="M44" i="235" s="1"/>
  <c r="O63" i="232"/>
  <c r="M44" i="236" s="1"/>
  <c r="O59" i="230"/>
  <c r="M40" i="234" s="1"/>
  <c r="O72" i="232"/>
  <c r="M53" i="236" s="1"/>
  <c r="O58" i="230"/>
  <c r="M39" i="234" s="1"/>
  <c r="O58" i="231"/>
  <c r="M39" i="235" s="1"/>
  <c r="O58" i="232"/>
  <c r="M39" i="236" s="1"/>
  <c r="O56" i="230"/>
  <c r="M37" i="234" s="1"/>
  <c r="O56" i="228"/>
  <c r="M37" i="222" s="1"/>
  <c r="O57" i="228"/>
  <c r="M38" i="222" s="1"/>
  <c r="O70" i="231"/>
  <c r="M51" i="235" s="1"/>
  <c r="O69" i="232"/>
  <c r="M50" i="236" s="1"/>
  <c r="O63" i="228"/>
  <c r="M44" i="222" s="1"/>
  <c r="O61" i="230"/>
  <c r="M42" i="234" s="1"/>
  <c r="O70" i="232"/>
  <c r="M51" i="236" s="1"/>
  <c r="BK210" i="208"/>
  <c r="BW210" i="208" s="1"/>
  <c r="O61" i="228"/>
  <c r="M42" i="222" s="1"/>
  <c r="O59" i="231"/>
  <c r="M40" i="235" s="1"/>
  <c r="O59" i="232"/>
  <c r="M40" i="236" s="1"/>
  <c r="BL124" i="208"/>
  <c r="BX124" i="208" s="1"/>
  <c r="O62" i="228"/>
  <c r="M43" i="222" s="1"/>
  <c r="O60" i="231"/>
  <c r="M41" i="235" s="1"/>
  <c r="O60" i="232"/>
  <c r="M41" i="236" s="1"/>
  <c r="O73" i="228"/>
  <c r="M54" i="222" s="1"/>
  <c r="O72" i="230"/>
  <c r="M53" i="234" s="1"/>
  <c r="O61" i="231"/>
  <c r="M42" i="235" s="1"/>
  <c r="O42" i="232"/>
  <c r="M24" i="236" s="1"/>
  <c r="O42" i="231"/>
  <c r="M24" i="235" s="1"/>
  <c r="O44" i="232"/>
  <c r="M26" i="236" s="1"/>
  <c r="BL210" i="208"/>
  <c r="BX210" i="208" s="1"/>
  <c r="O43" i="231"/>
  <c r="M25" i="235" s="1"/>
  <c r="O70" i="228"/>
  <c r="M51" i="222" s="1"/>
  <c r="O44" i="230"/>
  <c r="M26" i="234" s="1"/>
  <c r="O69" i="230"/>
  <c r="M50" i="234" s="1"/>
  <c r="O69" i="228"/>
  <c r="M50" i="222" s="1"/>
  <c r="O70" i="230"/>
  <c r="M51" i="234" s="1"/>
  <c r="O44" i="228"/>
  <c r="M26" i="222" s="1"/>
  <c r="S23" i="227"/>
  <c r="S53" i="227" s="1"/>
  <c r="K12" i="231" s="1"/>
  <c r="R21" i="227"/>
  <c r="R51" i="227" s="1"/>
  <c r="K11" i="232" s="1"/>
  <c r="J22" i="227"/>
  <c r="J52" i="227" s="1"/>
  <c r="K10" i="230" s="1"/>
  <c r="R23" i="227"/>
  <c r="R53" i="227" s="1"/>
  <c r="K11" i="231" s="1"/>
  <c r="O72" i="228"/>
  <c r="M53" i="222" s="1"/>
  <c r="O64" i="231"/>
  <c r="M45" i="235" s="1"/>
  <c r="O71" i="228"/>
  <c r="M52" i="222" s="1"/>
  <c r="O57" i="230"/>
  <c r="M38" i="234" s="1"/>
  <c r="O71" i="230"/>
  <c r="M52" i="234" s="1"/>
  <c r="O65" i="231"/>
  <c r="M46" i="235" s="1"/>
  <c r="O43" i="232"/>
  <c r="M25" i="236" s="1"/>
  <c r="O71" i="232"/>
  <c r="M52" i="236" s="1"/>
  <c r="O71" i="231"/>
  <c r="M52" i="235" s="1"/>
  <c r="O64" i="232"/>
  <c r="M45" i="236" s="1"/>
  <c r="O42" i="228"/>
  <c r="M24" i="222" s="1"/>
  <c r="O58" i="228"/>
  <c r="M39" i="222" s="1"/>
  <c r="O65" i="230"/>
  <c r="M46" i="234" s="1"/>
  <c r="O43" i="230"/>
  <c r="M25" i="234" s="1"/>
  <c r="O74" i="230"/>
  <c r="M55" i="234" s="1"/>
  <c r="O44" i="231"/>
  <c r="M26" i="235" s="1"/>
  <c r="O72" i="231"/>
  <c r="M53" i="235" s="1"/>
  <c r="O65" i="232"/>
  <c r="M46" i="236" s="1"/>
  <c r="O74" i="232"/>
  <c r="M55" i="236" s="1"/>
  <c r="O66" i="231"/>
  <c r="M47" i="235" s="1"/>
  <c r="O74" i="228"/>
  <c r="M55" i="222" s="1"/>
  <c r="O64" i="230"/>
  <c r="M45" i="234" s="1"/>
  <c r="O73" i="230"/>
  <c r="M54" i="234" s="1"/>
  <c r="O73" i="232"/>
  <c r="M54" i="236" s="1"/>
  <c r="H10" i="228"/>
  <c r="H36" i="228" s="1"/>
  <c r="O43" i="228"/>
  <c r="M25" i="222" s="1"/>
  <c r="O65" i="228"/>
  <c r="M46" i="222" s="1"/>
  <c r="O66" i="230"/>
  <c r="M47" i="234" s="1"/>
  <c r="O56" i="231"/>
  <c r="M37" i="235" s="1"/>
  <c r="O73" i="231"/>
  <c r="M54" i="235" s="1"/>
  <c r="O56" i="232"/>
  <c r="M37" i="236" s="1"/>
  <c r="O66" i="232"/>
  <c r="M47" i="236" s="1"/>
  <c r="O57" i="231"/>
  <c r="M38" i="235" s="1"/>
  <c r="BL130" i="207"/>
  <c r="BX130" i="207" s="1"/>
  <c r="BM147" i="208"/>
  <c r="BL147" i="208"/>
  <c r="BX147" i="208" s="1"/>
  <c r="BL250" i="208"/>
  <c r="BX250" i="208" s="1"/>
  <c r="BM130" i="207"/>
  <c r="BM204" i="208"/>
  <c r="M50" i="235"/>
  <c r="C23" i="235"/>
  <c r="C17" i="235"/>
  <c r="J19" i="235"/>
  <c r="C18" i="235"/>
  <c r="C14" i="235"/>
  <c r="C27" i="235"/>
  <c r="M55" i="235"/>
  <c r="J23" i="235"/>
  <c r="C21" i="235"/>
  <c r="C20" i="235"/>
  <c r="C22" i="235"/>
  <c r="AY241" i="208"/>
  <c r="C26" i="235"/>
  <c r="M49" i="235"/>
  <c r="J20" i="235"/>
  <c r="C16" i="235"/>
  <c r="C28" i="235"/>
  <c r="C19" i="235"/>
  <c r="AW241" i="208"/>
  <c r="BU241" i="208" s="1"/>
  <c r="C25" i="235"/>
  <c r="J21" i="235"/>
  <c r="BK124" i="208"/>
  <c r="BW124" i="208" s="1"/>
  <c r="BK204" i="208"/>
  <c r="BW204" i="208" s="1"/>
  <c r="J15" i="235"/>
  <c r="J22" i="235"/>
  <c r="M36" i="235"/>
  <c r="C24" i="235"/>
  <c r="C15" i="235"/>
  <c r="BL227" i="207"/>
  <c r="BX227" i="207" s="1"/>
  <c r="BK218" i="207"/>
  <c r="BW218" i="207" s="1"/>
  <c r="BL128" i="208"/>
  <c r="BX128" i="208" s="1"/>
  <c r="BK128" i="208"/>
  <c r="BW128" i="208" s="1"/>
  <c r="J23" i="234"/>
  <c r="J20" i="234"/>
  <c r="C25" i="234"/>
  <c r="C24" i="234"/>
  <c r="J14" i="234"/>
  <c r="J19" i="234"/>
  <c r="BK138" i="207"/>
  <c r="BW138" i="207" s="1"/>
  <c r="M24" i="234"/>
  <c r="J21" i="234"/>
  <c r="C16" i="234"/>
  <c r="C15" i="234"/>
  <c r="C18" i="234"/>
  <c r="BL138" i="207"/>
  <c r="BX138" i="207" s="1"/>
  <c r="J22" i="234"/>
  <c r="BL218" i="207"/>
  <c r="BX218" i="207" s="1"/>
  <c r="BM119" i="207"/>
  <c r="BL149" i="207"/>
  <c r="BX149" i="207" s="1"/>
  <c r="BJ181" i="207"/>
  <c r="BK181" i="207" s="1"/>
  <c r="BW181" i="207" s="1"/>
  <c r="BL239" i="207"/>
  <c r="BX239" i="207" s="1"/>
  <c r="AY136" i="208"/>
  <c r="E40" i="228"/>
  <c r="C22" i="222" s="1"/>
  <c r="AY216" i="207"/>
  <c r="AW216" i="207"/>
  <c r="BU216" i="207" s="1"/>
  <c r="BM59" i="208"/>
  <c r="BK213" i="208"/>
  <c r="BW213" i="208" s="1"/>
  <c r="BK229" i="208"/>
  <c r="BW229" i="208" s="1"/>
  <c r="BK250" i="208"/>
  <c r="BW250" i="208" s="1"/>
  <c r="BL229" i="208"/>
  <c r="BX229" i="208" s="1"/>
  <c r="BM218" i="208"/>
  <c r="BL218" i="208"/>
  <c r="BX218" i="208" s="1"/>
  <c r="BL70" i="207"/>
  <c r="BX70" i="207" s="1"/>
  <c r="BM239" i="207"/>
  <c r="BK149" i="208"/>
  <c r="BW149" i="208" s="1"/>
  <c r="BM199" i="208"/>
  <c r="BL245" i="208"/>
  <c r="BX245" i="208" s="1"/>
  <c r="BL213" i="208"/>
  <c r="BX213" i="208" s="1"/>
  <c r="BM124" i="207"/>
  <c r="BK124" i="207"/>
  <c r="BW124" i="207" s="1"/>
  <c r="J21" i="222"/>
  <c r="BL53" i="208"/>
  <c r="BX53" i="208" s="1"/>
  <c r="BK215" i="208"/>
  <c r="BW215" i="208" s="1"/>
  <c r="BK245" i="208"/>
  <c r="BW245" i="208" s="1"/>
  <c r="BM227" i="207"/>
  <c r="J23" i="222"/>
  <c r="BM53" i="208"/>
  <c r="J19" i="222"/>
  <c r="M45" i="222"/>
  <c r="J22" i="222"/>
  <c r="BM215" i="208"/>
  <c r="J20" i="222"/>
  <c r="BM134" i="207"/>
  <c r="BL133" i="207"/>
  <c r="BX133" i="207" s="1"/>
  <c r="BL119" i="207"/>
  <c r="BX119" i="207" s="1"/>
  <c r="BK59" i="207"/>
  <c r="BW59" i="207" s="1"/>
  <c r="AX136" i="207"/>
  <c r="BV136" i="207" s="1"/>
  <c r="BM59" i="207"/>
  <c r="D14" i="220"/>
  <c r="AW136" i="207"/>
  <c r="BU136" i="207" s="1"/>
  <c r="BM133" i="208"/>
  <c r="BM134" i="208"/>
  <c r="AY216" i="208"/>
  <c r="BL229" i="207"/>
  <c r="BX229" i="207" s="1"/>
  <c r="BJ181" i="208"/>
  <c r="BM181" i="208" s="1"/>
  <c r="BM213" i="207"/>
  <c r="AX136" i="208"/>
  <c r="BV136" i="208" s="1"/>
  <c r="BL134" i="208"/>
  <c r="BX134" i="208" s="1"/>
  <c r="BK229" i="207"/>
  <c r="BW229" i="207" s="1"/>
  <c r="BJ41" i="207"/>
  <c r="BK41" i="207" s="1"/>
  <c r="BW41" i="207" s="1"/>
  <c r="E37" i="228"/>
  <c r="BK265" i="208"/>
  <c r="BW265" i="208" s="1"/>
  <c r="BM265" i="208"/>
  <c r="BL149" i="208"/>
  <c r="BX149" i="208" s="1"/>
  <c r="BL227" i="208"/>
  <c r="BX227" i="208" s="1"/>
  <c r="BL135" i="208"/>
  <c r="BX135" i="208" s="1"/>
  <c r="BM149" i="207"/>
  <c r="BK59" i="208"/>
  <c r="BW59" i="208" s="1"/>
  <c r="BL204" i="207"/>
  <c r="BX204" i="207" s="1"/>
  <c r="BL213" i="207"/>
  <c r="BX213" i="207" s="1"/>
  <c r="AX216" i="208"/>
  <c r="BV216" i="208" s="1"/>
  <c r="BM64" i="207"/>
  <c r="BL119" i="208"/>
  <c r="BX119" i="208" s="1"/>
  <c r="BM265" i="207"/>
  <c r="BK239" i="208"/>
  <c r="BW239" i="208" s="1"/>
  <c r="BM227" i="208"/>
  <c r="BL68" i="207"/>
  <c r="BX68" i="207" s="1"/>
  <c r="BK68" i="207"/>
  <c r="BW68" i="207" s="1"/>
  <c r="BM204" i="207"/>
  <c r="E36" i="228"/>
  <c r="BL64" i="207"/>
  <c r="BX64" i="207" s="1"/>
  <c r="BM119" i="208"/>
  <c r="BL265" i="207"/>
  <c r="BX265" i="207" s="1"/>
  <c r="BK215" i="207"/>
  <c r="BW215" i="207" s="1"/>
  <c r="BL128" i="207"/>
  <c r="BX128" i="207" s="1"/>
  <c r="BM128" i="207"/>
  <c r="BJ101" i="208"/>
  <c r="BL101" i="208" s="1"/>
  <c r="BX101" i="208" s="1"/>
  <c r="BK133" i="208"/>
  <c r="BW133" i="208" s="1"/>
  <c r="BK68" i="208"/>
  <c r="BW68" i="208" s="1"/>
  <c r="BK135" i="207"/>
  <c r="BW135" i="207" s="1"/>
  <c r="BJ101" i="207"/>
  <c r="BM101" i="207" s="1"/>
  <c r="BM133" i="207"/>
  <c r="BK138" i="208"/>
  <c r="BW138" i="208" s="1"/>
  <c r="BM250" i="207"/>
  <c r="BL147" i="207"/>
  <c r="BX147" i="207" s="1"/>
  <c r="BL70" i="208"/>
  <c r="BX70" i="208" s="1"/>
  <c r="BL134" i="207"/>
  <c r="BX134" i="207" s="1"/>
  <c r="BL135" i="207"/>
  <c r="BX135" i="207" s="1"/>
  <c r="L39" i="226"/>
  <c r="Q39" i="226" s="1"/>
  <c r="W26" i="226" s="1"/>
  <c r="O41" i="232" s="1"/>
  <c r="M23" i="236" s="1"/>
  <c r="BK250" i="207"/>
  <c r="BW250" i="207" s="1"/>
  <c r="BM68" i="208"/>
  <c r="BM147" i="207"/>
  <c r="BM70" i="208"/>
  <c r="BM64" i="208"/>
  <c r="BM210" i="207"/>
  <c r="E22" i="228"/>
  <c r="BK208" i="208"/>
  <c r="BW208" i="208" s="1"/>
  <c r="BL64" i="208"/>
  <c r="BX64" i="208" s="1"/>
  <c r="BM138" i="208"/>
  <c r="BM208" i="208"/>
  <c r="BK210" i="207"/>
  <c r="BW210" i="207" s="1"/>
  <c r="BK245" i="207"/>
  <c r="BW245" i="207" s="1"/>
  <c r="BM245" i="207"/>
  <c r="BK199" i="207"/>
  <c r="BW199" i="207" s="1"/>
  <c r="BM214" i="208"/>
  <c r="BM70" i="207"/>
  <c r="BM215" i="207"/>
  <c r="AW241" i="207"/>
  <c r="BU241" i="207" s="1"/>
  <c r="BL214" i="208"/>
  <c r="BX214" i="208" s="1"/>
  <c r="BK135" i="208"/>
  <c r="BW135" i="208" s="1"/>
  <c r="BK199" i="208"/>
  <c r="BW199" i="208" s="1"/>
  <c r="AX241" i="207"/>
  <c r="BV241" i="207" s="1"/>
  <c r="BK130" i="208"/>
  <c r="BW130" i="208" s="1"/>
  <c r="BM199" i="207"/>
  <c r="BL239" i="208"/>
  <c r="BX239" i="208" s="1"/>
  <c r="BM130" i="208"/>
  <c r="BJ41" i="208"/>
  <c r="BL41" i="208" s="1"/>
  <c r="BX41" i="208" s="1"/>
  <c r="E56" i="230"/>
  <c r="H38" i="230"/>
  <c r="H44" i="230"/>
  <c r="H71" i="230"/>
  <c r="H56" i="230"/>
  <c r="H64" i="230"/>
  <c r="H72" i="230"/>
  <c r="H37" i="230"/>
  <c r="H57" i="230"/>
  <c r="H65" i="230"/>
  <c r="H73" i="230"/>
  <c r="H58" i="230"/>
  <c r="H66" i="230"/>
  <c r="H74" i="230"/>
  <c r="H67" i="230"/>
  <c r="H45" i="230"/>
  <c r="H61" i="230"/>
  <c r="H69" i="230"/>
  <c r="H59" i="230"/>
  <c r="H60" i="230"/>
  <c r="H68" i="230"/>
  <c r="H54" i="230"/>
  <c r="H62" i="230"/>
  <c r="H70" i="230"/>
  <c r="H55" i="230"/>
  <c r="H63" i="230"/>
  <c r="H21" i="230"/>
  <c r="H39" i="230"/>
  <c r="H22" i="230"/>
  <c r="H46" i="231"/>
  <c r="H45" i="231"/>
  <c r="H44" i="231"/>
  <c r="H43" i="231"/>
  <c r="H42" i="231"/>
  <c r="H41" i="231"/>
  <c r="H40" i="231"/>
  <c r="H39" i="231"/>
  <c r="H38" i="231"/>
  <c r="H37" i="231"/>
  <c r="H36" i="231"/>
  <c r="H35" i="231"/>
  <c r="H34" i="231"/>
  <c r="H33" i="231"/>
  <c r="H32" i="231"/>
  <c r="H21" i="231"/>
  <c r="H22" i="231"/>
  <c r="H32" i="230"/>
  <c r="H40" i="230"/>
  <c r="H41" i="230"/>
  <c r="H34" i="230"/>
  <c r="H42" i="230"/>
  <c r="H74" i="231"/>
  <c r="H73" i="231"/>
  <c r="H72" i="231"/>
  <c r="H71" i="231"/>
  <c r="H70" i="231"/>
  <c r="H69" i="231"/>
  <c r="H68" i="231"/>
  <c r="H67" i="231"/>
  <c r="H66" i="231"/>
  <c r="H65" i="231"/>
  <c r="H64" i="231"/>
  <c r="H63" i="231"/>
  <c r="H62" i="231"/>
  <c r="H61" i="231"/>
  <c r="H60" i="231"/>
  <c r="H59" i="231"/>
  <c r="H58" i="231"/>
  <c r="H57" i="231"/>
  <c r="H56" i="231"/>
  <c r="H55" i="231"/>
  <c r="H54" i="231"/>
  <c r="H33" i="230"/>
  <c r="H35" i="230"/>
  <c r="H43" i="230"/>
  <c r="H46" i="230"/>
  <c r="H36" i="230"/>
  <c r="D14" i="222"/>
  <c r="BM226" i="208"/>
  <c r="BL260" i="207"/>
  <c r="BX260" i="207" s="1"/>
  <c r="BK260" i="207"/>
  <c r="BW260" i="207" s="1"/>
  <c r="BM146" i="207"/>
  <c r="BL226" i="207"/>
  <c r="BX226" i="207" s="1"/>
  <c r="BK208" i="207"/>
  <c r="BW208" i="207" s="1"/>
  <c r="BL208" i="207"/>
  <c r="BX208" i="207" s="1"/>
  <c r="BM208" i="207"/>
  <c r="BL214" i="207"/>
  <c r="BX214" i="207" s="1"/>
  <c r="BM214" i="207"/>
  <c r="BK214" i="207"/>
  <c r="BW214" i="207" s="1"/>
  <c r="BK205" i="207"/>
  <c r="BW205" i="207" s="1"/>
  <c r="BM205" i="207"/>
  <c r="BM203" i="207"/>
  <c r="BK146" i="208"/>
  <c r="BW146" i="208" s="1"/>
  <c r="BL146" i="208"/>
  <c r="BX146" i="208" s="1"/>
  <c r="BK146" i="207"/>
  <c r="BW146" i="207" s="1"/>
  <c r="BL260" i="208"/>
  <c r="BX260" i="208" s="1"/>
  <c r="BL205" i="208"/>
  <c r="BX205" i="208" s="1"/>
  <c r="BK205" i="208"/>
  <c r="BW205" i="208" s="1"/>
  <c r="BM226" i="207"/>
  <c r="BL226" i="208"/>
  <c r="BX226" i="208" s="1"/>
  <c r="BK260" i="208"/>
  <c r="BW260" i="208" s="1"/>
  <c r="BL65" i="207"/>
  <c r="BX65" i="207" s="1"/>
  <c r="BK65" i="207"/>
  <c r="BW65" i="207" s="1"/>
  <c r="BM65" i="207"/>
  <c r="BK125" i="207"/>
  <c r="BW125" i="207" s="1"/>
  <c r="BM125" i="207"/>
  <c r="BL125" i="207"/>
  <c r="BX125" i="207" s="1"/>
  <c r="BK65" i="208"/>
  <c r="BW65" i="208" s="1"/>
  <c r="BM65" i="208"/>
  <c r="BL65" i="208"/>
  <c r="BX65" i="208" s="1"/>
  <c r="BL125" i="208"/>
  <c r="BX125" i="208" s="1"/>
  <c r="BM125" i="208"/>
  <c r="BK125" i="208"/>
  <c r="BW125" i="208" s="1"/>
  <c r="AW41" i="208"/>
  <c r="BU41" i="208" s="1"/>
  <c r="AY41" i="208"/>
  <c r="AY101" i="207"/>
  <c r="AX101" i="207"/>
  <c r="BV101" i="207" s="1"/>
  <c r="AW181" i="207"/>
  <c r="BU181" i="207" s="1"/>
  <c r="AY181" i="207"/>
  <c r="AX181" i="207"/>
  <c r="BV181" i="207" s="1"/>
  <c r="AW101" i="208"/>
  <c r="BU101" i="208" s="1"/>
  <c r="AX101" i="208"/>
  <c r="BV101" i="208" s="1"/>
  <c r="AY101" i="208"/>
  <c r="AY41" i="207"/>
  <c r="AW41" i="207"/>
  <c r="BU41" i="207" s="1"/>
  <c r="AX41" i="207"/>
  <c r="BV41" i="207" s="1"/>
  <c r="BL240" i="207"/>
  <c r="BX240" i="207" s="1"/>
  <c r="BK182" i="208"/>
  <c r="BW182" i="208" s="1"/>
  <c r="BK230" i="208"/>
  <c r="BW230" i="208" s="1"/>
  <c r="BL230" i="208"/>
  <c r="BX230" i="208" s="1"/>
  <c r="BM69" i="208"/>
  <c r="BM197" i="207"/>
  <c r="BL69" i="208"/>
  <c r="BX69" i="208" s="1"/>
  <c r="BK197" i="207"/>
  <c r="BW197" i="207" s="1"/>
  <c r="AA107" i="199"/>
  <c r="BM105" i="207"/>
  <c r="BK105" i="207"/>
  <c r="BW105" i="207" s="1"/>
  <c r="BK111" i="207"/>
  <c r="BW111" i="207" s="1"/>
  <c r="BM111" i="207"/>
  <c r="BL111" i="207"/>
  <c r="BX111" i="207" s="1"/>
  <c r="BK117" i="207"/>
  <c r="BW117" i="207" s="1"/>
  <c r="BL117" i="207"/>
  <c r="BX117" i="207" s="1"/>
  <c r="BM117" i="207"/>
  <c r="BM105" i="208"/>
  <c r="BL105" i="208"/>
  <c r="BX105" i="208" s="1"/>
  <c r="BM233" i="207"/>
  <c r="BL233" i="207"/>
  <c r="BX233" i="207" s="1"/>
  <c r="BK233" i="207"/>
  <c r="BW233" i="207" s="1"/>
  <c r="BK62" i="207"/>
  <c r="BW62" i="207" s="1"/>
  <c r="BL105" i="207"/>
  <c r="BX105" i="207" s="1"/>
  <c r="BL58" i="208"/>
  <c r="BX58" i="208" s="1"/>
  <c r="BM45" i="207"/>
  <c r="AA232" i="199"/>
  <c r="BM58" i="208"/>
  <c r="BL72" i="207"/>
  <c r="BX72" i="207" s="1"/>
  <c r="BK211" i="208"/>
  <c r="BW211" i="208" s="1"/>
  <c r="BM72" i="207"/>
  <c r="BM240" i="207"/>
  <c r="BK243" i="207"/>
  <c r="BW243" i="207" s="1"/>
  <c r="BK231" i="207"/>
  <c r="BW231" i="207" s="1"/>
  <c r="BK246" i="208"/>
  <c r="BW246" i="208" s="1"/>
  <c r="AA33" i="199"/>
  <c r="AA41" i="199"/>
  <c r="BK45" i="207"/>
  <c r="BW45" i="207" s="1"/>
  <c r="BL127" i="208"/>
  <c r="BX127" i="208" s="1"/>
  <c r="BK261" i="207"/>
  <c r="BW261" i="207" s="1"/>
  <c r="BL261" i="207"/>
  <c r="BX261" i="207" s="1"/>
  <c r="BK49" i="208"/>
  <c r="BW49" i="208" s="1"/>
  <c r="AA191" i="199"/>
  <c r="BL244" i="208"/>
  <c r="BX244" i="208" s="1"/>
  <c r="BK244" i="208"/>
  <c r="BW244" i="208" s="1"/>
  <c r="BL121" i="208"/>
  <c r="BX121" i="208" s="1"/>
  <c r="BM121" i="208"/>
  <c r="BL182" i="208"/>
  <c r="BX182" i="208" s="1"/>
  <c r="BL49" i="208"/>
  <c r="BX49" i="208" s="1"/>
  <c r="BM42" i="208"/>
  <c r="BL243" i="207"/>
  <c r="BX243" i="207" s="1"/>
  <c r="BL246" i="208"/>
  <c r="BX246" i="208" s="1"/>
  <c r="BK263" i="208"/>
  <c r="BW263" i="208" s="1"/>
  <c r="BM150" i="208"/>
  <c r="BL211" i="208"/>
  <c r="BX211" i="208" s="1"/>
  <c r="BL127" i="207"/>
  <c r="BX127" i="207" s="1"/>
  <c r="BL263" i="208"/>
  <c r="BX263" i="208" s="1"/>
  <c r="Z186" i="199"/>
  <c r="BK67" i="207"/>
  <c r="BW67" i="207" s="1"/>
  <c r="BM67" i="207"/>
  <c r="BL108" i="207"/>
  <c r="BX108" i="207" s="1"/>
  <c r="BK108" i="207"/>
  <c r="BW108" i="207" s="1"/>
  <c r="BM192" i="208"/>
  <c r="BM222" i="207"/>
  <c r="BK223" i="208"/>
  <c r="BW223" i="208" s="1"/>
  <c r="BL113" i="207"/>
  <c r="BX113" i="207" s="1"/>
  <c r="BK42" i="208"/>
  <c r="BW42" i="208" s="1"/>
  <c r="BL248" i="207"/>
  <c r="BX248" i="207" s="1"/>
  <c r="BL247" i="208"/>
  <c r="BX247" i="208" s="1"/>
  <c r="BM247" i="208"/>
  <c r="BL222" i="207"/>
  <c r="BX222" i="207" s="1"/>
  <c r="BK47" i="207"/>
  <c r="BW47" i="207" s="1"/>
  <c r="BK127" i="208"/>
  <c r="BW127" i="208" s="1"/>
  <c r="BM113" i="207"/>
  <c r="BM244" i="208"/>
  <c r="BM43" i="207"/>
  <c r="BK200" i="207"/>
  <c r="BW200" i="207" s="1"/>
  <c r="BM200" i="207"/>
  <c r="BM62" i="207"/>
  <c r="BM136" i="208"/>
  <c r="BM47" i="207"/>
  <c r="BK43" i="207"/>
  <c r="BW43" i="207" s="1"/>
  <c r="BM108" i="207"/>
  <c r="BL255" i="207"/>
  <c r="BX255" i="207" s="1"/>
  <c r="BK201" i="207"/>
  <c r="BW201" i="207" s="1"/>
  <c r="BM207" i="208"/>
  <c r="BK261" i="208"/>
  <c r="BW261" i="208" s="1"/>
  <c r="BM261" i="208"/>
  <c r="BM189" i="208"/>
  <c r="BL189" i="208"/>
  <c r="BX189" i="208" s="1"/>
  <c r="BL131" i="208"/>
  <c r="BX131" i="208" s="1"/>
  <c r="BL222" i="208"/>
  <c r="BX222" i="208" s="1"/>
  <c r="BK136" i="208"/>
  <c r="BW136" i="208" s="1"/>
  <c r="BM222" i="208"/>
  <c r="BL261" i="208"/>
  <c r="BX261" i="208" s="1"/>
  <c r="BM201" i="207"/>
  <c r="BL207" i="208"/>
  <c r="BX207" i="208" s="1"/>
  <c r="BK52" i="207"/>
  <c r="BW52" i="207" s="1"/>
  <c r="BL52" i="207"/>
  <c r="BX52" i="207" s="1"/>
  <c r="BM52" i="207"/>
  <c r="BM145" i="208"/>
  <c r="BK126" i="208"/>
  <c r="BW126" i="208" s="1"/>
  <c r="BM126" i="208"/>
  <c r="BL132" i="207"/>
  <c r="BX132" i="207" s="1"/>
  <c r="BK132" i="207"/>
  <c r="BW132" i="207" s="1"/>
  <c r="BK51" i="208"/>
  <c r="BW51" i="208" s="1"/>
  <c r="BL51" i="208"/>
  <c r="BX51" i="208" s="1"/>
  <c r="BM51" i="208"/>
  <c r="BK185" i="207"/>
  <c r="BW185" i="207" s="1"/>
  <c r="BL185" i="207"/>
  <c r="BX185" i="207" s="1"/>
  <c r="BL253" i="207"/>
  <c r="BX253" i="207" s="1"/>
  <c r="BK253" i="207"/>
  <c r="BW253" i="207" s="1"/>
  <c r="BM253" i="207"/>
  <c r="BK151" i="208"/>
  <c r="BW151" i="208" s="1"/>
  <c r="BM151" i="208"/>
  <c r="BM72" i="208"/>
  <c r="BL72" i="208"/>
  <c r="BX72" i="208" s="1"/>
  <c r="BL61" i="207"/>
  <c r="BX61" i="207" s="1"/>
  <c r="BK61" i="207"/>
  <c r="BW61" i="207" s="1"/>
  <c r="BM254" i="207"/>
  <c r="BL254" i="207"/>
  <c r="BX254" i="207" s="1"/>
  <c r="BK113" i="208"/>
  <c r="BW113" i="208" s="1"/>
  <c r="BM113" i="208"/>
  <c r="BL194" i="208"/>
  <c r="BX194" i="208" s="1"/>
  <c r="BK194" i="208"/>
  <c r="BW194" i="208" s="1"/>
  <c r="BM44" i="208"/>
  <c r="BK44" i="208"/>
  <c r="BW44" i="208" s="1"/>
  <c r="BM197" i="208"/>
  <c r="BK197" i="208"/>
  <c r="BW197" i="208" s="1"/>
  <c r="BL150" i="208"/>
  <c r="BX150" i="208" s="1"/>
  <c r="BL110" i="208"/>
  <c r="BX110" i="208" s="1"/>
  <c r="BK110" i="208"/>
  <c r="BW110" i="208" s="1"/>
  <c r="BL44" i="208"/>
  <c r="BX44" i="208" s="1"/>
  <c r="BM228" i="208"/>
  <c r="BM60" i="207"/>
  <c r="BL123" i="208"/>
  <c r="BX123" i="208" s="1"/>
  <c r="BM123" i="208"/>
  <c r="BM209" i="208"/>
  <c r="BL209" i="208"/>
  <c r="BX209" i="208" s="1"/>
  <c r="BK206" i="207"/>
  <c r="BW206" i="207" s="1"/>
  <c r="BL206" i="207"/>
  <c r="BX206" i="207" s="1"/>
  <c r="BL216" i="207"/>
  <c r="BX216" i="207" s="1"/>
  <c r="BM216" i="207"/>
  <c r="BK190" i="207"/>
  <c r="BW190" i="207" s="1"/>
  <c r="BM190" i="207"/>
  <c r="BL211" i="207"/>
  <c r="BX211" i="207" s="1"/>
  <c r="BL251" i="207"/>
  <c r="BX251" i="207" s="1"/>
  <c r="BM251" i="207"/>
  <c r="BM144" i="208"/>
  <c r="BK144" i="208"/>
  <c r="BW144" i="208" s="1"/>
  <c r="BK55" i="208"/>
  <c r="BW55" i="208" s="1"/>
  <c r="BM55" i="208"/>
  <c r="BK53" i="207"/>
  <c r="BW53" i="207" s="1"/>
  <c r="BM53" i="207"/>
  <c r="BL113" i="208"/>
  <c r="BX113" i="208" s="1"/>
  <c r="BK72" i="208"/>
  <c r="BW72" i="208" s="1"/>
  <c r="BM61" i="207"/>
  <c r="BL190" i="207"/>
  <c r="BX190" i="207" s="1"/>
  <c r="BK228" i="208"/>
  <c r="BW228" i="208" s="1"/>
  <c r="BM191" i="208"/>
  <c r="BL60" i="207"/>
  <c r="BX60" i="207" s="1"/>
  <c r="BM194" i="208"/>
  <c r="BK102" i="208"/>
  <c r="BW102" i="208" s="1"/>
  <c r="AA80" i="199"/>
  <c r="AA189" i="199"/>
  <c r="AA82" i="199"/>
  <c r="BM117" i="208"/>
  <c r="BL151" i="208"/>
  <c r="BX151" i="208" s="1"/>
  <c r="BK152" i="208"/>
  <c r="BW152" i="208" s="1"/>
  <c r="BL114" i="208"/>
  <c r="BX114" i="208" s="1"/>
  <c r="BK254" i="207"/>
  <c r="BW254" i="207" s="1"/>
  <c r="BL117" i="208"/>
  <c r="BX117" i="208" s="1"/>
  <c r="BL238" i="208"/>
  <c r="BX238" i="208" s="1"/>
  <c r="BK224" i="208"/>
  <c r="BW224" i="208" s="1"/>
  <c r="BK264" i="208"/>
  <c r="BW264" i="208" s="1"/>
  <c r="BM139" i="208"/>
  <c r="BM242" i="207"/>
  <c r="BL216" i="208"/>
  <c r="BX216" i="208" s="1"/>
  <c r="BM152" i="208"/>
  <c r="BM234" i="207"/>
  <c r="BL262" i="207"/>
  <c r="BX262" i="207" s="1"/>
  <c r="BK114" i="208"/>
  <c r="BW114" i="208" s="1"/>
  <c r="BL224" i="208"/>
  <c r="BX224" i="208" s="1"/>
  <c r="BL264" i="208"/>
  <c r="BX264" i="208" s="1"/>
  <c r="BL139" i="208"/>
  <c r="BX139" i="208" s="1"/>
  <c r="BK216" i="208"/>
  <c r="BW216" i="208" s="1"/>
  <c r="BL217" i="207"/>
  <c r="BX217" i="207" s="1"/>
  <c r="BK198" i="208"/>
  <c r="BW198" i="208" s="1"/>
  <c r="BK209" i="208"/>
  <c r="BW209" i="208" s="1"/>
  <c r="BK217" i="208"/>
  <c r="BW217" i="208" s="1"/>
  <c r="BK262" i="207"/>
  <c r="BW262" i="207" s="1"/>
  <c r="BM106" i="207"/>
  <c r="BL145" i="208"/>
  <c r="BX145" i="208" s="1"/>
  <c r="BM127" i="207"/>
  <c r="BL67" i="207"/>
  <c r="BX67" i="207" s="1"/>
  <c r="BK114" i="207"/>
  <c r="BW114" i="207" s="1"/>
  <c r="BL203" i="207"/>
  <c r="BX203" i="207" s="1"/>
  <c r="BK242" i="207"/>
  <c r="BW242" i="207" s="1"/>
  <c r="BM184" i="207"/>
  <c r="BK238" i="208"/>
  <c r="BW238" i="208" s="1"/>
  <c r="BM219" i="207"/>
  <c r="BL198" i="208"/>
  <c r="BX198" i="208" s="1"/>
  <c r="BL126" i="208"/>
  <c r="BX126" i="208" s="1"/>
  <c r="BK201" i="208"/>
  <c r="BW201" i="208" s="1"/>
  <c r="BK105" i="208"/>
  <c r="BW105" i="208" s="1"/>
  <c r="BL106" i="207"/>
  <c r="BX106" i="207" s="1"/>
  <c r="BL219" i="208"/>
  <c r="BX219" i="208" s="1"/>
  <c r="BM114" i="207"/>
  <c r="AA38" i="199"/>
  <c r="AA225" i="199"/>
  <c r="AA201" i="199"/>
  <c r="AA24" i="199"/>
  <c r="AA161" i="199"/>
  <c r="AA217" i="199"/>
  <c r="AA206" i="199"/>
  <c r="AA236" i="199"/>
  <c r="BL192" i="208"/>
  <c r="BX192" i="208" s="1"/>
  <c r="BM212" i="208"/>
  <c r="BL236" i="208"/>
  <c r="BX236" i="208" s="1"/>
  <c r="BL244" i="207"/>
  <c r="BX244" i="207" s="1"/>
  <c r="BL132" i="208"/>
  <c r="BX132" i="208" s="1"/>
  <c r="BK247" i="208"/>
  <c r="BW247" i="208" s="1"/>
  <c r="BL241" i="208"/>
  <c r="BX241" i="208" s="1"/>
  <c r="BM153" i="208"/>
  <c r="BK200" i="208"/>
  <c r="BW200" i="208" s="1"/>
  <c r="BK236" i="208"/>
  <c r="BW236" i="208" s="1"/>
  <c r="BM240" i="208"/>
  <c r="BL144" i="207"/>
  <c r="BX144" i="207" s="1"/>
  <c r="BK228" i="207"/>
  <c r="BW228" i="207" s="1"/>
  <c r="BK216" i="207"/>
  <c r="BW216" i="207" s="1"/>
  <c r="BK106" i="208"/>
  <c r="BW106" i="208" s="1"/>
  <c r="BM185" i="207"/>
  <c r="BK49" i="207"/>
  <c r="BW49" i="207" s="1"/>
  <c r="BM188" i="208"/>
  <c r="BM110" i="208"/>
  <c r="BK141" i="208"/>
  <c r="BW141" i="208" s="1"/>
  <c r="BM144" i="207"/>
  <c r="BM132" i="207"/>
  <c r="BL228" i="207"/>
  <c r="BX228" i="207" s="1"/>
  <c r="BM116" i="208"/>
  <c r="BK234" i="207"/>
  <c r="BW234" i="207" s="1"/>
  <c r="BM200" i="208"/>
  <c r="BM46" i="208"/>
  <c r="BK153" i="208"/>
  <c r="BW153" i="208" s="1"/>
  <c r="BM254" i="208"/>
  <c r="BK132" i="208"/>
  <c r="BW132" i="208" s="1"/>
  <c r="BM129" i="208"/>
  <c r="BM141" i="208"/>
  <c r="BK112" i="208"/>
  <c r="BW112" i="208" s="1"/>
  <c r="BM202" i="208"/>
  <c r="BK63" i="207"/>
  <c r="BW63" i="207" s="1"/>
  <c r="BM196" i="208"/>
  <c r="BK121" i="208"/>
  <c r="BW121" i="208" s="1"/>
  <c r="BK51" i="207"/>
  <c r="BW51" i="207" s="1"/>
  <c r="BK143" i="207"/>
  <c r="BW143" i="207" s="1"/>
  <c r="BK116" i="208"/>
  <c r="BW116" i="208" s="1"/>
  <c r="BK259" i="208"/>
  <c r="BW259" i="208" s="1"/>
  <c r="BM50" i="207"/>
  <c r="BK57" i="207"/>
  <c r="BW57" i="207" s="1"/>
  <c r="BK193" i="207"/>
  <c r="BW193" i="207" s="1"/>
  <c r="BM192" i="207"/>
  <c r="BM234" i="208"/>
  <c r="BL241" i="207"/>
  <c r="BX241" i="207" s="1"/>
  <c r="BM56" i="208"/>
  <c r="BM252" i="208"/>
  <c r="BM259" i="208"/>
  <c r="BL240" i="208"/>
  <c r="BX240" i="208" s="1"/>
  <c r="BK50" i="207"/>
  <c r="BW50" i="207" s="1"/>
  <c r="BM57" i="207"/>
  <c r="BK192" i="207"/>
  <c r="BW192" i="207" s="1"/>
  <c r="BK212" i="208"/>
  <c r="BW212" i="208" s="1"/>
  <c r="BK252" i="208"/>
  <c r="BW252" i="208" s="1"/>
  <c r="BL106" i="208"/>
  <c r="BX106" i="208" s="1"/>
  <c r="BM153" i="207"/>
  <c r="BK140" i="207"/>
  <c r="BW140" i="207" s="1"/>
  <c r="BK202" i="208"/>
  <c r="BW202" i="208" s="1"/>
  <c r="BM182" i="207"/>
  <c r="BK262" i="208"/>
  <c r="BW262" i="208" s="1"/>
  <c r="BM136" i="207"/>
  <c r="BK136" i="207"/>
  <c r="BW136" i="207" s="1"/>
  <c r="BL129" i="208"/>
  <c r="BX129" i="208" s="1"/>
  <c r="BL49" i="207"/>
  <c r="BX49" i="207" s="1"/>
  <c r="BM201" i="208"/>
  <c r="BL217" i="208"/>
  <c r="BX217" i="208" s="1"/>
  <c r="BL184" i="207"/>
  <c r="BX184" i="207" s="1"/>
  <c r="BL234" i="208"/>
  <c r="BX234" i="208" s="1"/>
  <c r="BM241" i="207"/>
  <c r="BM231" i="207"/>
  <c r="BK241" i="208"/>
  <c r="BW241" i="208" s="1"/>
  <c r="BK56" i="208"/>
  <c r="BW56" i="208" s="1"/>
  <c r="BM223" i="208"/>
  <c r="BM244" i="207"/>
  <c r="BM63" i="207"/>
  <c r="BM219" i="208"/>
  <c r="BM143" i="207"/>
  <c r="BL121" i="207"/>
  <c r="BX121" i="207" s="1"/>
  <c r="BL188" i="208"/>
  <c r="BX188" i="208" s="1"/>
  <c r="BK153" i="207"/>
  <c r="BW153" i="207" s="1"/>
  <c r="BK217" i="207"/>
  <c r="BW217" i="207" s="1"/>
  <c r="BM140" i="207"/>
  <c r="BM255" i="207"/>
  <c r="BK256" i="207"/>
  <c r="BW256" i="207" s="1"/>
  <c r="BM262" i="208"/>
  <c r="BM195" i="207"/>
  <c r="BK254" i="208"/>
  <c r="BW254" i="208" s="1"/>
  <c r="BM112" i="208"/>
  <c r="BM193" i="207"/>
  <c r="BK126" i="207"/>
  <c r="BW126" i="207" s="1"/>
  <c r="BK145" i="207"/>
  <c r="BW145" i="207" s="1"/>
  <c r="BL43" i="208"/>
  <c r="BX43" i="208" s="1"/>
  <c r="BL182" i="207"/>
  <c r="BX182" i="207" s="1"/>
  <c r="BM211" i="207"/>
  <c r="BM248" i="207"/>
  <c r="BK103" i="207"/>
  <c r="BW103" i="207" s="1"/>
  <c r="BL231" i="208"/>
  <c r="BX231" i="208" s="1"/>
  <c r="BM126" i="207"/>
  <c r="BM43" i="208"/>
  <c r="BL141" i="207"/>
  <c r="BX141" i="207" s="1"/>
  <c r="BK237" i="208"/>
  <c r="BW237" i="208" s="1"/>
  <c r="BK195" i="207"/>
  <c r="BW195" i="207" s="1"/>
  <c r="BK189" i="208"/>
  <c r="BW189" i="208" s="1"/>
  <c r="BL196" i="208"/>
  <c r="BX196" i="208" s="1"/>
  <c r="BL191" i="208"/>
  <c r="BX191" i="208" s="1"/>
  <c r="BM51" i="207"/>
  <c r="BM256" i="207"/>
  <c r="BL237" i="208"/>
  <c r="BX237" i="208" s="1"/>
  <c r="BM230" i="207"/>
  <c r="BK202" i="207"/>
  <c r="BW202" i="207" s="1"/>
  <c r="BL252" i="207"/>
  <c r="BX252" i="207" s="1"/>
  <c r="BM140" i="208"/>
  <c r="BK102" i="207"/>
  <c r="BW102" i="207" s="1"/>
  <c r="BK121" i="207"/>
  <c r="BW121" i="207" s="1"/>
  <c r="BL46" i="208"/>
  <c r="BX46" i="208" s="1"/>
  <c r="BK230" i="207"/>
  <c r="BW230" i="207" s="1"/>
  <c r="BL202" i="207"/>
  <c r="BX202" i="207" s="1"/>
  <c r="BM225" i="207"/>
  <c r="BL118" i="208"/>
  <c r="BX118" i="208" s="1"/>
  <c r="BK246" i="207"/>
  <c r="BW246" i="207" s="1"/>
  <c r="BK252" i="207"/>
  <c r="BW252" i="207" s="1"/>
  <c r="BL103" i="207"/>
  <c r="BX103" i="207" s="1"/>
  <c r="BL140" i="208"/>
  <c r="BX140" i="208" s="1"/>
  <c r="BM102" i="207"/>
  <c r="BL225" i="207"/>
  <c r="BX225" i="207" s="1"/>
  <c r="BK122" i="207"/>
  <c r="BW122" i="207" s="1"/>
  <c r="BK118" i="208"/>
  <c r="BW118" i="208" s="1"/>
  <c r="BL246" i="207"/>
  <c r="BX246" i="207" s="1"/>
  <c r="BL251" i="208"/>
  <c r="BX251" i="208" s="1"/>
  <c r="BL232" i="208"/>
  <c r="BX232" i="208" s="1"/>
  <c r="BM129" i="207"/>
  <c r="BK231" i="208"/>
  <c r="BW231" i="208" s="1"/>
  <c r="BL122" i="207"/>
  <c r="BX122" i="207" s="1"/>
  <c r="BM131" i="208"/>
  <c r="BL145" i="207"/>
  <c r="BX145" i="207" s="1"/>
  <c r="BM251" i="208"/>
  <c r="BK219" i="207"/>
  <c r="BW219" i="207" s="1"/>
  <c r="BK232" i="208"/>
  <c r="BW232" i="208" s="1"/>
  <c r="BM141" i="207"/>
  <c r="BK129" i="207"/>
  <c r="BW129" i="207" s="1"/>
  <c r="BL102" i="208"/>
  <c r="BX102" i="208" s="1"/>
  <c r="BK137" i="207"/>
  <c r="BW137" i="207" s="1"/>
  <c r="BL137" i="207"/>
  <c r="BX137" i="207" s="1"/>
  <c r="BM137" i="207"/>
  <c r="BK54" i="208"/>
  <c r="BW54" i="208" s="1"/>
  <c r="BL54" i="208"/>
  <c r="BX54" i="208" s="1"/>
  <c r="BM54" i="208"/>
  <c r="BM107" i="208"/>
  <c r="BL107" i="208"/>
  <c r="BX107" i="208" s="1"/>
  <c r="BK107" i="208"/>
  <c r="BW107" i="208" s="1"/>
  <c r="BL61" i="208"/>
  <c r="BX61" i="208" s="1"/>
  <c r="BK61" i="208"/>
  <c r="BW61" i="208" s="1"/>
  <c r="BM61" i="208"/>
  <c r="BL186" i="207"/>
  <c r="BX186" i="207" s="1"/>
  <c r="BM186" i="207"/>
  <c r="BK186" i="207"/>
  <c r="BW186" i="207" s="1"/>
  <c r="BM142" i="207"/>
  <c r="BL142" i="207"/>
  <c r="BX142" i="207" s="1"/>
  <c r="BK142" i="207"/>
  <c r="BW142" i="207" s="1"/>
  <c r="BK195" i="208"/>
  <c r="BW195" i="208" s="1"/>
  <c r="BM195" i="208"/>
  <c r="BL195" i="208"/>
  <c r="BX195" i="208" s="1"/>
  <c r="BK148" i="207"/>
  <c r="BW148" i="207" s="1"/>
  <c r="BL148" i="207"/>
  <c r="BX148" i="207" s="1"/>
  <c r="BM148" i="207"/>
  <c r="BK220" i="207"/>
  <c r="BW220" i="207" s="1"/>
  <c r="BM220" i="207"/>
  <c r="BL220" i="207"/>
  <c r="BX220" i="207" s="1"/>
  <c r="BM237" i="207"/>
  <c r="BK237" i="207"/>
  <c r="BW237" i="207" s="1"/>
  <c r="BL237" i="207"/>
  <c r="BX237" i="207" s="1"/>
  <c r="BK183" i="208"/>
  <c r="BW183" i="208" s="1"/>
  <c r="BL183" i="208"/>
  <c r="BX183" i="208" s="1"/>
  <c r="BM183" i="208"/>
  <c r="BM104" i="207"/>
  <c r="BK104" i="207"/>
  <c r="BW104" i="207" s="1"/>
  <c r="BL104" i="207"/>
  <c r="BX104" i="207" s="1"/>
  <c r="BM104" i="208"/>
  <c r="BL104" i="208"/>
  <c r="BX104" i="208" s="1"/>
  <c r="BK104" i="208"/>
  <c r="BW104" i="208" s="1"/>
  <c r="BL212" i="207"/>
  <c r="BX212" i="207" s="1"/>
  <c r="BM212" i="207"/>
  <c r="BK212" i="207"/>
  <c r="BW212" i="207" s="1"/>
  <c r="BK233" i="208"/>
  <c r="BW233" i="208" s="1"/>
  <c r="BM233" i="208"/>
  <c r="BL233" i="208"/>
  <c r="BX233" i="208" s="1"/>
  <c r="BM71" i="208"/>
  <c r="BK71" i="208"/>
  <c r="BW71" i="208" s="1"/>
  <c r="BL71" i="208"/>
  <c r="BX71" i="208" s="1"/>
  <c r="BK48" i="207"/>
  <c r="BW48" i="207" s="1"/>
  <c r="BM48" i="207"/>
  <c r="BL48" i="207"/>
  <c r="BX48" i="207" s="1"/>
  <c r="BM258" i="207"/>
  <c r="BK258" i="207"/>
  <c r="BW258" i="207" s="1"/>
  <c r="BL258" i="207"/>
  <c r="BX258" i="207" s="1"/>
  <c r="BL184" i="208"/>
  <c r="BX184" i="208" s="1"/>
  <c r="BM184" i="208"/>
  <c r="BK184" i="208"/>
  <c r="BW184" i="208" s="1"/>
  <c r="BL66" i="208"/>
  <c r="BX66" i="208" s="1"/>
  <c r="BK66" i="208"/>
  <c r="BW66" i="208" s="1"/>
  <c r="BM66" i="208"/>
  <c r="BK46" i="207"/>
  <c r="BW46" i="207" s="1"/>
  <c r="BL46" i="207"/>
  <c r="BX46" i="207" s="1"/>
  <c r="BM46" i="207"/>
  <c r="BK196" i="207"/>
  <c r="BW196" i="207" s="1"/>
  <c r="BL196" i="207"/>
  <c r="BX196" i="207" s="1"/>
  <c r="BM196" i="207"/>
  <c r="BM238" i="207"/>
  <c r="BL238" i="207"/>
  <c r="BX238" i="207" s="1"/>
  <c r="BK238" i="207"/>
  <c r="BW238" i="207" s="1"/>
  <c r="BM115" i="207"/>
  <c r="BK115" i="207"/>
  <c r="BW115" i="207" s="1"/>
  <c r="BL115" i="207"/>
  <c r="BX115" i="207" s="1"/>
  <c r="BK249" i="207"/>
  <c r="BW249" i="207" s="1"/>
  <c r="BL249" i="207"/>
  <c r="BX249" i="207" s="1"/>
  <c r="BM249" i="207"/>
  <c r="BL50" i="208"/>
  <c r="BX50" i="208" s="1"/>
  <c r="BK50" i="208"/>
  <c r="BW50" i="208" s="1"/>
  <c r="BM50" i="208"/>
  <c r="BK193" i="208"/>
  <c r="BW193" i="208" s="1"/>
  <c r="BM193" i="208"/>
  <c r="BL193" i="208"/>
  <c r="BX193" i="208" s="1"/>
  <c r="BM139" i="207"/>
  <c r="BL139" i="207"/>
  <c r="BX139" i="207" s="1"/>
  <c r="BK139" i="207"/>
  <c r="BW139" i="207" s="1"/>
  <c r="BM55" i="207"/>
  <c r="BK55" i="207"/>
  <c r="BW55" i="207" s="1"/>
  <c r="BL55" i="207"/>
  <c r="BX55" i="207" s="1"/>
  <c r="BK111" i="208"/>
  <c r="BW111" i="208" s="1"/>
  <c r="BL111" i="208"/>
  <c r="BX111" i="208" s="1"/>
  <c r="BM111" i="208"/>
  <c r="BK131" i="207"/>
  <c r="BW131" i="207" s="1"/>
  <c r="BL131" i="207"/>
  <c r="BX131" i="207" s="1"/>
  <c r="BM131" i="207"/>
  <c r="BM256" i="208"/>
  <c r="BK256" i="208"/>
  <c r="BW256" i="208" s="1"/>
  <c r="BL256" i="208"/>
  <c r="BX256" i="208" s="1"/>
  <c r="BK235" i="207"/>
  <c r="BW235" i="207" s="1"/>
  <c r="BL235" i="207"/>
  <c r="BX235" i="207" s="1"/>
  <c r="BM235" i="207"/>
  <c r="BM257" i="208"/>
  <c r="BL257" i="208"/>
  <c r="BX257" i="208" s="1"/>
  <c r="BK257" i="208"/>
  <c r="BW257" i="208" s="1"/>
  <c r="BM62" i="208"/>
  <c r="BL62" i="208"/>
  <c r="BX62" i="208" s="1"/>
  <c r="BK62" i="208"/>
  <c r="BW62" i="208" s="1"/>
  <c r="BL203" i="208"/>
  <c r="BX203" i="208" s="1"/>
  <c r="BK203" i="208"/>
  <c r="BW203" i="208" s="1"/>
  <c r="BM203" i="208"/>
  <c r="BL198" i="207"/>
  <c r="BX198" i="207" s="1"/>
  <c r="BM198" i="207"/>
  <c r="BK198" i="207"/>
  <c r="BW198" i="207" s="1"/>
  <c r="BK190" i="208"/>
  <c r="BW190" i="208" s="1"/>
  <c r="BL190" i="208"/>
  <c r="BX190" i="208" s="1"/>
  <c r="BM190" i="208"/>
  <c r="BK207" i="207"/>
  <c r="BW207" i="207" s="1"/>
  <c r="BM207" i="207"/>
  <c r="BL207" i="207"/>
  <c r="BX207" i="207" s="1"/>
  <c r="BK236" i="207"/>
  <c r="BW236" i="207" s="1"/>
  <c r="BM236" i="207"/>
  <c r="BL236" i="207"/>
  <c r="BX236" i="207" s="1"/>
  <c r="BK115" i="208"/>
  <c r="BW115" i="208" s="1"/>
  <c r="BL115" i="208"/>
  <c r="BX115" i="208" s="1"/>
  <c r="BM115" i="208"/>
  <c r="BM249" i="208"/>
  <c r="BK249" i="208"/>
  <c r="BW249" i="208" s="1"/>
  <c r="BL249" i="208"/>
  <c r="BX249" i="208" s="1"/>
  <c r="BK109" i="207"/>
  <c r="BW109" i="207" s="1"/>
  <c r="BL109" i="207"/>
  <c r="BX109" i="207" s="1"/>
  <c r="BM109" i="207"/>
  <c r="BK67" i="208"/>
  <c r="BW67" i="208" s="1"/>
  <c r="BL67" i="208"/>
  <c r="BX67" i="208" s="1"/>
  <c r="BM67" i="208"/>
  <c r="BM148" i="208"/>
  <c r="BL148" i="208"/>
  <c r="BX148" i="208" s="1"/>
  <c r="BK148" i="208"/>
  <c r="BW148" i="208" s="1"/>
  <c r="BM137" i="208"/>
  <c r="BL137" i="208"/>
  <c r="BX137" i="208" s="1"/>
  <c r="BK137" i="208"/>
  <c r="BW137" i="208" s="1"/>
  <c r="BK142" i="208"/>
  <c r="BW142" i="208" s="1"/>
  <c r="BM142" i="208"/>
  <c r="BL142" i="208"/>
  <c r="BX142" i="208" s="1"/>
  <c r="BK150" i="207"/>
  <c r="BW150" i="207" s="1"/>
  <c r="BL150" i="207"/>
  <c r="BX150" i="207" s="1"/>
  <c r="BM150" i="207"/>
  <c r="BM187" i="208"/>
  <c r="BK187" i="208"/>
  <c r="BW187" i="208" s="1"/>
  <c r="BL187" i="208"/>
  <c r="BX187" i="208" s="1"/>
  <c r="BM224" i="207"/>
  <c r="BL224" i="207"/>
  <c r="BX224" i="207" s="1"/>
  <c r="BK224" i="207"/>
  <c r="BW224" i="207" s="1"/>
  <c r="BM71" i="207"/>
  <c r="BL71" i="207"/>
  <c r="BX71" i="207" s="1"/>
  <c r="BK71" i="207"/>
  <c r="BW71" i="207" s="1"/>
  <c r="BM122" i="208"/>
  <c r="BL122" i="208"/>
  <c r="BX122" i="208" s="1"/>
  <c r="BK122" i="208"/>
  <c r="BW122" i="208" s="1"/>
  <c r="BM183" i="207"/>
  <c r="BL183" i="207"/>
  <c r="BX183" i="207" s="1"/>
  <c r="BK183" i="207"/>
  <c r="BW183" i="207" s="1"/>
  <c r="BK123" i="207"/>
  <c r="BW123" i="207" s="1"/>
  <c r="BL123" i="207"/>
  <c r="BX123" i="207" s="1"/>
  <c r="BM123" i="207"/>
  <c r="BK191" i="207"/>
  <c r="BW191" i="207" s="1"/>
  <c r="BL191" i="207"/>
  <c r="BX191" i="207" s="1"/>
  <c r="BM191" i="207"/>
  <c r="BK266" i="207"/>
  <c r="BW266" i="207" s="1"/>
  <c r="BM266" i="207"/>
  <c r="BL266" i="207"/>
  <c r="BX266" i="207" s="1"/>
  <c r="BL143" i="208"/>
  <c r="BX143" i="208" s="1"/>
  <c r="BK143" i="208"/>
  <c r="BW143" i="208" s="1"/>
  <c r="BM143" i="208"/>
  <c r="BK253" i="208"/>
  <c r="BW253" i="208" s="1"/>
  <c r="BM253" i="208"/>
  <c r="BL253" i="208"/>
  <c r="BX253" i="208" s="1"/>
  <c r="BM54" i="207"/>
  <c r="BL54" i="207"/>
  <c r="BX54" i="207" s="1"/>
  <c r="BK54" i="207"/>
  <c r="BW54" i="207" s="1"/>
  <c r="BM107" i="207"/>
  <c r="BL107" i="207"/>
  <c r="BX107" i="207" s="1"/>
  <c r="BK107" i="207"/>
  <c r="BW107" i="207" s="1"/>
  <c r="BM152" i="207"/>
  <c r="BK152" i="207"/>
  <c r="BW152" i="207" s="1"/>
  <c r="BL152" i="207"/>
  <c r="BX152" i="207" s="1"/>
  <c r="BL45" i="208"/>
  <c r="BX45" i="208" s="1"/>
  <c r="BM45" i="208"/>
  <c r="BK45" i="208"/>
  <c r="BW45" i="208" s="1"/>
  <c r="BM44" i="207"/>
  <c r="BK44" i="207"/>
  <c r="BW44" i="207" s="1"/>
  <c r="BL44" i="207"/>
  <c r="BX44" i="207" s="1"/>
  <c r="BM108" i="208"/>
  <c r="BL108" i="208"/>
  <c r="BX108" i="208" s="1"/>
  <c r="BK108" i="208"/>
  <c r="BW108" i="208" s="1"/>
  <c r="BM63" i="208"/>
  <c r="BK63" i="208"/>
  <c r="BW63" i="208" s="1"/>
  <c r="BL63" i="208"/>
  <c r="BX63" i="208" s="1"/>
  <c r="BK69" i="207"/>
  <c r="BW69" i="207" s="1"/>
  <c r="BL69" i="207"/>
  <c r="BX69" i="207" s="1"/>
  <c r="BM69" i="207"/>
  <c r="BM209" i="207"/>
  <c r="BK209" i="207"/>
  <c r="BW209" i="207" s="1"/>
  <c r="BL209" i="207"/>
  <c r="BX209" i="207" s="1"/>
  <c r="BL258" i="208"/>
  <c r="BX258" i="208" s="1"/>
  <c r="BM258" i="208"/>
  <c r="BK258" i="208"/>
  <c r="BW258" i="208" s="1"/>
  <c r="BM48" i="208"/>
  <c r="BK48" i="208"/>
  <c r="BW48" i="208" s="1"/>
  <c r="BL48" i="208"/>
  <c r="BX48" i="208" s="1"/>
  <c r="BK118" i="207"/>
  <c r="BW118" i="207" s="1"/>
  <c r="BL118" i="207"/>
  <c r="BX118" i="207" s="1"/>
  <c r="BM118" i="207"/>
  <c r="BL194" i="207"/>
  <c r="BX194" i="207" s="1"/>
  <c r="BM194" i="207"/>
  <c r="BK194" i="207"/>
  <c r="BW194" i="207" s="1"/>
  <c r="BL242" i="208"/>
  <c r="BX242" i="208" s="1"/>
  <c r="BK242" i="208"/>
  <c r="BW242" i="208" s="1"/>
  <c r="BM242" i="208"/>
  <c r="BK223" i="207"/>
  <c r="BW223" i="207" s="1"/>
  <c r="BL223" i="207"/>
  <c r="BX223" i="207" s="1"/>
  <c r="BM223" i="207"/>
  <c r="BK103" i="208"/>
  <c r="BW103" i="208" s="1"/>
  <c r="BL103" i="208"/>
  <c r="BX103" i="208" s="1"/>
  <c r="BM103" i="208"/>
  <c r="BL259" i="207"/>
  <c r="BX259" i="207" s="1"/>
  <c r="BM259" i="207"/>
  <c r="BK259" i="207"/>
  <c r="BW259" i="207" s="1"/>
  <c r="BK188" i="207"/>
  <c r="BW188" i="207" s="1"/>
  <c r="BM188" i="207"/>
  <c r="BL188" i="207"/>
  <c r="BX188" i="207" s="1"/>
  <c r="BK112" i="207"/>
  <c r="BW112" i="207" s="1"/>
  <c r="BM112" i="207"/>
  <c r="BL112" i="207"/>
  <c r="BX112" i="207" s="1"/>
  <c r="BM151" i="207"/>
  <c r="BK151" i="207"/>
  <c r="BW151" i="207" s="1"/>
  <c r="BL151" i="207"/>
  <c r="BX151" i="207" s="1"/>
  <c r="BM120" i="207"/>
  <c r="BL120" i="207"/>
  <c r="BX120" i="207" s="1"/>
  <c r="BK120" i="207"/>
  <c r="BW120" i="207" s="1"/>
  <c r="BL225" i="208"/>
  <c r="BX225" i="208" s="1"/>
  <c r="BK225" i="208"/>
  <c r="BW225" i="208" s="1"/>
  <c r="BM225" i="208"/>
  <c r="BK186" i="208"/>
  <c r="BW186" i="208" s="1"/>
  <c r="BL186" i="208"/>
  <c r="BX186" i="208" s="1"/>
  <c r="BM186" i="208"/>
  <c r="BL243" i="208"/>
  <c r="BX243" i="208" s="1"/>
  <c r="BM243" i="208"/>
  <c r="BK243" i="208"/>
  <c r="BW243" i="208" s="1"/>
  <c r="BM220" i="208"/>
  <c r="BK220" i="208"/>
  <c r="BW220" i="208" s="1"/>
  <c r="BL220" i="208"/>
  <c r="BX220" i="208" s="1"/>
  <c r="BL57" i="208"/>
  <c r="BX57" i="208" s="1"/>
  <c r="BM57" i="208"/>
  <c r="BK57" i="208"/>
  <c r="BW57" i="208" s="1"/>
  <c r="BK187" i="207"/>
  <c r="BW187" i="207" s="1"/>
  <c r="BL187" i="207"/>
  <c r="BX187" i="207" s="1"/>
  <c r="BM187" i="207"/>
  <c r="BL235" i="208"/>
  <c r="BX235" i="208" s="1"/>
  <c r="BM235" i="208"/>
  <c r="BK235" i="208"/>
  <c r="BW235" i="208" s="1"/>
  <c r="BL221" i="208"/>
  <c r="BX221" i="208" s="1"/>
  <c r="BK221" i="208"/>
  <c r="BW221" i="208" s="1"/>
  <c r="BM221" i="208"/>
  <c r="BL110" i="207"/>
  <c r="BX110" i="207" s="1"/>
  <c r="BK110" i="207"/>
  <c r="BW110" i="207" s="1"/>
  <c r="BM110" i="207"/>
  <c r="BM60" i="208"/>
  <c r="BL60" i="208"/>
  <c r="BX60" i="208" s="1"/>
  <c r="BK60" i="208"/>
  <c r="BW60" i="208" s="1"/>
  <c r="BL266" i="208"/>
  <c r="BX266" i="208" s="1"/>
  <c r="BM266" i="208"/>
  <c r="BK266" i="208"/>
  <c r="BW266" i="208" s="1"/>
  <c r="BM247" i="207"/>
  <c r="BK247" i="207"/>
  <c r="BW247" i="207" s="1"/>
  <c r="BL247" i="207"/>
  <c r="BX247" i="207" s="1"/>
  <c r="BM206" i="208"/>
  <c r="BL206" i="208"/>
  <c r="BX206" i="208" s="1"/>
  <c r="BK206" i="208"/>
  <c r="BW206" i="208" s="1"/>
  <c r="BM221" i="207"/>
  <c r="BK221" i="207"/>
  <c r="BW221" i="207" s="1"/>
  <c r="BL221" i="207"/>
  <c r="BX221" i="207" s="1"/>
  <c r="BL42" i="207"/>
  <c r="BX42" i="207" s="1"/>
  <c r="BK42" i="207"/>
  <c r="BW42" i="207" s="1"/>
  <c r="BM42" i="207"/>
  <c r="BK264" i="207"/>
  <c r="BW264" i="207" s="1"/>
  <c r="BL264" i="207"/>
  <c r="BX264" i="207" s="1"/>
  <c r="BM264" i="207"/>
  <c r="BM47" i="208"/>
  <c r="BL47" i="208"/>
  <c r="BX47" i="208" s="1"/>
  <c r="BK47" i="208"/>
  <c r="BW47" i="208" s="1"/>
  <c r="BM52" i="208"/>
  <c r="BK52" i="208"/>
  <c r="BW52" i="208" s="1"/>
  <c r="BL52" i="208"/>
  <c r="BX52" i="208" s="1"/>
  <c r="BM66" i="207"/>
  <c r="BK66" i="207"/>
  <c r="BW66" i="207" s="1"/>
  <c r="BL66" i="207"/>
  <c r="BX66" i="207" s="1"/>
  <c r="BL232" i="207"/>
  <c r="BX232" i="207" s="1"/>
  <c r="BM232" i="207"/>
  <c r="BK232" i="207"/>
  <c r="BW232" i="207" s="1"/>
  <c r="BM255" i="208"/>
  <c r="BK255" i="208"/>
  <c r="BW255" i="208" s="1"/>
  <c r="BL255" i="208"/>
  <c r="BX255" i="208" s="1"/>
  <c r="BK58" i="207"/>
  <c r="BW58" i="207" s="1"/>
  <c r="BM58" i="207"/>
  <c r="BL58" i="207"/>
  <c r="BX58" i="207" s="1"/>
  <c r="BL116" i="207"/>
  <c r="BX116" i="207" s="1"/>
  <c r="BM116" i="207"/>
  <c r="BK116" i="207"/>
  <c r="BW116" i="207" s="1"/>
  <c r="BK120" i="208"/>
  <c r="BW120" i="208" s="1"/>
  <c r="BL120" i="208"/>
  <c r="BX120" i="208" s="1"/>
  <c r="BM120" i="208"/>
  <c r="BK248" i="208"/>
  <c r="BW248" i="208" s="1"/>
  <c r="BL248" i="208"/>
  <c r="BX248" i="208" s="1"/>
  <c r="BM248" i="208"/>
  <c r="BL263" i="207"/>
  <c r="BX263" i="207" s="1"/>
  <c r="BM263" i="207"/>
  <c r="BK263" i="207"/>
  <c r="BW263" i="207" s="1"/>
  <c r="BL185" i="208"/>
  <c r="BX185" i="208" s="1"/>
  <c r="BM185" i="208"/>
  <c r="BK185" i="208"/>
  <c r="BW185" i="208" s="1"/>
  <c r="BK109" i="208"/>
  <c r="BW109" i="208" s="1"/>
  <c r="BM109" i="208"/>
  <c r="BL109" i="208"/>
  <c r="BX109" i="208" s="1"/>
  <c r="BM56" i="207"/>
  <c r="BK56" i="207"/>
  <c r="BW56" i="207" s="1"/>
  <c r="BL56" i="207"/>
  <c r="BX56" i="207" s="1"/>
  <c r="BK257" i="207"/>
  <c r="BW257" i="207" s="1"/>
  <c r="BM257" i="207"/>
  <c r="BL257" i="207"/>
  <c r="BX257" i="207" s="1"/>
  <c r="BL189" i="207"/>
  <c r="BX189" i="207" s="1"/>
  <c r="BM189" i="207"/>
  <c r="BK189" i="207"/>
  <c r="BW189" i="207" s="1"/>
  <c r="U115" i="193"/>
  <c r="U100" i="193"/>
  <c r="U84" i="193"/>
  <c r="U94" i="193"/>
  <c r="U79" i="193"/>
  <c r="U75" i="193"/>
  <c r="U81" i="193"/>
  <c r="U104" i="193"/>
  <c r="U122" i="193"/>
  <c r="U72" i="193"/>
  <c r="U96" i="193"/>
  <c r="U73" i="193"/>
  <c r="U102" i="193"/>
  <c r="U112" i="193"/>
  <c r="U110" i="193"/>
  <c r="U83" i="193"/>
  <c r="U95" i="193"/>
  <c r="P123" i="193"/>
  <c r="U123" i="193"/>
  <c r="U99" i="193"/>
  <c r="U78" i="193"/>
  <c r="U97" i="193"/>
  <c r="U91" i="193"/>
  <c r="U113" i="193"/>
  <c r="U119" i="193"/>
  <c r="U114" i="193"/>
  <c r="U105" i="193"/>
  <c r="U103" i="193"/>
  <c r="U120" i="193"/>
  <c r="U86" i="193"/>
  <c r="U88" i="193"/>
  <c r="U121" i="193"/>
  <c r="U80" i="193"/>
  <c r="U45" i="193"/>
  <c r="U33" i="193"/>
  <c r="U41" i="193"/>
  <c r="P34" i="193"/>
  <c r="P33" i="193"/>
  <c r="P89" i="193"/>
  <c r="U34" i="193"/>
  <c r="AH30" i="118"/>
  <c r="G26" i="193" s="1"/>
  <c r="P26" i="193" s="1"/>
  <c r="AH25" i="118"/>
  <c r="G21" i="193" s="1"/>
  <c r="U46" i="193"/>
  <c r="U39" i="193"/>
  <c r="U29" i="193"/>
  <c r="P23" i="193"/>
  <c r="BD88" i="118"/>
  <c r="AI88" i="118" s="1"/>
  <c r="H74" i="193" s="1"/>
  <c r="P74" i="193" s="1"/>
  <c r="P46" i="193"/>
  <c r="BD112" i="118"/>
  <c r="AI112" i="118" s="1"/>
  <c r="H98" i="193" s="1"/>
  <c r="P98" i="193" s="1"/>
  <c r="AI46" i="118"/>
  <c r="H42" i="193" s="1"/>
  <c r="AH39" i="118"/>
  <c r="G35" i="193" s="1"/>
  <c r="P35" i="193" s="1"/>
  <c r="P39" i="193"/>
  <c r="P36" i="193"/>
  <c r="U23" i="193"/>
  <c r="AH36" i="118"/>
  <c r="G32" i="193" s="1"/>
  <c r="P32" i="193" s="1"/>
  <c r="BD123" i="118"/>
  <c r="AI123" i="118" s="1"/>
  <c r="H109" i="193" s="1"/>
  <c r="P109" i="193" s="1"/>
  <c r="U47" i="193"/>
  <c r="AH48" i="118"/>
  <c r="G44" i="193" s="1"/>
  <c r="P44" i="193" s="1"/>
  <c r="BD99" i="118"/>
  <c r="AI99" i="118" s="1"/>
  <c r="H85" i="193" s="1"/>
  <c r="P85" i="193" s="1"/>
  <c r="U22" i="193"/>
  <c r="BD106" i="118"/>
  <c r="AI106" i="118" s="1"/>
  <c r="H92" i="193" s="1"/>
  <c r="P92" i="193" s="1"/>
  <c r="P31" i="193"/>
  <c r="BD125" i="118"/>
  <c r="AI125" i="118" s="1"/>
  <c r="H111" i="193" s="1"/>
  <c r="P111" i="193" s="1"/>
  <c r="U50" i="193"/>
  <c r="BD96" i="118"/>
  <c r="AI96" i="118" s="1"/>
  <c r="H82" i="193" s="1"/>
  <c r="P82" i="193" s="1"/>
  <c r="AH44" i="118"/>
  <c r="G40" i="193" s="1"/>
  <c r="U40" i="193" s="1"/>
  <c r="BD85" i="118"/>
  <c r="AI85" i="118" s="1"/>
  <c r="H71" i="193" s="1"/>
  <c r="U71" i="193" s="1"/>
  <c r="BD132" i="118"/>
  <c r="AI132" i="118" s="1"/>
  <c r="H118" i="193" s="1"/>
  <c r="P118" i="193" s="1"/>
  <c r="BD121" i="118"/>
  <c r="AI121" i="118" s="1"/>
  <c r="H107" i="193" s="1"/>
  <c r="P107" i="193" s="1"/>
  <c r="BD91" i="118"/>
  <c r="AI91" i="118" s="1"/>
  <c r="H77" i="193" s="1"/>
  <c r="P77" i="193" s="1"/>
  <c r="AH46" i="118"/>
  <c r="G42" i="193" s="1"/>
  <c r="U36" i="193"/>
  <c r="U49" i="193"/>
  <c r="BD107" i="118"/>
  <c r="AI107" i="118" s="1"/>
  <c r="H93" i="193" s="1"/>
  <c r="P93" i="193" s="1"/>
  <c r="P52" i="193"/>
  <c r="BD90" i="118"/>
  <c r="AI90" i="118" s="1"/>
  <c r="H76" i="193" s="1"/>
  <c r="P76" i="193" s="1"/>
  <c r="AH28" i="118"/>
  <c r="G24" i="193" s="1"/>
  <c r="P28" i="193"/>
  <c r="P87" i="193"/>
  <c r="P29" i="193"/>
  <c r="BD131" i="118"/>
  <c r="AI131" i="118" s="1"/>
  <c r="H117" i="193" s="1"/>
  <c r="P117" i="193" s="1"/>
  <c r="AH31" i="118"/>
  <c r="G27" i="193" s="1"/>
  <c r="U27" i="193" s="1"/>
  <c r="AI25" i="118"/>
  <c r="H21" i="193" s="1"/>
  <c r="AH52" i="118"/>
  <c r="G48" i="193" s="1"/>
  <c r="U48" i="193" s="1"/>
  <c r="AI28" i="118"/>
  <c r="H24" i="193" s="1"/>
  <c r="AI47" i="118"/>
  <c r="H43" i="193" s="1"/>
  <c r="AH47" i="118"/>
  <c r="G43" i="193" s="1"/>
  <c r="U31" i="193"/>
  <c r="AH130" i="118"/>
  <c r="G116" i="193" s="1"/>
  <c r="BD104" i="118"/>
  <c r="AI104" i="118" s="1"/>
  <c r="H90" i="193" s="1"/>
  <c r="P90" i="193" s="1"/>
  <c r="P37" i="193"/>
  <c r="U37" i="193"/>
  <c r="P38" i="193"/>
  <c r="U38" i="193"/>
  <c r="U25" i="193"/>
  <c r="U30" i="193"/>
  <c r="K176" i="199"/>
  <c r="K166" i="199"/>
  <c r="L86" i="199"/>
  <c r="L226" i="199"/>
  <c r="K226" i="199"/>
  <c r="T25" i="199"/>
  <c r="K91" i="199"/>
  <c r="L47" i="199"/>
  <c r="T202" i="199"/>
  <c r="L230" i="199"/>
  <c r="T226" i="199"/>
  <c r="K215" i="199"/>
  <c r="U183" i="199"/>
  <c r="T231" i="199"/>
  <c r="K81" i="199"/>
  <c r="M105" i="199"/>
  <c r="M24" i="199"/>
  <c r="V181" i="199"/>
  <c r="N96" i="199"/>
  <c r="W181" i="199"/>
  <c r="M219" i="199"/>
  <c r="AA104" i="118"/>
  <c r="N81" i="199"/>
  <c r="N156" i="199"/>
  <c r="W25" i="199"/>
  <c r="V99" i="118"/>
  <c r="M159" i="199"/>
  <c r="M211" i="199"/>
  <c r="V205" i="199"/>
  <c r="M121" i="199"/>
  <c r="L221" i="199"/>
  <c r="W118" i="199"/>
  <c r="N184" i="199"/>
  <c r="M233" i="199"/>
  <c r="V154" i="199"/>
  <c r="W97" i="199"/>
  <c r="K46" i="199"/>
  <c r="T188" i="199"/>
  <c r="W47" i="199"/>
  <c r="W85" i="199"/>
  <c r="V236" i="199"/>
  <c r="M109" i="199"/>
  <c r="W207" i="199"/>
  <c r="L106" i="199"/>
  <c r="W84" i="199"/>
  <c r="T47" i="199"/>
  <c r="M217" i="199"/>
  <c r="N38" i="199"/>
  <c r="H21" i="199"/>
  <c r="V221" i="199"/>
  <c r="V102" i="199"/>
  <c r="V95" i="199"/>
  <c r="M166" i="199"/>
  <c r="M213" i="199"/>
  <c r="T198" i="199"/>
  <c r="U219" i="199"/>
  <c r="M81" i="199"/>
  <c r="AA106" i="118"/>
  <c r="W123" i="199"/>
  <c r="V194" i="199"/>
  <c r="AA52" i="118"/>
  <c r="T186" i="199"/>
  <c r="V199" i="199"/>
  <c r="N51" i="199"/>
  <c r="V168" i="199"/>
  <c r="U74" i="199"/>
  <c r="W102" i="199"/>
  <c r="Z38" i="118"/>
  <c r="W98" i="199"/>
  <c r="N42" i="199"/>
  <c r="W82" i="199"/>
  <c r="M191" i="199"/>
  <c r="N166" i="199"/>
  <c r="W212" i="199"/>
  <c r="V165" i="199"/>
  <c r="N23" i="199"/>
  <c r="M86" i="199"/>
  <c r="V218" i="199"/>
  <c r="N85" i="199"/>
  <c r="W179" i="199"/>
  <c r="N169" i="199"/>
  <c r="W222" i="199"/>
  <c r="M187" i="199"/>
  <c r="N45" i="199"/>
  <c r="W170" i="199"/>
  <c r="N199" i="199"/>
  <c r="U35" i="199"/>
  <c r="N28" i="199"/>
  <c r="N176" i="199"/>
  <c r="V158" i="199"/>
  <c r="V188" i="199"/>
  <c r="W74" i="199"/>
  <c r="N75" i="199"/>
  <c r="W175" i="199"/>
  <c r="V196" i="199"/>
  <c r="V34" i="199"/>
  <c r="L27" i="199"/>
  <c r="V28" i="118"/>
  <c r="N231" i="199"/>
  <c r="L168" i="199"/>
  <c r="U208" i="199"/>
  <c r="H71" i="199"/>
  <c r="M218" i="199"/>
  <c r="N215" i="199"/>
  <c r="V233" i="199"/>
  <c r="V192" i="199"/>
  <c r="M173" i="199"/>
  <c r="M51" i="199"/>
  <c r="K75" i="199"/>
  <c r="M192" i="199"/>
  <c r="L188" i="199"/>
  <c r="M38" i="199"/>
  <c r="V71" i="199"/>
  <c r="L172" i="199"/>
  <c r="V85" i="199"/>
  <c r="N36" i="199"/>
  <c r="N33" i="199"/>
  <c r="N120" i="199"/>
  <c r="N172" i="199"/>
  <c r="V189" i="199"/>
  <c r="W225" i="199"/>
  <c r="N24" i="199"/>
  <c r="K218" i="199"/>
  <c r="V109" i="199"/>
  <c r="M164" i="199"/>
  <c r="AA131" i="118"/>
  <c r="N165" i="199"/>
  <c r="K188" i="199"/>
  <c r="N232" i="199"/>
  <c r="M119" i="199"/>
  <c r="K84" i="199"/>
  <c r="N25" i="199"/>
  <c r="T192" i="199"/>
  <c r="L151" i="199"/>
  <c r="W34" i="199"/>
  <c r="W156" i="199"/>
  <c r="V160" i="199"/>
  <c r="M202" i="199"/>
  <c r="N99" i="199"/>
  <c r="V225" i="199"/>
  <c r="W174" i="199"/>
  <c r="N227" i="199"/>
  <c r="W39" i="199"/>
  <c r="W171" i="199"/>
  <c r="W193" i="199"/>
  <c r="T179" i="199"/>
  <c r="T115" i="199"/>
  <c r="T183" i="199"/>
  <c r="L112" i="199"/>
  <c r="L156" i="199"/>
  <c r="W113" i="199"/>
  <c r="W218" i="199"/>
  <c r="N86" i="199"/>
  <c r="M221" i="199"/>
  <c r="V220" i="199"/>
  <c r="M214" i="199"/>
  <c r="M28" i="199"/>
  <c r="M154" i="199"/>
  <c r="M199" i="199"/>
  <c r="V187" i="199"/>
  <c r="M230" i="199"/>
  <c r="M198" i="199"/>
  <c r="AA54" i="118"/>
  <c r="V223" i="199"/>
  <c r="L81" i="199"/>
  <c r="V177" i="199"/>
  <c r="V74" i="199"/>
  <c r="W116" i="199"/>
  <c r="N161" i="199"/>
  <c r="N31" i="199"/>
  <c r="AA98" i="118"/>
  <c r="V227" i="199"/>
  <c r="W130" i="118"/>
  <c r="W154" i="199"/>
  <c r="M90" i="199"/>
  <c r="K89" i="199"/>
  <c r="L35" i="199"/>
  <c r="T208" i="199"/>
  <c r="K34" i="199"/>
  <c r="T170" i="199"/>
  <c r="W209" i="199"/>
  <c r="M229" i="199"/>
  <c r="L186" i="199"/>
  <c r="V155" i="199"/>
  <c r="W230" i="199"/>
  <c r="W85" i="118"/>
  <c r="W125" i="118"/>
  <c r="N224" i="199"/>
  <c r="M224" i="199"/>
  <c r="W46" i="199"/>
  <c r="W220" i="199"/>
  <c r="V119" i="199"/>
  <c r="K221" i="199"/>
  <c r="N123" i="199"/>
  <c r="V163" i="199"/>
  <c r="W27" i="199"/>
  <c r="T117" i="199"/>
  <c r="N164" i="199"/>
  <c r="N170" i="199"/>
  <c r="V89" i="199"/>
  <c r="V39" i="118"/>
  <c r="V32" i="199"/>
  <c r="K235" i="199"/>
  <c r="T48" i="199"/>
  <c r="M117" i="199"/>
  <c r="V80" i="199"/>
  <c r="T106" i="199"/>
  <c r="V116" i="199"/>
  <c r="N95" i="199"/>
  <c r="AA44" i="118"/>
  <c r="M205" i="199"/>
  <c r="T34" i="199"/>
  <c r="AA30" i="118"/>
  <c r="W198" i="199"/>
  <c r="T74" i="199"/>
  <c r="N158" i="199"/>
  <c r="M190" i="199"/>
  <c r="W228" i="199"/>
  <c r="M26" i="199"/>
  <c r="W186" i="199"/>
  <c r="S21" i="199"/>
  <c r="M75" i="199"/>
  <c r="N30" i="199"/>
  <c r="W194" i="199"/>
  <c r="W40" i="199"/>
  <c r="V197" i="199"/>
  <c r="V79" i="199"/>
  <c r="W77" i="199"/>
  <c r="M225" i="199"/>
  <c r="V179" i="199"/>
  <c r="W185" i="199"/>
  <c r="K197" i="199"/>
  <c r="U71" i="199"/>
  <c r="M206" i="199"/>
  <c r="AA31" i="118"/>
  <c r="W164" i="199"/>
  <c r="V176" i="199"/>
  <c r="V219" i="199"/>
  <c r="V175" i="199"/>
  <c r="N122" i="199"/>
  <c r="W73" i="199"/>
  <c r="W105" i="199"/>
  <c r="L84" i="199"/>
  <c r="W28" i="199"/>
  <c r="M176" i="199"/>
  <c r="V77" i="199"/>
  <c r="W168" i="199"/>
  <c r="V47" i="199"/>
  <c r="N160" i="199"/>
  <c r="V45" i="199"/>
  <c r="V217" i="199"/>
  <c r="N175" i="199"/>
  <c r="V204" i="199"/>
  <c r="U193" i="199"/>
  <c r="M85" i="199"/>
  <c r="W80" i="199"/>
  <c r="W107" i="199"/>
  <c r="N198" i="199"/>
  <c r="N39" i="199"/>
  <c r="W180" i="199"/>
  <c r="W79" i="199"/>
  <c r="N203" i="199"/>
  <c r="V42" i="199"/>
  <c r="L21" i="199"/>
  <c r="K43" i="199"/>
  <c r="M157" i="199"/>
  <c r="M46" i="199"/>
  <c r="U84" i="199"/>
  <c r="L34" i="199"/>
  <c r="W48" i="199"/>
  <c r="M203" i="199"/>
  <c r="V24" i="199"/>
  <c r="N201" i="199"/>
  <c r="N48" i="199"/>
  <c r="V37" i="199"/>
  <c r="M73" i="199"/>
  <c r="M100" i="199"/>
  <c r="W233" i="199"/>
  <c r="M122" i="199"/>
  <c r="M177" i="199"/>
  <c r="U96" i="199"/>
  <c r="N217" i="199"/>
  <c r="N208" i="199"/>
  <c r="N155" i="199"/>
  <c r="T46" i="199"/>
  <c r="W159" i="199"/>
  <c r="N234" i="199"/>
  <c r="N26" i="199"/>
  <c r="W103" i="199"/>
  <c r="V184" i="199"/>
  <c r="V214" i="199"/>
  <c r="N212" i="199"/>
  <c r="V29" i="199"/>
  <c r="N153" i="199"/>
  <c r="M207" i="199"/>
  <c r="M156" i="199"/>
  <c r="N206" i="199"/>
  <c r="M120" i="199"/>
  <c r="V76" i="199"/>
  <c r="N102" i="199"/>
  <c r="T228" i="199"/>
  <c r="W35" i="199"/>
  <c r="N159" i="199"/>
  <c r="M111" i="199"/>
  <c r="V25" i="199"/>
  <c r="M178" i="199"/>
  <c r="U192" i="199"/>
  <c r="M172" i="199"/>
  <c r="Z125" i="118"/>
  <c r="M80" i="199"/>
  <c r="N109" i="199"/>
  <c r="K205" i="199"/>
  <c r="N107" i="199"/>
  <c r="L173" i="199"/>
  <c r="T84" i="199"/>
  <c r="W167" i="199"/>
  <c r="W231" i="199"/>
  <c r="N72" i="199"/>
  <c r="M197" i="199"/>
  <c r="V153" i="199"/>
  <c r="W169" i="199"/>
  <c r="G71" i="199"/>
  <c r="N223" i="199"/>
  <c r="W202" i="199"/>
  <c r="V46" i="199"/>
  <c r="V99" i="199"/>
  <c r="N205" i="199"/>
  <c r="N106" i="199"/>
  <c r="N226" i="199"/>
  <c r="V183" i="199"/>
  <c r="L75" i="199"/>
  <c r="N178" i="199"/>
  <c r="M78" i="199"/>
  <c r="M102" i="199"/>
  <c r="V118" i="199"/>
  <c r="U88" i="199"/>
  <c r="U179" i="199"/>
  <c r="K76" i="199"/>
  <c r="K168" i="199"/>
  <c r="U91" i="199"/>
  <c r="U231" i="199"/>
  <c r="U198" i="199"/>
  <c r="AA114" i="118"/>
  <c r="Z91" i="118"/>
  <c r="N229" i="199"/>
  <c r="N78" i="199"/>
  <c r="M98" i="199"/>
  <c r="M161" i="199"/>
  <c r="AA39" i="118"/>
  <c r="V231" i="199"/>
  <c r="V50" i="199"/>
  <c r="W121" i="199"/>
  <c r="V152" i="199"/>
  <c r="N29" i="199"/>
  <c r="N236" i="199"/>
  <c r="V33" i="199"/>
  <c r="M234" i="199"/>
  <c r="N220" i="199"/>
  <c r="M236" i="199"/>
  <c r="M36" i="199"/>
  <c r="V75" i="199"/>
  <c r="V31" i="199"/>
  <c r="W51" i="199"/>
  <c r="V107" i="199"/>
  <c r="K156" i="199"/>
  <c r="T219" i="199"/>
  <c r="AA112" i="118"/>
  <c r="M186" i="199"/>
  <c r="M227" i="199"/>
  <c r="W41" i="199"/>
  <c r="W108" i="199"/>
  <c r="M45" i="199"/>
  <c r="N41" i="199"/>
  <c r="M108" i="199"/>
  <c r="W43" i="199"/>
  <c r="M104" i="199"/>
  <c r="N163" i="199"/>
  <c r="W187" i="199"/>
  <c r="V208" i="199"/>
  <c r="W229" i="199"/>
  <c r="W153" i="199"/>
  <c r="T215" i="199"/>
  <c r="U34" i="199"/>
  <c r="N27" i="199"/>
  <c r="V121" i="118"/>
  <c r="V78" i="199"/>
  <c r="V72" i="199"/>
  <c r="W183" i="199"/>
  <c r="V83" i="199"/>
  <c r="V216" i="199"/>
  <c r="V121" i="199"/>
  <c r="N110" i="199"/>
  <c r="N22" i="199"/>
  <c r="AA38" i="118"/>
  <c r="V200" i="199"/>
  <c r="V112" i="199"/>
  <c r="M107" i="199"/>
  <c r="N77" i="199"/>
  <c r="M232" i="199"/>
  <c r="N105" i="199"/>
  <c r="N162" i="199"/>
  <c r="M160" i="199"/>
  <c r="K106" i="199"/>
  <c r="T93" i="199"/>
  <c r="L216" i="199"/>
  <c r="M231" i="199"/>
  <c r="V115" i="199"/>
  <c r="M101" i="199"/>
  <c r="V162" i="199"/>
  <c r="V120" i="199"/>
  <c r="V166" i="199"/>
  <c r="N216" i="199"/>
  <c r="W195" i="199"/>
  <c r="M195" i="199"/>
  <c r="U160" i="199"/>
  <c r="J21" i="199"/>
  <c r="V201" i="199"/>
  <c r="W199" i="199"/>
  <c r="Z123" i="118"/>
  <c r="V44" i="199"/>
  <c r="V157" i="199"/>
  <c r="W86" i="199"/>
  <c r="M22" i="199"/>
  <c r="V96" i="199"/>
  <c r="V87" i="199"/>
  <c r="W160" i="199"/>
  <c r="T35" i="199"/>
  <c r="T71" i="199"/>
  <c r="N185" i="199"/>
  <c r="U102" i="199"/>
  <c r="U175" i="199"/>
  <c r="U170" i="199"/>
  <c r="L218" i="199"/>
  <c r="N32" i="199"/>
  <c r="W208" i="199"/>
  <c r="M181" i="199"/>
  <c r="N47" i="199"/>
  <c r="W91" i="199"/>
  <c r="W178" i="199"/>
  <c r="W78" i="199"/>
  <c r="K151" i="199"/>
  <c r="N207" i="199"/>
  <c r="W92" i="199"/>
  <c r="N168" i="199"/>
  <c r="W52" i="199"/>
  <c r="L99" i="199"/>
  <c r="M228" i="199"/>
  <c r="K21" i="199"/>
  <c r="W90" i="199"/>
  <c r="V203" i="199"/>
  <c r="W205" i="199"/>
  <c r="V23" i="199"/>
  <c r="Z31" i="118"/>
  <c r="U211" i="199"/>
  <c r="T96" i="199"/>
  <c r="W213" i="199"/>
  <c r="V51" i="199"/>
  <c r="M97" i="199"/>
  <c r="N186" i="199"/>
  <c r="J71" i="199"/>
  <c r="W112" i="199"/>
  <c r="W122" i="199"/>
  <c r="N74" i="199"/>
  <c r="N219" i="199"/>
  <c r="W203" i="199"/>
  <c r="K27" i="199"/>
  <c r="M182" i="199"/>
  <c r="N21" i="199"/>
  <c r="W111" i="199"/>
  <c r="W182" i="199"/>
  <c r="V117" i="199"/>
  <c r="L43" i="199"/>
  <c r="M209" i="199"/>
  <c r="W214" i="199"/>
  <c r="M114" i="199"/>
  <c r="M152" i="199"/>
  <c r="V156" i="199"/>
  <c r="V38" i="199"/>
  <c r="T72" i="199"/>
  <c r="K117" i="199"/>
  <c r="L211" i="199"/>
  <c r="W81" i="199"/>
  <c r="N222" i="199"/>
  <c r="N112" i="199"/>
  <c r="W190" i="199"/>
  <c r="M193" i="199"/>
  <c r="W224" i="199"/>
  <c r="W75" i="199"/>
  <c r="M95" i="199"/>
  <c r="M50" i="199"/>
  <c r="R21" i="199"/>
  <c r="N167" i="199"/>
  <c r="W211" i="199"/>
  <c r="M196" i="199"/>
  <c r="U215" i="199"/>
  <c r="M34" i="199"/>
  <c r="N73" i="199"/>
  <c r="K99" i="199"/>
  <c r="N151" i="199"/>
  <c r="U46" i="199"/>
  <c r="Z131" i="118"/>
  <c r="M184" i="199"/>
  <c r="M216" i="199"/>
  <c r="N187" i="199"/>
  <c r="U117" i="199"/>
  <c r="W121" i="118"/>
  <c r="N93" i="199"/>
  <c r="W216" i="199"/>
  <c r="N157" i="199"/>
  <c r="Z98" i="118"/>
  <c r="V92" i="199"/>
  <c r="K105" i="199"/>
  <c r="W76" i="199"/>
  <c r="V27" i="199"/>
  <c r="K71" i="199"/>
  <c r="M168" i="199"/>
  <c r="W217" i="199"/>
  <c r="U37" i="199"/>
  <c r="W25" i="118"/>
  <c r="N230" i="199"/>
  <c r="W83" i="199"/>
  <c r="V211" i="199"/>
  <c r="T160" i="199"/>
  <c r="N88" i="199"/>
  <c r="W235" i="199"/>
  <c r="V41" i="199"/>
  <c r="V43" i="199"/>
  <c r="Z96" i="118"/>
  <c r="V90" i="118"/>
  <c r="W226" i="199"/>
  <c r="N49" i="199"/>
  <c r="V21" i="199"/>
  <c r="M158" i="199"/>
  <c r="M112" i="199"/>
  <c r="W114" i="199"/>
  <c r="M44" i="199"/>
  <c r="V230" i="199"/>
  <c r="L205" i="199"/>
  <c r="AA28" i="118"/>
  <c r="M40" i="199"/>
  <c r="M91" i="199"/>
  <c r="L155" i="199"/>
  <c r="T175" i="199"/>
  <c r="L117" i="199"/>
  <c r="T193" i="199"/>
  <c r="W96" i="199"/>
  <c r="V98" i="199"/>
  <c r="W94" i="199"/>
  <c r="Z44" i="118"/>
  <c r="M89" i="199"/>
  <c r="W22" i="199"/>
  <c r="W29" i="199"/>
  <c r="V84" i="199"/>
  <c r="N37" i="199"/>
  <c r="W24" i="199"/>
  <c r="V90" i="199"/>
  <c r="V104" i="199"/>
  <c r="M48" i="199"/>
  <c r="M118" i="199"/>
  <c r="N171" i="199"/>
  <c r="AA132" i="118"/>
  <c r="W219" i="199"/>
  <c r="N46" i="199"/>
  <c r="W123" i="118"/>
  <c r="N188" i="199"/>
  <c r="N87" i="199"/>
  <c r="N204" i="199"/>
  <c r="L175" i="199"/>
  <c r="W72" i="199"/>
  <c r="V30" i="199"/>
  <c r="N233" i="199"/>
  <c r="V180" i="199"/>
  <c r="V161" i="199"/>
  <c r="W172" i="199"/>
  <c r="V85" i="118"/>
  <c r="N79" i="199"/>
  <c r="M47" i="199"/>
  <c r="M32" i="199"/>
  <c r="V209" i="199"/>
  <c r="M83" i="199"/>
  <c r="N182" i="199"/>
  <c r="V106" i="118"/>
  <c r="V26" i="199"/>
  <c r="M52" i="199"/>
  <c r="L235" i="199"/>
  <c r="U48" i="199"/>
  <c r="W163" i="199"/>
  <c r="N179" i="199"/>
  <c r="AA88" i="118"/>
  <c r="K211" i="199"/>
  <c r="M41" i="199"/>
  <c r="N34" i="199"/>
  <c r="N228" i="199"/>
  <c r="W173" i="199"/>
  <c r="N191" i="199"/>
  <c r="U234" i="199"/>
  <c r="M153" i="199"/>
  <c r="M103" i="199"/>
  <c r="N193" i="199"/>
  <c r="U47" i="199"/>
  <c r="M210" i="199"/>
  <c r="V210" i="199"/>
  <c r="N43" i="199"/>
  <c r="AA96" i="118"/>
  <c r="AA90" i="118"/>
  <c r="M82" i="199"/>
  <c r="G21" i="199"/>
  <c r="T37" i="199"/>
  <c r="V73" i="199"/>
  <c r="W152" i="199"/>
  <c r="N116" i="199"/>
  <c r="V130" i="118"/>
  <c r="V206" i="199"/>
  <c r="W176" i="199"/>
  <c r="M179" i="199"/>
  <c r="V186" i="199"/>
  <c r="N118" i="199"/>
  <c r="U93" i="199"/>
  <c r="K216" i="199"/>
  <c r="V25" i="118"/>
  <c r="V46" i="118"/>
  <c r="W232" i="199"/>
  <c r="W36" i="199"/>
  <c r="W234" i="199"/>
  <c r="V195" i="199"/>
  <c r="N108" i="199"/>
  <c r="M87" i="199"/>
  <c r="W88" i="199"/>
  <c r="N94" i="199"/>
  <c r="V213" i="199"/>
  <c r="M29" i="199"/>
  <c r="V101" i="199"/>
  <c r="L42" i="199"/>
  <c r="T187" i="199"/>
  <c r="Z133" i="118"/>
  <c r="V226" i="199"/>
  <c r="N115" i="199"/>
  <c r="V212" i="199"/>
  <c r="M155" i="199"/>
  <c r="M115" i="199"/>
  <c r="M183" i="199"/>
  <c r="V94" i="199"/>
  <c r="M223" i="199"/>
  <c r="W157" i="199"/>
  <c r="V234" i="199"/>
  <c r="Z47" i="118"/>
  <c r="M88" i="199"/>
  <c r="M93" i="199"/>
  <c r="W37" i="199"/>
  <c r="V191" i="199"/>
  <c r="W201" i="199"/>
  <c r="AA91" i="118"/>
  <c r="K172" i="199"/>
  <c r="M235" i="199"/>
  <c r="Z104" i="118"/>
  <c r="N121" i="199"/>
  <c r="V49" i="199"/>
  <c r="Z107" i="118"/>
  <c r="M208" i="199"/>
  <c r="I21" i="199"/>
  <c r="Z36" i="118"/>
  <c r="N202" i="199"/>
  <c r="V164" i="199"/>
  <c r="V113" i="199"/>
  <c r="M35" i="199"/>
  <c r="W155" i="199"/>
  <c r="W100" i="199"/>
  <c r="N82" i="199"/>
  <c r="L89" i="199"/>
  <c r="W32" i="199"/>
  <c r="V88" i="199"/>
  <c r="U21" i="199"/>
  <c r="N90" i="199"/>
  <c r="L46" i="199"/>
  <c r="AA36" i="118"/>
  <c r="L76" i="199"/>
  <c r="U226" i="199"/>
  <c r="K112" i="199"/>
  <c r="U188" i="199"/>
  <c r="W31" i="199"/>
  <c r="W165" i="199"/>
  <c r="V93" i="199"/>
  <c r="W191" i="199"/>
  <c r="W42" i="199"/>
  <c r="N194" i="199"/>
  <c r="V110" i="199"/>
  <c r="V81" i="199"/>
  <c r="V228" i="199"/>
  <c r="N92" i="199"/>
  <c r="W119" i="199"/>
  <c r="V30" i="118"/>
  <c r="N190" i="199"/>
  <c r="N91" i="199"/>
  <c r="N35" i="199"/>
  <c r="M49" i="199"/>
  <c r="N180" i="199"/>
  <c r="V190" i="199"/>
  <c r="N80" i="199"/>
  <c r="V91" i="199"/>
  <c r="K175" i="199"/>
  <c r="V28" i="199"/>
  <c r="V105" i="199"/>
  <c r="W236" i="199"/>
  <c r="Z124" i="118"/>
  <c r="AA46" i="118"/>
  <c r="M194" i="199"/>
  <c r="V207" i="199"/>
  <c r="N200" i="199"/>
  <c r="W95" i="199"/>
  <c r="V88" i="118"/>
  <c r="M77" i="199"/>
  <c r="N177" i="199"/>
  <c r="N84" i="199"/>
  <c r="M74" i="199"/>
  <c r="L105" i="199"/>
  <c r="W30" i="199"/>
  <c r="AA99" i="118"/>
  <c r="W223" i="199"/>
  <c r="W45" i="199"/>
  <c r="V202" i="199"/>
  <c r="W200" i="199"/>
  <c r="M188" i="199"/>
  <c r="M76" i="199"/>
  <c r="N213" i="199"/>
  <c r="V52" i="199"/>
  <c r="V159" i="199"/>
  <c r="L197" i="199"/>
  <c r="W206" i="199"/>
  <c r="U151" i="199"/>
  <c r="M174" i="199"/>
  <c r="V215" i="199"/>
  <c r="W106" i="199"/>
  <c r="N189" i="199"/>
  <c r="W227" i="199"/>
  <c r="N113" i="199"/>
  <c r="T234" i="199"/>
  <c r="V173" i="199"/>
  <c r="M92" i="199"/>
  <c r="V40" i="199"/>
  <c r="U228" i="199"/>
  <c r="N101" i="199"/>
  <c r="W215" i="199"/>
  <c r="M222" i="199"/>
  <c r="M79" i="199"/>
  <c r="V97" i="199"/>
  <c r="AA166" i="199" l="1"/>
  <c r="AA176" i="199"/>
  <c r="E73" i="230"/>
  <c r="E68" i="230"/>
  <c r="E60" i="230"/>
  <c r="E65" i="230"/>
  <c r="E55" i="230"/>
  <c r="E54" i="230"/>
  <c r="C35" i="234" s="1"/>
  <c r="E57" i="230"/>
  <c r="E59" i="228"/>
  <c r="E66" i="230"/>
  <c r="E59" i="230"/>
  <c r="AA230" i="199"/>
  <c r="AA202" i="199"/>
  <c r="AA25" i="199"/>
  <c r="AA86" i="199"/>
  <c r="E46" i="228"/>
  <c r="E44" i="228"/>
  <c r="E41" i="228"/>
  <c r="C23" i="222" s="1"/>
  <c r="E21" i="228"/>
  <c r="E42" i="228"/>
  <c r="C24" i="222" s="1"/>
  <c r="E33" i="228"/>
  <c r="C15" i="222" s="1"/>
  <c r="E55" i="228"/>
  <c r="E32" i="228"/>
  <c r="C14" i="222" s="1"/>
  <c r="E34" i="228"/>
  <c r="E43" i="228"/>
  <c r="E38" i="228"/>
  <c r="C20" i="222" s="1"/>
  <c r="E39" i="228"/>
  <c r="C21" i="222" s="1"/>
  <c r="E45" i="228"/>
  <c r="C27" i="222" s="1"/>
  <c r="AA226" i="199"/>
  <c r="AA76" i="199"/>
  <c r="AA187" i="199"/>
  <c r="AA42" i="199"/>
  <c r="AA179" i="199"/>
  <c r="AA88" i="199"/>
  <c r="AA173" i="199"/>
  <c r="E62" i="230"/>
  <c r="C43" i="234" s="1"/>
  <c r="AJ181" i="207"/>
  <c r="BT181" i="207" s="1"/>
  <c r="AI181" i="207"/>
  <c r="BS181" i="207" s="1"/>
  <c r="E70" i="230"/>
  <c r="C51" i="234" s="1"/>
  <c r="E69" i="230"/>
  <c r="E67" i="230"/>
  <c r="AK101" i="207"/>
  <c r="AK89" i="207" s="1"/>
  <c r="E64" i="230"/>
  <c r="C45" i="234" s="1"/>
  <c r="E72" i="230"/>
  <c r="C53" i="234" s="1"/>
  <c r="E58" i="230"/>
  <c r="C39" i="234" s="1"/>
  <c r="E71" i="230"/>
  <c r="C52" i="234" s="1"/>
  <c r="E61" i="230"/>
  <c r="C42" i="234" s="1"/>
  <c r="E63" i="230"/>
  <c r="AA102" i="199"/>
  <c r="AA155" i="199"/>
  <c r="AA115" i="199"/>
  <c r="AA168" i="199"/>
  <c r="E68" i="228"/>
  <c r="C49" i="222" s="1"/>
  <c r="E71" i="228"/>
  <c r="C52" i="222" s="1"/>
  <c r="E73" i="228"/>
  <c r="C54" i="222" s="1"/>
  <c r="E56" i="228"/>
  <c r="C37" i="222" s="1"/>
  <c r="E60" i="228"/>
  <c r="E66" i="228"/>
  <c r="C47" i="222" s="1"/>
  <c r="E63" i="228"/>
  <c r="C44" i="222" s="1"/>
  <c r="E65" i="228"/>
  <c r="C46" i="222" s="1"/>
  <c r="E57" i="228"/>
  <c r="E74" i="228"/>
  <c r="C55" i="222" s="1"/>
  <c r="E58" i="228"/>
  <c r="E69" i="228"/>
  <c r="E54" i="228"/>
  <c r="E61" i="228"/>
  <c r="C42" i="222" s="1"/>
  <c r="E72" i="228"/>
  <c r="C53" i="222" s="1"/>
  <c r="E62" i="228"/>
  <c r="C43" i="222" s="1"/>
  <c r="E64" i="228"/>
  <c r="E67" i="228"/>
  <c r="C48" i="222" s="1"/>
  <c r="AA208" i="199"/>
  <c r="AA72" i="199"/>
  <c r="AA170" i="199"/>
  <c r="AA231" i="199"/>
  <c r="AA112" i="199"/>
  <c r="AA183" i="199"/>
  <c r="AA91" i="199"/>
  <c r="AJ101" i="207"/>
  <c r="BT101" i="207" s="1"/>
  <c r="AA27" i="199"/>
  <c r="AA46" i="199"/>
  <c r="AA35" i="199"/>
  <c r="AA37" i="199"/>
  <c r="AA89" i="199"/>
  <c r="Z21" i="199"/>
  <c r="AA205" i="199"/>
  <c r="AA192" i="199"/>
  <c r="AA193" i="199"/>
  <c r="AA105" i="199"/>
  <c r="AA43" i="199"/>
  <c r="AA93" i="199"/>
  <c r="AA160" i="199"/>
  <c r="AA228" i="199"/>
  <c r="AA216" i="199"/>
  <c r="AA75" i="199"/>
  <c r="AA84" i="199"/>
  <c r="AA47" i="199"/>
  <c r="AA74" i="199"/>
  <c r="AA117" i="199"/>
  <c r="AA234" i="199"/>
  <c r="AA219" i="199"/>
  <c r="AA48" i="199"/>
  <c r="AA34" i="199"/>
  <c r="AA197" i="199"/>
  <c r="AA235" i="199"/>
  <c r="Y21" i="199"/>
  <c r="AA215" i="199"/>
  <c r="AA81" i="199"/>
  <c r="AA96" i="199"/>
  <c r="AA99" i="199"/>
  <c r="AA175" i="199"/>
  <c r="AA172" i="199"/>
  <c r="AA188" i="199"/>
  <c r="AA221" i="199"/>
  <c r="AA218" i="199"/>
  <c r="AA198" i="199"/>
  <c r="AA156" i="199"/>
  <c r="Y71" i="199"/>
  <c r="AK101" i="208"/>
  <c r="AI101" i="208"/>
  <c r="BS101" i="208" s="1"/>
  <c r="AJ101" i="208"/>
  <c r="BT101" i="208" s="1"/>
  <c r="AK181" i="208"/>
  <c r="AI181" i="208"/>
  <c r="BS181" i="208" s="1"/>
  <c r="AJ181" i="208"/>
  <c r="BT181" i="208" s="1"/>
  <c r="AK29" i="207"/>
  <c r="AK30" i="207"/>
  <c r="W29" i="207"/>
  <c r="W30" i="207"/>
  <c r="W90" i="207"/>
  <c r="W89" i="207"/>
  <c r="AK29" i="208"/>
  <c r="AK30" i="208"/>
  <c r="AY89" i="207"/>
  <c r="AK169" i="207"/>
  <c r="AK170" i="207"/>
  <c r="AY30" i="208"/>
  <c r="H67" i="228"/>
  <c r="F48" i="222" s="1"/>
  <c r="H61" i="228"/>
  <c r="F42" i="222" s="1"/>
  <c r="H68" i="228"/>
  <c r="F49" i="222" s="1"/>
  <c r="H56" i="228"/>
  <c r="F37" i="222" s="1"/>
  <c r="H69" i="228"/>
  <c r="F50" i="222" s="1"/>
  <c r="H60" i="228"/>
  <c r="F41" i="222" s="1"/>
  <c r="H62" i="228"/>
  <c r="F43" i="222" s="1"/>
  <c r="H72" i="228"/>
  <c r="F53" i="222" s="1"/>
  <c r="H54" i="228"/>
  <c r="F35" i="222" s="1"/>
  <c r="H71" i="228"/>
  <c r="F52" i="222" s="1"/>
  <c r="H74" i="228"/>
  <c r="F55" i="222" s="1"/>
  <c r="H59" i="228"/>
  <c r="F40" i="222" s="1"/>
  <c r="H64" i="228"/>
  <c r="F45" i="222" s="1"/>
  <c r="H65" i="228"/>
  <c r="F46" i="222" s="1"/>
  <c r="H57" i="228"/>
  <c r="F38" i="222" s="1"/>
  <c r="H73" i="228"/>
  <c r="F54" i="222" s="1"/>
  <c r="H58" i="228"/>
  <c r="F39" i="222" s="1"/>
  <c r="H63" i="228"/>
  <c r="F44" i="222" s="1"/>
  <c r="H55" i="228"/>
  <c r="F36" i="222" s="1"/>
  <c r="H70" i="228"/>
  <c r="F51" i="222" s="1"/>
  <c r="O32" i="232"/>
  <c r="M14" i="236" s="1"/>
  <c r="O32" i="230"/>
  <c r="M14" i="234" s="1"/>
  <c r="O33" i="230"/>
  <c r="M15" i="234" s="1"/>
  <c r="O33" i="228"/>
  <c r="M15" i="222" s="1"/>
  <c r="O32" i="228"/>
  <c r="M14" i="222" s="1"/>
  <c r="O33" i="232"/>
  <c r="M15" i="236" s="1"/>
  <c r="O32" i="231"/>
  <c r="M14" i="235" s="1"/>
  <c r="AY169" i="208"/>
  <c r="K11" i="228"/>
  <c r="H33" i="228"/>
  <c r="F15" i="222" s="1"/>
  <c r="H21" i="228"/>
  <c r="H42" i="228"/>
  <c r="F24" i="222" s="1"/>
  <c r="H35" i="228"/>
  <c r="F17" i="222" s="1"/>
  <c r="H46" i="228"/>
  <c r="F28" i="222" s="1"/>
  <c r="H41" i="228"/>
  <c r="F23" i="222" s="1"/>
  <c r="S22" i="227"/>
  <c r="S52" i="227" s="1"/>
  <c r="K12" i="230" s="1"/>
  <c r="R22" i="227"/>
  <c r="R52" i="227" s="1"/>
  <c r="K11" i="230" s="1"/>
  <c r="I21" i="227"/>
  <c r="I51" i="227" s="1"/>
  <c r="I23" i="227"/>
  <c r="I53" i="227" s="1"/>
  <c r="K9" i="231" s="1"/>
  <c r="J21" i="227"/>
  <c r="J51" i="227" s="1"/>
  <c r="I22" i="227"/>
  <c r="I52" i="227" s="1"/>
  <c r="K9" i="230" s="1"/>
  <c r="K43" i="230" s="1"/>
  <c r="J23" i="227"/>
  <c r="J53" i="227" s="1"/>
  <c r="K10" i="231" s="1"/>
  <c r="S21" i="227"/>
  <c r="S51" i="227" s="1"/>
  <c r="H39" i="228"/>
  <c r="F21" i="222" s="1"/>
  <c r="H38" i="228"/>
  <c r="F20" i="222" s="1"/>
  <c r="H45" i="228"/>
  <c r="F27" i="222" s="1"/>
  <c r="H44" i="228"/>
  <c r="F26" i="222" s="1"/>
  <c r="H34" i="228"/>
  <c r="F16" i="222" s="1"/>
  <c r="H43" i="228"/>
  <c r="F25" i="222" s="1"/>
  <c r="H37" i="228"/>
  <c r="F19" i="222" s="1"/>
  <c r="H32" i="228"/>
  <c r="F14" i="222" s="1"/>
  <c r="H22" i="228"/>
  <c r="H40" i="228"/>
  <c r="F22" i="222" s="1"/>
  <c r="F43" i="235"/>
  <c r="F14" i="235"/>
  <c r="F36" i="235"/>
  <c r="F37" i="235"/>
  <c r="F45" i="235"/>
  <c r="F53" i="235"/>
  <c r="F16" i="235"/>
  <c r="F24" i="235"/>
  <c r="F38" i="235"/>
  <c r="F46" i="235"/>
  <c r="F54" i="235"/>
  <c r="F17" i="235"/>
  <c r="F25" i="235"/>
  <c r="F35" i="235"/>
  <c r="F22" i="235"/>
  <c r="F44" i="235"/>
  <c r="F52" i="235"/>
  <c r="F15" i="235"/>
  <c r="F23" i="235"/>
  <c r="F47" i="235"/>
  <c r="F26" i="235"/>
  <c r="F40" i="235"/>
  <c r="F48" i="235"/>
  <c r="F19" i="235"/>
  <c r="F27" i="235"/>
  <c r="F39" i="235"/>
  <c r="F55" i="235"/>
  <c r="F18" i="235"/>
  <c r="F41" i="235"/>
  <c r="F49" i="235"/>
  <c r="F20" i="235"/>
  <c r="F28" i="235"/>
  <c r="F51" i="235"/>
  <c r="M15" i="235"/>
  <c r="F42" i="235"/>
  <c r="F50" i="235"/>
  <c r="F21" i="235"/>
  <c r="F25" i="234"/>
  <c r="F36" i="234"/>
  <c r="F51" i="234"/>
  <c r="F38" i="234"/>
  <c r="C54" i="234"/>
  <c r="C36" i="234"/>
  <c r="F18" i="234"/>
  <c r="F24" i="234"/>
  <c r="F14" i="234"/>
  <c r="F35" i="234"/>
  <c r="F48" i="234"/>
  <c r="F19" i="234"/>
  <c r="C44" i="234"/>
  <c r="C55" i="234"/>
  <c r="BL181" i="207"/>
  <c r="BX181" i="207" s="1"/>
  <c r="F16" i="234"/>
  <c r="F55" i="234"/>
  <c r="F53" i="234"/>
  <c r="C40" i="234"/>
  <c r="F23" i="234"/>
  <c r="F42" i="234"/>
  <c r="F20" i="234"/>
  <c r="F45" i="234"/>
  <c r="C49" i="234"/>
  <c r="F21" i="234"/>
  <c r="F41" i="234"/>
  <c r="F39" i="234"/>
  <c r="F37" i="234"/>
  <c r="F17" i="234"/>
  <c r="F22" i="234"/>
  <c r="F43" i="234"/>
  <c r="F27" i="234"/>
  <c r="F15" i="234"/>
  <c r="F49" i="234"/>
  <c r="C47" i="234"/>
  <c r="AY89" i="208"/>
  <c r="F40" i="234"/>
  <c r="F54" i="234"/>
  <c r="F52" i="234"/>
  <c r="C50" i="234"/>
  <c r="F47" i="234"/>
  <c r="F28" i="234"/>
  <c r="F44" i="234"/>
  <c r="F50" i="234"/>
  <c r="F46" i="234"/>
  <c r="F26" i="234"/>
  <c r="C37" i="234"/>
  <c r="C38" i="234"/>
  <c r="C41" i="234"/>
  <c r="C46" i="234"/>
  <c r="C48" i="234"/>
  <c r="BM181" i="207"/>
  <c r="BM170" i="207" s="1"/>
  <c r="AY169" i="207"/>
  <c r="AY170" i="208"/>
  <c r="BM41" i="207"/>
  <c r="BM29" i="207" s="1"/>
  <c r="AB188" i="199"/>
  <c r="AB94" i="199"/>
  <c r="C45" i="222"/>
  <c r="C40" i="222"/>
  <c r="C36" i="222"/>
  <c r="C50" i="222"/>
  <c r="C16" i="222"/>
  <c r="C25" i="222"/>
  <c r="C19" i="222"/>
  <c r="C38" i="222"/>
  <c r="F47" i="222"/>
  <c r="C39" i="222"/>
  <c r="BK101" i="208"/>
  <c r="BW101" i="208" s="1"/>
  <c r="F18" i="222"/>
  <c r="C28" i="222"/>
  <c r="C26" i="222"/>
  <c r="C35" i="222"/>
  <c r="C18" i="222"/>
  <c r="C17" i="222"/>
  <c r="C41" i="222"/>
  <c r="BK41" i="208"/>
  <c r="BW41" i="208" s="1"/>
  <c r="BK181" i="208"/>
  <c r="BW181" i="208" s="1"/>
  <c r="AB199" i="199"/>
  <c r="AA106" i="199"/>
  <c r="O39" i="231"/>
  <c r="BL181" i="208"/>
  <c r="BX181" i="208" s="1"/>
  <c r="O38" i="228"/>
  <c r="O39" i="232"/>
  <c r="M21" i="236" s="1"/>
  <c r="BL41" i="207"/>
  <c r="BX41" i="207" s="1"/>
  <c r="O38" i="230"/>
  <c r="AA186" i="199"/>
  <c r="AB197" i="199"/>
  <c r="AB98" i="199"/>
  <c r="AB119" i="199"/>
  <c r="AB185" i="199"/>
  <c r="AB174" i="199"/>
  <c r="AB235" i="199"/>
  <c r="AB39" i="199"/>
  <c r="AB89" i="199"/>
  <c r="AB183" i="199"/>
  <c r="O40" i="231"/>
  <c r="O40" i="232"/>
  <c r="M22" i="236" s="1"/>
  <c r="O40" i="228"/>
  <c r="O41" i="231"/>
  <c r="BM101" i="208"/>
  <c r="BM90" i="208" s="1"/>
  <c r="O41" i="228"/>
  <c r="O39" i="228"/>
  <c r="O39" i="230"/>
  <c r="O37" i="230"/>
  <c r="O41" i="230"/>
  <c r="O37" i="231"/>
  <c r="O37" i="232"/>
  <c r="M19" i="236" s="1"/>
  <c r="O37" i="228"/>
  <c r="O40" i="230"/>
  <c r="O38" i="231"/>
  <c r="O38" i="232"/>
  <c r="M20" i="236" s="1"/>
  <c r="AB220" i="199"/>
  <c r="AB104" i="199"/>
  <c r="AB180" i="199"/>
  <c r="AB50" i="199"/>
  <c r="AB44" i="199"/>
  <c r="AB117" i="199"/>
  <c r="AB48" i="199"/>
  <c r="AB108" i="199"/>
  <c r="AB103" i="199"/>
  <c r="BL101" i="207"/>
  <c r="BX101" i="207" s="1"/>
  <c r="BK101" i="207"/>
  <c r="BW101" i="207" s="1"/>
  <c r="BM41" i="208"/>
  <c r="BM30" i="208" s="1"/>
  <c r="AB209" i="199"/>
  <c r="AB100" i="199"/>
  <c r="AB215" i="199"/>
  <c r="AB169" i="199"/>
  <c r="AB105" i="199"/>
  <c r="AA211" i="199"/>
  <c r="K74" i="231"/>
  <c r="K66" i="231"/>
  <c r="K58" i="231"/>
  <c r="K71" i="231"/>
  <c r="K63" i="231"/>
  <c r="K54" i="231"/>
  <c r="K55" i="231"/>
  <c r="K73" i="231"/>
  <c r="K57" i="231"/>
  <c r="K70" i="231"/>
  <c r="K68" i="231"/>
  <c r="K60" i="231"/>
  <c r="K65" i="231"/>
  <c r="K62" i="231"/>
  <c r="K67" i="231"/>
  <c r="K59" i="231"/>
  <c r="K72" i="231"/>
  <c r="K64" i="231"/>
  <c r="K56" i="231"/>
  <c r="K69" i="231"/>
  <c r="K61" i="231"/>
  <c r="T22" i="227"/>
  <c r="T52" i="227" s="1"/>
  <c r="L23" i="227"/>
  <c r="L53" i="227" s="1"/>
  <c r="T21" i="227"/>
  <c r="T51" i="227" s="1"/>
  <c r="N11" i="232" s="1"/>
  <c r="L21" i="227"/>
  <c r="L51" i="227" s="1"/>
  <c r="N10" i="232" s="1"/>
  <c r="AB184" i="199"/>
  <c r="AB178" i="199"/>
  <c r="AB175" i="199"/>
  <c r="AB116" i="199"/>
  <c r="AB196" i="199"/>
  <c r="AB230" i="199"/>
  <c r="AB45" i="199"/>
  <c r="AB95" i="199"/>
  <c r="AY90" i="207"/>
  <c r="AY29" i="208"/>
  <c r="AY170" i="207"/>
  <c r="AA71" i="199"/>
  <c r="AA151" i="199"/>
  <c r="AA21" i="199"/>
  <c r="AY30" i="207"/>
  <c r="AY29" i="207"/>
  <c r="AY90" i="208"/>
  <c r="AB231" i="199"/>
  <c r="AB97" i="199"/>
  <c r="AB192" i="199"/>
  <c r="AB52" i="199"/>
  <c r="AB83" i="199"/>
  <c r="AB181" i="199"/>
  <c r="AB33" i="199"/>
  <c r="AB167" i="199"/>
  <c r="AB84" i="199"/>
  <c r="AB75" i="199"/>
  <c r="AB87" i="199"/>
  <c r="AB171" i="199"/>
  <c r="AB102" i="199"/>
  <c r="AB186" i="199"/>
  <c r="AB198" i="199"/>
  <c r="AB214" i="199"/>
  <c r="AB31" i="199"/>
  <c r="AB114" i="199"/>
  <c r="AB170" i="199"/>
  <c r="AB76" i="199"/>
  <c r="AB210" i="199"/>
  <c r="AB96" i="199"/>
  <c r="AB29" i="199"/>
  <c r="AB106" i="199"/>
  <c r="AB232" i="199"/>
  <c r="AB224" i="199"/>
  <c r="AB211" i="199"/>
  <c r="AB204" i="199"/>
  <c r="AB162" i="199"/>
  <c r="AB152" i="199"/>
  <c r="AB187" i="199"/>
  <c r="AB23" i="199"/>
  <c r="AB123" i="199"/>
  <c r="AB115" i="199"/>
  <c r="AB172" i="199"/>
  <c r="AB99" i="199"/>
  <c r="AB201" i="199"/>
  <c r="AB200" i="199"/>
  <c r="AB111" i="199"/>
  <c r="AB110" i="199"/>
  <c r="AB91" i="199"/>
  <c r="AB189" i="199"/>
  <c r="AB221" i="199"/>
  <c r="AB222" i="199"/>
  <c r="AB72" i="199"/>
  <c r="AB216" i="199"/>
  <c r="BM89" i="207"/>
  <c r="BM169" i="208"/>
  <c r="AB229" i="199"/>
  <c r="AB34" i="199"/>
  <c r="AB42" i="199"/>
  <c r="AB205" i="199"/>
  <c r="AB219" i="199"/>
  <c r="AB154" i="199"/>
  <c r="AB28" i="199"/>
  <c r="AB190" i="199"/>
  <c r="AB80" i="199"/>
  <c r="AB195" i="199"/>
  <c r="AB212" i="199"/>
  <c r="AB153" i="199"/>
  <c r="AB79" i="199"/>
  <c r="AB168" i="199"/>
  <c r="AB81" i="199"/>
  <c r="AB166" i="199"/>
  <c r="AB107" i="199"/>
  <c r="AB22" i="199"/>
  <c r="AB121" i="199"/>
  <c r="AB51" i="199"/>
  <c r="AB179" i="199"/>
  <c r="AB85" i="199"/>
  <c r="AB227" i="199"/>
  <c r="AB38" i="199"/>
  <c r="AB46" i="199"/>
  <c r="AB157" i="199"/>
  <c r="AB90" i="199"/>
  <c r="AB82" i="199"/>
  <c r="AB164" i="199"/>
  <c r="AB35" i="199"/>
  <c r="AB118" i="199"/>
  <c r="AB217" i="199"/>
  <c r="AB218" i="199"/>
  <c r="AB191" i="199"/>
  <c r="AB213" i="199"/>
  <c r="AB122" i="199"/>
  <c r="AB163" i="199"/>
  <c r="AB156" i="199"/>
  <c r="AB176" i="199"/>
  <c r="AB37" i="199"/>
  <c r="AB73" i="199"/>
  <c r="AB49" i="199"/>
  <c r="AB24" i="199"/>
  <c r="AB77" i="199"/>
  <c r="AB223" i="199"/>
  <c r="AB92" i="199"/>
  <c r="AB30" i="199"/>
  <c r="AB208" i="199"/>
  <c r="AB26" i="199"/>
  <c r="AB228" i="199"/>
  <c r="AB207" i="199"/>
  <c r="AB193" i="199"/>
  <c r="AB182" i="199"/>
  <c r="AB112" i="199"/>
  <c r="AB78" i="199"/>
  <c r="AB93" i="199"/>
  <c r="AB160" i="199"/>
  <c r="AB236" i="199"/>
  <c r="AB120" i="199"/>
  <c r="AB226" i="199"/>
  <c r="AB36" i="199"/>
  <c r="AB233" i="199"/>
  <c r="AB225" i="199"/>
  <c r="AB234" i="199"/>
  <c r="AB40" i="199"/>
  <c r="AB161" i="199"/>
  <c r="AB177" i="199"/>
  <c r="AB109" i="199"/>
  <c r="AB202" i="199"/>
  <c r="AB27" i="199"/>
  <c r="AB88" i="199"/>
  <c r="AB155" i="199"/>
  <c r="AB194" i="199"/>
  <c r="AB206" i="199"/>
  <c r="AB159" i="199"/>
  <c r="AB86" i="199"/>
  <c r="AB32" i="199"/>
  <c r="AB158" i="199"/>
  <c r="AB43" i="199"/>
  <c r="AB25" i="199"/>
  <c r="AB113" i="199"/>
  <c r="AB47" i="199"/>
  <c r="AB173" i="199"/>
  <c r="AB101" i="199"/>
  <c r="AB203" i="199"/>
  <c r="AB74" i="199"/>
  <c r="AB165" i="199"/>
  <c r="AB41" i="199"/>
  <c r="BM90" i="207"/>
  <c r="BM170" i="208"/>
  <c r="U93" i="193"/>
  <c r="U117" i="193"/>
  <c r="U82" i="193"/>
  <c r="U77" i="193"/>
  <c r="U109" i="193"/>
  <c r="U98" i="193"/>
  <c r="U74" i="193"/>
  <c r="P116" i="193"/>
  <c r="U116" i="193"/>
  <c r="U92" i="193"/>
  <c r="U118" i="193"/>
  <c r="U90" i="193"/>
  <c r="U85" i="193"/>
  <c r="U76" i="193"/>
  <c r="U107" i="193"/>
  <c r="U111" i="193"/>
  <c r="P71" i="193"/>
  <c r="U26" i="193"/>
  <c r="U44" i="193"/>
  <c r="P21" i="193"/>
  <c r="U35" i="193"/>
  <c r="P27" i="193"/>
  <c r="P48" i="193"/>
  <c r="U32" i="193"/>
  <c r="P40" i="193"/>
  <c r="P42" i="193"/>
  <c r="P24" i="193"/>
  <c r="U21" i="193"/>
  <c r="U24" i="193"/>
  <c r="U42" i="193"/>
  <c r="P43" i="193"/>
  <c r="U43" i="193"/>
  <c r="H33" i="118"/>
  <c r="AC34" i="118"/>
  <c r="I151" i="199"/>
  <c r="W71" i="199"/>
  <c r="R71" i="199"/>
  <c r="AA130" i="118"/>
  <c r="AA125" i="118"/>
  <c r="W151" i="199"/>
  <c r="J151" i="199"/>
  <c r="Z106" i="118"/>
  <c r="N71" i="199"/>
  <c r="Z30" i="118"/>
  <c r="M21" i="199"/>
  <c r="M71" i="199"/>
  <c r="AA85" i="118"/>
  <c r="Z130" i="118"/>
  <c r="M151" i="199"/>
  <c r="Z90" i="118"/>
  <c r="Z121" i="118"/>
  <c r="AA25" i="118"/>
  <c r="Z28" i="118"/>
  <c r="S151" i="199"/>
  <c r="Z88" i="118"/>
  <c r="AA121" i="118"/>
  <c r="AA123" i="118"/>
  <c r="Z99" i="118"/>
  <c r="I71" i="199"/>
  <c r="W21" i="199"/>
  <c r="Z39" i="118"/>
  <c r="Z85" i="118"/>
  <c r="S71" i="199"/>
  <c r="V151" i="199"/>
  <c r="Z25" i="118"/>
  <c r="Z46" i="118"/>
  <c r="R151" i="199"/>
  <c r="AK90" i="207" l="1"/>
  <c r="Z151" i="199"/>
  <c r="Z71" i="199"/>
  <c r="AK170" i="208"/>
  <c r="AK169" i="208"/>
  <c r="AK89" i="208"/>
  <c r="AK90" i="208"/>
  <c r="K56" i="230"/>
  <c r="K37" i="231"/>
  <c r="I19" i="235" s="1"/>
  <c r="K36" i="231"/>
  <c r="I18" i="235" s="1"/>
  <c r="K36" i="230"/>
  <c r="I18" i="234" s="1"/>
  <c r="K40" i="230"/>
  <c r="I22" i="234" s="1"/>
  <c r="K35" i="230"/>
  <c r="I17" i="234" s="1"/>
  <c r="K32" i="230"/>
  <c r="I14" i="234" s="1"/>
  <c r="K33" i="230"/>
  <c r="I15" i="234" s="1"/>
  <c r="K21" i="230"/>
  <c r="K45" i="231"/>
  <c r="I27" i="235" s="1"/>
  <c r="K45" i="230"/>
  <c r="I27" i="234" s="1"/>
  <c r="K39" i="231"/>
  <c r="I21" i="235" s="1"/>
  <c r="K37" i="230"/>
  <c r="I19" i="234" s="1"/>
  <c r="K42" i="230"/>
  <c r="I24" i="234" s="1"/>
  <c r="K44" i="230"/>
  <c r="I26" i="234" s="1"/>
  <c r="K22" i="231"/>
  <c r="K34" i="230"/>
  <c r="I16" i="234" s="1"/>
  <c r="K21" i="231"/>
  <c r="K58" i="230"/>
  <c r="K32" i="231"/>
  <c r="I14" i="235" s="1"/>
  <c r="K38" i="231"/>
  <c r="I20" i="235" s="1"/>
  <c r="K70" i="230"/>
  <c r="I51" i="234" s="1"/>
  <c r="K67" i="230"/>
  <c r="I48" i="234" s="1"/>
  <c r="K68" i="230"/>
  <c r="I49" i="234" s="1"/>
  <c r="K54" i="230"/>
  <c r="I35" i="234" s="1"/>
  <c r="BM169" i="207"/>
  <c r="K59" i="230"/>
  <c r="I40" i="234" s="1"/>
  <c r="K41" i="230"/>
  <c r="I23" i="234" s="1"/>
  <c r="K39" i="230"/>
  <c r="I21" i="234" s="1"/>
  <c r="K61" i="230"/>
  <c r="I42" i="234" s="1"/>
  <c r="K73" i="230"/>
  <c r="I54" i="234" s="1"/>
  <c r="K46" i="230"/>
  <c r="I28" i="234" s="1"/>
  <c r="K22" i="230"/>
  <c r="K38" i="230"/>
  <c r="I20" i="234" s="1"/>
  <c r="K62" i="230"/>
  <c r="I43" i="234" s="1"/>
  <c r="K69" i="230"/>
  <c r="I50" i="234" s="1"/>
  <c r="K65" i="230"/>
  <c r="I46" i="234" s="1"/>
  <c r="K74" i="230"/>
  <c r="I55" i="234" s="1"/>
  <c r="K72" i="230"/>
  <c r="I53" i="234" s="1"/>
  <c r="K71" i="230"/>
  <c r="I52" i="234" s="1"/>
  <c r="K60" i="230"/>
  <c r="I41" i="234" s="1"/>
  <c r="K63" i="230"/>
  <c r="I44" i="234" s="1"/>
  <c r="K57" i="230"/>
  <c r="I38" i="234" s="1"/>
  <c r="K66" i="230"/>
  <c r="I47" i="234" s="1"/>
  <c r="K64" i="230"/>
  <c r="I45" i="234" s="1"/>
  <c r="K55" i="230"/>
  <c r="I36" i="234" s="1"/>
  <c r="L22" i="227"/>
  <c r="L52" i="227" s="1"/>
  <c r="N10" i="230" s="1"/>
  <c r="K22" i="227"/>
  <c r="K52" i="227" s="1"/>
  <c r="N9" i="230" s="1"/>
  <c r="T23" i="227"/>
  <c r="T53" i="227" s="1"/>
  <c r="N11" i="231" s="1"/>
  <c r="K21" i="227"/>
  <c r="K51" i="227" s="1"/>
  <c r="N9" i="232" s="1"/>
  <c r="N45" i="232" s="1"/>
  <c r="L27" i="236" s="1"/>
  <c r="U23" i="227"/>
  <c r="U53" i="227" s="1"/>
  <c r="N12" i="231" s="1"/>
  <c r="U21" i="227"/>
  <c r="U51" i="227" s="1"/>
  <c r="N12" i="232" s="1"/>
  <c r="N72" i="232" s="1"/>
  <c r="L53" i="236" s="1"/>
  <c r="U22" i="227"/>
  <c r="U52" i="227" s="1"/>
  <c r="N12" i="230" s="1"/>
  <c r="K23" i="227"/>
  <c r="K53" i="227" s="1"/>
  <c r="N9" i="231" s="1"/>
  <c r="K12" i="232"/>
  <c r="K12" i="228"/>
  <c r="K44" i="231"/>
  <c r="I26" i="235" s="1"/>
  <c r="K35" i="231"/>
  <c r="I17" i="235" s="1"/>
  <c r="K34" i="231"/>
  <c r="I16" i="235" s="1"/>
  <c r="K43" i="231"/>
  <c r="I25" i="235" s="1"/>
  <c r="K10" i="232"/>
  <c r="K10" i="228"/>
  <c r="K46" i="231"/>
  <c r="I28" i="235" s="1"/>
  <c r="K40" i="231"/>
  <c r="I22" i="235" s="1"/>
  <c r="K9" i="232"/>
  <c r="K9" i="228"/>
  <c r="K33" i="231"/>
  <c r="I15" i="235" s="1"/>
  <c r="K42" i="231"/>
  <c r="I24" i="235" s="1"/>
  <c r="K41" i="231"/>
  <c r="I23" i="235" s="1"/>
  <c r="I41" i="235"/>
  <c r="I37" i="235"/>
  <c r="M19" i="235"/>
  <c r="I45" i="235"/>
  <c r="I51" i="235"/>
  <c r="I47" i="235"/>
  <c r="I53" i="235"/>
  <c r="I38" i="235"/>
  <c r="I55" i="235"/>
  <c r="M22" i="235"/>
  <c r="M21" i="235"/>
  <c r="M23" i="235"/>
  <c r="I40" i="235"/>
  <c r="I54" i="235"/>
  <c r="I48" i="235"/>
  <c r="I36" i="235"/>
  <c r="M20" i="235"/>
  <c r="I49" i="235"/>
  <c r="I43" i="235"/>
  <c r="I35" i="235"/>
  <c r="I50" i="235"/>
  <c r="I52" i="235"/>
  <c r="I39" i="235"/>
  <c r="I42" i="235"/>
  <c r="I46" i="235"/>
  <c r="I44" i="235"/>
  <c r="M23" i="234"/>
  <c r="I37" i="234"/>
  <c r="M21" i="234"/>
  <c r="I39" i="234"/>
  <c r="M19" i="234"/>
  <c r="I25" i="234"/>
  <c r="M22" i="234"/>
  <c r="M20" i="234"/>
  <c r="BM30" i="207"/>
  <c r="BM29" i="208"/>
  <c r="BM89" i="208"/>
  <c r="M21" i="222"/>
  <c r="M19" i="222"/>
  <c r="M23" i="222"/>
  <c r="M22" i="222"/>
  <c r="M20" i="222"/>
  <c r="AB151" i="199"/>
  <c r="AB21" i="199"/>
  <c r="AB71" i="199"/>
  <c r="N73" i="232"/>
  <c r="L54" i="236" s="1"/>
  <c r="N59" i="232"/>
  <c r="L40" i="236" s="1"/>
  <c r="N10" i="231"/>
  <c r="N11" i="230"/>
  <c r="N11" i="228"/>
  <c r="N10" i="228"/>
  <c r="AC35" i="118"/>
  <c r="H34" i="118"/>
  <c r="N35" i="232" l="1"/>
  <c r="L17" i="236" s="1"/>
  <c r="N66" i="232"/>
  <c r="L47" i="236" s="1"/>
  <c r="N36" i="232"/>
  <c r="L18" i="236" s="1"/>
  <c r="N67" i="232"/>
  <c r="L48" i="236" s="1"/>
  <c r="N57" i="232"/>
  <c r="L38" i="236" s="1"/>
  <c r="N68" i="232"/>
  <c r="L49" i="236" s="1"/>
  <c r="N58" i="232"/>
  <c r="L39" i="236" s="1"/>
  <c r="N69" i="232"/>
  <c r="L50" i="236" s="1"/>
  <c r="N60" i="232"/>
  <c r="L41" i="236" s="1"/>
  <c r="N74" i="232"/>
  <c r="L55" i="236" s="1"/>
  <c r="N61" i="232"/>
  <c r="L42" i="236" s="1"/>
  <c r="N65" i="232"/>
  <c r="L46" i="236" s="1"/>
  <c r="N43" i="232"/>
  <c r="L25" i="236" s="1"/>
  <c r="N44" i="232"/>
  <c r="L26" i="236" s="1"/>
  <c r="N21" i="232"/>
  <c r="N46" i="232"/>
  <c r="L28" i="236" s="1"/>
  <c r="N22" i="232"/>
  <c r="N39" i="232"/>
  <c r="L21" i="236" s="1"/>
  <c r="N54" i="232"/>
  <c r="L35" i="236" s="1"/>
  <c r="N62" i="232"/>
  <c r="L43" i="236" s="1"/>
  <c r="N70" i="232"/>
  <c r="L51" i="236" s="1"/>
  <c r="K71" i="232"/>
  <c r="I52" i="236" s="1"/>
  <c r="K73" i="232"/>
  <c r="I54" i="236" s="1"/>
  <c r="K65" i="232"/>
  <c r="I46" i="236" s="1"/>
  <c r="K54" i="232"/>
  <c r="I35" i="236" s="1"/>
  <c r="K55" i="232"/>
  <c r="I36" i="236" s="1"/>
  <c r="K70" i="232"/>
  <c r="I51" i="236" s="1"/>
  <c r="K66" i="232"/>
  <c r="I47" i="236" s="1"/>
  <c r="K74" i="232"/>
  <c r="I55" i="236" s="1"/>
  <c r="K61" i="232"/>
  <c r="I42" i="236" s="1"/>
  <c r="K63" i="232"/>
  <c r="I44" i="236" s="1"/>
  <c r="K64" i="232"/>
  <c r="I45" i="236" s="1"/>
  <c r="K56" i="232"/>
  <c r="I37" i="236" s="1"/>
  <c r="K57" i="232"/>
  <c r="I38" i="236" s="1"/>
  <c r="K67" i="232"/>
  <c r="I48" i="236" s="1"/>
  <c r="K59" i="232"/>
  <c r="I40" i="236" s="1"/>
  <c r="K72" i="232"/>
  <c r="I53" i="236" s="1"/>
  <c r="K58" i="232"/>
  <c r="I39" i="236" s="1"/>
  <c r="K68" i="232"/>
  <c r="I49" i="236" s="1"/>
  <c r="K69" i="232"/>
  <c r="I50" i="236" s="1"/>
  <c r="K62" i="232"/>
  <c r="I43" i="236" s="1"/>
  <c r="K60" i="232"/>
  <c r="I41" i="236" s="1"/>
  <c r="N32" i="232"/>
  <c r="L14" i="236" s="1"/>
  <c r="N40" i="232"/>
  <c r="L22" i="236" s="1"/>
  <c r="N55" i="232"/>
  <c r="L36" i="236" s="1"/>
  <c r="N63" i="232"/>
  <c r="L44" i="236" s="1"/>
  <c r="N71" i="232"/>
  <c r="L52" i="236" s="1"/>
  <c r="N33" i="232"/>
  <c r="L15" i="236" s="1"/>
  <c r="N41" i="232"/>
  <c r="L23" i="236" s="1"/>
  <c r="N56" i="232"/>
  <c r="L37" i="236" s="1"/>
  <c r="N64" i="232"/>
  <c r="L45" i="236" s="1"/>
  <c r="N38" i="232"/>
  <c r="L20" i="236" s="1"/>
  <c r="N34" i="232"/>
  <c r="L16" i="236" s="1"/>
  <c r="N42" i="232"/>
  <c r="L24" i="236" s="1"/>
  <c r="N37" i="232"/>
  <c r="L19" i="236" s="1"/>
  <c r="K33" i="232"/>
  <c r="I15" i="236" s="1"/>
  <c r="K41" i="232"/>
  <c r="I23" i="236" s="1"/>
  <c r="K40" i="232"/>
  <c r="I22" i="236" s="1"/>
  <c r="K38" i="232"/>
  <c r="I20" i="236" s="1"/>
  <c r="K22" i="232"/>
  <c r="K43" i="232"/>
  <c r="I25" i="236" s="1"/>
  <c r="K46" i="232"/>
  <c r="I28" i="236" s="1"/>
  <c r="K42" i="232"/>
  <c r="I24" i="236" s="1"/>
  <c r="K21" i="232"/>
  <c r="K35" i="232"/>
  <c r="I17" i="236" s="1"/>
  <c r="K34" i="232"/>
  <c r="I16" i="236" s="1"/>
  <c r="K32" i="232"/>
  <c r="I14" i="236" s="1"/>
  <c r="K44" i="232"/>
  <c r="I26" i="236" s="1"/>
  <c r="K39" i="232"/>
  <c r="I21" i="236" s="1"/>
  <c r="K45" i="232"/>
  <c r="I27" i="236" s="1"/>
  <c r="K36" i="232"/>
  <c r="I18" i="236" s="1"/>
  <c r="K37" i="232"/>
  <c r="I19" i="236" s="1"/>
  <c r="N12" i="228"/>
  <c r="N67" i="228" s="1"/>
  <c r="K21" i="228"/>
  <c r="K42" i="228"/>
  <c r="I24" i="222" s="1"/>
  <c r="K43" i="228"/>
  <c r="I25" i="222" s="1"/>
  <c r="K32" i="228"/>
  <c r="I14" i="222" s="1"/>
  <c r="K39" i="228"/>
  <c r="I21" i="222" s="1"/>
  <c r="K36" i="228"/>
  <c r="I18" i="222" s="1"/>
  <c r="K46" i="228"/>
  <c r="I28" i="222" s="1"/>
  <c r="K34" i="228"/>
  <c r="I16" i="222" s="1"/>
  <c r="K33" i="228"/>
  <c r="I15" i="222" s="1"/>
  <c r="K38" i="228"/>
  <c r="I20" i="222" s="1"/>
  <c r="K45" i="228"/>
  <c r="I27" i="222" s="1"/>
  <c r="K40" i="228"/>
  <c r="I22" i="222" s="1"/>
  <c r="K44" i="228"/>
  <c r="I26" i="222" s="1"/>
  <c r="K37" i="228"/>
  <c r="I19" i="222" s="1"/>
  <c r="K22" i="228"/>
  <c r="K41" i="228"/>
  <c r="I23" i="222" s="1"/>
  <c r="K35" i="228"/>
  <c r="I17" i="222" s="1"/>
  <c r="K67" i="228"/>
  <c r="I48" i="222" s="1"/>
  <c r="K58" i="228"/>
  <c r="I39" i="222" s="1"/>
  <c r="K55" i="228"/>
  <c r="I36" i="222" s="1"/>
  <c r="K68" i="228"/>
  <c r="I49" i="222" s="1"/>
  <c r="K69" i="228"/>
  <c r="I50" i="222" s="1"/>
  <c r="K74" i="228"/>
  <c r="I55" i="222" s="1"/>
  <c r="K66" i="228"/>
  <c r="I47" i="222" s="1"/>
  <c r="K57" i="228"/>
  <c r="I38" i="222" s="1"/>
  <c r="K64" i="228"/>
  <c r="I45" i="222" s="1"/>
  <c r="K60" i="228"/>
  <c r="I41" i="222" s="1"/>
  <c r="K56" i="228"/>
  <c r="I37" i="222" s="1"/>
  <c r="K54" i="228"/>
  <c r="I35" i="222" s="1"/>
  <c r="K72" i="228"/>
  <c r="I53" i="222" s="1"/>
  <c r="K65" i="228"/>
  <c r="I46" i="222" s="1"/>
  <c r="K71" i="228"/>
  <c r="I52" i="222" s="1"/>
  <c r="K61" i="228"/>
  <c r="I42" i="222" s="1"/>
  <c r="K62" i="228"/>
  <c r="I43" i="222" s="1"/>
  <c r="K59" i="228"/>
  <c r="I40" i="222" s="1"/>
  <c r="K73" i="228"/>
  <c r="I54" i="222" s="1"/>
  <c r="K63" i="228"/>
  <c r="I44" i="222" s="1"/>
  <c r="K70" i="228"/>
  <c r="I51" i="222" s="1"/>
  <c r="N9" i="228"/>
  <c r="N33" i="228" s="1"/>
  <c r="N38" i="230"/>
  <c r="N36" i="230"/>
  <c r="N44" i="230"/>
  <c r="N65" i="230"/>
  <c r="N69" i="230"/>
  <c r="N71" i="230"/>
  <c r="N54" i="230"/>
  <c r="N72" i="230"/>
  <c r="N58" i="230"/>
  <c r="N59" i="230"/>
  <c r="N61" i="230"/>
  <c r="N34" i="230"/>
  <c r="N62" i="230"/>
  <c r="N42" i="230"/>
  <c r="N67" i="230"/>
  <c r="N68" i="230"/>
  <c r="N74" i="231"/>
  <c r="N73" i="231"/>
  <c r="N72" i="231"/>
  <c r="N71" i="231"/>
  <c r="N70" i="231"/>
  <c r="N69" i="231"/>
  <c r="N68" i="231"/>
  <c r="N67" i="231"/>
  <c r="N66" i="231"/>
  <c r="N65" i="231"/>
  <c r="N64" i="231"/>
  <c r="N63" i="231"/>
  <c r="N62" i="231"/>
  <c r="N61" i="231"/>
  <c r="N60" i="231"/>
  <c r="N59" i="231"/>
  <c r="N58" i="231"/>
  <c r="N57" i="231"/>
  <c r="N56" i="231"/>
  <c r="N55" i="231"/>
  <c r="N54" i="231"/>
  <c r="N37" i="230"/>
  <c r="N21" i="230"/>
  <c r="N33" i="230"/>
  <c r="N40" i="230"/>
  <c r="N41" i="230"/>
  <c r="N60" i="230"/>
  <c r="N70" i="230"/>
  <c r="N45" i="230"/>
  <c r="N32" i="230"/>
  <c r="N55" i="230"/>
  <c r="N63" i="230"/>
  <c r="N73" i="230"/>
  <c r="N46" i="230"/>
  <c r="N35" i="230"/>
  <c r="N56" i="230"/>
  <c r="N64" i="230"/>
  <c r="N74" i="230"/>
  <c r="N46" i="231"/>
  <c r="N45" i="231"/>
  <c r="N44" i="231"/>
  <c r="N43" i="231"/>
  <c r="N42" i="231"/>
  <c r="N41" i="231"/>
  <c r="N40" i="231"/>
  <c r="N39" i="231"/>
  <c r="N38" i="231"/>
  <c r="N37" i="231"/>
  <c r="N36" i="231"/>
  <c r="N35" i="231"/>
  <c r="N34" i="231"/>
  <c r="N33" i="231"/>
  <c r="N32" i="231"/>
  <c r="N22" i="231"/>
  <c r="N21" i="231"/>
  <c r="N39" i="230"/>
  <c r="N43" i="230"/>
  <c r="N22" i="230"/>
  <c r="N57" i="230"/>
  <c r="N66" i="230"/>
  <c r="AC36" i="118"/>
  <c r="H35" i="118"/>
  <c r="N72" i="228" l="1"/>
  <c r="L53" i="222" s="1"/>
  <c r="N69" i="228"/>
  <c r="L50" i="222" s="1"/>
  <c r="N61" i="228"/>
  <c r="L42" i="222" s="1"/>
  <c r="N63" i="228"/>
  <c r="L44" i="222" s="1"/>
  <c r="N57" i="228"/>
  <c r="L38" i="222" s="1"/>
  <c r="N36" i="228"/>
  <c r="L18" i="222" s="1"/>
  <c r="N64" i="228"/>
  <c r="L45" i="222" s="1"/>
  <c r="N40" i="228"/>
  <c r="L22" i="222" s="1"/>
  <c r="N46" i="228"/>
  <c r="L28" i="222" s="1"/>
  <c r="N71" i="228"/>
  <c r="L52" i="222" s="1"/>
  <c r="N54" i="228"/>
  <c r="L35" i="222" s="1"/>
  <c r="N43" i="228"/>
  <c r="L25" i="222" s="1"/>
  <c r="N60" i="228"/>
  <c r="L41" i="222" s="1"/>
  <c r="N62" i="228"/>
  <c r="L43" i="222" s="1"/>
  <c r="N66" i="228"/>
  <c r="L47" i="222" s="1"/>
  <c r="N70" i="228"/>
  <c r="L51" i="222" s="1"/>
  <c r="N65" i="228"/>
  <c r="L46" i="222" s="1"/>
  <c r="N59" i="228"/>
  <c r="L40" i="222" s="1"/>
  <c r="N58" i="228"/>
  <c r="L39" i="222" s="1"/>
  <c r="N56" i="228"/>
  <c r="L37" i="222" s="1"/>
  <c r="N55" i="228"/>
  <c r="L36" i="222" s="1"/>
  <c r="N35" i="228"/>
  <c r="L17" i="222" s="1"/>
  <c r="N41" i="228"/>
  <c r="L23" i="222" s="1"/>
  <c r="N44" i="228"/>
  <c r="L26" i="222" s="1"/>
  <c r="N68" i="228"/>
  <c r="L49" i="222" s="1"/>
  <c r="N74" i="228"/>
  <c r="L55" i="222" s="1"/>
  <c r="N73" i="228"/>
  <c r="L54" i="222" s="1"/>
  <c r="N34" i="228"/>
  <c r="L16" i="222" s="1"/>
  <c r="N22" i="228"/>
  <c r="N45" i="228"/>
  <c r="L27" i="222" s="1"/>
  <c r="N37" i="228"/>
  <c r="L19" i="222" s="1"/>
  <c r="N21" i="228"/>
  <c r="N38" i="228"/>
  <c r="L20" i="222" s="1"/>
  <c r="N32" i="228"/>
  <c r="L14" i="222" s="1"/>
  <c r="N42" i="228"/>
  <c r="L24" i="222" s="1"/>
  <c r="N39" i="228"/>
  <c r="L21" i="222" s="1"/>
  <c r="L15" i="235"/>
  <c r="L44" i="235"/>
  <c r="L16" i="235"/>
  <c r="L19" i="235"/>
  <c r="L27" i="235"/>
  <c r="L40" i="235"/>
  <c r="L48" i="235"/>
  <c r="L20" i="235"/>
  <c r="L28" i="235"/>
  <c r="L41" i="235"/>
  <c r="L49" i="235"/>
  <c r="L21" i="235"/>
  <c r="L42" i="235"/>
  <c r="L50" i="235"/>
  <c r="L14" i="235"/>
  <c r="L22" i="235"/>
  <c r="L35" i="235"/>
  <c r="L43" i="235"/>
  <c r="L51" i="235"/>
  <c r="L24" i="235"/>
  <c r="L37" i="235"/>
  <c r="L45" i="235"/>
  <c r="L53" i="235"/>
  <c r="L23" i="235"/>
  <c r="L52" i="235"/>
  <c r="L36" i="235"/>
  <c r="L17" i="235"/>
  <c r="L25" i="235"/>
  <c r="L38" i="235"/>
  <c r="L46" i="235"/>
  <c r="L54" i="235"/>
  <c r="L18" i="235"/>
  <c r="L26" i="235"/>
  <c r="L39" i="235"/>
  <c r="L47" i="235"/>
  <c r="L55" i="235"/>
  <c r="L50" i="234"/>
  <c r="L47" i="234"/>
  <c r="L46" i="234"/>
  <c r="L38" i="234"/>
  <c r="L17" i="234"/>
  <c r="L41" i="234"/>
  <c r="L42" i="234"/>
  <c r="L21" i="234"/>
  <c r="L44" i="234"/>
  <c r="L15" i="234"/>
  <c r="L49" i="234"/>
  <c r="L53" i="234"/>
  <c r="L36" i="234"/>
  <c r="L48" i="234"/>
  <c r="L35" i="234"/>
  <c r="L55" i="234"/>
  <c r="L14" i="234"/>
  <c r="L19" i="234"/>
  <c r="L24" i="234"/>
  <c r="L52" i="234"/>
  <c r="L45" i="234"/>
  <c r="L37" i="234"/>
  <c r="L26" i="234"/>
  <c r="L16" i="234"/>
  <c r="L27" i="234"/>
  <c r="L43" i="234"/>
  <c r="L51" i="234"/>
  <c r="L28" i="234"/>
  <c r="L23" i="234"/>
  <c r="L40" i="234"/>
  <c r="L18" i="234"/>
  <c r="L25" i="234"/>
  <c r="L54" i="234"/>
  <c r="L22" i="234"/>
  <c r="L39" i="234"/>
  <c r="L20" i="234"/>
  <c r="L48" i="222"/>
  <c r="L15" i="222"/>
  <c r="AC37" i="118"/>
  <c r="H36" i="118"/>
  <c r="AC38" i="118" l="1"/>
  <c r="H37" i="118"/>
  <c r="H38" i="118" l="1"/>
  <c r="AC39" i="118"/>
  <c r="AC40" i="118" l="1"/>
  <c r="H39" i="118"/>
  <c r="H40" i="118" l="1"/>
  <c r="AC41" i="118"/>
  <c r="H41" i="118" l="1"/>
  <c r="AC42" i="118"/>
  <c r="AC43" i="118" l="1"/>
  <c r="H42" i="118"/>
  <c r="H43" i="118" l="1"/>
  <c r="AC44" i="118"/>
  <c r="AC45" i="118" l="1"/>
  <c r="H44" i="118"/>
  <c r="AC46" i="118" l="1"/>
  <c r="H45" i="118"/>
  <c r="H46" i="118" l="1"/>
  <c r="AC47" i="118"/>
  <c r="H47" i="118" l="1"/>
  <c r="AC48" i="118"/>
  <c r="AC49" i="118" l="1"/>
  <c r="H48" i="118"/>
  <c r="H49" i="118" l="1"/>
  <c r="AC50" i="118"/>
  <c r="H50" i="118" l="1"/>
  <c r="AC51" i="118"/>
  <c r="H51" i="118" l="1"/>
  <c r="AC52" i="118"/>
  <c r="AC53" i="118" l="1"/>
  <c r="H52" i="118"/>
  <c r="AC54" i="118" l="1"/>
  <c r="H53" i="118"/>
  <c r="H54" i="118" l="1"/>
  <c r="AC55" i="118"/>
  <c r="AC56" i="118" s="1"/>
  <c r="CA115" i="118" l="1"/>
  <c r="CB115" i="118" s="1"/>
  <c r="CA55" i="118"/>
  <c r="CB55" i="118" s="1"/>
  <c r="BF55" i="118"/>
  <c r="BG55" i="118" s="1"/>
  <c r="AK55" i="118" s="1"/>
  <c r="BF115" i="118"/>
  <c r="AK115" i="118" s="1"/>
  <c r="I51" i="193" l="1"/>
  <c r="I101" i="193"/>
  <c r="AL55" i="118"/>
  <c r="BG115" i="118"/>
  <c r="AL115" i="118" s="1"/>
  <c r="CD55" i="118"/>
  <c r="CE55" i="118" s="1"/>
  <c r="BI55" i="118"/>
  <c r="BJ55" i="118" s="1"/>
  <c r="CD115" i="118"/>
  <c r="CE115" i="118" s="1"/>
  <c r="BI115" i="118"/>
  <c r="J51" i="193" l="1"/>
  <c r="Q51" i="193" s="1"/>
  <c r="J101" i="193"/>
  <c r="Q101" i="193" s="1"/>
  <c r="CG55" i="118"/>
  <c r="CH55" i="118" s="1"/>
  <c r="AO55" i="118"/>
  <c r="AN55" i="118"/>
  <c r="AN115" i="118"/>
  <c r="BJ115" i="118"/>
  <c r="AO115" i="118" s="1"/>
  <c r="BL55" i="118"/>
  <c r="BM55" i="118" s="1"/>
  <c r="BL115" i="118"/>
  <c r="CG115" i="118"/>
  <c r="CH115" i="118" s="1"/>
  <c r="V101" i="193" l="1"/>
  <c r="V51" i="193"/>
  <c r="K51" i="193"/>
  <c r="L101" i="193"/>
  <c r="L51" i="193"/>
  <c r="K101" i="193"/>
  <c r="AQ55" i="118"/>
  <c r="AR55" i="118"/>
  <c r="AQ115" i="118"/>
  <c r="BM115" i="118"/>
  <c r="AR115" i="118" s="1"/>
  <c r="W101" i="193" l="1"/>
  <c r="W51" i="193"/>
  <c r="R101" i="193"/>
  <c r="R51" i="193"/>
  <c r="M101" i="193"/>
  <c r="M51" i="193"/>
  <c r="N51" i="193"/>
  <c r="N101" i="193"/>
  <c r="X101" i="193" l="1"/>
  <c r="X51" i="193"/>
  <c r="S51" i="193"/>
  <c r="S101" i="193"/>
  <c r="BF85" i="118" l="1"/>
  <c r="AK85" i="118" s="1"/>
  <c r="CA85" i="118"/>
  <c r="CB85" i="118" s="1"/>
  <c r="CA25" i="118"/>
  <c r="CB25" i="118" s="1"/>
  <c r="BF25" i="118"/>
  <c r="BG25" i="118" s="1"/>
  <c r="AL25" i="118" s="1"/>
  <c r="CA105" i="118"/>
  <c r="CB105" i="118" s="1"/>
  <c r="BF105" i="118"/>
  <c r="AK105" i="118" s="1"/>
  <c r="CA45" i="118"/>
  <c r="CB45" i="118" s="1"/>
  <c r="BF45" i="118"/>
  <c r="BG45" i="118" s="1"/>
  <c r="AK45" i="118" s="1"/>
  <c r="CA119" i="118"/>
  <c r="CB119" i="118" s="1"/>
  <c r="BF119" i="118"/>
  <c r="AK119" i="118" s="1"/>
  <c r="CA28" i="118"/>
  <c r="CB28" i="118" s="1"/>
  <c r="BF28" i="118"/>
  <c r="BG28" i="118" s="1"/>
  <c r="AK28" i="118" s="1"/>
  <c r="CA88" i="118"/>
  <c r="CB88" i="118" s="1"/>
  <c r="BF88" i="118"/>
  <c r="AK88" i="118" s="1"/>
  <c r="CA87" i="118"/>
  <c r="CB87" i="118" s="1"/>
  <c r="BF87" i="118"/>
  <c r="AK87" i="118" s="1"/>
  <c r="BF27" i="118"/>
  <c r="BG27" i="118" s="1"/>
  <c r="AK27" i="118" s="1"/>
  <c r="CA27" i="118"/>
  <c r="CB27" i="118" s="1"/>
  <c r="CG123" i="118"/>
  <c r="CH123" i="118" s="1"/>
  <c r="BL123" i="118"/>
  <c r="AQ123" i="118" s="1"/>
  <c r="CA109" i="118"/>
  <c r="CB109" i="118" s="1"/>
  <c r="BF109" i="118"/>
  <c r="AK109" i="118" s="1"/>
  <c r="CA49" i="118"/>
  <c r="CB49" i="118" s="1"/>
  <c r="BF49" i="118"/>
  <c r="BG49" i="118" s="1"/>
  <c r="AL49" i="118" s="1"/>
  <c r="BI118" i="118"/>
  <c r="AN118" i="118" s="1"/>
  <c r="CD118" i="118"/>
  <c r="CE118" i="118" s="1"/>
  <c r="CD89" i="118"/>
  <c r="CE89" i="118" s="1"/>
  <c r="BI89" i="118"/>
  <c r="AN89" i="118" s="1"/>
  <c r="CD29" i="118"/>
  <c r="CE29" i="118" s="1"/>
  <c r="BI29" i="118"/>
  <c r="BJ29" i="118" s="1"/>
  <c r="CG122" i="118"/>
  <c r="CH122" i="118" s="1"/>
  <c r="BL122" i="118"/>
  <c r="AQ122" i="118" s="1"/>
  <c r="BF33" i="118"/>
  <c r="CA33" i="118"/>
  <c r="CB33" i="118" s="1"/>
  <c r="CA93" i="118"/>
  <c r="CB93" i="118" s="1"/>
  <c r="BF93" i="118"/>
  <c r="AK93" i="118" s="1"/>
  <c r="CA90" i="118"/>
  <c r="CB90" i="118" s="1"/>
  <c r="BF90" i="118"/>
  <c r="AK90" i="118" s="1"/>
  <c r="CA30" i="118"/>
  <c r="CB30" i="118" s="1"/>
  <c r="BF30" i="118"/>
  <c r="BG30" i="118" s="1"/>
  <c r="AL30" i="118" s="1"/>
  <c r="CA131" i="118"/>
  <c r="CB131" i="118" s="1"/>
  <c r="BF131" i="118"/>
  <c r="AK131" i="118" s="1"/>
  <c r="CG103" i="118"/>
  <c r="CH103" i="118" s="1"/>
  <c r="BL103" i="118"/>
  <c r="AQ103" i="118" s="1"/>
  <c r="CG43" i="118"/>
  <c r="CH43" i="118" s="1"/>
  <c r="BL43" i="118"/>
  <c r="BM43" i="118" s="1"/>
  <c r="BF94" i="118"/>
  <c r="AK94" i="118" s="1"/>
  <c r="CA94" i="118"/>
  <c r="CB94" i="118" s="1"/>
  <c r="BF34" i="118"/>
  <c r="BG34" i="118" s="1"/>
  <c r="AK34" i="118" s="1"/>
  <c r="CA34" i="118"/>
  <c r="CB34" i="118" s="1"/>
  <c r="CA137" i="118"/>
  <c r="CB137" i="118" s="1"/>
  <c r="BF137" i="118"/>
  <c r="AK137" i="118" s="1"/>
  <c r="BF44" i="118"/>
  <c r="BG44" i="118" s="1"/>
  <c r="AK44" i="118" s="1"/>
  <c r="CA44" i="118"/>
  <c r="CB44" i="118" s="1"/>
  <c r="CA104" i="118"/>
  <c r="CB104" i="118" s="1"/>
  <c r="BF104" i="118"/>
  <c r="AK104" i="118" s="1"/>
  <c r="I74" i="193" l="1"/>
  <c r="I123" i="193"/>
  <c r="M109" i="193"/>
  <c r="I90" i="193"/>
  <c r="M108" i="193"/>
  <c r="J45" i="193"/>
  <c r="I80" i="193"/>
  <c r="I73" i="193"/>
  <c r="J21" i="193"/>
  <c r="K75" i="193"/>
  <c r="I117" i="193"/>
  <c r="I41" i="193"/>
  <c r="I79" i="193"/>
  <c r="I24" i="193"/>
  <c r="I30" i="193"/>
  <c r="K104" i="193"/>
  <c r="I105" i="193"/>
  <c r="I76" i="193"/>
  <c r="I95" i="193"/>
  <c r="I40" i="193"/>
  <c r="M89" i="193"/>
  <c r="I71" i="193"/>
  <c r="J26" i="193"/>
  <c r="I23" i="193"/>
  <c r="I91" i="193"/>
  <c r="BI28" i="118"/>
  <c r="BJ28" i="118" s="1"/>
  <c r="CD28" i="118"/>
  <c r="CE28" i="118" s="1"/>
  <c r="BI88" i="118"/>
  <c r="AN88" i="118" s="1"/>
  <c r="CD88" i="118"/>
  <c r="CE88" i="118" s="1"/>
  <c r="CA125" i="118"/>
  <c r="CB125" i="118" s="1"/>
  <c r="BF125" i="118"/>
  <c r="AK125" i="118" s="1"/>
  <c r="BI31" i="118"/>
  <c r="BJ31" i="118" s="1"/>
  <c r="CD31" i="118"/>
  <c r="CE31" i="118" s="1"/>
  <c r="BI91" i="118"/>
  <c r="AN91" i="118" s="1"/>
  <c r="CD91" i="118"/>
  <c r="CE91" i="118" s="1"/>
  <c r="BF98" i="118"/>
  <c r="AK98" i="118" s="1"/>
  <c r="CA98" i="118"/>
  <c r="CB98" i="118" s="1"/>
  <c r="CA38" i="118"/>
  <c r="CB38" i="118" s="1"/>
  <c r="BF38" i="118"/>
  <c r="BG38" i="118" s="1"/>
  <c r="AK38" i="118" s="1"/>
  <c r="CA39" i="118"/>
  <c r="CB39" i="118" s="1"/>
  <c r="BF39" i="118"/>
  <c r="BG39" i="118" s="1"/>
  <c r="BF99" i="118"/>
  <c r="AK99" i="118" s="1"/>
  <c r="CA99" i="118"/>
  <c r="CB99" i="118" s="1"/>
  <c r="BL49" i="118"/>
  <c r="BM49" i="118" s="1"/>
  <c r="CG49" i="118"/>
  <c r="CH49" i="118" s="1"/>
  <c r="CG109" i="118"/>
  <c r="CH109" i="118" s="1"/>
  <c r="BL109" i="118"/>
  <c r="AQ109" i="118" s="1"/>
  <c r="CG119" i="118"/>
  <c r="CH119" i="118" s="1"/>
  <c r="BL119" i="118"/>
  <c r="AQ119" i="118" s="1"/>
  <c r="BL124" i="118"/>
  <c r="AQ124" i="118" s="1"/>
  <c r="CG124" i="118"/>
  <c r="CH124" i="118" s="1"/>
  <c r="CD90" i="118"/>
  <c r="CE90" i="118" s="1"/>
  <c r="BI90" i="118"/>
  <c r="AN90" i="118" s="1"/>
  <c r="CD30" i="118"/>
  <c r="CE30" i="118" s="1"/>
  <c r="BI30" i="118"/>
  <c r="BJ30" i="118" s="1"/>
  <c r="BG131" i="118"/>
  <c r="AL131" i="118" s="1"/>
  <c r="CG116" i="118"/>
  <c r="CH116" i="118" s="1"/>
  <c r="BL116" i="118"/>
  <c r="AQ116" i="118" s="1"/>
  <c r="CG56" i="118"/>
  <c r="CH56" i="118" s="1"/>
  <c r="BL56" i="118"/>
  <c r="BM56" i="118" s="1"/>
  <c r="CD135" i="118"/>
  <c r="CE135" i="118" s="1"/>
  <c r="BI135" i="118"/>
  <c r="AN135" i="118" s="1"/>
  <c r="BL54" i="118"/>
  <c r="BM54" i="118" s="1"/>
  <c r="CG54" i="118"/>
  <c r="CH54" i="118" s="1"/>
  <c r="BL114" i="118"/>
  <c r="AQ114" i="118" s="1"/>
  <c r="CG114" i="118"/>
  <c r="CH114" i="118" s="1"/>
  <c r="CG32" i="118"/>
  <c r="CH32" i="118" s="1"/>
  <c r="BL32" i="118"/>
  <c r="BM32" i="118" s="1"/>
  <c r="BL92" i="118"/>
  <c r="AQ92" i="118" s="1"/>
  <c r="CG92" i="118"/>
  <c r="CH92" i="118" s="1"/>
  <c r="BL30" i="118"/>
  <c r="BM30" i="118" s="1"/>
  <c r="CG30" i="118"/>
  <c r="CH30" i="118" s="1"/>
  <c r="BL90" i="118"/>
  <c r="AQ90" i="118" s="1"/>
  <c r="CG90" i="118"/>
  <c r="CH90" i="118" s="1"/>
  <c r="BF132" i="118"/>
  <c r="AK132" i="118" s="1"/>
  <c r="CA132" i="118"/>
  <c r="CB132" i="118" s="1"/>
  <c r="CA47" i="118"/>
  <c r="CB47" i="118" s="1"/>
  <c r="BF47" i="118"/>
  <c r="BG47" i="118" s="1"/>
  <c r="AK47" i="118" s="1"/>
  <c r="CA107" i="118"/>
  <c r="CB107" i="118" s="1"/>
  <c r="BF107" i="118"/>
  <c r="AK107" i="118" s="1"/>
  <c r="BL127" i="118"/>
  <c r="AQ127" i="118" s="1"/>
  <c r="CG127" i="118"/>
  <c r="CH127" i="118" s="1"/>
  <c r="CD54" i="118"/>
  <c r="CE54" i="118" s="1"/>
  <c r="BI54" i="118"/>
  <c r="BJ54" i="118" s="1"/>
  <c r="BI114" i="118"/>
  <c r="AN114" i="118" s="1"/>
  <c r="CD114" i="118"/>
  <c r="CE114" i="118" s="1"/>
  <c r="CG87" i="118"/>
  <c r="CH87" i="118" s="1"/>
  <c r="BL87" i="118"/>
  <c r="AQ87" i="118" s="1"/>
  <c r="CG27" i="118"/>
  <c r="CH27" i="118" s="1"/>
  <c r="BL27" i="118"/>
  <c r="BM27" i="118" s="1"/>
  <c r="BF123" i="118"/>
  <c r="AK123" i="118" s="1"/>
  <c r="CA123" i="118"/>
  <c r="CB123" i="118" s="1"/>
  <c r="CD46" i="118"/>
  <c r="CE46" i="118" s="1"/>
  <c r="BI46" i="118"/>
  <c r="BJ46" i="118" s="1"/>
  <c r="CD106" i="118"/>
  <c r="CE106" i="118" s="1"/>
  <c r="BI106" i="118"/>
  <c r="AN106" i="118" s="1"/>
  <c r="CD133" i="118"/>
  <c r="CE133" i="118" s="1"/>
  <c r="BI133" i="118"/>
  <c r="AN133" i="118" s="1"/>
  <c r="BI125" i="118"/>
  <c r="AN125" i="118" s="1"/>
  <c r="CD125" i="118"/>
  <c r="CE125" i="118" s="1"/>
  <c r="CG118" i="118"/>
  <c r="CH118" i="118" s="1"/>
  <c r="BL118" i="118"/>
  <c r="AQ118" i="118" s="1"/>
  <c r="CD124" i="118"/>
  <c r="CE124" i="118" s="1"/>
  <c r="BI124" i="118"/>
  <c r="AN124" i="118" s="1"/>
  <c r="CA102" i="118"/>
  <c r="CB102" i="118" s="1"/>
  <c r="BF102" i="118"/>
  <c r="AK102" i="118" s="1"/>
  <c r="CA42" i="118"/>
  <c r="CB42" i="118" s="1"/>
  <c r="BF42" i="118"/>
  <c r="BG42" i="118" s="1"/>
  <c r="AL42" i="118" s="1"/>
  <c r="BF117" i="118"/>
  <c r="AK117" i="118" s="1"/>
  <c r="CA117" i="118"/>
  <c r="CB117" i="118" s="1"/>
  <c r="CG25" i="118"/>
  <c r="CH25" i="118" s="1"/>
  <c r="BL25" i="118"/>
  <c r="BM25" i="118" s="1"/>
  <c r="CG85" i="118"/>
  <c r="CH85" i="118" s="1"/>
  <c r="BL85" i="118"/>
  <c r="AQ85" i="118" s="1"/>
  <c r="BI137" i="118"/>
  <c r="AN137" i="118" s="1"/>
  <c r="CD137" i="118"/>
  <c r="CE137" i="118" s="1"/>
  <c r="CD122" i="118"/>
  <c r="CE122" i="118" s="1"/>
  <c r="BI122" i="118"/>
  <c r="AN122" i="118" s="1"/>
  <c r="CD134" i="118"/>
  <c r="CE134" i="118" s="1"/>
  <c r="BI134" i="118"/>
  <c r="AN134" i="118" s="1"/>
  <c r="BI44" i="118"/>
  <c r="BJ44" i="118" s="1"/>
  <c r="CD44" i="118"/>
  <c r="CE44" i="118" s="1"/>
  <c r="BI104" i="118"/>
  <c r="AN104" i="118" s="1"/>
  <c r="CD104" i="118"/>
  <c r="CE104" i="118" s="1"/>
  <c r="CD33" i="118"/>
  <c r="CE33" i="118" s="1"/>
  <c r="BI33" i="118"/>
  <c r="BJ33" i="118" s="1"/>
  <c r="CD93" i="118"/>
  <c r="CE93" i="118" s="1"/>
  <c r="BI93" i="118"/>
  <c r="AN93" i="118" s="1"/>
  <c r="CA29" i="118"/>
  <c r="CB29" i="118" s="1"/>
  <c r="BF29" i="118"/>
  <c r="BG29" i="118" s="1"/>
  <c r="AL29" i="118" s="1"/>
  <c r="CA89" i="118"/>
  <c r="CB89" i="118" s="1"/>
  <c r="BF89" i="118"/>
  <c r="AK89" i="118" s="1"/>
  <c r="BL129" i="118"/>
  <c r="AQ129" i="118" s="1"/>
  <c r="CG129" i="118"/>
  <c r="CH129" i="118" s="1"/>
  <c r="BI95" i="118"/>
  <c r="AN95" i="118" s="1"/>
  <c r="CD95" i="118"/>
  <c r="CE95" i="118" s="1"/>
  <c r="CD35" i="118"/>
  <c r="CE35" i="118" s="1"/>
  <c r="BI35" i="118"/>
  <c r="BJ35" i="118" s="1"/>
  <c r="CG117" i="118"/>
  <c r="CH117" i="118" s="1"/>
  <c r="BL117" i="118"/>
  <c r="AQ117" i="118" s="1"/>
  <c r="BL131" i="118"/>
  <c r="AQ131" i="118" s="1"/>
  <c r="CG131" i="118"/>
  <c r="CH131" i="118" s="1"/>
  <c r="CD121" i="118"/>
  <c r="CE121" i="118" s="1"/>
  <c r="BI121" i="118"/>
  <c r="AN121" i="118" s="1"/>
  <c r="CD109" i="118"/>
  <c r="CE109" i="118" s="1"/>
  <c r="BI109" i="118"/>
  <c r="AN109" i="118" s="1"/>
  <c r="BI49" i="118"/>
  <c r="BJ49" i="118" s="1"/>
  <c r="CD49" i="118"/>
  <c r="CE49" i="118" s="1"/>
  <c r="BI38" i="118"/>
  <c r="BJ38" i="118" s="1"/>
  <c r="CD38" i="118"/>
  <c r="CE38" i="118" s="1"/>
  <c r="BI98" i="118"/>
  <c r="AN98" i="118" s="1"/>
  <c r="CD98" i="118"/>
  <c r="CE98" i="118" s="1"/>
  <c r="CG126" i="118"/>
  <c r="CH126" i="118" s="1"/>
  <c r="BL126" i="118"/>
  <c r="AQ126" i="118" s="1"/>
  <c r="BL137" i="118"/>
  <c r="AQ137" i="118" s="1"/>
  <c r="CG137" i="118"/>
  <c r="CH137" i="118" s="1"/>
  <c r="BL101" i="118"/>
  <c r="AQ101" i="118" s="1"/>
  <c r="CG101" i="118"/>
  <c r="CH101" i="118" s="1"/>
  <c r="BL41" i="118"/>
  <c r="BM41" i="118" s="1"/>
  <c r="CG41" i="118"/>
  <c r="CH41" i="118" s="1"/>
  <c r="BF50" i="118"/>
  <c r="BG50" i="118" s="1"/>
  <c r="AK50" i="118" s="1"/>
  <c r="CA50" i="118"/>
  <c r="CB50" i="118" s="1"/>
  <c r="CA110" i="118"/>
  <c r="CB110" i="118" s="1"/>
  <c r="BF110" i="118"/>
  <c r="AK110" i="118" s="1"/>
  <c r="BF53" i="118"/>
  <c r="BG53" i="118" s="1"/>
  <c r="AK53" i="118" s="1"/>
  <c r="CA53" i="118"/>
  <c r="CB53" i="118" s="1"/>
  <c r="CA113" i="118"/>
  <c r="CB113" i="118" s="1"/>
  <c r="BF113" i="118"/>
  <c r="AK113" i="118" s="1"/>
  <c r="BI86" i="118"/>
  <c r="AN86" i="118" s="1"/>
  <c r="CD86" i="118"/>
  <c r="CE86" i="118" s="1"/>
  <c r="BI26" i="118"/>
  <c r="BJ26" i="118" s="1"/>
  <c r="CD26" i="118"/>
  <c r="CE26" i="118" s="1"/>
  <c r="BL121" i="118"/>
  <c r="CG121" i="118"/>
  <c r="CH121" i="118" s="1"/>
  <c r="BL128" i="118"/>
  <c r="BM128" i="118" s="1"/>
  <c r="AR128" i="118" s="1"/>
  <c r="CG128" i="118"/>
  <c r="CH128" i="118" s="1"/>
  <c r="CD87" i="118"/>
  <c r="CE87" i="118" s="1"/>
  <c r="BI87" i="118"/>
  <c r="AN87" i="118" s="1"/>
  <c r="BI27" i="118"/>
  <c r="BJ27" i="118" s="1"/>
  <c r="CD27" i="118"/>
  <c r="CE27" i="118" s="1"/>
  <c r="CD130" i="118"/>
  <c r="CE130" i="118" s="1"/>
  <c r="BI130" i="118"/>
  <c r="AN130" i="118" s="1"/>
  <c r="BF118" i="118"/>
  <c r="AK118" i="118" s="1"/>
  <c r="CA118" i="118"/>
  <c r="CB118" i="118" s="1"/>
  <c r="CG130" i="118"/>
  <c r="CH130" i="118" s="1"/>
  <c r="BL130" i="118"/>
  <c r="AQ130" i="118" s="1"/>
  <c r="BF126" i="118"/>
  <c r="AK126" i="118" s="1"/>
  <c r="CA126" i="118"/>
  <c r="CB126" i="118" s="1"/>
  <c r="BI39" i="118"/>
  <c r="BJ39" i="118" s="1"/>
  <c r="CD39" i="118"/>
  <c r="CE39" i="118" s="1"/>
  <c r="CD99" i="118"/>
  <c r="CE99" i="118" s="1"/>
  <c r="BI99" i="118"/>
  <c r="AN99" i="118" s="1"/>
  <c r="CG120" i="118"/>
  <c r="CH120" i="118" s="1"/>
  <c r="BL120" i="118"/>
  <c r="AQ120" i="118" s="1"/>
  <c r="BF130" i="118"/>
  <c r="AK130" i="118" s="1"/>
  <c r="CA130" i="118"/>
  <c r="CB130" i="118" s="1"/>
  <c r="CA129" i="118"/>
  <c r="CB129" i="118" s="1"/>
  <c r="BF129" i="118"/>
  <c r="AK129" i="118" s="1"/>
  <c r="CD100" i="118"/>
  <c r="CE100" i="118" s="1"/>
  <c r="BI100" i="118"/>
  <c r="AN100" i="118" s="1"/>
  <c r="BI40" i="118"/>
  <c r="BJ40" i="118" s="1"/>
  <c r="CD40" i="118"/>
  <c r="CE40" i="118" s="1"/>
  <c r="CG136" i="118"/>
  <c r="CH136" i="118" s="1"/>
  <c r="BL136" i="118"/>
  <c r="AQ136" i="118" s="1"/>
  <c r="BL51" i="118"/>
  <c r="BM51" i="118" s="1"/>
  <c r="CG51" i="118"/>
  <c r="CH51" i="118" s="1"/>
  <c r="BL111" i="118"/>
  <c r="AQ111" i="118" s="1"/>
  <c r="CG111" i="118"/>
  <c r="CH111" i="118" s="1"/>
  <c r="BL134" i="118"/>
  <c r="AQ134" i="118" s="1"/>
  <c r="CG134" i="118"/>
  <c r="CH134" i="118" s="1"/>
  <c r="CD96" i="118"/>
  <c r="CE96" i="118" s="1"/>
  <c r="BI96" i="118"/>
  <c r="AN96" i="118" s="1"/>
  <c r="CD36" i="118"/>
  <c r="CE36" i="118" s="1"/>
  <c r="BI36" i="118"/>
  <c r="BJ36" i="118" s="1"/>
  <c r="CG125" i="118"/>
  <c r="CH125" i="118" s="1"/>
  <c r="BL125" i="118"/>
  <c r="AQ125" i="118" s="1"/>
  <c r="BG85" i="118"/>
  <c r="AL85" i="118" s="1"/>
  <c r="BL34" i="118"/>
  <c r="BM34" i="118" s="1"/>
  <c r="CG34" i="118"/>
  <c r="CH34" i="118" s="1"/>
  <c r="BL94" i="118"/>
  <c r="AQ94" i="118" s="1"/>
  <c r="CG94" i="118"/>
  <c r="CH94" i="118" s="1"/>
  <c r="BF127" i="118"/>
  <c r="AK127" i="118" s="1"/>
  <c r="CA127" i="118"/>
  <c r="CB127" i="118" s="1"/>
  <c r="BI116" i="118"/>
  <c r="AN116" i="118" s="1"/>
  <c r="CD116" i="118"/>
  <c r="CE116" i="118" s="1"/>
  <c r="CD56" i="118"/>
  <c r="CE56" i="118" s="1"/>
  <c r="BI56" i="118"/>
  <c r="BJ56" i="118" s="1"/>
  <c r="CG29" i="118"/>
  <c r="CH29" i="118" s="1"/>
  <c r="BL29" i="118"/>
  <c r="BM29" i="118" s="1"/>
  <c r="BL89" i="118"/>
  <c r="AQ89" i="118" s="1"/>
  <c r="CG89" i="118"/>
  <c r="CH89" i="118" s="1"/>
  <c r="CA51" i="118"/>
  <c r="CB51" i="118" s="1"/>
  <c r="BF51" i="118"/>
  <c r="BG51" i="118" s="1"/>
  <c r="AL51" i="118" s="1"/>
  <c r="CA111" i="118"/>
  <c r="CB111" i="118" s="1"/>
  <c r="BF111" i="118"/>
  <c r="AK111" i="118" s="1"/>
  <c r="BF134" i="118"/>
  <c r="AK134" i="118" s="1"/>
  <c r="CA134" i="118"/>
  <c r="CB134" i="118" s="1"/>
  <c r="BI123" i="118"/>
  <c r="AN123" i="118" s="1"/>
  <c r="CD123" i="118"/>
  <c r="CE123" i="118" s="1"/>
  <c r="BF40" i="118"/>
  <c r="CA40" i="118"/>
  <c r="CB40" i="118" s="1"/>
  <c r="BF100" i="118"/>
  <c r="AK100" i="118" s="1"/>
  <c r="CA100" i="118"/>
  <c r="CB100" i="118" s="1"/>
  <c r="CG110" i="118"/>
  <c r="CH110" i="118" s="1"/>
  <c r="BL110" i="118"/>
  <c r="AQ110" i="118" s="1"/>
  <c r="BL50" i="118"/>
  <c r="BM50" i="118" s="1"/>
  <c r="CG50" i="118"/>
  <c r="CH50" i="118" s="1"/>
  <c r="CA103" i="118"/>
  <c r="CB103" i="118" s="1"/>
  <c r="BF103" i="118"/>
  <c r="BG103" i="118" s="1"/>
  <c r="AL103" i="118" s="1"/>
  <c r="BF43" i="118"/>
  <c r="BG43" i="118" s="1"/>
  <c r="AK43" i="118" s="1"/>
  <c r="CA43" i="118"/>
  <c r="CB43" i="118" s="1"/>
  <c r="BF133" i="118"/>
  <c r="AK133" i="118" s="1"/>
  <c r="CA133" i="118"/>
  <c r="CB133" i="118" s="1"/>
  <c r="CG40" i="118"/>
  <c r="CH40" i="118" s="1"/>
  <c r="BL40" i="118"/>
  <c r="BM40" i="118" s="1"/>
  <c r="CG100" i="118"/>
  <c r="CH100" i="118" s="1"/>
  <c r="BL100" i="118"/>
  <c r="AQ100" i="118" s="1"/>
  <c r="CG52" i="118"/>
  <c r="CH52" i="118" s="1"/>
  <c r="BL52" i="118"/>
  <c r="BM52" i="118" s="1"/>
  <c r="BL112" i="118"/>
  <c r="AQ112" i="118" s="1"/>
  <c r="CG112" i="118"/>
  <c r="CH112" i="118" s="1"/>
  <c r="CD129" i="118"/>
  <c r="CE129" i="118" s="1"/>
  <c r="BI129" i="118"/>
  <c r="AN129" i="118" s="1"/>
  <c r="BL132" i="118"/>
  <c r="AQ132" i="118" s="1"/>
  <c r="CG132" i="118"/>
  <c r="CH132" i="118" s="1"/>
  <c r="CG39" i="118"/>
  <c r="CH39" i="118" s="1"/>
  <c r="BL39" i="118"/>
  <c r="BM39" i="118" s="1"/>
  <c r="BL99" i="118"/>
  <c r="AQ99" i="118" s="1"/>
  <c r="CG99" i="118"/>
  <c r="CH99" i="118" s="1"/>
  <c r="CD41" i="118"/>
  <c r="CE41" i="118" s="1"/>
  <c r="BI41" i="118"/>
  <c r="BJ41" i="118" s="1"/>
  <c r="CD101" i="118"/>
  <c r="CE101" i="118" s="1"/>
  <c r="BI101" i="118"/>
  <c r="AN101" i="118" s="1"/>
  <c r="CA92" i="118"/>
  <c r="CB92" i="118" s="1"/>
  <c r="BF92" i="118"/>
  <c r="AK92" i="118" s="1"/>
  <c r="CA32" i="118"/>
  <c r="CB32" i="118" s="1"/>
  <c r="BF32" i="118"/>
  <c r="BL53" i="118"/>
  <c r="BM53" i="118" s="1"/>
  <c r="CG53" i="118"/>
  <c r="CH53" i="118" s="1"/>
  <c r="BL113" i="118"/>
  <c r="AQ113" i="118" s="1"/>
  <c r="CG113" i="118"/>
  <c r="CH113" i="118" s="1"/>
  <c r="CA122" i="118"/>
  <c r="CB122" i="118" s="1"/>
  <c r="BF122" i="118"/>
  <c r="AK122" i="118" s="1"/>
  <c r="CD119" i="118"/>
  <c r="CE119" i="118" s="1"/>
  <c r="BI119" i="118"/>
  <c r="AN119" i="118" s="1"/>
  <c r="BF135" i="118"/>
  <c r="AK135" i="118" s="1"/>
  <c r="CA135" i="118"/>
  <c r="CB135" i="118" s="1"/>
  <c r="CA101" i="118"/>
  <c r="CB101" i="118" s="1"/>
  <c r="BF101" i="118"/>
  <c r="AK101" i="118" s="1"/>
  <c r="CA41" i="118"/>
  <c r="CB41" i="118" s="1"/>
  <c r="BF41" i="118"/>
  <c r="BG41" i="118" s="1"/>
  <c r="AL41" i="118" s="1"/>
  <c r="BI25" i="118"/>
  <c r="BJ25" i="118" s="1"/>
  <c r="CD25" i="118"/>
  <c r="CE25" i="118" s="1"/>
  <c r="BI85" i="118"/>
  <c r="AN85" i="118" s="1"/>
  <c r="CD85" i="118"/>
  <c r="CE85" i="118" s="1"/>
  <c r="CD51" i="118"/>
  <c r="CE51" i="118" s="1"/>
  <c r="BI51" i="118"/>
  <c r="BJ51" i="118" s="1"/>
  <c r="CD111" i="118"/>
  <c r="CE111" i="118" s="1"/>
  <c r="BI111" i="118"/>
  <c r="AN111" i="118" s="1"/>
  <c r="CG102" i="118"/>
  <c r="CH102" i="118" s="1"/>
  <c r="BL102" i="118"/>
  <c r="AQ102" i="118" s="1"/>
  <c r="BL42" i="118"/>
  <c r="BM42" i="118" s="1"/>
  <c r="CG42" i="118"/>
  <c r="CH42" i="118" s="1"/>
  <c r="CD126" i="118"/>
  <c r="CE126" i="118" s="1"/>
  <c r="BI126" i="118"/>
  <c r="AN126" i="118" s="1"/>
  <c r="CD47" i="118"/>
  <c r="CE47" i="118" s="1"/>
  <c r="BI47" i="118"/>
  <c r="BJ47" i="118" s="1"/>
  <c r="BI107" i="118"/>
  <c r="AN107" i="118" s="1"/>
  <c r="CD107" i="118"/>
  <c r="CE107" i="118" s="1"/>
  <c r="CA128" i="118"/>
  <c r="CB128" i="118" s="1"/>
  <c r="BF128" i="118"/>
  <c r="AK128" i="118" s="1"/>
  <c r="CA112" i="118"/>
  <c r="CB112" i="118" s="1"/>
  <c r="BF112" i="118"/>
  <c r="AK112" i="118" s="1"/>
  <c r="CA52" i="118"/>
  <c r="CB52" i="118" s="1"/>
  <c r="BF52" i="118"/>
  <c r="BG52" i="118" s="1"/>
  <c r="AL52" i="118" s="1"/>
  <c r="BI52" i="118"/>
  <c r="BJ52" i="118" s="1"/>
  <c r="CD52" i="118"/>
  <c r="CE52" i="118" s="1"/>
  <c r="CD112" i="118"/>
  <c r="CE112" i="118" s="1"/>
  <c r="BI112" i="118"/>
  <c r="AN112" i="118" s="1"/>
  <c r="BL33" i="118"/>
  <c r="BM33" i="118" s="1"/>
  <c r="CG33" i="118"/>
  <c r="CH33" i="118" s="1"/>
  <c r="CG93" i="118"/>
  <c r="CH93" i="118" s="1"/>
  <c r="BL93" i="118"/>
  <c r="AQ93" i="118" s="1"/>
  <c r="BI131" i="118"/>
  <c r="AN131" i="118" s="1"/>
  <c r="CD131" i="118"/>
  <c r="CE131" i="118" s="1"/>
  <c r="CD37" i="118"/>
  <c r="CE37" i="118" s="1"/>
  <c r="BI37" i="118"/>
  <c r="BJ37" i="118" s="1"/>
  <c r="BI97" i="118"/>
  <c r="AN97" i="118" s="1"/>
  <c r="CD97" i="118"/>
  <c r="CE97" i="118" s="1"/>
  <c r="BI105" i="118"/>
  <c r="AN105" i="118" s="1"/>
  <c r="CD105" i="118"/>
  <c r="CE105" i="118" s="1"/>
  <c r="CD45" i="118"/>
  <c r="CE45" i="118" s="1"/>
  <c r="BI45" i="118"/>
  <c r="BJ45" i="118" s="1"/>
  <c r="CG98" i="118"/>
  <c r="CH98" i="118" s="1"/>
  <c r="BL98" i="118"/>
  <c r="AQ98" i="118" s="1"/>
  <c r="BL38" i="118"/>
  <c r="BM38" i="118" s="1"/>
  <c r="CG38" i="118"/>
  <c r="CH38" i="118" s="1"/>
  <c r="CD42" i="118"/>
  <c r="CE42" i="118" s="1"/>
  <c r="BI42" i="118"/>
  <c r="BJ42" i="118" s="1"/>
  <c r="CD102" i="118"/>
  <c r="CE102" i="118" s="1"/>
  <c r="BI102" i="118"/>
  <c r="AN102" i="118" s="1"/>
  <c r="BF48" i="118"/>
  <c r="BG48" i="118" s="1"/>
  <c r="AL48" i="118" s="1"/>
  <c r="CA48" i="118"/>
  <c r="CB48" i="118" s="1"/>
  <c r="CA108" i="118"/>
  <c r="CB108" i="118" s="1"/>
  <c r="BF108" i="118"/>
  <c r="AK108" i="118" s="1"/>
  <c r="BI48" i="118"/>
  <c r="BJ48" i="118" s="1"/>
  <c r="CD48" i="118"/>
  <c r="CE48" i="118" s="1"/>
  <c r="CD108" i="118"/>
  <c r="CE108" i="118" s="1"/>
  <c r="BI108" i="118"/>
  <c r="AN108" i="118" s="1"/>
  <c r="CG37" i="118"/>
  <c r="CH37" i="118" s="1"/>
  <c r="BL37" i="118"/>
  <c r="BM37" i="118" s="1"/>
  <c r="BL97" i="118"/>
  <c r="AQ97" i="118" s="1"/>
  <c r="CG97" i="118"/>
  <c r="CH97" i="118" s="1"/>
  <c r="CA26" i="118"/>
  <c r="CB26" i="118" s="1"/>
  <c r="BF26" i="118"/>
  <c r="BF86" i="118"/>
  <c r="AK86" i="118" s="1"/>
  <c r="CA86" i="118"/>
  <c r="CB86" i="118" s="1"/>
  <c r="BL26" i="118"/>
  <c r="BM26" i="118" s="1"/>
  <c r="CG26" i="118"/>
  <c r="CH26" i="118" s="1"/>
  <c r="CG86" i="118"/>
  <c r="CH86" i="118" s="1"/>
  <c r="BL86" i="118"/>
  <c r="AQ86" i="118" s="1"/>
  <c r="CG133" i="118"/>
  <c r="CH133" i="118" s="1"/>
  <c r="BL133" i="118"/>
  <c r="AQ133" i="118" s="1"/>
  <c r="BI132" i="118"/>
  <c r="AN132" i="118" s="1"/>
  <c r="CD132" i="118"/>
  <c r="CE132" i="118" s="1"/>
  <c r="CG48" i="118"/>
  <c r="CH48" i="118" s="1"/>
  <c r="BL48" i="118"/>
  <c r="BM48" i="118" s="1"/>
  <c r="CG108" i="118"/>
  <c r="CH108" i="118" s="1"/>
  <c r="BL108" i="118"/>
  <c r="AQ108" i="118" s="1"/>
  <c r="BL44" i="118"/>
  <c r="BM44" i="118" s="1"/>
  <c r="CG44" i="118"/>
  <c r="CH44" i="118" s="1"/>
  <c r="BL104" i="118"/>
  <c r="AQ104" i="118" s="1"/>
  <c r="CG104" i="118"/>
  <c r="CH104" i="118" s="1"/>
  <c r="BL105" i="118"/>
  <c r="AQ105" i="118" s="1"/>
  <c r="CG105" i="118"/>
  <c r="CH105" i="118" s="1"/>
  <c r="CG45" i="118"/>
  <c r="CH45" i="118" s="1"/>
  <c r="BL45" i="118"/>
  <c r="BM45" i="118" s="1"/>
  <c r="BL135" i="118"/>
  <c r="AQ135" i="118" s="1"/>
  <c r="CG135" i="118"/>
  <c r="CH135" i="118" s="1"/>
  <c r="BL96" i="118"/>
  <c r="AQ96" i="118" s="1"/>
  <c r="CG96" i="118"/>
  <c r="CH96" i="118" s="1"/>
  <c r="CG36" i="118"/>
  <c r="CH36" i="118" s="1"/>
  <c r="BL36" i="118"/>
  <c r="BM36" i="118" s="1"/>
  <c r="BF136" i="118"/>
  <c r="AK136" i="118" s="1"/>
  <c r="CA136" i="118"/>
  <c r="CB136" i="118" s="1"/>
  <c r="BF96" i="118"/>
  <c r="BG96" i="118" s="1"/>
  <c r="AL96" i="118" s="1"/>
  <c r="CA96" i="118"/>
  <c r="CB96" i="118" s="1"/>
  <c r="CA36" i="118"/>
  <c r="CB36" i="118" s="1"/>
  <c r="BF36" i="118"/>
  <c r="BG36" i="118" s="1"/>
  <c r="AL36" i="118" s="1"/>
  <c r="BF124" i="118"/>
  <c r="AK124" i="118" s="1"/>
  <c r="CA124" i="118"/>
  <c r="CB124" i="118" s="1"/>
  <c r="BI127" i="118"/>
  <c r="AN127" i="118" s="1"/>
  <c r="CD127" i="118"/>
  <c r="CE127" i="118" s="1"/>
  <c r="BL91" i="118"/>
  <c r="AQ91" i="118" s="1"/>
  <c r="CG91" i="118"/>
  <c r="CH91" i="118" s="1"/>
  <c r="BL31" i="118"/>
  <c r="BM31" i="118" s="1"/>
  <c r="CG31" i="118"/>
  <c r="CH31" i="118" s="1"/>
  <c r="BF46" i="118"/>
  <c r="CA46" i="118"/>
  <c r="CB46" i="118" s="1"/>
  <c r="BF106" i="118"/>
  <c r="AK106" i="118" s="1"/>
  <c r="CA106" i="118"/>
  <c r="CB106" i="118" s="1"/>
  <c r="BF121" i="118"/>
  <c r="AK121" i="118" s="1"/>
  <c r="CA121" i="118"/>
  <c r="CB121" i="118" s="1"/>
  <c r="CA116" i="118"/>
  <c r="CB116" i="118" s="1"/>
  <c r="BF116" i="118"/>
  <c r="AK116" i="118" s="1"/>
  <c r="CA56" i="118"/>
  <c r="CB56" i="118" s="1"/>
  <c r="BF56" i="118"/>
  <c r="BG56" i="118" s="1"/>
  <c r="AK56" i="118" s="1"/>
  <c r="BL47" i="118"/>
  <c r="BM47" i="118" s="1"/>
  <c r="CG47" i="118"/>
  <c r="CH47" i="118" s="1"/>
  <c r="CG107" i="118"/>
  <c r="CH107" i="118" s="1"/>
  <c r="BL107" i="118"/>
  <c r="AQ107" i="118" s="1"/>
  <c r="CD113" i="118"/>
  <c r="CE113" i="118" s="1"/>
  <c r="BI113" i="118"/>
  <c r="AN113" i="118" s="1"/>
  <c r="BI53" i="118"/>
  <c r="BJ53" i="118" s="1"/>
  <c r="CD53" i="118"/>
  <c r="CE53" i="118" s="1"/>
  <c r="CG88" i="118"/>
  <c r="CH88" i="118" s="1"/>
  <c r="BL88" i="118"/>
  <c r="AQ88" i="118" s="1"/>
  <c r="BL28" i="118"/>
  <c r="BM28" i="118" s="1"/>
  <c r="CG28" i="118"/>
  <c r="CH28" i="118" s="1"/>
  <c r="BI43" i="118"/>
  <c r="BJ43" i="118" s="1"/>
  <c r="CD43" i="118"/>
  <c r="CE43" i="118" s="1"/>
  <c r="BI103" i="118"/>
  <c r="AN103" i="118" s="1"/>
  <c r="CD103" i="118"/>
  <c r="CE103" i="118" s="1"/>
  <c r="CD120" i="118"/>
  <c r="CE120" i="118" s="1"/>
  <c r="BI120" i="118"/>
  <c r="AN120" i="118" s="1"/>
  <c r="BI34" i="118"/>
  <c r="BJ34" i="118" s="1"/>
  <c r="CD34" i="118"/>
  <c r="CE34" i="118" s="1"/>
  <c r="BI94" i="118"/>
  <c r="AN94" i="118" s="1"/>
  <c r="CD94" i="118"/>
  <c r="CE94" i="118" s="1"/>
  <c r="CD110" i="118"/>
  <c r="CE110" i="118" s="1"/>
  <c r="BI110" i="118"/>
  <c r="AN110" i="118" s="1"/>
  <c r="BI50" i="118"/>
  <c r="BJ50" i="118" s="1"/>
  <c r="CD50" i="118"/>
  <c r="CE50" i="118" s="1"/>
  <c r="CG46" i="118"/>
  <c r="CH46" i="118" s="1"/>
  <c r="BL46" i="118"/>
  <c r="BM46" i="118" s="1"/>
  <c r="CG106" i="118"/>
  <c r="CH106" i="118" s="1"/>
  <c r="BL106" i="118"/>
  <c r="AQ106" i="118" s="1"/>
  <c r="CA114" i="118"/>
  <c r="CB114" i="118" s="1"/>
  <c r="BF114" i="118"/>
  <c r="AK114" i="118" s="1"/>
  <c r="BF54" i="118"/>
  <c r="CA54" i="118"/>
  <c r="CB54" i="118" s="1"/>
  <c r="CD92" i="118"/>
  <c r="CE92" i="118" s="1"/>
  <c r="BI92" i="118"/>
  <c r="AN92" i="118" s="1"/>
  <c r="BI32" i="118"/>
  <c r="BJ32" i="118" s="1"/>
  <c r="CD32" i="118"/>
  <c r="CE32" i="118" s="1"/>
  <c r="CD117" i="118"/>
  <c r="CE117" i="118" s="1"/>
  <c r="BI117" i="118"/>
  <c r="AN117" i="118" s="1"/>
  <c r="BI136" i="118"/>
  <c r="AN136" i="118" s="1"/>
  <c r="CD136" i="118"/>
  <c r="CE136" i="118" s="1"/>
  <c r="CA95" i="118"/>
  <c r="CB95" i="118" s="1"/>
  <c r="BF95" i="118"/>
  <c r="AK95" i="118" s="1"/>
  <c r="CA35" i="118"/>
  <c r="CB35" i="118" s="1"/>
  <c r="BF35" i="118"/>
  <c r="BF31" i="118"/>
  <c r="CA31" i="118"/>
  <c r="CB31" i="118" s="1"/>
  <c r="CA91" i="118"/>
  <c r="CB91" i="118" s="1"/>
  <c r="BF91" i="118"/>
  <c r="AK91" i="118" s="1"/>
  <c r="CA120" i="118"/>
  <c r="CB120" i="118" s="1"/>
  <c r="BF120" i="118"/>
  <c r="AK120" i="118" s="1"/>
  <c r="BF37" i="118"/>
  <c r="BG37" i="118" s="1"/>
  <c r="AL37" i="118" s="1"/>
  <c r="CA37" i="118"/>
  <c r="CB37" i="118" s="1"/>
  <c r="CA97" i="118"/>
  <c r="CB97" i="118" s="1"/>
  <c r="BF97" i="118"/>
  <c r="AK97" i="118" s="1"/>
  <c r="CG95" i="118"/>
  <c r="CH95" i="118" s="1"/>
  <c r="BL95" i="118"/>
  <c r="AQ95" i="118" s="1"/>
  <c r="CG35" i="118"/>
  <c r="CH35" i="118" s="1"/>
  <c r="BL35" i="118"/>
  <c r="BM35" i="118" s="1"/>
  <c r="CD128" i="118"/>
  <c r="CE128" i="118" s="1"/>
  <c r="BI128" i="118"/>
  <c r="AN128" i="118" s="1"/>
  <c r="BG105" i="118"/>
  <c r="AL105" i="118" s="1"/>
  <c r="BM123" i="118"/>
  <c r="AR123" i="118" s="1"/>
  <c r="BG119" i="118"/>
  <c r="AL119" i="118" s="1"/>
  <c r="BG93" i="118"/>
  <c r="AL93" i="118" s="1"/>
  <c r="AK30" i="118"/>
  <c r="BG94" i="118"/>
  <c r="AL94" i="118" s="1"/>
  <c r="BG87" i="118"/>
  <c r="AL87" i="118" s="1"/>
  <c r="AL34" i="118"/>
  <c r="BG88" i="118"/>
  <c r="AL88" i="118" s="1"/>
  <c r="AK49" i="118"/>
  <c r="BG90" i="118"/>
  <c r="AL90" i="118" s="1"/>
  <c r="BG137" i="118"/>
  <c r="AL137" i="118" s="1"/>
  <c r="BM103" i="118"/>
  <c r="AR103" i="118" s="1"/>
  <c r="BM122" i="118"/>
  <c r="AR122" i="118" s="1"/>
  <c r="BG109" i="118"/>
  <c r="AL109" i="118" s="1"/>
  <c r="BG33" i="118"/>
  <c r="BJ118" i="118"/>
  <c r="AO118" i="118" s="1"/>
  <c r="BG104" i="118"/>
  <c r="AL104" i="118" s="1"/>
  <c r="BJ89" i="118"/>
  <c r="AO89" i="118" s="1"/>
  <c r="AL44" i="118"/>
  <c r="AK25" i="118"/>
  <c r="AL27" i="118"/>
  <c r="AL28" i="118"/>
  <c r="AL45" i="118"/>
  <c r="J71" i="193" l="1"/>
  <c r="V71" i="193" s="1"/>
  <c r="I116" i="193"/>
  <c r="K119" i="193"/>
  <c r="J123" i="193"/>
  <c r="Q123" i="193" s="1"/>
  <c r="I83" i="193"/>
  <c r="K96" i="193"/>
  <c r="I114" i="193"/>
  <c r="I111" i="193"/>
  <c r="J105" i="193"/>
  <c r="Q105" i="193" s="1"/>
  <c r="K89" i="193"/>
  <c r="J44" i="193"/>
  <c r="I121" i="193"/>
  <c r="M75" i="193"/>
  <c r="M120" i="193"/>
  <c r="M113" i="193"/>
  <c r="M76" i="193"/>
  <c r="M95" i="193"/>
  <c r="J90" i="193"/>
  <c r="Q90" i="193" s="1"/>
  <c r="K114" i="193"/>
  <c r="M92" i="193"/>
  <c r="K99" i="193"/>
  <c r="M96" i="193"/>
  <c r="M111" i="193"/>
  <c r="K86" i="193"/>
  <c r="I99" i="193"/>
  <c r="J24" i="193"/>
  <c r="Q24" i="193" s="1"/>
  <c r="J95" i="193"/>
  <c r="Q95" i="193" s="1"/>
  <c r="I107" i="193"/>
  <c r="M77" i="193"/>
  <c r="J23" i="193"/>
  <c r="Q23" i="193" s="1"/>
  <c r="N108" i="193"/>
  <c r="X108" i="193" s="1"/>
  <c r="J80" i="193"/>
  <c r="Q80" i="193" s="1"/>
  <c r="M81" i="193"/>
  <c r="I77" i="193"/>
  <c r="K106" i="193"/>
  <c r="M74" i="193"/>
  <c r="M94" i="193"/>
  <c r="M72" i="193"/>
  <c r="I94" i="193"/>
  <c r="I98" i="193"/>
  <c r="K112" i="193"/>
  <c r="I87" i="193"/>
  <c r="K87" i="193"/>
  <c r="M86" i="193"/>
  <c r="J89" i="193"/>
  <c r="J47" i="193"/>
  <c r="K82" i="193"/>
  <c r="M122" i="193"/>
  <c r="I96" i="193"/>
  <c r="M103" i="193"/>
  <c r="I75" i="193"/>
  <c r="K90" i="193"/>
  <c r="K123" i="193"/>
  <c r="K111" i="193"/>
  <c r="M110" i="193"/>
  <c r="I21" i="193"/>
  <c r="I122" i="193"/>
  <c r="M83" i="193"/>
  <c r="K102" i="193"/>
  <c r="M123" i="193"/>
  <c r="J40" i="193"/>
  <c r="Q40" i="193" s="1"/>
  <c r="I52" i="193"/>
  <c r="M116" i="193"/>
  <c r="M112" i="193"/>
  <c r="K95" i="193"/>
  <c r="J76" i="193"/>
  <c r="Q76" i="193" s="1"/>
  <c r="I110" i="193"/>
  <c r="I113" i="193"/>
  <c r="I46" i="193"/>
  <c r="K110" i="193"/>
  <c r="I45" i="193"/>
  <c r="K88" i="193"/>
  <c r="M73" i="193"/>
  <c r="L104" i="193"/>
  <c r="R104" i="193" s="1"/>
  <c r="J74" i="193"/>
  <c r="Q74" i="193" s="1"/>
  <c r="J33" i="193"/>
  <c r="K80" i="193"/>
  <c r="M82" i="193"/>
  <c r="M90" i="193"/>
  <c r="K118" i="193"/>
  <c r="I72" i="193"/>
  <c r="K117" i="193"/>
  <c r="K93" i="193"/>
  <c r="M85" i="193"/>
  <c r="M98" i="193"/>
  <c r="I119" i="193"/>
  <c r="I120" i="193"/>
  <c r="M80" i="193"/>
  <c r="M97" i="193"/>
  <c r="I104" i="193"/>
  <c r="N114" i="193"/>
  <c r="K84" i="193"/>
  <c r="K81" i="193"/>
  <c r="K108" i="193"/>
  <c r="M104" i="193"/>
  <c r="K76" i="193"/>
  <c r="K74" i="193"/>
  <c r="I26" i="193"/>
  <c r="K122" i="193"/>
  <c r="K113" i="193"/>
  <c r="K83" i="193"/>
  <c r="M118" i="193"/>
  <c r="I112" i="193"/>
  <c r="M71" i="193"/>
  <c r="I109" i="193"/>
  <c r="J79" i="193"/>
  <c r="Q79" i="193" s="1"/>
  <c r="K103" i="193"/>
  <c r="K98" i="193"/>
  <c r="K115" i="193"/>
  <c r="K73" i="193"/>
  <c r="J25" i="193"/>
  <c r="I84" i="193"/>
  <c r="K109" i="193"/>
  <c r="K72" i="193"/>
  <c r="K120" i="193"/>
  <c r="K92" i="193"/>
  <c r="I102" i="193"/>
  <c r="K94" i="193"/>
  <c r="K105" i="193"/>
  <c r="K85" i="193"/>
  <c r="I85" i="193"/>
  <c r="K77" i="193"/>
  <c r="J41" i="193"/>
  <c r="Q41" i="193" s="1"/>
  <c r="J30" i="193"/>
  <c r="Q30" i="193" s="1"/>
  <c r="I106" i="193"/>
  <c r="I81" i="193"/>
  <c r="K78" i="193"/>
  <c r="M93" i="193"/>
  <c r="M119" i="193"/>
  <c r="M79" i="193"/>
  <c r="J48" i="193"/>
  <c r="K97" i="193"/>
  <c r="J37" i="193"/>
  <c r="I108" i="193"/>
  <c r="I78" i="193"/>
  <c r="I97" i="193"/>
  <c r="I115" i="193"/>
  <c r="K116" i="193"/>
  <c r="I103" i="193"/>
  <c r="I43" i="193"/>
  <c r="K121" i="193"/>
  <c r="J117" i="193"/>
  <c r="Q117" i="193" s="1"/>
  <c r="N89" i="193"/>
  <c r="X89" i="193" s="1"/>
  <c r="I92" i="193"/>
  <c r="M99" i="193"/>
  <c r="I88" i="193"/>
  <c r="I118" i="193"/>
  <c r="M105" i="193"/>
  <c r="J91" i="193"/>
  <c r="Q91" i="193" s="1"/>
  <c r="I100" i="193"/>
  <c r="M84" i="193"/>
  <c r="M106" i="193"/>
  <c r="M102" i="193"/>
  <c r="L75" i="193"/>
  <c r="R75" i="193" s="1"/>
  <c r="M91" i="193"/>
  <c r="K71" i="193"/>
  <c r="K79" i="193"/>
  <c r="M100" i="193"/>
  <c r="N109" i="193"/>
  <c r="X109" i="193" s="1"/>
  <c r="J32" i="193"/>
  <c r="M88" i="193"/>
  <c r="K107" i="193"/>
  <c r="I93" i="193"/>
  <c r="J73" i="193"/>
  <c r="Q73" i="193" s="1"/>
  <c r="J82" i="193"/>
  <c r="M121" i="193"/>
  <c r="K91" i="193"/>
  <c r="I39" i="193"/>
  <c r="I86" i="193"/>
  <c r="I49" i="193"/>
  <c r="M87" i="193"/>
  <c r="M117" i="193"/>
  <c r="M115" i="193"/>
  <c r="J38" i="193"/>
  <c r="K100" i="193"/>
  <c r="M78" i="193"/>
  <c r="I34" i="193"/>
  <c r="BM132" i="118"/>
  <c r="AR132" i="118" s="1"/>
  <c r="BG117" i="118"/>
  <c r="AL117" i="118" s="1"/>
  <c r="BM87" i="118"/>
  <c r="AR87" i="118" s="1"/>
  <c r="AK39" i="118"/>
  <c r="BJ96" i="118"/>
  <c r="AO96" i="118" s="1"/>
  <c r="AL39" i="118"/>
  <c r="BJ88" i="118"/>
  <c r="AO88" i="118" s="1"/>
  <c r="BJ122" i="118"/>
  <c r="AO122" i="118" s="1"/>
  <c r="BJ91" i="118"/>
  <c r="AO91" i="118" s="1"/>
  <c r="AL38" i="118"/>
  <c r="BJ94" i="118"/>
  <c r="AO94" i="118" s="1"/>
  <c r="AN28" i="118"/>
  <c r="BJ90" i="118"/>
  <c r="AO90" i="118" s="1"/>
  <c r="BM136" i="118"/>
  <c r="AR136" i="118" s="1"/>
  <c r="BG135" i="118"/>
  <c r="AL135" i="118" s="1"/>
  <c r="BM91" i="118"/>
  <c r="AR91" i="118" s="1"/>
  <c r="BG99" i="118"/>
  <c r="AL99" i="118" s="1"/>
  <c r="BJ98" i="118"/>
  <c r="AO98" i="118" s="1"/>
  <c r="AO45" i="118"/>
  <c r="BM124" i="118"/>
  <c r="AR124" i="118" s="1"/>
  <c r="BG125" i="118"/>
  <c r="AL125" i="118" s="1"/>
  <c r="BM108" i="118"/>
  <c r="AR108" i="118" s="1"/>
  <c r="BM109" i="118"/>
  <c r="AR109" i="118" s="1"/>
  <c r="BM97" i="118"/>
  <c r="AR97" i="118" s="1"/>
  <c r="BM113" i="118"/>
  <c r="AR113" i="118" s="1"/>
  <c r="BJ106" i="118"/>
  <c r="AO106" i="118" s="1"/>
  <c r="BM127" i="118"/>
  <c r="AR127" i="118" s="1"/>
  <c r="BG98" i="118"/>
  <c r="AL98" i="118" s="1"/>
  <c r="BG118" i="118"/>
  <c r="AL118" i="118" s="1"/>
  <c r="BM119" i="118"/>
  <c r="AR119" i="118" s="1"/>
  <c r="BM134" i="118"/>
  <c r="AR134" i="118" s="1"/>
  <c r="BM92" i="118"/>
  <c r="AR92" i="118" s="1"/>
  <c r="BG123" i="118"/>
  <c r="AL123" i="118" s="1"/>
  <c r="BJ95" i="118"/>
  <c r="AO95" i="118" s="1"/>
  <c r="AN30" i="118"/>
  <c r="BJ121" i="118"/>
  <c r="AO121" i="118" s="1"/>
  <c r="BG132" i="118"/>
  <c r="AL132" i="118" s="1"/>
  <c r="BM116" i="118"/>
  <c r="AR116" i="118" s="1"/>
  <c r="BM90" i="118"/>
  <c r="AR90" i="118" s="1"/>
  <c r="BM114" i="118"/>
  <c r="AR114" i="118" s="1"/>
  <c r="AL56" i="118"/>
  <c r="BJ108" i="118"/>
  <c r="AO108" i="118" s="1"/>
  <c r="BJ119" i="118"/>
  <c r="AO119" i="118" s="1"/>
  <c r="BM135" i="118"/>
  <c r="AR135" i="118" s="1"/>
  <c r="BM130" i="118"/>
  <c r="AR130" i="118" s="1"/>
  <c r="BJ136" i="118"/>
  <c r="AO136" i="118" s="1"/>
  <c r="BM85" i="118"/>
  <c r="AR85" i="118" s="1"/>
  <c r="BJ114" i="118"/>
  <c r="AO114" i="118" s="1"/>
  <c r="BG114" i="118"/>
  <c r="AL114" i="118" s="1"/>
  <c r="BM137" i="118"/>
  <c r="AR137" i="118" s="1"/>
  <c r="BJ135" i="118"/>
  <c r="AO135" i="118" s="1"/>
  <c r="BJ131" i="118"/>
  <c r="AO131" i="118" s="1"/>
  <c r="BG107" i="118"/>
  <c r="AL107" i="118" s="1"/>
  <c r="BM120" i="118"/>
  <c r="AR120" i="118" s="1"/>
  <c r="BJ125" i="118"/>
  <c r="AO125" i="118" s="1"/>
  <c r="BJ87" i="118"/>
  <c r="AO87" i="118" s="1"/>
  <c r="BJ113" i="118"/>
  <c r="AO113" i="118" s="1"/>
  <c r="AK29" i="118"/>
  <c r="BG111" i="118"/>
  <c r="AL111" i="118" s="1"/>
  <c r="BM86" i="118"/>
  <c r="AR86" i="118" s="1"/>
  <c r="BJ129" i="118"/>
  <c r="AO129" i="118" s="1"/>
  <c r="BG92" i="118"/>
  <c r="AL92" i="118" s="1"/>
  <c r="BM118" i="118"/>
  <c r="AR118" i="118" s="1"/>
  <c r="BJ112" i="118"/>
  <c r="AO112" i="118" s="1"/>
  <c r="BM126" i="118"/>
  <c r="AR126" i="118" s="1"/>
  <c r="AL50" i="118"/>
  <c r="AO44" i="118"/>
  <c r="BJ120" i="118"/>
  <c r="AO120" i="118" s="1"/>
  <c r="AK103" i="118"/>
  <c r="BJ93" i="118"/>
  <c r="AO93" i="118" s="1"/>
  <c r="AK51" i="118"/>
  <c r="BJ124" i="118"/>
  <c r="AO124" i="118" s="1"/>
  <c r="BG89" i="118"/>
  <c r="AL89" i="118" s="1"/>
  <c r="BJ104" i="118"/>
  <c r="AO104" i="118" s="1"/>
  <c r="BJ86" i="118"/>
  <c r="AO86" i="118" s="1"/>
  <c r="BG108" i="118"/>
  <c r="AL108" i="118" s="1"/>
  <c r="BJ92" i="118"/>
  <c r="AO92" i="118" s="1"/>
  <c r="BJ100" i="118"/>
  <c r="AO100" i="118" s="1"/>
  <c r="BG102" i="118"/>
  <c r="AL102" i="118" s="1"/>
  <c r="AK42" i="118"/>
  <c r="BM111" i="118"/>
  <c r="AR111" i="118" s="1"/>
  <c r="BJ109" i="118"/>
  <c r="AO109" i="118" s="1"/>
  <c r="BM117" i="118"/>
  <c r="AR117" i="118" s="1"/>
  <c r="BG129" i="118"/>
  <c r="AL129" i="118" s="1"/>
  <c r="BG136" i="118"/>
  <c r="AL136" i="118" s="1"/>
  <c r="BJ130" i="118"/>
  <c r="AO130" i="118" s="1"/>
  <c r="BG113" i="118"/>
  <c r="AL113" i="118" s="1"/>
  <c r="BM105" i="118"/>
  <c r="AR105" i="118" s="1"/>
  <c r="BG121" i="118"/>
  <c r="AL121" i="118" s="1"/>
  <c r="BJ134" i="118"/>
  <c r="AO134" i="118" s="1"/>
  <c r="BJ133" i="118"/>
  <c r="AO133" i="118" s="1"/>
  <c r="AK36" i="118"/>
  <c r="BG91" i="118"/>
  <c r="AL91" i="118" s="1"/>
  <c r="BJ137" i="118"/>
  <c r="AO137" i="118" s="1"/>
  <c r="BG124" i="118"/>
  <c r="AL124" i="118" s="1"/>
  <c r="AK96" i="118"/>
  <c r="BG130" i="118"/>
  <c r="AL130" i="118" s="1"/>
  <c r="BJ128" i="118"/>
  <c r="AO128" i="118" s="1"/>
  <c r="BM107" i="118"/>
  <c r="AR107" i="118" s="1"/>
  <c r="BG100" i="118"/>
  <c r="AL100" i="118" s="1"/>
  <c r="AK41" i="118"/>
  <c r="BM94" i="118"/>
  <c r="AR94" i="118" s="1"/>
  <c r="BJ110" i="118"/>
  <c r="AO110" i="118" s="1"/>
  <c r="BM98" i="118"/>
  <c r="AR98" i="118" s="1"/>
  <c r="BJ97" i="118"/>
  <c r="AO97" i="118" s="1"/>
  <c r="BM121" i="118"/>
  <c r="AR121" i="118" s="1"/>
  <c r="AQ121" i="118"/>
  <c r="BM101" i="118"/>
  <c r="AR101" i="118" s="1"/>
  <c r="BG112" i="118"/>
  <c r="AL112" i="118" s="1"/>
  <c r="BG122" i="118"/>
  <c r="AL122" i="118" s="1"/>
  <c r="AO27" i="118"/>
  <c r="BM131" i="118"/>
  <c r="AR131" i="118" s="1"/>
  <c r="BG95" i="118"/>
  <c r="AL95" i="118" s="1"/>
  <c r="BG110" i="118"/>
  <c r="AL110" i="118" s="1"/>
  <c r="BM125" i="118"/>
  <c r="AR125" i="118" s="1"/>
  <c r="BJ132" i="118"/>
  <c r="AO132" i="118" s="1"/>
  <c r="BJ102" i="118"/>
  <c r="AO102" i="118" s="1"/>
  <c r="BG126" i="118"/>
  <c r="AL126" i="118" s="1"/>
  <c r="AK37" i="118"/>
  <c r="AN25" i="118"/>
  <c r="BG120" i="118"/>
  <c r="AL120" i="118" s="1"/>
  <c r="BJ123" i="118"/>
  <c r="AO123" i="118" s="1"/>
  <c r="BM133" i="118"/>
  <c r="AR133" i="118" s="1"/>
  <c r="BJ85" i="118"/>
  <c r="AO85" i="118" s="1"/>
  <c r="BJ99" i="118"/>
  <c r="AO99" i="118" s="1"/>
  <c r="BG133" i="118"/>
  <c r="AL133" i="118" s="1"/>
  <c r="AQ128" i="118"/>
  <c r="BM129" i="118"/>
  <c r="AR129" i="118" s="1"/>
  <c r="BM102" i="118"/>
  <c r="AR102" i="118" s="1"/>
  <c r="BG106" i="118"/>
  <c r="AL106" i="118" s="1"/>
  <c r="BJ105" i="118"/>
  <c r="AO105" i="118" s="1"/>
  <c r="BM99" i="118"/>
  <c r="AR99" i="118" s="1"/>
  <c r="BJ116" i="118"/>
  <c r="AO116" i="118" s="1"/>
  <c r="AK48" i="118"/>
  <c r="BG54" i="118"/>
  <c r="AL54" i="118" s="1"/>
  <c r="BM96" i="118"/>
  <c r="AR96" i="118" s="1"/>
  <c r="BM104" i="118"/>
  <c r="AR104" i="118" s="1"/>
  <c r="BG128" i="118"/>
  <c r="AL128" i="118" s="1"/>
  <c r="BJ111" i="118"/>
  <c r="AO111" i="118" s="1"/>
  <c r="BG127" i="118"/>
  <c r="AL127" i="118" s="1"/>
  <c r="BG31" i="118"/>
  <c r="BM112" i="118"/>
  <c r="AR112" i="118" s="1"/>
  <c r="BG101" i="118"/>
  <c r="AL101" i="118" s="1"/>
  <c r="BG46" i="118"/>
  <c r="AK46" i="118" s="1"/>
  <c r="BG97" i="118"/>
  <c r="AL97" i="118" s="1"/>
  <c r="BJ127" i="118"/>
  <c r="AO127" i="118" s="1"/>
  <c r="BM93" i="118"/>
  <c r="AR93" i="118" s="1"/>
  <c r="BM106" i="118"/>
  <c r="AR106" i="118" s="1"/>
  <c r="BM88" i="118"/>
  <c r="AR88" i="118" s="1"/>
  <c r="BG86" i="118"/>
  <c r="AL86" i="118" s="1"/>
  <c r="BM100" i="118"/>
  <c r="AR100" i="118" s="1"/>
  <c r="BJ117" i="118"/>
  <c r="AO117" i="118" s="1"/>
  <c r="AK52" i="118"/>
  <c r="BG35" i="118"/>
  <c r="AL35" i="118" s="1"/>
  <c r="BG116" i="118"/>
  <c r="AL116" i="118" s="1"/>
  <c r="BM110" i="118"/>
  <c r="AR110" i="118" s="1"/>
  <c r="BJ107" i="118"/>
  <c r="AO107" i="118" s="1"/>
  <c r="BJ103" i="118"/>
  <c r="AO103" i="118" s="1"/>
  <c r="BG26" i="118"/>
  <c r="AL26" i="118" s="1"/>
  <c r="BJ101" i="118"/>
  <c r="AO101" i="118" s="1"/>
  <c r="BG134" i="118"/>
  <c r="AL134" i="118" s="1"/>
  <c r="AO34" i="118"/>
  <c r="BM95" i="118"/>
  <c r="AR95" i="118" s="1"/>
  <c r="BM89" i="118"/>
  <c r="AR89" i="118" s="1"/>
  <c r="BJ126" i="118"/>
  <c r="AO126" i="118" s="1"/>
  <c r="BG32" i="118"/>
  <c r="AL32" i="118" s="1"/>
  <c r="BG40" i="118"/>
  <c r="AK40" i="118" s="1"/>
  <c r="AO49" i="118"/>
  <c r="AN49" i="118"/>
  <c r="AO28" i="118"/>
  <c r="AO30" i="118"/>
  <c r="AN34" i="118"/>
  <c r="AL33" i="118"/>
  <c r="AK33" i="118"/>
  <c r="AL43" i="118"/>
  <c r="AL53" i="118"/>
  <c r="AN44" i="118"/>
  <c r="AL47" i="118"/>
  <c r="AO25" i="118"/>
  <c r="AN27" i="118"/>
  <c r="AN45" i="118"/>
  <c r="V90" i="193" l="1"/>
  <c r="V91" i="193"/>
  <c r="W75" i="193"/>
  <c r="V105" i="193"/>
  <c r="V73" i="193"/>
  <c r="V95" i="193"/>
  <c r="V80" i="193"/>
  <c r="V79" i="193"/>
  <c r="V117" i="193"/>
  <c r="V76" i="193"/>
  <c r="V123" i="193"/>
  <c r="V74" i="193"/>
  <c r="W104" i="193"/>
  <c r="Q71" i="193"/>
  <c r="V21" i="193"/>
  <c r="V40" i="193"/>
  <c r="Q26" i="193"/>
  <c r="V26" i="193"/>
  <c r="V24" i="193"/>
  <c r="V41" i="193"/>
  <c r="Q45" i="193"/>
  <c r="V45" i="193"/>
  <c r="V30" i="193"/>
  <c r="V23" i="193"/>
  <c r="S109" i="193"/>
  <c r="S89" i="193"/>
  <c r="S108" i="193"/>
  <c r="Q21" i="193"/>
  <c r="I42" i="193"/>
  <c r="N117" i="193"/>
  <c r="X117" i="193" s="1"/>
  <c r="I82" i="193"/>
  <c r="V82" i="193" s="1"/>
  <c r="L77" i="193"/>
  <c r="R77" i="193" s="1"/>
  <c r="J22" i="193"/>
  <c r="J99" i="193"/>
  <c r="Q99" i="193" s="1"/>
  <c r="L99" i="193"/>
  <c r="R99" i="193" s="1"/>
  <c r="L76" i="193"/>
  <c r="R76" i="193" s="1"/>
  <c r="J35" i="193"/>
  <c r="J28" i="193"/>
  <c r="N98" i="193"/>
  <c r="X98" i="193" s="1"/>
  <c r="J108" i="193"/>
  <c r="Q108" i="193" s="1"/>
  <c r="L98" i="193"/>
  <c r="R98" i="193" s="1"/>
  <c r="L81" i="193"/>
  <c r="R81" i="193" s="1"/>
  <c r="L41" i="193"/>
  <c r="L93" i="193"/>
  <c r="R93" i="193" s="1"/>
  <c r="L102" i="193"/>
  <c r="R102" i="193" s="1"/>
  <c r="J77" i="193"/>
  <c r="Q77" i="193" s="1"/>
  <c r="N104" i="193"/>
  <c r="X104" i="193" s="1"/>
  <c r="J109" i="193"/>
  <c r="Q109" i="193" s="1"/>
  <c r="L80" i="193"/>
  <c r="R80" i="193" s="1"/>
  <c r="L26" i="193"/>
  <c r="N79" i="193"/>
  <c r="X79" i="193" s="1"/>
  <c r="L91" i="193"/>
  <c r="R91" i="193" s="1"/>
  <c r="N111" i="193"/>
  <c r="X111" i="193" s="1"/>
  <c r="M107" i="193"/>
  <c r="J122" i="193"/>
  <c r="Q122" i="193" s="1"/>
  <c r="L24" i="193"/>
  <c r="L30" i="193"/>
  <c r="K40" i="193"/>
  <c r="K45" i="193"/>
  <c r="J120" i="193"/>
  <c r="Q120" i="193" s="1"/>
  <c r="J83" i="193"/>
  <c r="Q83" i="193" s="1"/>
  <c r="N90" i="193"/>
  <c r="X90" i="193" s="1"/>
  <c r="N88" i="193"/>
  <c r="X88" i="193" s="1"/>
  <c r="J106" i="193"/>
  <c r="Q106" i="193" s="1"/>
  <c r="J81" i="193"/>
  <c r="Q81" i="193" s="1"/>
  <c r="L83" i="193"/>
  <c r="R83" i="193" s="1"/>
  <c r="J116" i="193"/>
  <c r="Q116" i="193" s="1"/>
  <c r="J107" i="193"/>
  <c r="Q107" i="193" s="1"/>
  <c r="N103" i="193"/>
  <c r="X103" i="193" s="1"/>
  <c r="L72" i="193"/>
  <c r="R72" i="193" s="1"/>
  <c r="L40" i="193"/>
  <c r="J97" i="193"/>
  <c r="Q97" i="193" s="1"/>
  <c r="L121" i="193"/>
  <c r="R121" i="193" s="1"/>
  <c r="L105" i="193"/>
  <c r="R105" i="193" s="1"/>
  <c r="L107" i="193"/>
  <c r="R107" i="193" s="1"/>
  <c r="L92" i="193"/>
  <c r="R92" i="193" s="1"/>
  <c r="N94" i="193"/>
  <c r="X94" i="193" s="1"/>
  <c r="J121" i="193"/>
  <c r="Q121" i="193" s="1"/>
  <c r="J103" i="193"/>
  <c r="Q103" i="193" s="1"/>
  <c r="L87" i="193"/>
  <c r="R87" i="193" s="1"/>
  <c r="N82" i="193"/>
  <c r="X82" i="193" s="1"/>
  <c r="N84" i="193"/>
  <c r="X84" i="193" s="1"/>
  <c r="L90" i="193"/>
  <c r="R90" i="193" s="1"/>
  <c r="N122" i="193"/>
  <c r="X122" i="193" s="1"/>
  <c r="J50" i="193"/>
  <c r="M114" i="193"/>
  <c r="X114" i="193" s="1"/>
  <c r="J110" i="193"/>
  <c r="Q110" i="193" s="1"/>
  <c r="N112" i="193"/>
  <c r="X112" i="193" s="1"/>
  <c r="K26" i="193"/>
  <c r="I29" i="193"/>
  <c r="N80" i="193"/>
  <c r="X80" i="193" s="1"/>
  <c r="L110" i="193"/>
  <c r="R110" i="193" s="1"/>
  <c r="L100" i="193"/>
  <c r="R100" i="193" s="1"/>
  <c r="L74" i="193"/>
  <c r="R74" i="193" s="1"/>
  <c r="K41" i="193"/>
  <c r="N74" i="193"/>
  <c r="X74" i="193" s="1"/>
  <c r="L85" i="193"/>
  <c r="R85" i="193" s="1"/>
  <c r="I37" i="193"/>
  <c r="J88" i="193"/>
  <c r="Q88" i="193" s="1"/>
  <c r="N71" i="193"/>
  <c r="X71" i="193" s="1"/>
  <c r="N99" i="193"/>
  <c r="X99" i="193" s="1"/>
  <c r="K23" i="193"/>
  <c r="K30" i="193"/>
  <c r="N75" i="193"/>
  <c r="X75" i="193" s="1"/>
  <c r="N96" i="193"/>
  <c r="X96" i="193" s="1"/>
  <c r="N92" i="193"/>
  <c r="X92" i="193" s="1"/>
  <c r="J113" i="193"/>
  <c r="Q113" i="193" s="1"/>
  <c r="N85" i="193"/>
  <c r="X85" i="193" s="1"/>
  <c r="L71" i="193"/>
  <c r="R71" i="193" s="1"/>
  <c r="L118" i="193"/>
  <c r="R118" i="193" s="1"/>
  <c r="N87" i="193"/>
  <c r="X87" i="193" s="1"/>
  <c r="J86" i="193"/>
  <c r="Q86" i="193" s="1"/>
  <c r="L116" i="193"/>
  <c r="R116" i="193" s="1"/>
  <c r="L86" i="193"/>
  <c r="R86" i="193" s="1"/>
  <c r="L79" i="193"/>
  <c r="R79" i="193" s="1"/>
  <c r="J78" i="193"/>
  <c r="Q78" i="193" s="1"/>
  <c r="N106" i="193"/>
  <c r="X106" i="193" s="1"/>
  <c r="L122" i="193"/>
  <c r="R122" i="193" s="1"/>
  <c r="N76" i="193"/>
  <c r="X76" i="193" s="1"/>
  <c r="N78" i="193"/>
  <c r="X78" i="193" s="1"/>
  <c r="N83" i="193"/>
  <c r="X83" i="193" s="1"/>
  <c r="J85" i="193"/>
  <c r="Q85" i="193" s="1"/>
  <c r="N118" i="193"/>
  <c r="X118" i="193" s="1"/>
  <c r="L45" i="193"/>
  <c r="N115" i="193"/>
  <c r="X115" i="193" s="1"/>
  <c r="L95" i="193"/>
  <c r="R95" i="193" s="1"/>
  <c r="N123" i="193"/>
  <c r="X123" i="193" s="1"/>
  <c r="I35" i="193"/>
  <c r="N86" i="193"/>
  <c r="X86" i="193" s="1"/>
  <c r="L23" i="193"/>
  <c r="J75" i="193"/>
  <c r="Q75" i="193" s="1"/>
  <c r="L94" i="193"/>
  <c r="R94" i="193" s="1"/>
  <c r="N110" i="193"/>
  <c r="X110" i="193" s="1"/>
  <c r="J72" i="193"/>
  <c r="Q72" i="193" s="1"/>
  <c r="J112" i="193"/>
  <c r="Q112" i="193" s="1"/>
  <c r="J52" i="193"/>
  <c r="Q52" i="193" s="1"/>
  <c r="K24" i="193"/>
  <c r="L112" i="193"/>
  <c r="R112" i="193" s="1"/>
  <c r="L88" i="193"/>
  <c r="R88" i="193" s="1"/>
  <c r="N100" i="193"/>
  <c r="X100" i="193" s="1"/>
  <c r="L84" i="193"/>
  <c r="R84" i="193" s="1"/>
  <c r="J102" i="193"/>
  <c r="Q102" i="193" s="1"/>
  <c r="N119" i="193"/>
  <c r="X119" i="193" s="1"/>
  <c r="L119" i="193"/>
  <c r="R119" i="193" s="1"/>
  <c r="L78" i="193"/>
  <c r="R78" i="193" s="1"/>
  <c r="I89" i="193"/>
  <c r="V89" i="193" s="1"/>
  <c r="L115" i="193"/>
  <c r="R115" i="193" s="1"/>
  <c r="J93" i="193"/>
  <c r="Q93" i="193" s="1"/>
  <c r="N116" i="193"/>
  <c r="X116" i="193" s="1"/>
  <c r="N102" i="193"/>
  <c r="X102" i="193" s="1"/>
  <c r="N120" i="193"/>
  <c r="X120" i="193" s="1"/>
  <c r="N95" i="193"/>
  <c r="X95" i="193" s="1"/>
  <c r="N77" i="193"/>
  <c r="X77" i="193" s="1"/>
  <c r="L108" i="193"/>
  <c r="R108" i="193" s="1"/>
  <c r="L82" i="193"/>
  <c r="R82" i="193" s="1"/>
  <c r="L103" i="193"/>
  <c r="R103" i="193" s="1"/>
  <c r="K21" i="193"/>
  <c r="N91" i="193"/>
  <c r="X91" i="193" s="1"/>
  <c r="J111" i="193"/>
  <c r="Q111" i="193" s="1"/>
  <c r="I36" i="193"/>
  <c r="J87" i="193"/>
  <c r="Q87" i="193" s="1"/>
  <c r="L96" i="193"/>
  <c r="R96" i="193" s="1"/>
  <c r="N97" i="193"/>
  <c r="X97" i="193" s="1"/>
  <c r="J100" i="193"/>
  <c r="Q100" i="193" s="1"/>
  <c r="N105" i="193"/>
  <c r="X105" i="193" s="1"/>
  <c r="L89" i="193"/>
  <c r="R89" i="193" s="1"/>
  <c r="J119" i="193"/>
  <c r="Q119" i="193" s="1"/>
  <c r="L123" i="193"/>
  <c r="R123" i="193" s="1"/>
  <c r="L73" i="193"/>
  <c r="R73" i="193" s="1"/>
  <c r="J104" i="193"/>
  <c r="Q104" i="193" s="1"/>
  <c r="J29" i="193"/>
  <c r="J98" i="193"/>
  <c r="Q98" i="193" s="1"/>
  <c r="L111" i="193"/>
  <c r="R111" i="193" s="1"/>
  <c r="J84" i="193"/>
  <c r="Q84" i="193" s="1"/>
  <c r="N73" i="193"/>
  <c r="X73" i="193" s="1"/>
  <c r="L21" i="193"/>
  <c r="N81" i="193"/>
  <c r="X81" i="193" s="1"/>
  <c r="L97" i="193"/>
  <c r="R97" i="193" s="1"/>
  <c r="N93" i="193"/>
  <c r="X93" i="193" s="1"/>
  <c r="J31" i="193"/>
  <c r="L113" i="193"/>
  <c r="R113" i="193" s="1"/>
  <c r="J114" i="193"/>
  <c r="Q114" i="193" s="1"/>
  <c r="J92" i="193"/>
  <c r="Q92" i="193" s="1"/>
  <c r="L109" i="193"/>
  <c r="R109" i="193" s="1"/>
  <c r="J96" i="193"/>
  <c r="Q96" i="193" s="1"/>
  <c r="N107" i="193"/>
  <c r="L114" i="193"/>
  <c r="R114" i="193" s="1"/>
  <c r="L120" i="193"/>
  <c r="R120" i="193" s="1"/>
  <c r="J115" i="193"/>
  <c r="Q115" i="193" s="1"/>
  <c r="J94" i="193"/>
  <c r="Q94" i="193" s="1"/>
  <c r="L106" i="193"/>
  <c r="R106" i="193" s="1"/>
  <c r="N72" i="193"/>
  <c r="X72" i="193" s="1"/>
  <c r="L117" i="193"/>
  <c r="R117" i="193" s="1"/>
  <c r="N121" i="193"/>
  <c r="X121" i="193" s="1"/>
  <c r="J118" i="193"/>
  <c r="Q118" i="193" s="1"/>
  <c r="N113" i="193"/>
  <c r="X113" i="193" s="1"/>
  <c r="AN47" i="118"/>
  <c r="J43" i="193"/>
  <c r="Q43" i="193" s="1"/>
  <c r="AO52" i="118"/>
  <c r="I48" i="193"/>
  <c r="AN29" i="118"/>
  <c r="I25" i="193"/>
  <c r="AN37" i="118"/>
  <c r="I33" i="193"/>
  <c r="AO48" i="118"/>
  <c r="I44" i="193"/>
  <c r="AN42" i="118"/>
  <c r="I38" i="193"/>
  <c r="AO51" i="118"/>
  <c r="I47" i="193"/>
  <c r="AO53" i="118"/>
  <c r="J49" i="193"/>
  <c r="Q49" i="193" s="1"/>
  <c r="AO50" i="118"/>
  <c r="J46" i="193"/>
  <c r="Q46" i="193" s="1"/>
  <c r="AN43" i="118"/>
  <c r="J39" i="193"/>
  <c r="Q39" i="193" s="1"/>
  <c r="AN36" i="118"/>
  <c r="I32" i="193"/>
  <c r="AO38" i="118"/>
  <c r="J34" i="193"/>
  <c r="Q34" i="193" s="1"/>
  <c r="AO39" i="118"/>
  <c r="AR28" i="118"/>
  <c r="AR49" i="118"/>
  <c r="AN39" i="118"/>
  <c r="AN38" i="118"/>
  <c r="AN52" i="118"/>
  <c r="AN51" i="118"/>
  <c r="AK54" i="118"/>
  <c r="AK32" i="118"/>
  <c r="AN56" i="118"/>
  <c r="AO56" i="118"/>
  <c r="AL40" i="118"/>
  <c r="AK31" i="118"/>
  <c r="AL31" i="118"/>
  <c r="AL46" i="118"/>
  <c r="AO29" i="118"/>
  <c r="AQ34" i="118"/>
  <c r="AK35" i="118"/>
  <c r="AO42" i="118"/>
  <c r="AN50" i="118"/>
  <c r="AR44" i="118"/>
  <c r="AO36" i="118"/>
  <c r="AN41" i="118"/>
  <c r="AO41" i="118"/>
  <c r="AQ44" i="118"/>
  <c r="AK26" i="118"/>
  <c r="AO37" i="118"/>
  <c r="AQ25" i="118"/>
  <c r="AN48" i="118"/>
  <c r="AR25" i="118"/>
  <c r="AN33" i="118"/>
  <c r="AR30" i="118"/>
  <c r="AO33" i="118"/>
  <c r="AQ28" i="118"/>
  <c r="AQ49" i="118"/>
  <c r="AQ30" i="118"/>
  <c r="AO43" i="118"/>
  <c r="AN53" i="118"/>
  <c r="AR34" i="118"/>
  <c r="AO47" i="118"/>
  <c r="AR45" i="118"/>
  <c r="AQ45" i="118"/>
  <c r="AR27" i="118"/>
  <c r="AQ27" i="118"/>
  <c r="W71" i="193" l="1"/>
  <c r="W98" i="193"/>
  <c r="W102" i="193"/>
  <c r="V83" i="193"/>
  <c r="V81" i="193"/>
  <c r="V112" i="193"/>
  <c r="W78" i="193"/>
  <c r="V121" i="193"/>
  <c r="W100" i="193"/>
  <c r="W74" i="193"/>
  <c r="V113" i="193"/>
  <c r="W117" i="193"/>
  <c r="W81" i="193"/>
  <c r="W112" i="193"/>
  <c r="W118" i="193"/>
  <c r="W72" i="193"/>
  <c r="W121" i="193"/>
  <c r="V98" i="193"/>
  <c r="V120" i="193"/>
  <c r="W79" i="193"/>
  <c r="V85" i="193"/>
  <c r="W96" i="193"/>
  <c r="V84" i="193"/>
  <c r="W92" i="193"/>
  <c r="V78" i="193"/>
  <c r="V88" i="193"/>
  <c r="W111" i="193"/>
  <c r="W120" i="193"/>
  <c r="W85" i="193"/>
  <c r="V75" i="193"/>
  <c r="W107" i="193"/>
  <c r="W110" i="193"/>
  <c r="X107" i="193"/>
  <c r="V99" i="193"/>
  <c r="W114" i="193"/>
  <c r="V116" i="193"/>
  <c r="V93" i="193"/>
  <c r="W80" i="193"/>
  <c r="W108" i="193"/>
  <c r="V103" i="193"/>
  <c r="V114" i="193"/>
  <c r="V109" i="193"/>
  <c r="V86" i="193"/>
  <c r="V100" i="193"/>
  <c r="W88" i="193"/>
  <c r="V97" i="193"/>
  <c r="V96" i="193"/>
  <c r="W109" i="193"/>
  <c r="W119" i="193"/>
  <c r="W113" i="193"/>
  <c r="V104" i="193"/>
  <c r="W106" i="193"/>
  <c r="V119" i="193"/>
  <c r="V108" i="193"/>
  <c r="V111" i="193"/>
  <c r="V107" i="193"/>
  <c r="W105" i="193"/>
  <c r="W95" i="193"/>
  <c r="W103" i="193"/>
  <c r="W89" i="193"/>
  <c r="W77" i="193"/>
  <c r="V110" i="193"/>
  <c r="W97" i="193"/>
  <c r="W83" i="193"/>
  <c r="W82" i="193"/>
  <c r="W123" i="193"/>
  <c r="V92" i="193"/>
  <c r="V122" i="193"/>
  <c r="W87" i="193"/>
  <c r="W76" i="193"/>
  <c r="W90" i="193"/>
  <c r="V115" i="193"/>
  <c r="V118" i="193"/>
  <c r="V77" i="193"/>
  <c r="W93" i="193"/>
  <c r="W99" i="193"/>
  <c r="W115" i="193"/>
  <c r="W73" i="193"/>
  <c r="V106" i="193"/>
  <c r="W86" i="193"/>
  <c r="W84" i="193"/>
  <c r="V72" i="193"/>
  <c r="V87" i="193"/>
  <c r="W116" i="193"/>
  <c r="W122" i="193"/>
  <c r="V94" i="193"/>
  <c r="V102" i="193"/>
  <c r="W94" i="193"/>
  <c r="W91" i="193"/>
  <c r="Q89" i="193"/>
  <c r="Q82" i="193"/>
  <c r="W24" i="193"/>
  <c r="W26" i="193"/>
  <c r="V52" i="193"/>
  <c r="W41" i="193"/>
  <c r="W23" i="193"/>
  <c r="V39" i="193"/>
  <c r="W30" i="193"/>
  <c r="V43" i="193"/>
  <c r="W21" i="193"/>
  <c r="Q44" i="193"/>
  <c r="V44" i="193"/>
  <c r="W45" i="193"/>
  <c r="Q32" i="193"/>
  <c r="V32" i="193"/>
  <c r="Q47" i="193"/>
  <c r="V47" i="193"/>
  <c r="Q25" i="193"/>
  <c r="V25" i="193"/>
  <c r="Q37" i="193"/>
  <c r="V37" i="193"/>
  <c r="V29" i="193"/>
  <c r="W40" i="193"/>
  <c r="V46" i="193"/>
  <c r="V34" i="193"/>
  <c r="Q33" i="193"/>
  <c r="V33" i="193"/>
  <c r="Q38" i="193"/>
  <c r="V38" i="193"/>
  <c r="Q48" i="193"/>
  <c r="V48" i="193"/>
  <c r="V35" i="193"/>
  <c r="V49" i="193"/>
  <c r="S91" i="193"/>
  <c r="S90" i="193"/>
  <c r="S105" i="193"/>
  <c r="S116" i="193"/>
  <c r="S115" i="193"/>
  <c r="S99" i="193"/>
  <c r="S85" i="193"/>
  <c r="S71" i="193"/>
  <c r="S122" i="193"/>
  <c r="S93" i="193"/>
  <c r="S97" i="193"/>
  <c r="S118" i="193"/>
  <c r="S80" i="193"/>
  <c r="S79" i="193"/>
  <c r="S102" i="193"/>
  <c r="S110" i="193"/>
  <c r="S106" i="193"/>
  <c r="S113" i="193"/>
  <c r="S92" i="193"/>
  <c r="S81" i="193"/>
  <c r="S77" i="193"/>
  <c r="S86" i="193"/>
  <c r="S83" i="193"/>
  <c r="S96" i="193"/>
  <c r="S82" i="193"/>
  <c r="S117" i="193"/>
  <c r="S103" i="193"/>
  <c r="S111" i="193"/>
  <c r="S100" i="193"/>
  <c r="S84" i="193"/>
  <c r="S72" i="193"/>
  <c r="S95" i="193"/>
  <c r="S78" i="193"/>
  <c r="S75" i="193"/>
  <c r="S74" i="193"/>
  <c r="S112" i="193"/>
  <c r="S114" i="193"/>
  <c r="S94" i="193"/>
  <c r="S121" i="193"/>
  <c r="S73" i="193"/>
  <c r="S120" i="193"/>
  <c r="S119" i="193"/>
  <c r="S123" i="193"/>
  <c r="S76" i="193"/>
  <c r="S87" i="193"/>
  <c r="S88" i="193"/>
  <c r="S104" i="193"/>
  <c r="S98" i="193"/>
  <c r="R24" i="193"/>
  <c r="S107" i="193"/>
  <c r="R30" i="193"/>
  <c r="R23" i="193"/>
  <c r="Q29" i="193"/>
  <c r="R40" i="193"/>
  <c r="R45" i="193"/>
  <c r="R26" i="193"/>
  <c r="Q35" i="193"/>
  <c r="R41" i="193"/>
  <c r="R21" i="193"/>
  <c r="K29" i="193"/>
  <c r="K47" i="193"/>
  <c r="I27" i="193"/>
  <c r="L47" i="193"/>
  <c r="M45" i="193"/>
  <c r="L52" i="193"/>
  <c r="L48" i="193"/>
  <c r="K52" i="193"/>
  <c r="N41" i="193"/>
  <c r="N26" i="193"/>
  <c r="L37" i="193"/>
  <c r="L25" i="193"/>
  <c r="K33" i="193"/>
  <c r="N21" i="193"/>
  <c r="K44" i="193"/>
  <c r="K32" i="193"/>
  <c r="M23" i="193"/>
  <c r="M26" i="193"/>
  <c r="M21" i="193"/>
  <c r="K46" i="193"/>
  <c r="K35" i="193"/>
  <c r="K37" i="193"/>
  <c r="L49" i="193"/>
  <c r="J27" i="193"/>
  <c r="N40" i="193"/>
  <c r="K25" i="193"/>
  <c r="K39" i="193"/>
  <c r="N24" i="193"/>
  <c r="N30" i="193"/>
  <c r="L34" i="193"/>
  <c r="L39" i="193"/>
  <c r="N23" i="193"/>
  <c r="L33" i="193"/>
  <c r="N45" i="193"/>
  <c r="K38" i="193"/>
  <c r="M41" i="193"/>
  <c r="M24" i="193"/>
  <c r="L29" i="193"/>
  <c r="M40" i="193"/>
  <c r="M30" i="193"/>
  <c r="I28" i="193"/>
  <c r="L35" i="193"/>
  <c r="L46" i="193"/>
  <c r="L44" i="193"/>
  <c r="K43" i="193"/>
  <c r="AN40" i="118"/>
  <c r="J36" i="193"/>
  <c r="Q36" i="193" s="1"/>
  <c r="AR47" i="118"/>
  <c r="L43" i="193"/>
  <c r="AN54" i="118"/>
  <c r="I50" i="193"/>
  <c r="AN46" i="118"/>
  <c r="J42" i="193"/>
  <c r="Q42" i="193" s="1"/>
  <c r="AQ53" i="118"/>
  <c r="K49" i="193"/>
  <c r="AR36" i="118"/>
  <c r="L32" i="193"/>
  <c r="AQ52" i="118"/>
  <c r="K48" i="193"/>
  <c r="AR42" i="118"/>
  <c r="L38" i="193"/>
  <c r="AQ38" i="118"/>
  <c r="K34" i="193"/>
  <c r="AO26" i="118"/>
  <c r="I22" i="193"/>
  <c r="AN35" i="118"/>
  <c r="I31" i="193"/>
  <c r="AO40" i="118"/>
  <c r="AR39" i="118"/>
  <c r="AQ39" i="118"/>
  <c r="AR52" i="118"/>
  <c r="AR56" i="118"/>
  <c r="AO54" i="118"/>
  <c r="AQ56" i="118"/>
  <c r="AO35" i="118"/>
  <c r="AR38" i="118"/>
  <c r="AO31" i="118"/>
  <c r="AR51" i="118"/>
  <c r="AQ51" i="118"/>
  <c r="AQ36" i="118"/>
  <c r="AN31" i="118"/>
  <c r="AN32" i="118"/>
  <c r="AO32" i="118"/>
  <c r="AO46" i="118"/>
  <c r="AR29" i="118"/>
  <c r="AQ29" i="118"/>
  <c r="AR50" i="118"/>
  <c r="AQ50" i="118"/>
  <c r="AN26" i="118"/>
  <c r="AQ42" i="118"/>
  <c r="AR37" i="118"/>
  <c r="AQ41" i="118"/>
  <c r="AR41" i="118"/>
  <c r="AQ37" i="118"/>
  <c r="AR48" i="118"/>
  <c r="AQ48" i="118"/>
  <c r="AR33" i="118"/>
  <c r="AQ33" i="118"/>
  <c r="AR43" i="118"/>
  <c r="AQ43" i="118"/>
  <c r="AR53" i="118"/>
  <c r="AQ47" i="118"/>
  <c r="W29" i="193" l="1"/>
  <c r="W48" i="193"/>
  <c r="W39" i="193"/>
  <c r="V36" i="193"/>
  <c r="W52" i="193"/>
  <c r="W34" i="193"/>
  <c r="W46" i="193"/>
  <c r="W38" i="193"/>
  <c r="V27" i="193"/>
  <c r="X41" i="193"/>
  <c r="Q31" i="193"/>
  <c r="V31" i="193"/>
  <c r="Q50" i="193"/>
  <c r="V50" i="193"/>
  <c r="W25" i="193"/>
  <c r="X26" i="193"/>
  <c r="W47" i="193"/>
  <c r="X40" i="193"/>
  <c r="V42" i="193"/>
  <c r="X23" i="193"/>
  <c r="X30" i="193"/>
  <c r="W32" i="193"/>
  <c r="W44" i="193"/>
  <c r="W37" i="193"/>
  <c r="Q22" i="193"/>
  <c r="V22" i="193"/>
  <c r="Q28" i="193"/>
  <c r="V28" i="193"/>
  <c r="R49" i="193"/>
  <c r="W49" i="193"/>
  <c r="W43" i="193"/>
  <c r="X24" i="193"/>
  <c r="W35" i="193"/>
  <c r="W33" i="193"/>
  <c r="X45" i="193"/>
  <c r="X21" i="193"/>
  <c r="S26" i="193"/>
  <c r="R46" i="193"/>
  <c r="R34" i="193"/>
  <c r="S40" i="193"/>
  <c r="R44" i="193"/>
  <c r="R37" i="193"/>
  <c r="R43" i="193"/>
  <c r="S24" i="193"/>
  <c r="R33" i="193"/>
  <c r="R35" i="193"/>
  <c r="S45" i="193"/>
  <c r="S41" i="193"/>
  <c r="R32" i="193"/>
  <c r="R38" i="193"/>
  <c r="R39" i="193"/>
  <c r="Q27" i="193"/>
  <c r="R48" i="193"/>
  <c r="R25" i="193"/>
  <c r="R47" i="193"/>
  <c r="S23" i="193"/>
  <c r="R29" i="193"/>
  <c r="S30" i="193"/>
  <c r="R52" i="193"/>
  <c r="S21" i="193"/>
  <c r="M52" i="193"/>
  <c r="M43" i="193"/>
  <c r="N47" i="193"/>
  <c r="M34" i="193"/>
  <c r="N49" i="193"/>
  <c r="N25" i="193"/>
  <c r="N39" i="193"/>
  <c r="N33" i="193"/>
  <c r="L28" i="193"/>
  <c r="M38" i="193"/>
  <c r="M48" i="193"/>
  <c r="K27" i="193"/>
  <c r="M44" i="193"/>
  <c r="N52" i="193"/>
  <c r="L22" i="193"/>
  <c r="N32" i="193"/>
  <c r="N43" i="193"/>
  <c r="N44" i="193"/>
  <c r="N46" i="193"/>
  <c r="M47" i="193"/>
  <c r="N48" i="193"/>
  <c r="M29" i="193"/>
  <c r="K31" i="193"/>
  <c r="N29" i="193"/>
  <c r="M32" i="193"/>
  <c r="M25" i="193"/>
  <c r="M49" i="193"/>
  <c r="L27" i="193"/>
  <c r="K28" i="193"/>
  <c r="K50" i="193"/>
  <c r="M46" i="193"/>
  <c r="M33" i="193"/>
  <c r="M35" i="193"/>
  <c r="K36" i="193"/>
  <c r="N37" i="193"/>
  <c r="N35" i="193"/>
  <c r="M39" i="193"/>
  <c r="M37" i="193"/>
  <c r="N34" i="193"/>
  <c r="N38" i="193"/>
  <c r="K42" i="193"/>
  <c r="AR26" i="118"/>
  <c r="K22" i="193"/>
  <c r="AR46" i="118"/>
  <c r="L42" i="193"/>
  <c r="AQ40" i="118"/>
  <c r="L36" i="193"/>
  <c r="AQ35" i="118"/>
  <c r="L31" i="193"/>
  <c r="AQ54" i="118"/>
  <c r="L50" i="193"/>
  <c r="AR40" i="118"/>
  <c r="AR31" i="118"/>
  <c r="AR54" i="118"/>
  <c r="AR35" i="118"/>
  <c r="AQ31" i="118"/>
  <c r="AQ32" i="118"/>
  <c r="AR32" i="118"/>
  <c r="AQ26" i="118"/>
  <c r="AQ46" i="118"/>
  <c r="W50" i="193" l="1"/>
  <c r="W42" i="193"/>
  <c r="W22" i="193"/>
  <c r="X35" i="193"/>
  <c r="X52" i="193"/>
  <c r="X33" i="193"/>
  <c r="X46" i="193"/>
  <c r="W31" i="193"/>
  <c r="X37" i="193"/>
  <c r="X29" i="193"/>
  <c r="W28" i="193"/>
  <c r="X47" i="193"/>
  <c r="W27" i="193"/>
  <c r="X34" i="193"/>
  <c r="X39" i="193"/>
  <c r="X44" i="193"/>
  <c r="X32" i="193"/>
  <c r="X49" i="193"/>
  <c r="X48" i="193"/>
  <c r="W36" i="193"/>
  <c r="X25" i="193"/>
  <c r="X38" i="193"/>
  <c r="X43" i="193"/>
  <c r="S33" i="193"/>
  <c r="S32" i="193"/>
  <c r="S47" i="193"/>
  <c r="S34" i="193"/>
  <c r="R22" i="193"/>
  <c r="R36" i="193"/>
  <c r="S37" i="193"/>
  <c r="S29" i="193"/>
  <c r="S39" i="193"/>
  <c r="R28" i="193"/>
  <c r="S44" i="193"/>
  <c r="S38" i="193"/>
  <c r="S43" i="193"/>
  <c r="R27" i="193"/>
  <c r="S49" i="193"/>
  <c r="S48" i="193"/>
  <c r="R42" i="193"/>
  <c r="S35" i="193"/>
  <c r="S52" i="193"/>
  <c r="S25" i="193"/>
  <c r="S46" i="193"/>
  <c r="R31" i="193"/>
  <c r="R50" i="193"/>
  <c r="M28" i="193"/>
  <c r="N31" i="193"/>
  <c r="M36" i="193"/>
  <c r="N42" i="193"/>
  <c r="M22" i="193"/>
  <c r="N50" i="193"/>
  <c r="N27" i="193"/>
  <c r="M42" i="193"/>
  <c r="N36" i="193"/>
  <c r="N28" i="193"/>
  <c r="M50" i="193"/>
  <c r="N22" i="193"/>
  <c r="M27" i="193"/>
  <c r="M31" i="193"/>
  <c r="X31" i="193" l="1"/>
  <c r="X50" i="193"/>
  <c r="X27" i="193"/>
  <c r="X28" i="193"/>
  <c r="X22" i="193"/>
  <c r="X36" i="193"/>
  <c r="X42" i="193"/>
  <c r="S36" i="193"/>
  <c r="S31" i="193"/>
  <c r="S22" i="193"/>
  <c r="S50" i="193"/>
  <c r="S28" i="193"/>
  <c r="S27" i="193"/>
  <c r="S42" i="193"/>
</calcChain>
</file>

<file path=xl/sharedStrings.xml><?xml version="1.0" encoding="utf-8"?>
<sst xmlns="http://schemas.openxmlformats.org/spreadsheetml/2006/main" count="9436" uniqueCount="1176">
  <si>
    <t>File</t>
  </si>
  <si>
    <t>Source</t>
  </si>
  <si>
    <t>UPU, POC C 3 LPRG 2014.2–Doc 4a (2 Oct 2014)</t>
  </si>
  <si>
    <t>Rounding digits for wt steps</t>
  </si>
  <si>
    <t>Rounding digits for percents</t>
  </si>
  <si>
    <t>Last weight step in each shape is 100% - other weight steps.</t>
  </si>
  <si>
    <t>P Shape - Frequency (% vol of shape)</t>
  </si>
  <si>
    <t>G Shape - Frequency (% vol of shape)</t>
  </si>
  <si>
    <t>E Shape - Frequency (% vol of shape)</t>
  </si>
  <si>
    <t>No</t>
  </si>
  <si>
    <t>Avg wt</t>
  </si>
  <si>
    <t>P20</t>
  </si>
  <si>
    <t>P50</t>
  </si>
  <si>
    <t>P100</t>
  </si>
  <si>
    <t>G20</t>
  </si>
  <si>
    <t>G50</t>
  </si>
  <si>
    <t>G100</t>
  </si>
  <si>
    <t>G250</t>
  </si>
  <si>
    <t>G500</t>
  </si>
  <si>
    <t>E20</t>
  </si>
  <si>
    <t>E50</t>
  </si>
  <si>
    <t>E100</t>
  </si>
  <si>
    <t>E250</t>
  </si>
  <si>
    <t>E500</t>
  </si>
  <si>
    <t>E1000</t>
  </si>
  <si>
    <t>E2000</t>
  </si>
  <si>
    <t>P</t>
  </si>
  <si>
    <t>G</t>
  </si>
  <si>
    <t>Index</t>
  </si>
  <si>
    <t>Origin TD Grp</t>
  </si>
  <si>
    <t>Origin UPU TD Group</t>
  </si>
  <si>
    <t>Dest TD Grp</t>
  </si>
  <si>
    <t>O-D Flow TD Grp</t>
  </si>
  <si>
    <t>T1</t>
  </si>
  <si>
    <t>TD Group 1.1</t>
  </si>
  <si>
    <t>T1-T1</t>
  </si>
  <si>
    <t>T2</t>
  </si>
  <si>
    <t>T1-T2</t>
  </si>
  <si>
    <t>T3</t>
  </si>
  <si>
    <t>T1-T3</t>
  </si>
  <si>
    <t>T4</t>
  </si>
  <si>
    <t>T1-T4</t>
  </si>
  <si>
    <t>T2E</t>
  </si>
  <si>
    <t>T1-T2E</t>
  </si>
  <si>
    <t>T3E</t>
  </si>
  <si>
    <t>T1-T3E</t>
  </si>
  <si>
    <t>TD Groups 1.2 and 2</t>
  </si>
  <si>
    <t>T2-T1</t>
  </si>
  <si>
    <t>T2-T2</t>
  </si>
  <si>
    <t>T2-T3</t>
  </si>
  <si>
    <t>T2-T4</t>
  </si>
  <si>
    <t>TD Group 3</t>
  </si>
  <si>
    <t>T3-T1</t>
  </si>
  <si>
    <t>T3-T2</t>
  </si>
  <si>
    <t>T3-T3</t>
  </si>
  <si>
    <t>T3-T4</t>
  </si>
  <si>
    <t>TD Groups 4, 5</t>
  </si>
  <si>
    <t>T4-T1</t>
  </si>
  <si>
    <t>T4-T2</t>
  </si>
  <si>
    <t>T4-T3</t>
  </si>
  <si>
    <t>T4-T4</t>
  </si>
  <si>
    <t>T2E-T1</t>
  </si>
  <si>
    <t>T2E-T2</t>
  </si>
  <si>
    <t>T2E-T3</t>
  </si>
  <si>
    <t>T3E-T1</t>
  </si>
  <si>
    <t>T3E-T2</t>
  </si>
  <si>
    <t>T3E-T3</t>
  </si>
  <si>
    <t>Row</t>
  </si>
  <si>
    <t>Summary of variations in P, G, E share of LP volume</t>
  </si>
  <si>
    <t>Year</t>
  </si>
  <si>
    <t>index</t>
  </si>
  <si>
    <t>Domestic postage, 2014, best estimates (TDM Ord 2 countries)</t>
  </si>
  <si>
    <t>offset</t>
  </si>
  <si>
    <t>Domestic postage 2014</t>
  </si>
  <si>
    <t>ISO</t>
  </si>
  <si>
    <t>UPU Adm 2012</t>
  </si>
  <si>
    <t>AT</t>
  </si>
  <si>
    <t>Austria</t>
  </si>
  <si>
    <t>AU</t>
  </si>
  <si>
    <t>Australia</t>
  </si>
  <si>
    <t>BE</t>
  </si>
  <si>
    <t>Belgium</t>
  </si>
  <si>
    <t>CA</t>
  </si>
  <si>
    <t>Canada</t>
  </si>
  <si>
    <t>CH</t>
  </si>
  <si>
    <t>Switzerland</t>
  </si>
  <si>
    <t>DE</t>
  </si>
  <si>
    <t>Germany</t>
  </si>
  <si>
    <t>DK</t>
  </si>
  <si>
    <t>Denmark</t>
  </si>
  <si>
    <t>ES</t>
  </si>
  <si>
    <t>Spain</t>
  </si>
  <si>
    <t>FI</t>
  </si>
  <si>
    <t>Finland</t>
  </si>
  <si>
    <t>FR</t>
  </si>
  <si>
    <t>France</t>
  </si>
  <si>
    <t>GB</t>
  </si>
  <si>
    <t>Great Britain</t>
  </si>
  <si>
    <t>GI</t>
  </si>
  <si>
    <t>GR</t>
  </si>
  <si>
    <t>Greece</t>
  </si>
  <si>
    <t>IE</t>
  </si>
  <si>
    <t>Ireland</t>
  </si>
  <si>
    <t>IL</t>
  </si>
  <si>
    <t>Israel</t>
  </si>
  <si>
    <t>IS</t>
  </si>
  <si>
    <t>Iceland</t>
  </si>
  <si>
    <t>IT</t>
  </si>
  <si>
    <t>Italy</t>
  </si>
  <si>
    <t>JP</t>
  </si>
  <si>
    <t>Japan</t>
  </si>
  <si>
    <t>LI</t>
  </si>
  <si>
    <t>Liechtenstein</t>
  </si>
  <si>
    <t>LU</t>
  </si>
  <si>
    <t>Luxembourg</t>
  </si>
  <si>
    <t>MC</t>
  </si>
  <si>
    <t>Monaco</t>
  </si>
  <si>
    <t>NC</t>
  </si>
  <si>
    <t>New Caledonia</t>
  </si>
  <si>
    <t>NL</t>
  </si>
  <si>
    <t>Netherlands</t>
  </si>
  <si>
    <t>NO</t>
  </si>
  <si>
    <t>Norway</t>
  </si>
  <si>
    <t>NZ</t>
  </si>
  <si>
    <t>New Zealand</t>
  </si>
  <si>
    <t>PF</t>
  </si>
  <si>
    <t>French Polynesia</t>
  </si>
  <si>
    <t>PT</t>
  </si>
  <si>
    <t>Portugal</t>
  </si>
  <si>
    <t>SE</t>
  </si>
  <si>
    <t>Sweden</t>
  </si>
  <si>
    <t>US</t>
  </si>
  <si>
    <t>United States</t>
  </si>
  <si>
    <t>VA</t>
  </si>
  <si>
    <t>Vatican</t>
  </si>
  <si>
    <t>AE</t>
  </si>
  <si>
    <t>AW</t>
  </si>
  <si>
    <t>Aruba</t>
  </si>
  <si>
    <t>BM</t>
  </si>
  <si>
    <t>Bermuda</t>
  </si>
  <si>
    <t>BS</t>
  </si>
  <si>
    <t>Bahamas</t>
  </si>
  <si>
    <t>HK</t>
  </si>
  <si>
    <t>Hongkong, China</t>
  </si>
  <si>
    <t>KW</t>
  </si>
  <si>
    <t>KY</t>
  </si>
  <si>
    <t>QA</t>
  </si>
  <si>
    <t>Qatar</t>
  </si>
  <si>
    <t>SG</t>
  </si>
  <si>
    <t>Singapore</t>
  </si>
  <si>
    <t>SI</t>
  </si>
  <si>
    <t>Slovenia</t>
  </si>
  <si>
    <t>AG</t>
  </si>
  <si>
    <t>BB</t>
  </si>
  <si>
    <t>Barbados</t>
  </si>
  <si>
    <t>BH</t>
  </si>
  <si>
    <t>Bahrain</t>
  </si>
  <si>
    <t>BN</t>
  </si>
  <si>
    <t>Brunei Darussalam</t>
  </si>
  <si>
    <t>CY</t>
  </si>
  <si>
    <t>Cyprus</t>
  </si>
  <si>
    <t>CZ</t>
  </si>
  <si>
    <t>Czech Rep.</t>
  </si>
  <si>
    <t>EE</t>
  </si>
  <si>
    <t>Estonia</t>
  </si>
  <si>
    <t>HR</t>
  </si>
  <si>
    <t>Croatia</t>
  </si>
  <si>
    <t>HU</t>
  </si>
  <si>
    <t>Hungary</t>
  </si>
  <si>
    <t>KR</t>
  </si>
  <si>
    <t>Korea (Rep.)</t>
  </si>
  <si>
    <t>MO</t>
  </si>
  <si>
    <t>Macao, China</t>
  </si>
  <si>
    <t>MT</t>
  </si>
  <si>
    <t>Malta</t>
  </si>
  <si>
    <t>PL</t>
  </si>
  <si>
    <t>Poland</t>
  </si>
  <si>
    <t>SK</t>
  </si>
  <si>
    <t>Slovakia</t>
  </si>
  <si>
    <t>TT</t>
  </si>
  <si>
    <t>Trinidad and Tobago</t>
  </si>
  <si>
    <t>AR</t>
  </si>
  <si>
    <t>Argentina</t>
  </si>
  <si>
    <t>BA</t>
  </si>
  <si>
    <t>Bosnia and Herzegovina</t>
  </si>
  <si>
    <t>BG</t>
  </si>
  <si>
    <t>Bulgaria</t>
  </si>
  <si>
    <t>BR</t>
  </si>
  <si>
    <t>Brazil</t>
  </si>
  <si>
    <t>BW</t>
  </si>
  <si>
    <t>Botswana</t>
  </si>
  <si>
    <t>BY</t>
  </si>
  <si>
    <t>Belarus</t>
  </si>
  <si>
    <t>CL</t>
  </si>
  <si>
    <t>Chile</t>
  </si>
  <si>
    <t>CN</t>
  </si>
  <si>
    <t>China</t>
  </si>
  <si>
    <t>CR</t>
  </si>
  <si>
    <t>Costa Rica</t>
  </si>
  <si>
    <t>CU</t>
  </si>
  <si>
    <t>Cuba</t>
  </si>
  <si>
    <t>JM</t>
  </si>
  <si>
    <t>Jamaica</t>
  </si>
  <si>
    <t>KZ</t>
  </si>
  <si>
    <t>Kazakhstan</t>
  </si>
  <si>
    <t>LB</t>
  </si>
  <si>
    <t>Lebanon</t>
  </si>
  <si>
    <t>LC</t>
  </si>
  <si>
    <t>Saint Lucia</t>
  </si>
  <si>
    <t>LT</t>
  </si>
  <si>
    <t>Lithuania</t>
  </si>
  <si>
    <t>LV</t>
  </si>
  <si>
    <t>Latvia</t>
  </si>
  <si>
    <t>MK</t>
  </si>
  <si>
    <t>FYR  Macedonia</t>
  </si>
  <si>
    <t>MU</t>
  </si>
  <si>
    <t>Mauritius</t>
  </si>
  <si>
    <t>MV</t>
  </si>
  <si>
    <t>Maldives</t>
  </si>
  <si>
    <t>MX</t>
  </si>
  <si>
    <t>Mexico</t>
  </si>
  <si>
    <t>MY</t>
  </si>
  <si>
    <t>Malaysia</t>
  </si>
  <si>
    <t>OM</t>
  </si>
  <si>
    <t>Oman</t>
  </si>
  <si>
    <t>PA</t>
  </si>
  <si>
    <t>Panama</t>
  </si>
  <si>
    <t>RO</t>
  </si>
  <si>
    <t>Romania</t>
  </si>
  <si>
    <t>RU</t>
  </si>
  <si>
    <t>Russia</t>
  </si>
  <si>
    <t>SR</t>
  </si>
  <si>
    <t>Suriname</t>
  </si>
  <si>
    <t>TN</t>
  </si>
  <si>
    <t>Tunisia</t>
  </si>
  <si>
    <t>TR</t>
  </si>
  <si>
    <t>Turkey</t>
  </si>
  <si>
    <t>UA</t>
  </si>
  <si>
    <t>Ukraine</t>
  </si>
  <si>
    <t>UY</t>
  </si>
  <si>
    <t>Uruguay</t>
  </si>
  <si>
    <t>VE</t>
  </si>
  <si>
    <t>Venezuela</t>
  </si>
  <si>
    <t>ZA</t>
  </si>
  <si>
    <t>South Africa</t>
  </si>
  <si>
    <t>AL</t>
  </si>
  <si>
    <t>Albania</t>
  </si>
  <si>
    <t>AM</t>
  </si>
  <si>
    <t>Armenia</t>
  </si>
  <si>
    <t>BO</t>
  </si>
  <si>
    <t>Bolivia</t>
  </si>
  <si>
    <t>CI</t>
  </si>
  <si>
    <t>Côte d'Ivoire</t>
  </si>
  <si>
    <t>DO</t>
  </si>
  <si>
    <t>Dominican Republic</t>
  </si>
  <si>
    <t>DZ</t>
  </si>
  <si>
    <t>Algeria</t>
  </si>
  <si>
    <t>EC</t>
  </si>
  <si>
    <t>Ecuador</t>
  </si>
  <si>
    <t>EG</t>
  </si>
  <si>
    <t>Egypt</t>
  </si>
  <si>
    <t>GE</t>
  </si>
  <si>
    <t>Georgia</t>
  </si>
  <si>
    <t>GT</t>
  </si>
  <si>
    <t>Guatemala</t>
  </si>
  <si>
    <t>GY</t>
  </si>
  <si>
    <t>Guyana</t>
  </si>
  <si>
    <t>ID</t>
  </si>
  <si>
    <t>Indonesia</t>
  </si>
  <si>
    <t>IQ</t>
  </si>
  <si>
    <t>Iraq</t>
  </si>
  <si>
    <t>JO</t>
  </si>
  <si>
    <t>Jordan</t>
  </si>
  <si>
    <t>KE</t>
  </si>
  <si>
    <t>Kenya</t>
  </si>
  <si>
    <t>MD</t>
  </si>
  <si>
    <t>Moldova</t>
  </si>
  <si>
    <t>MN</t>
  </si>
  <si>
    <t>Mongolia</t>
  </si>
  <si>
    <t>NG</t>
  </si>
  <si>
    <t>Nigeria</t>
  </si>
  <si>
    <t>NI</t>
  </si>
  <si>
    <t>Nicaragua</t>
  </si>
  <si>
    <t>PE</t>
  </si>
  <si>
    <t>Peru</t>
  </si>
  <si>
    <t>PH</t>
  </si>
  <si>
    <t>Philippines</t>
  </si>
  <si>
    <t>PY</t>
  </si>
  <si>
    <t>Paraguay</t>
  </si>
  <si>
    <t>SV</t>
  </si>
  <si>
    <t>El Salvador</t>
  </si>
  <si>
    <t>SY</t>
  </si>
  <si>
    <t>Syria</t>
  </si>
  <si>
    <t>SZ</t>
  </si>
  <si>
    <t>Swaziland</t>
  </si>
  <si>
    <t>AO</t>
  </si>
  <si>
    <t>Angola</t>
  </si>
  <si>
    <t>BF</t>
  </si>
  <si>
    <t>Burkina Faso</t>
  </si>
  <si>
    <t>BI</t>
  </si>
  <si>
    <t>Burundi</t>
  </si>
  <si>
    <t>BT</t>
  </si>
  <si>
    <t>Bhutan</t>
  </si>
  <si>
    <t>CD</t>
  </si>
  <si>
    <t>Congo (Dem. Rep.)</t>
  </si>
  <si>
    <t>ET</t>
  </si>
  <si>
    <t>Ethiopia</t>
  </si>
  <si>
    <t>GM</t>
  </si>
  <si>
    <t>Gambia</t>
  </si>
  <si>
    <t>GN</t>
  </si>
  <si>
    <t>Guinea (Rep.)</t>
  </si>
  <si>
    <t>HT</t>
  </si>
  <si>
    <t>Haiti</t>
  </si>
  <si>
    <t>KH</t>
  </si>
  <si>
    <t>Cambodia</t>
  </si>
  <si>
    <t>KI</t>
  </si>
  <si>
    <t>Kiribati</t>
  </si>
  <si>
    <t>LA</t>
  </si>
  <si>
    <t>Laos</t>
  </si>
  <si>
    <t>MG</t>
  </si>
  <si>
    <t>Madagascar</t>
  </si>
  <si>
    <t>MM</t>
  </si>
  <si>
    <t>Myanmar</t>
  </si>
  <si>
    <t>MR</t>
  </si>
  <si>
    <t>Mauritania</t>
  </si>
  <si>
    <t>MW</t>
  </si>
  <si>
    <t>Malawi</t>
  </si>
  <si>
    <t>MZ</t>
  </si>
  <si>
    <t>Mozambique</t>
  </si>
  <si>
    <t>NE</t>
  </si>
  <si>
    <t>Niger</t>
  </si>
  <si>
    <t>NP</t>
  </si>
  <si>
    <t>Nepal</t>
  </si>
  <si>
    <t>RW</t>
  </si>
  <si>
    <t>Rwanda</t>
  </si>
  <si>
    <t>SN</t>
  </si>
  <si>
    <t>Senegal</t>
  </si>
  <si>
    <t>TG</t>
  </si>
  <si>
    <t>Togo</t>
  </si>
  <si>
    <t>TZ</t>
  </si>
  <si>
    <t>Tanzania</t>
  </si>
  <si>
    <t>UG</t>
  </si>
  <si>
    <t>Uganda</t>
  </si>
  <si>
    <t>UZ</t>
  </si>
  <si>
    <t>Uzbekistan</t>
  </si>
  <si>
    <t>VN</t>
  </si>
  <si>
    <t>Viet Nam</t>
  </si>
  <si>
    <t>VU</t>
  </si>
  <si>
    <t>Vanuatu</t>
  </si>
  <si>
    <t>YE</t>
  </si>
  <si>
    <t>Yemen</t>
  </si>
  <si>
    <t>x</t>
  </si>
  <si>
    <t>E</t>
  </si>
  <si>
    <t>AS</t>
  </si>
  <si>
    <t>array</t>
  </si>
  <si>
    <t>T2E-T4</t>
  </si>
  <si>
    <t>T3E-T4</t>
  </si>
  <si>
    <t>Revisions from Revision 2</t>
  </si>
  <si>
    <t>Inflation rate</t>
  </si>
  <si>
    <t xml:space="preserve"> Annual increase in domestic postage rates from 2011 assumed in tool.</t>
  </si>
  <si>
    <t>Calculation of target system rates for mail flows between group 1.1 countries</t>
  </si>
  <si>
    <t>TABLE 1. DOMESTIC POSTAGE RATES</t>
  </si>
  <si>
    <t>TABLE 2. TERMINAL DUES AFTER LIMIT ON ANNUAL INCREASE</t>
  </si>
  <si>
    <t>TABLE 3. TERMINAL DUES AFTER CAP AND FLOOR BUT BEFORE LIMIT ON ANNUAL INCREASE</t>
  </si>
  <si>
    <t>TABLE 4. TERMINAL DUES WITHOUT CAP AND FLOOR</t>
  </si>
  <si>
    <t>Limit on ratio of TDs to prior yr (limit on annual increase same all years)</t>
  </si>
  <si>
    <t>Inflation ratio from prior rate</t>
  </si>
  <si>
    <t>Ratio</t>
  </si>
  <si>
    <t>Domestic postage rates assumed by UPU (in SDR excl. VAT)</t>
  </si>
  <si>
    <t>Reference Point (g)</t>
  </si>
  <si>
    <t>per kg</t>
  </si>
  <si>
    <t>per item</t>
  </si>
  <si>
    <t>2011 Dom P SDR</t>
  </si>
  <si>
    <t>2014 Dom Post</t>
  </si>
  <si>
    <t>2015 Dom Post</t>
  </si>
  <si>
    <t>2016 Dom Post</t>
  </si>
  <si>
    <t>2017 Dom Post</t>
  </si>
  <si>
    <t>Floor</t>
  </si>
  <si>
    <t>Cap</t>
  </si>
  <si>
    <t>TD Grp 2012 UPU</t>
  </si>
  <si>
    <t>UPU Geo Region</t>
  </si>
  <si>
    <t>TD T1 index</t>
  </si>
  <si>
    <t>20 g P</t>
  </si>
  <si>
    <t>175g G</t>
  </si>
  <si>
    <t>TD rate per kg</t>
  </si>
  <si>
    <t>TD rate per item</t>
  </si>
  <si>
    <t>WEU</t>
  </si>
  <si>
    <t>subject to cap</t>
  </si>
  <si>
    <t>Red = Cap</t>
  </si>
  <si>
    <t>APC</t>
  </si>
  <si>
    <t>subject to floor</t>
  </si>
  <si>
    <t>Blue = Floor</t>
  </si>
  <si>
    <t>subject to annual limit</t>
  </si>
  <si>
    <t>NAM</t>
  </si>
  <si>
    <t xml:space="preserve">Calculation of target system rates for mail flows to, from and between group 1.2 and 2 countries </t>
  </si>
  <si>
    <t>-</t>
  </si>
  <si>
    <t>Domestic postage for TD purposes (in SDR excl. VAT)</t>
  </si>
  <si>
    <t>TD T2 index</t>
  </si>
  <si>
    <t>FK</t>
  </si>
  <si>
    <t>GG</t>
  </si>
  <si>
    <t>IM</t>
  </si>
  <si>
    <t>JE</t>
  </si>
  <si>
    <t>MQ</t>
  </si>
  <si>
    <t>NF</t>
  </si>
  <si>
    <t>MEN</t>
  </si>
  <si>
    <t>PN</t>
  </si>
  <si>
    <t>LAM</t>
  </si>
  <si>
    <t>RE</t>
  </si>
  <si>
    <t>SM</t>
  </si>
  <si>
    <t>SH1</t>
  </si>
  <si>
    <t>EEU</t>
  </si>
  <si>
    <t>WF</t>
  </si>
  <si>
    <t>AI</t>
  </si>
  <si>
    <t>TC</t>
  </si>
  <si>
    <t>UPU TD Rates  Groups 3, 4, &amp; 5</t>
  </si>
  <si>
    <t>Groups 3, 4, and 5 rates</t>
  </si>
  <si>
    <t>&lt; 75 tonnes</t>
  </si>
  <si>
    <t>&gt; 75 tonnes</t>
  </si>
  <si>
    <t>Notes</t>
  </si>
  <si>
    <t>1/</t>
  </si>
  <si>
    <t xml:space="preserve">2012 UPU Convention, Article 30 (10) and (11). Para (13): "For flows below 75 tonnes a year between countries that joined the target system in 2010 </t>
  </si>
  <si>
    <t xml:space="preserve">or after that date, as well as between these countries and countries that were in the target system prior to 2010, the per-kilogramme and per-item </t>
  </si>
  <si>
    <t>components shall be converted into a total rate per kilogramme on the basis of a worldwide average of 12.23 items per kilogramme."</t>
  </si>
  <si>
    <t>2/</t>
  </si>
  <si>
    <t>2012 UPU Convention, Article 31(3) and (4). Flat rate applies for flows over 75 tonnes, unless over 75 tonne rate is invoked by a transitional country.</t>
  </si>
  <si>
    <t>UN Region</t>
  </si>
  <si>
    <t>ICS</t>
  </si>
  <si>
    <t>APX</t>
  </si>
  <si>
    <t>UPU TD Rates T1 &amp; T2  Groups -- Revision 3</t>
  </si>
  <si>
    <t>Put in TDM2 Ord.</t>
  </si>
  <si>
    <t>W</t>
  </si>
  <si>
    <t>T2-T2E</t>
  </si>
  <si>
    <t>T2-T3E</t>
  </si>
  <si>
    <t>T3-T2E</t>
  </si>
  <si>
    <t>T3-T3E</t>
  </si>
  <si>
    <t>T4-T2E</t>
  </si>
  <si>
    <t>T4-T3E</t>
  </si>
  <si>
    <t>T2E-T2E</t>
  </si>
  <si>
    <t>T2E-T3E</t>
  </si>
  <si>
    <t>T3E-T2E</t>
  </si>
  <si>
    <t>T3E-T3E</t>
  </si>
  <si>
    <t>20151210 - U:\POUPU000.2015g_TD model 9\20151210_TDM_9\[TDM_9e_Structure.xlsx]SumPGEVars</t>
  </si>
  <si>
    <t>Copy with formulae: No links external to sheet.</t>
  </si>
  <si>
    <t>20151210 - U:\POUPU000.2015g_TD model 9\20151210_TDM_9\[TDM_9c_UpuTds.xlsx]TD345</t>
  </si>
  <si>
    <t>U:\POUPU000.2015g_TD model 9\20151210_TDM_9\[TDM_9c_UpuTds.xlsx]TSRRev3</t>
  </si>
  <si>
    <t>VAT excluded</t>
  </si>
  <si>
    <t>AC</t>
  </si>
  <si>
    <t>col idx</t>
  </si>
  <si>
    <t>World</t>
  </si>
  <si>
    <t>Step 1</t>
  </si>
  <si>
    <t>Define scenarios by completing inputs in sheets Scenario1, Scenario2, etc.</t>
  </si>
  <si>
    <t>Step 2</t>
  </si>
  <si>
    <t>Choose scenario to use in model below</t>
  </si>
  <si>
    <t>Scenario for Terminal Dues Model</t>
  </si>
  <si>
    <t>AF</t>
  </si>
  <si>
    <t>Rounding digits for rates</t>
  </si>
  <si>
    <t>Domestic rates with VAT in SDR, 2014</t>
  </si>
  <si>
    <t>TDM Ord 2</t>
  </si>
  <si>
    <t>ISO 2012</t>
  </si>
  <si>
    <t>TDM Ord 1</t>
  </si>
  <si>
    <t>TD Grp revised</t>
  </si>
  <si>
    <t>Base year of rate</t>
  </si>
  <si>
    <t>FO</t>
  </si>
  <si>
    <t>Faroe Islands</t>
  </si>
  <si>
    <t>GL</t>
  </si>
  <si>
    <t>Greenland</t>
  </si>
  <si>
    <t>San Marino</t>
  </si>
  <si>
    <t>TH</t>
  </si>
  <si>
    <t>Thailand</t>
  </si>
  <si>
    <t>GH</t>
  </si>
  <si>
    <t>Ghana</t>
  </si>
  <si>
    <t>IN</t>
  </si>
  <si>
    <t>India</t>
  </si>
  <si>
    <t>IR</t>
  </si>
  <si>
    <t>Iran</t>
  </si>
  <si>
    <t>ZW</t>
  </si>
  <si>
    <t>Zimbabwe</t>
  </si>
  <si>
    <t>GQ</t>
  </si>
  <si>
    <t>Equatorial Guinea</t>
  </si>
  <si>
    <t>LS</t>
  </si>
  <si>
    <t>Lesotho</t>
  </si>
  <si>
    <t>Blue numbers generated by vlookup to TSRev2R. Should be recopied as values to avoid links outside of sheet.</t>
  </si>
  <si>
    <t>Faroe Islands 1/</t>
  </si>
  <si>
    <t>Greenland 1/</t>
  </si>
  <si>
    <t>Assume Faroe Islands and Greenland treated the same as Denmark under TD system.</t>
  </si>
  <si>
    <t>Dest TDM TD Grp</t>
  </si>
  <si>
    <t>UPU Statistics; additional estimates by J. Campbell</t>
  </si>
  <si>
    <t>UPU apparently used September 2014 exchange rates to SDR.</t>
  </si>
  <si>
    <t>Note re USD exchange rates by UPU: Sande, Wim (W.G.) van de:needed if no FX vs SDR available Source: bloomberg 19-12-14</t>
  </si>
  <si>
    <t>3/</t>
  </si>
  <si>
    <t>UPU excludes VAT in calculation of domestic postage. Terminal dues modle includes VAT.</t>
  </si>
  <si>
    <t>4/</t>
  </si>
  <si>
    <t xml:space="preserve">Domestic rates from the 2011 have been increased by World Bank inflation rates for the years 2012 through 2014, not by the 2% per year used by the UPU. </t>
  </si>
  <si>
    <t>20160106 - D:\Files\POUPU000.2015g_TD model 9\20160103_TDM_9\[TDM_9b_DomPost.xlsx]2014DomPost</t>
  </si>
  <si>
    <t>Domestic rates in local currency with VAT, 2014 1/</t>
  </si>
  <si>
    <t>National currency</t>
  </si>
  <si>
    <t>UPU exch Natl curr = 1 SDR 1/</t>
  </si>
  <si>
    <t>VAT 3/</t>
  </si>
  <si>
    <t>Override note</t>
  </si>
  <si>
    <t>EUR</t>
  </si>
  <si>
    <t/>
  </si>
  <si>
    <t>AUD</t>
  </si>
  <si>
    <t>CAD</t>
  </si>
  <si>
    <t>CHF</t>
  </si>
  <si>
    <t>DKK</t>
  </si>
  <si>
    <t>GBP</t>
  </si>
  <si>
    <t>ILS</t>
  </si>
  <si>
    <t>ISK</t>
  </si>
  <si>
    <t>JPY</t>
  </si>
  <si>
    <t>XPF</t>
  </si>
  <si>
    <t>NOK</t>
  </si>
  <si>
    <t>NZD</t>
  </si>
  <si>
    <t>a/</t>
  </si>
  <si>
    <t>SEK</t>
  </si>
  <si>
    <t>USD</t>
  </si>
  <si>
    <t>f/</t>
  </si>
  <si>
    <t>AWG</t>
  </si>
  <si>
    <t>BMD</t>
  </si>
  <si>
    <t>BSD</t>
  </si>
  <si>
    <t>HKD</t>
  </si>
  <si>
    <t>QAR</t>
  </si>
  <si>
    <t>SGD</t>
  </si>
  <si>
    <t>BBD</t>
  </si>
  <si>
    <t>BHD</t>
  </si>
  <si>
    <t>BND</t>
  </si>
  <si>
    <t>CYP&amp;YTL</t>
  </si>
  <si>
    <t>CZK</t>
  </si>
  <si>
    <t>HRK</t>
  </si>
  <si>
    <t>HUF</t>
  </si>
  <si>
    <t>KPW/KRW</t>
  </si>
  <si>
    <t>MOP</t>
  </si>
  <si>
    <t>PLN</t>
  </si>
  <si>
    <t>TTD</t>
  </si>
  <si>
    <t>ARS</t>
  </si>
  <si>
    <t>BAM</t>
  </si>
  <si>
    <t>BGN</t>
  </si>
  <si>
    <t>BRL</t>
  </si>
  <si>
    <t>b/</t>
  </si>
  <si>
    <t>BWP</t>
  </si>
  <si>
    <t>BYR</t>
  </si>
  <si>
    <t>CLP</t>
  </si>
  <si>
    <t>b/ c/</t>
  </si>
  <si>
    <t>CNY</t>
  </si>
  <si>
    <t>CRC</t>
  </si>
  <si>
    <t>CUC</t>
  </si>
  <si>
    <t>JMB</t>
  </si>
  <si>
    <t>KZT</t>
  </si>
  <si>
    <t>LBP</t>
  </si>
  <si>
    <t>XCD</t>
  </si>
  <si>
    <t>MKD</t>
  </si>
  <si>
    <t>MUR</t>
  </si>
  <si>
    <t>MVR</t>
  </si>
  <si>
    <t>MXN</t>
  </si>
  <si>
    <t>MYR</t>
  </si>
  <si>
    <t>OMR</t>
  </si>
  <si>
    <t>PAB&amp;USD</t>
  </si>
  <si>
    <t>RON</t>
  </si>
  <si>
    <t>RUB</t>
  </si>
  <si>
    <t>SRD</t>
  </si>
  <si>
    <t>THB</t>
  </si>
  <si>
    <t>TND</t>
  </si>
  <si>
    <t>TRY</t>
  </si>
  <si>
    <t>UAH</t>
  </si>
  <si>
    <t>UYU</t>
  </si>
  <si>
    <t>VEF</t>
  </si>
  <si>
    <t>ZAR</t>
  </si>
  <si>
    <t>ALL</t>
  </si>
  <si>
    <t>AMD</t>
  </si>
  <si>
    <t>BOB</t>
  </si>
  <si>
    <t>XOF</t>
  </si>
  <si>
    <t>DOP</t>
  </si>
  <si>
    <t>DZD</t>
  </si>
  <si>
    <t>EGP</t>
  </si>
  <si>
    <t>GEL</t>
  </si>
  <si>
    <t>GHC</t>
  </si>
  <si>
    <t>GYD</t>
  </si>
  <si>
    <t>IDR</t>
  </si>
  <si>
    <t>c/</t>
  </si>
  <si>
    <t>INR</t>
  </si>
  <si>
    <t>IQD</t>
  </si>
  <si>
    <t>IRR</t>
  </si>
  <si>
    <t>JOD</t>
  </si>
  <si>
    <t>c/ d/</t>
  </si>
  <si>
    <t>KES</t>
  </si>
  <si>
    <t>MDL</t>
  </si>
  <si>
    <t>MNT</t>
  </si>
  <si>
    <t>NGN</t>
  </si>
  <si>
    <t>NIO</t>
  </si>
  <si>
    <t>PEN</t>
  </si>
  <si>
    <t>PHP</t>
  </si>
  <si>
    <t>PYG</t>
  </si>
  <si>
    <t>SYP</t>
  </si>
  <si>
    <t>SZL</t>
  </si>
  <si>
    <t>AKZ</t>
  </si>
  <si>
    <t>e/</t>
  </si>
  <si>
    <t>BIF</t>
  </si>
  <si>
    <t>BTN&amp;INR</t>
  </si>
  <si>
    <t>XAF</t>
  </si>
  <si>
    <t>ETB</t>
  </si>
  <si>
    <t>GNF</t>
  </si>
  <si>
    <t>HTG</t>
  </si>
  <si>
    <t>LSL&amp;ZAR</t>
  </si>
  <si>
    <t>Kyat</t>
  </si>
  <si>
    <t>MRO</t>
  </si>
  <si>
    <t>NPR</t>
  </si>
  <si>
    <t>TZS</t>
  </si>
  <si>
    <t>UGX</t>
  </si>
  <si>
    <t>UZS</t>
  </si>
  <si>
    <t>VND</t>
  </si>
  <si>
    <t>VUV</t>
  </si>
  <si>
    <t>NZ: for small packets use Nov 2014 oversize fast letter rates up to 1 kg  (small rate schedule as used for P and G rates). For 1 to 2 kg, use parcel post rates for C4 parcel post rate: 26 cm x 32.5 cm x 70 cm).</t>
  </si>
  <si>
    <t>Set rate for E2000 (and E1000 if necessary) same as E500.</t>
  </si>
  <si>
    <t>Complete rates using rates from other shapes.</t>
  </si>
  <si>
    <t>d/</t>
  </si>
  <si>
    <t>Jordanian 2014 rates are mistakenly quoted in fils, not dinars; divide by 1000.</t>
  </si>
  <si>
    <t>Angola appear to be overstated by factor of 10.</t>
  </si>
  <si>
    <t>USPS rates revised per USPS sheet.</t>
  </si>
  <si>
    <t>row idx</t>
  </si>
  <si>
    <t>IMF: Average of end-of-month exchange rates</t>
  </si>
  <si>
    <t xml:space="preserve">Source: </t>
  </si>
  <si>
    <t>IMF, International Financial Statistics (IFS). http://data.imf.org/?sk=5dabaff2-c5ad-4d27-a175-1253419c02d1&amp;ss=1409151240976. 10 Jan 2016.</t>
  </si>
  <si>
    <t xml:space="preserve">Currency </t>
  </si>
  <si>
    <t>Falkland Islands (Malvinas)</t>
  </si>
  <si>
    <t>FKP</t>
  </si>
  <si>
    <t>Guernsey</t>
  </si>
  <si>
    <t>Gibraltar</t>
  </si>
  <si>
    <t>GIP</t>
  </si>
  <si>
    <t>Isle of Man</t>
  </si>
  <si>
    <t>Jersey</t>
  </si>
  <si>
    <t>Norfolk Island</t>
  </si>
  <si>
    <t>Pitcairn Islands</t>
  </si>
  <si>
    <t>Wallis and Futuna Islands</t>
  </si>
  <si>
    <t>United Arab Emirates</t>
  </si>
  <si>
    <t>AED</t>
  </si>
  <si>
    <t>Anguilla</t>
  </si>
  <si>
    <t>Kuwait</t>
  </si>
  <si>
    <t>KWD</t>
  </si>
  <si>
    <t>Cayman Islands</t>
  </si>
  <si>
    <t>KYD</t>
  </si>
  <si>
    <t>Turks and Caicos Islands</t>
  </si>
  <si>
    <t>VG</t>
  </si>
  <si>
    <t>Virgin Islands</t>
  </si>
  <si>
    <t>Antigua and Barbuda</t>
  </si>
  <si>
    <t>CK</t>
  </si>
  <si>
    <t>Cook Islands</t>
  </si>
  <si>
    <t>CW</t>
  </si>
  <si>
    <t>Curaçao</t>
  </si>
  <si>
    <t>ANG</t>
  </si>
  <si>
    <t>DM</t>
  </si>
  <si>
    <t>Dominica</t>
  </si>
  <si>
    <t>GD</t>
  </si>
  <si>
    <t>Grenada</t>
  </si>
  <si>
    <t>KN</t>
  </si>
  <si>
    <t>Saint Christopher (St. Kitts) and Nevis</t>
  </si>
  <si>
    <t>KRW</t>
  </si>
  <si>
    <t>MS</t>
  </si>
  <si>
    <t>Montserrat</t>
  </si>
  <si>
    <t>SA</t>
  </si>
  <si>
    <t>Saudi Arabia</t>
  </si>
  <si>
    <t>SAR</t>
  </si>
  <si>
    <t>SX</t>
  </si>
  <si>
    <t>Sint Maartin</t>
  </si>
  <si>
    <t>CLF</t>
  </si>
  <si>
    <t>FJ</t>
  </si>
  <si>
    <t>Fiji</t>
  </si>
  <si>
    <t>FJD</t>
  </si>
  <si>
    <t>GA</t>
  </si>
  <si>
    <t>Gabon</t>
  </si>
  <si>
    <t>JMD</t>
  </si>
  <si>
    <t>LTL</t>
  </si>
  <si>
    <t>LY</t>
  </si>
  <si>
    <t>Libya</t>
  </si>
  <si>
    <t>LYD</t>
  </si>
  <si>
    <t>ME</t>
  </si>
  <si>
    <t>Montenegro</t>
  </si>
  <si>
    <t>NR</t>
  </si>
  <si>
    <t>Nauru</t>
  </si>
  <si>
    <t>NU</t>
  </si>
  <si>
    <t>Niue</t>
  </si>
  <si>
    <t>PAB</t>
  </si>
  <si>
    <t>RS</t>
  </si>
  <si>
    <t>Serbia</t>
  </si>
  <si>
    <t>RSD</t>
  </si>
  <si>
    <t>SC</t>
  </si>
  <si>
    <t>Seychelles</t>
  </si>
  <si>
    <t>SCR</t>
  </si>
  <si>
    <t>UYI</t>
  </si>
  <si>
    <t>VC</t>
  </si>
  <si>
    <t>Saint Vincent and the Grenadines</t>
  </si>
  <si>
    <t>Ascension</t>
  </si>
  <si>
    <t>AZ</t>
  </si>
  <si>
    <t>Azerbaijan</t>
  </si>
  <si>
    <t>AZN</t>
  </si>
  <si>
    <t>BZ</t>
  </si>
  <si>
    <t>Belize</t>
  </si>
  <si>
    <t>BZD</t>
  </si>
  <si>
    <t>CG</t>
  </si>
  <si>
    <t>Congo (Rep.)</t>
  </si>
  <si>
    <t>CM</t>
  </si>
  <si>
    <t>Cameroon</t>
  </si>
  <si>
    <t>CO</t>
  </si>
  <si>
    <t>Colombia</t>
  </si>
  <si>
    <t>COP</t>
  </si>
  <si>
    <t>CV</t>
  </si>
  <si>
    <t>Cape Verde</t>
  </si>
  <si>
    <t>CVE</t>
  </si>
  <si>
    <t>GHS</t>
  </si>
  <si>
    <t>GTQ</t>
  </si>
  <si>
    <t>HN</t>
  </si>
  <si>
    <t>Honduras (Rep.)</t>
  </si>
  <si>
    <t>HNL</t>
  </si>
  <si>
    <t>KG</t>
  </si>
  <si>
    <t>Kyrgyzstan</t>
  </si>
  <si>
    <t>KGS</t>
  </si>
  <si>
    <t>KP</t>
  </si>
  <si>
    <t>Korea (Dem. P. Rep.)</t>
  </si>
  <si>
    <t>KPW</t>
  </si>
  <si>
    <t>LK</t>
  </si>
  <si>
    <t>Sri Lanka</t>
  </si>
  <si>
    <t>LKR</t>
  </si>
  <si>
    <t>MA</t>
  </si>
  <si>
    <t>Morocco</t>
  </si>
  <si>
    <t>MAD</t>
  </si>
  <si>
    <t>NA</t>
  </si>
  <si>
    <t>Namibia</t>
  </si>
  <si>
    <t>NAD</t>
  </si>
  <si>
    <t>PG</t>
  </si>
  <si>
    <t>Papua New Guinea</t>
  </si>
  <si>
    <t>PGK</t>
  </si>
  <si>
    <t>PK</t>
  </si>
  <si>
    <t>Pakistan</t>
  </si>
  <si>
    <t>PKR</t>
  </si>
  <si>
    <t>SH</t>
  </si>
  <si>
    <t>St  Helena</t>
  </si>
  <si>
    <t>SHP</t>
  </si>
  <si>
    <t>SVC</t>
  </si>
  <si>
    <t>TJ</t>
  </si>
  <si>
    <t>Tajikistan</t>
  </si>
  <si>
    <t>TJS</t>
  </si>
  <si>
    <t>TK</t>
  </si>
  <si>
    <t>Tokelau</t>
  </si>
  <si>
    <t>TM</t>
  </si>
  <si>
    <t>Turkmenistan</t>
  </si>
  <si>
    <t>TMT</t>
  </si>
  <si>
    <t>TO</t>
  </si>
  <si>
    <t>Tonga</t>
  </si>
  <si>
    <t>TOP</t>
  </si>
  <si>
    <t>ZWL</t>
  </si>
  <si>
    <t>Afghanistan</t>
  </si>
  <si>
    <t>AFN</t>
  </si>
  <si>
    <t>AOA</t>
  </si>
  <si>
    <t>Samoa (U.S.)</t>
  </si>
  <si>
    <t>BD</t>
  </si>
  <si>
    <t>Bangladesh</t>
  </si>
  <si>
    <t>BDT</t>
  </si>
  <si>
    <t>BJ</t>
  </si>
  <si>
    <t>Benin</t>
  </si>
  <si>
    <t>BTN</t>
  </si>
  <si>
    <t>CDF</t>
  </si>
  <si>
    <t>CF</t>
  </si>
  <si>
    <t>Central African Rep.</t>
  </si>
  <si>
    <t>DJ</t>
  </si>
  <si>
    <t>Djibouti</t>
  </si>
  <si>
    <t>DJF</t>
  </si>
  <si>
    <t>ER</t>
  </si>
  <si>
    <t>Eritrea</t>
  </si>
  <si>
    <t>ERN</t>
  </si>
  <si>
    <t>GMD</t>
  </si>
  <si>
    <t>GW</t>
  </si>
  <si>
    <t>Guinea-Bissau</t>
  </si>
  <si>
    <t>KHR</t>
  </si>
  <si>
    <t>KM</t>
  </si>
  <si>
    <t>Comoros</t>
  </si>
  <si>
    <t>KMF</t>
  </si>
  <si>
    <t>LAK</t>
  </si>
  <si>
    <t>LR</t>
  </si>
  <si>
    <t>Liberia</t>
  </si>
  <si>
    <t>LRD</t>
  </si>
  <si>
    <t>LSL</t>
  </si>
  <si>
    <t>MGA</t>
  </si>
  <si>
    <t>ML</t>
  </si>
  <si>
    <t>Mali</t>
  </si>
  <si>
    <t>MMK</t>
  </si>
  <si>
    <t>MWK</t>
  </si>
  <si>
    <t>MZN</t>
  </si>
  <si>
    <t>PS</t>
  </si>
  <si>
    <t>Palestine</t>
  </si>
  <si>
    <t>RWF</t>
  </si>
  <si>
    <t>SB</t>
  </si>
  <si>
    <t>Solomon Islands</t>
  </si>
  <si>
    <t>SBD</t>
  </si>
  <si>
    <t>SD</t>
  </si>
  <si>
    <t>Sudan</t>
  </si>
  <si>
    <t>SDG</t>
  </si>
  <si>
    <t>SL</t>
  </si>
  <si>
    <t>Sierra Leone</t>
  </si>
  <si>
    <t>SLL</t>
  </si>
  <si>
    <t>SO</t>
  </si>
  <si>
    <t>Somalia</t>
  </si>
  <si>
    <t>SOS</t>
  </si>
  <si>
    <t>SS</t>
  </si>
  <si>
    <t>South Sudan</t>
  </si>
  <si>
    <t>SSP</t>
  </si>
  <si>
    <t>ST</t>
  </si>
  <si>
    <t>Sao Tome and Principe</t>
  </si>
  <si>
    <t>STD</t>
  </si>
  <si>
    <t>TD</t>
  </si>
  <si>
    <t>Chad</t>
  </si>
  <si>
    <t>TL</t>
  </si>
  <si>
    <t>Timor-Leste</t>
  </si>
  <si>
    <t>TV</t>
  </si>
  <si>
    <t>Tuvalu</t>
  </si>
  <si>
    <t>WS</t>
  </si>
  <si>
    <t>Samoa (Indep. State of)</t>
  </si>
  <si>
    <t>WST</t>
  </si>
  <si>
    <t>YER</t>
  </si>
  <si>
    <t>ZM</t>
  </si>
  <si>
    <t>Zambia</t>
  </si>
  <si>
    <t>ZMW</t>
  </si>
  <si>
    <t>dp array</t>
  </si>
  <si>
    <t>cap</t>
  </si>
  <si>
    <t>kg</t>
  </si>
  <si>
    <t>item</t>
  </si>
  <si>
    <t>Red numbers are domestic rates based TDM and scenario.</t>
  </si>
  <si>
    <t>LP changes in scenario</t>
  </si>
  <si>
    <t>Quant</t>
  </si>
  <si>
    <t>Vol</t>
  </si>
  <si>
    <t>AvgWt</t>
  </si>
  <si>
    <t>W-T1</t>
  </si>
  <si>
    <t>DP</t>
  </si>
  <si>
    <t>W-T2</t>
  </si>
  <si>
    <t>W-T3</t>
  </si>
  <si>
    <t>W-T4</t>
  </si>
  <si>
    <t>W-T2E</t>
  </si>
  <si>
    <t>W-T3E</t>
  </si>
  <si>
    <t>TD Group 1</t>
  </si>
  <si>
    <t>TD Group 2</t>
  </si>
  <si>
    <t>TD Group 4</t>
  </si>
  <si>
    <t>TD Group 2 E-comm</t>
  </si>
  <si>
    <t>TD Group 3 E-comm</t>
  </si>
  <si>
    <t>TD Groups defined according the POC proposal for 2018-2021.</t>
  </si>
  <si>
    <t>Base Scenario</t>
  </si>
  <si>
    <t>UPU TD Grp 2012</t>
  </si>
  <si>
    <t>TDM TD Grp 2012</t>
  </si>
  <si>
    <t>2014 dompost</t>
  </si>
  <si>
    <t>SDR dom post w/o VAT (TDM), 2014</t>
  </si>
  <si>
    <t>20g</t>
  </si>
  <si>
    <t>175g</t>
  </si>
  <si>
    <t>VAT 2014</t>
  </si>
  <si>
    <t>row</t>
  </si>
  <si>
    <t>override</t>
  </si>
  <si>
    <t>year</t>
  </si>
  <si>
    <t>20160301 - U:\POUPU000.2015g_TD model 9\IMF\[20160301_IMF_Exchange_Rates.xlsx]Sum</t>
  </si>
  <si>
    <t>2014 UPU td tool 2015</t>
  </si>
  <si>
    <t>Domestic postage rates used to calculate TDs, 2014-2021</t>
  </si>
  <si>
    <t>Terminal dues, - T1</t>
  </si>
  <si>
    <t>Terminal dues,  T2</t>
  </si>
  <si>
    <t>floor</t>
  </si>
  <si>
    <t>Summary of terminal dues, 2014-2017</t>
  </si>
  <si>
    <t>Terminal dues,  T3 &amp; T4</t>
  </si>
  <si>
    <t>Flow</t>
  </si>
  <si>
    <t>col</t>
  </si>
  <si>
    <t>2018-2021</t>
  </si>
  <si>
    <t>P/G</t>
  </si>
  <si>
    <t xml:space="preserve">Cost to tariff ratio </t>
  </si>
  <si>
    <t>Applied to domestic rates before linearization</t>
  </si>
  <si>
    <t>Reference point C&amp;F</t>
  </si>
  <si>
    <t>Weight (in kilograms) where terminal dues will be compared to Caps &amp; Floors</t>
  </si>
  <si>
    <t>Increase caps 1.1</t>
  </si>
  <si>
    <t>Increase of the Caps for Group 1.1</t>
  </si>
  <si>
    <t>Increase floors 1.1</t>
  </si>
  <si>
    <t>Increase of the Floors for Group 1.1</t>
  </si>
  <si>
    <t>Increase caps 1.2/2</t>
  </si>
  <si>
    <t>Increase of the Caps for Groups 1.2 and 2</t>
  </si>
  <si>
    <t>Increase floors 1.2/2</t>
  </si>
  <si>
    <t>Increase of the Floors for Groups 1.2 and 2</t>
  </si>
  <si>
    <t>Increase caps 3</t>
  </si>
  <si>
    <t>Increase of the Caps for Group 3</t>
  </si>
  <si>
    <t>Increase floors 3</t>
  </si>
  <si>
    <t>Increase of the Floors for Group 3</t>
  </si>
  <si>
    <t>item to kg ratio</t>
  </si>
  <si>
    <t>Item to kg ratio</t>
  </si>
  <si>
    <t>Figure that determines the 'steepness' of a rate structure; the higher the percentage, the less steep the rate structure</t>
  </si>
  <si>
    <t>Tilting point domestic</t>
  </si>
  <si>
    <t>Weight (in kilograms) around which the domestic rate line will be tilted to the correct item to kg ratio</t>
  </si>
  <si>
    <t>Tilting point C&amp;F</t>
  </si>
  <si>
    <t>Weight (in kilograms) around which the Caps and Floors will be tilted to the correct item to kg ratio</t>
  </si>
  <si>
    <t>Number of caps</t>
  </si>
  <si>
    <t xml:space="preserve">There are 3 caps; for Group 1, for Group 1.2 &amp; 2 and for Group 3 </t>
  </si>
  <si>
    <t>C&amp;F incl adjusted item to kg ratio</t>
  </si>
  <si>
    <t>C&amp;F without adjusted item to kg ratio (2014-2017 methodology)</t>
  </si>
  <si>
    <t>Group 1.1</t>
  </si>
  <si>
    <t>1.1</t>
  </si>
  <si>
    <t>Minimum and maximum rates</t>
  </si>
  <si>
    <t>Floor rate per kg</t>
  </si>
  <si>
    <t>Floor rate per item</t>
  </si>
  <si>
    <t>Cap rate per kg</t>
  </si>
  <si>
    <t>Cap rate per item</t>
  </si>
  <si>
    <t>check with I-J</t>
  </si>
  <si>
    <t>under PG before tilt</t>
  </si>
  <si>
    <t>Check with U-V</t>
  </si>
  <si>
    <t>Groups 1.2 en 2</t>
  </si>
  <si>
    <t>1.2 en 2</t>
  </si>
  <si>
    <t>Group 3</t>
  </si>
  <si>
    <t>Undifferentiated flows</t>
  </si>
  <si>
    <t>Rate per kg</t>
  </si>
  <si>
    <t>Rate per item</t>
  </si>
  <si>
    <t>Combined rate</t>
  </si>
  <si>
    <t>IPK study results</t>
  </si>
  <si>
    <t>Kg rate:</t>
  </si>
  <si>
    <t>kg P</t>
  </si>
  <si>
    <t># P</t>
  </si>
  <si>
    <t>kg G</t>
  </si>
  <si>
    <t># G</t>
  </si>
  <si>
    <t>kg E</t>
  </si>
  <si>
    <t># E</t>
  </si>
  <si>
    <t>1 kg mail</t>
  </si>
  <si>
    <t>format</t>
  </si>
  <si>
    <t>#  Items</t>
  </si>
  <si>
    <t># Kgs</t>
  </si>
  <si>
    <t>Floor item</t>
  </si>
  <si>
    <t>Floor kg rate</t>
  </si>
  <si>
    <t>Revenu / Costs</t>
  </si>
  <si>
    <t>x SDR</t>
  </si>
  <si>
    <t>y SDR</t>
  </si>
  <si>
    <t>6,8 * x + 0,114 * y</t>
  </si>
  <si>
    <t>1,8 * x + 0,205 * y</t>
  </si>
  <si>
    <t>z SDR</t>
  </si>
  <si>
    <t>a SDR</t>
  </si>
  <si>
    <t>2,4 * z + 0,681 * a</t>
  </si>
  <si>
    <t>Total</t>
  </si>
  <si>
    <t>new kg rate</t>
  </si>
  <si>
    <t>Cap and floor rates</t>
  </si>
  <si>
    <t>Rate at avg. wt. item (tilting pt)</t>
  </si>
  <si>
    <t>errors</t>
  </si>
  <si>
    <t>Parameters</t>
  </si>
  <si>
    <t>|</t>
  </si>
  <si>
    <t>Reference point C&amp;F (cap &amp; floor)</t>
  </si>
  <si>
    <t>c&amp;f array</t>
  </si>
  <si>
    <t>tilting pt array</t>
  </si>
  <si>
    <t>Floor TD @ tilting point</t>
  </si>
  <si>
    <t>Cap TD @ tilting point</t>
  </si>
  <si>
    <t>Average weight of wt step (kg)</t>
  </si>
  <si>
    <t>Check 2018 cacls</t>
  </si>
  <si>
    <t>Destination</t>
  </si>
  <si>
    <t>Summary of TDs</t>
  </si>
  <si>
    <t>UPU calcs</t>
  </si>
  <si>
    <t>This sheet</t>
  </si>
  <si>
    <t>tilted</t>
  </si>
  <si>
    <t>caps</t>
  </si>
  <si>
    <t>Dom post ex VAT SDR</t>
  </si>
  <si>
    <t>UPU linear rate</t>
  </si>
  <si>
    <t>Tilted rate @ 91.9</t>
  </si>
  <si>
    <t>Tilted rate @ 37.6</t>
  </si>
  <si>
    <t>TD at tilt</t>
  </si>
  <si>
    <t>TD after C&amp;F</t>
  </si>
  <si>
    <t>floors</t>
  </si>
  <si>
    <t>C or F</t>
  </si>
  <si>
    <t>Tilted rate @ 375</t>
  </si>
  <si>
    <t>dp offset</t>
  </si>
  <si>
    <t>Summary of terminal dues, 2018-2021</t>
  </si>
  <si>
    <t>Letters &amp; Flats</t>
  </si>
  <si>
    <t>Small packets</t>
  </si>
  <si>
    <t>Terminal dues,  T3</t>
  </si>
  <si>
    <t>Terminal dues,  T4</t>
  </si>
  <si>
    <t>Less than 75 t</t>
  </si>
  <si>
    <t>Less than 75 t 2/</t>
  </si>
  <si>
    <t>T3 &amp; T4 countries</t>
  </si>
  <si>
    <t>For less than flows of 75 t convert to per kg rate at 12.23 items per kg. Applies to T1 and T2.</t>
  </si>
  <si>
    <t>For less than 75t convert to per kg rate for LP assuming each kg is 0.31 kg = 8.16 PG and 2.72 E = 0.69 kg. Applies to T1, T2, and T3 groups.</t>
  </si>
  <si>
    <t>UPU TD Grp 2016</t>
  </si>
  <si>
    <t>Reclassified to T4 in 2013, ignored in model</t>
  </si>
  <si>
    <t>Reclassified to T4 in 2013, ignored in model.</t>
  </si>
  <si>
    <t>Percent TD equal to Equivalent Domestic Postage</t>
  </si>
  <si>
    <t>Terminal dues model: TD parameters and groups</t>
  </si>
  <si>
    <t>Rule of use of per kg TD charge instead of per kg/item TD charge.</t>
  </si>
  <si>
    <t>TD sys</t>
  </si>
  <si>
    <t>Wt limit (tonnes)</t>
  </si>
  <si>
    <t>Rule</t>
  </si>
  <si>
    <t>Rules</t>
  </si>
  <si>
    <t>Use per kg/item charge above for flows above weight limit and per kg charge below weight limit.</t>
  </si>
  <si>
    <t>Always use per kg charge</t>
  </si>
  <si>
    <t>Always use per kg and per item charge</t>
  </si>
  <si>
    <t>T2-T12, T12-T2</t>
  </si>
  <si>
    <t>T3-T123, T3-T123</t>
  </si>
  <si>
    <t>T4-World, World-T4</t>
  </si>
  <si>
    <t>Exchanges</t>
  </si>
  <si>
    <t>Revision of UPU TD groups.Terminal Dues Model.</t>
  </si>
  <si>
    <t xml:space="preserve">Reference sheets </t>
  </si>
  <si>
    <t>Year 2017</t>
  </si>
  <si>
    <t>Scenarios for 2014 through 2021</t>
  </si>
  <si>
    <t>Step 3</t>
  </si>
  <si>
    <t>Step 4</t>
  </si>
  <si>
    <t xml:space="preserve">Results from the 8 annual spreadsheets are collected in the 9o_Model_3_Sum spreadsheets where they can be analyzed. The calculations from different scenarios are saved in separate dated files </t>
  </si>
  <si>
    <t>-- e.g., 20160311_TDM_9o_Model_3_Sum_S1_Rule1113.xlsx -- that are "delinked" from the annual files. This avoids the need to recalcuate the annual files.in order to study a different scenario.</t>
  </si>
  <si>
    <t>Terminal Dues Calculations for 2014-2017</t>
  </si>
  <si>
    <t>Calculation of terminal dues is derived from the UPU terminal dues "tool" for 2014-2017.</t>
  </si>
  <si>
    <t>All calculations are automatic once the scenario is selected on the "Scenarios" tab.</t>
  </si>
  <si>
    <t>Domestic postage rates for the terminal dues calculations are derived from the selected scenario, not the rates assumed in the tool. See "TDDomPost".</t>
  </si>
  <si>
    <t>Terminal Dues Calculations for 2018-2021</t>
  </si>
  <si>
    <t>Calculation of terminal dues is derived from the UPU terminal dues "tool" for 2018-2021 (28 Jan 2016 update).</t>
  </si>
  <si>
    <t>apparently because of limitations in the 32-bit version of Excel.</t>
  </si>
  <si>
    <t>The control button will start a macro that will open, update, and save the 8 Part 2 spreadsheets for the years 2014 to 2021 using the chosen scenario. This macro takes about 15-20 minutes using an i7 8 gb computer</t>
  </si>
  <si>
    <t>IPK (test)</t>
  </si>
  <si>
    <t>Dom post w/o VAT</t>
  </si>
  <si>
    <t>TDDomPost!$I$33:$BQ$118</t>
  </si>
  <si>
    <t>Notes by J. Campbell</t>
  </si>
  <si>
    <t>All values copied by 4 Mar 2016 version of UPU tool except:</t>
  </si>
  <si>
    <t>Calcs added by JC.</t>
  </si>
  <si>
    <t>Row copies as valued to avoid links to 2014-2017 parameters</t>
  </si>
  <si>
    <t>Terminal dues 2018-2031: POC Proposal Feb 2016 - PG</t>
  </si>
  <si>
    <t>Parameters!$B$24:$E$27</t>
  </si>
  <si>
    <t>Parameters!$H$24:$I$27</t>
  </si>
  <si>
    <t>Parameters!$B$34:$E$37</t>
  </si>
  <si>
    <t>Parameters!$H$34:$I$37</t>
  </si>
  <si>
    <t>Parameters!$B$44:$E$47</t>
  </si>
  <si>
    <t>Parameters!$H$44:$I$47</t>
  </si>
  <si>
    <t>C2</t>
  </si>
  <si>
    <t>C3</t>
  </si>
  <si>
    <t>C10</t>
  </si>
  <si>
    <t>C11</t>
  </si>
  <si>
    <t>Check 2018 calcs against tool</t>
  </si>
  <si>
    <t>Use base scenario</t>
  </si>
  <si>
    <t>(not used in tool)</t>
  </si>
  <si>
    <t>TD grp</t>
  </si>
  <si>
    <t>Check 2018 cacls against tool</t>
  </si>
  <si>
    <t>Terminal dues 2018-2031: POC Proposal Feb 2016 - E</t>
  </si>
  <si>
    <t>Parameters!$O$24:$R$27</t>
  </si>
  <si>
    <t>Parameters!$S$24:$T$27</t>
  </si>
  <si>
    <t>Parameters!$O$34:$R$37</t>
  </si>
  <si>
    <t>Parameters!$S$34:$T$37</t>
  </si>
  <si>
    <t>Parameters!$O$44:$R$47</t>
  </si>
  <si>
    <t>Parameters!$S$44:$T$47</t>
  </si>
  <si>
    <t>Q2</t>
  </si>
  <si>
    <t>Q3</t>
  </si>
  <si>
    <t>Q10</t>
  </si>
  <si>
    <t>Q11</t>
  </si>
  <si>
    <t>Check only work if UPU 2018 dom post rates are used</t>
  </si>
  <si>
    <t>OptBPG!$BO$41:$BX$72</t>
  </si>
  <si>
    <t>OptBE!$BO$41:$BX$72</t>
  </si>
  <si>
    <t>OptBPG!BO101:BX153</t>
  </si>
  <si>
    <t>OptBE!BO101:BX153</t>
  </si>
  <si>
    <t>OptBPG!BO181:BX266</t>
  </si>
  <si>
    <t>OptBE!BO181:BX266</t>
  </si>
  <si>
    <t>As in POC 2016.1 Doc 12e. Rounding seems wrong.</t>
  </si>
  <si>
    <t>Domestic postage, Year 1</t>
  </si>
  <si>
    <t>Sum SDR</t>
  </si>
  <si>
    <t>ScenarioCurr!I31:AV108</t>
  </si>
  <si>
    <t>Ratios to Prior Year</t>
  </si>
  <si>
    <t>National curr.</t>
  </si>
  <si>
    <t>Natl curr = 1 SDR 1/</t>
  </si>
  <si>
    <t>offset for exch</t>
  </si>
  <si>
    <t>2014DomPost!$C$31:$AR$166</t>
  </si>
  <si>
    <t>Domestic postage w/ VAT in Natl Curr</t>
  </si>
  <si>
    <t>Domestic postage w/ VAT in SDR</t>
  </si>
  <si>
    <t>Round to</t>
  </si>
  <si>
    <t>sum</t>
  </si>
  <si>
    <t>Highlight shows addition of actual rates to override of scenario assumptions or adjustments to prior year rates</t>
  </si>
  <si>
    <t>exch rate</t>
  </si>
  <si>
    <t>2016 Jan-Apr</t>
  </si>
  <si>
    <t>Note this macro will take a few minutes to finish depending on computer speed.</t>
  </si>
  <si>
    <t>SDR</t>
  </si>
  <si>
    <t>Rates from Sonja Thiele, 12 Jul 16.</t>
  </si>
  <si>
    <t>Simple Terminal Dues Calculator</t>
  </si>
  <si>
    <t>27 July 2016</t>
  </si>
  <si>
    <t>What will be the annual change in domestic postage rates for small letters and flats from 2018 through 2021?</t>
  </si>
  <si>
    <t>What will be the annual change in domestic postage rates for small packets from 2014 through 2017?</t>
  </si>
  <si>
    <t>What will be the annual change in domestic postage rates for small letters and flats from 2014 through 2017?</t>
  </si>
  <si>
    <t>What will be the annual change in domestic postage rates for small packets from 2018 through 2021?</t>
  </si>
  <si>
    <t>Select country for terminal dues (TD) and equivalent domestic postage (EDP) rates.</t>
  </si>
  <si>
    <t>Select currency for rates.</t>
  </si>
  <si>
    <t>Countries</t>
  </si>
  <si>
    <t>Name</t>
  </si>
  <si>
    <t>Wt (gr)</t>
  </si>
  <si>
    <t>EDP</t>
  </si>
  <si>
    <t>Table 1A. Letters and Flats</t>
  </si>
  <si>
    <t>Table 1B. Small Packets</t>
  </si>
  <si>
    <t>Summary of UPU IPK Study 2014</t>
  </si>
  <si>
    <t>20160728 - U:\POUPU000.2015g_TD model 9\20160723TDM9\[TDM_9e_Structure.xlsx]SumIpk2014</t>
  </si>
  <si>
    <t>Average wt (gr)</t>
  </si>
  <si>
    <t>Percent of avg kg by items</t>
  </si>
  <si>
    <t>Percent of survey by volume</t>
  </si>
  <si>
    <t xml:space="preserve">E </t>
  </si>
  <si>
    <t>LP</t>
  </si>
  <si>
    <t>T9</t>
  </si>
  <si>
    <t>T9-T1</t>
  </si>
  <si>
    <t>T9-T2</t>
  </si>
  <si>
    <t>T9-T3</t>
  </si>
  <si>
    <t>T9-T4</t>
  </si>
  <si>
    <t>T1-T9</t>
  </si>
  <si>
    <t>T2-T9</t>
  </si>
  <si>
    <t>T3-T9</t>
  </si>
  <si>
    <t>T4-T9</t>
  </si>
  <si>
    <t>T9-T9</t>
  </si>
  <si>
    <t>Detailed Structure of mail, 2014 (15 DOs)</t>
  </si>
  <si>
    <t>Weight % LP</t>
  </si>
  <si>
    <t>Items % shape</t>
  </si>
  <si>
    <t>Average weight (gr)</t>
  </si>
  <si>
    <t>Wt in 1 kg (gr)</t>
  </si>
  <si>
    <t>LP 1/ 2/</t>
  </si>
  <si>
    <t>1/ Average weight calculated from detailed shape/wt step data; average wt from UPU is 90.90.</t>
  </si>
  <si>
    <t>2/ Omits E shape greater than 2000 g; UPU uses E shape greater than 2000 g to calculate IPK of 10.88 for LP.</t>
  </si>
  <si>
    <t>UPU, POC C 3 LPRG 2014.2–Doc 4a (2 Oct 2014), Table 7</t>
  </si>
  <si>
    <t>Structure of mail, 2014 (49 DOs)</t>
  </si>
  <si>
    <t>Weight %</t>
  </si>
  <si>
    <t xml:space="preserve">No. of items </t>
  </si>
  <si>
    <t>Avg wt in kg</t>
  </si>
  <si>
    <t>Format</t>
  </si>
  <si>
    <t>Current study</t>
  </si>
  <si>
    <t>Last study</t>
  </si>
  <si>
    <t>Current study 1/</t>
  </si>
  <si>
    <t>1/ Average wts are provided to more significant digits as reciprocals of IPKs rather than from Table 9.</t>
  </si>
  <si>
    <t>UPU, POC C 3 LPRG 2014.2–Doc 4a (2 Oct 2014), Table 9</t>
  </si>
  <si>
    <t>Currency</t>
  </si>
  <si>
    <t>= 1 SDR</t>
  </si>
  <si>
    <t>EDP % DP</t>
  </si>
  <si>
    <t>offsets</t>
  </si>
  <si>
    <t>Dom post in SDR</t>
  </si>
  <si>
    <t>PG20</t>
  </si>
  <si>
    <t>PG50</t>
  </si>
  <si>
    <t>%Shape</t>
  </si>
  <si>
    <t>% LP</t>
  </si>
  <si>
    <t>49 posts</t>
  </si>
  <si>
    <t>15 posts</t>
  </si>
  <si>
    <t>PG100</t>
  </si>
  <si>
    <t>Note: the distribution among weight steps in the 15 post survey is not compatible with the average weights per shape from the 49 post survey.</t>
  </si>
  <si>
    <t>I shall ignore for calculating PG postage rates since the main discrepacy in the average weights of small packets and hence the distribution among weight steps in small packets.</t>
  </si>
  <si>
    <t>PG250</t>
  </si>
  <si>
    <t>PG500</t>
  </si>
  <si>
    <t>Origin</t>
  </si>
  <si>
    <t>Dest cty</t>
  </si>
  <si>
    <t>Letters &amp; Flats (SDR)</t>
  </si>
  <si>
    <t>Small packets (SDR)</t>
  </si>
  <si>
    <t>Group</t>
  </si>
  <si>
    <t>No. of items</t>
  </si>
  <si>
    <t>Items % LP</t>
  </si>
  <si>
    <t>Terminal dues for Simple TD Calculator</t>
  </si>
  <si>
    <t>Equivalent domestic postage for Simple TD Calculator</t>
  </si>
  <si>
    <t>Country</t>
  </si>
  <si>
    <t>"TD" = terminal dues. "EDP" = equivalent domestic postage (70% of retail postage)</t>
  </si>
  <si>
    <t>TD rates for items from countries in Groups IVI are based on per kg rule.</t>
  </si>
  <si>
    <t>TD rates are given for specific weights in "Wt" column; TD rates for other weights can be</t>
  </si>
  <si>
    <t>EDP rates are based on 2014 rates adjusted according to user input values except that actual</t>
  </si>
  <si>
    <t>domestic rates are used for the following countries and years:</t>
  </si>
  <si>
    <t>Germany (2014-2018)</t>
  </si>
  <si>
    <t>United States (2014-2016).</t>
  </si>
  <si>
    <t>derived by interpolation. EDP rates are based on weight steps.</t>
  </si>
  <si>
    <t>TD rates for items from countries in Groups I, II, and II are based on per kg/per item rule.</t>
  </si>
  <si>
    <t>Red figures indcate TDs set by UPU "cap" rates; blue figures indicate TDs set by UPU "floor" rates.</t>
  </si>
  <si>
    <t>Special Drawing Rights (IMF)</t>
  </si>
  <si>
    <t>U.S. dollars</t>
  </si>
  <si>
    <t>European Union euros</t>
  </si>
  <si>
    <t>Australian dollars</t>
  </si>
  <si>
    <t>Canadian dollars</t>
  </si>
  <si>
    <t>Swiss francs</t>
  </si>
  <si>
    <t>Danish kroner</t>
  </si>
  <si>
    <t>Great Britain pounds</t>
  </si>
  <si>
    <t>Japanese yen</t>
  </si>
  <si>
    <t>Norwwegian kroner</t>
  </si>
  <si>
    <t>New Zealand dollars</t>
  </si>
  <si>
    <t>Group I includes all industrialized countries.</t>
  </si>
  <si>
    <t>Group II is comprised of high-level developing countries.including Hong Kong, Poland, Singapore, and Slovenia.</t>
  </si>
  <si>
    <t>Group III is comprised of mid-level developing countries.including Brazil, China, Mexico, Russia, and Thailand.</t>
  </si>
  <si>
    <t>Group IV is comprised of low-level developing countries including India, Indonesia, Kenya, Philipines, and Vietnam.</t>
  </si>
  <si>
    <t>Red figures indcate TDs set by UPU "cap" rates; blue figures indicate TDs set by UPU "floor" rates (Group I, II, III only).</t>
  </si>
  <si>
    <t>letter post mail (documents and packages up to 2 kg). Terminal dues are fixed by an</t>
  </si>
  <si>
    <t>international agreement so that post offices in industrialized countries deliver foreign</t>
  </si>
  <si>
    <t>"Terminal dues" are what post offices charge each other for the delivery of inbound international</t>
  </si>
  <si>
    <t>mail at lower rates than equivalent domestic rates, to detriment of domestic mailers, domestic</t>
  </si>
  <si>
    <t>merchants, and private carriers. The Universal Postal Union (UPU) proposes to extend this</t>
  </si>
  <si>
    <t>system to the period 2018 through 2021, a period in the primary function of the international</t>
  </si>
  <si>
    <t>system will probably be the conveyance of international e-commerce packages.</t>
  </si>
  <si>
    <t xml:space="preserve">In the following six boxes, select from among the choices given. The next four sheets will display. </t>
  </si>
  <si>
    <t>the proposed terminal dues and the equivalent domestic postage rates for documents and small</t>
  </si>
  <si>
    <t>packages of various weights.</t>
  </si>
  <si>
    <t>Select from drop down choices in following boxes.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</si>
</sst>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3">
    <numFmt numFmtId="42" formatCode="_(&quot;$&quot;* #,##0_);_(&quot;$&quot;* \(#,##0\);_(&quot;$&quot;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%"/>
    <numFmt numFmtId="165" formatCode="0.0000"/>
    <numFmt numFmtId="166" formatCode="_ * #,##0.00_ ;_ * \-#,##0.00_ ;_ * &quot;-&quot;??_ ;_ @_ "/>
    <numFmt numFmtId="167" formatCode="_-* #,##0.00_-;_-* #,##0.00\-;_-* &quot;-&quot;??_-;_-@_-"/>
    <numFmt numFmtId="168" formatCode="0.000"/>
    <numFmt numFmtId="169" formatCode="_(* #,##0.0_);_(* \(#,##0.0\);_(* &quot;-&quot;??_);_(@_)"/>
    <numFmt numFmtId="170" formatCode="0.000%"/>
    <numFmt numFmtId="171" formatCode="_(* #,##0.000_);_(* \(#,##0.000\);_(* &quot;-&quot;??_);_(@_)"/>
    <numFmt numFmtId="172" formatCode="#,##0.000"/>
    <numFmt numFmtId="173" formatCode="_-* #,##0.0_-;_-* #,##0.0\-;_-* &quot;-&quot;??_-;_-@_-"/>
    <numFmt numFmtId="174" formatCode="_-* #,##0.000_-;_-* #,##0.000\-;_-* &quot;-&quot;???_-;_-@_-"/>
    <numFmt numFmtId="175" formatCode="_ * #,##0.000_ ;_ * \-#,##0.000_ ;_ * &quot;-&quot;???_ ;_ @_ "/>
    <numFmt numFmtId="176" formatCode="_ * #,##0_ ;_ * \-#,##0_ ;_ * &quot;-&quot;??_ ;_ @_ "/>
    <numFmt numFmtId="177" formatCode="_ * #,##0.000_ ;_ * \-#,##0.000_ ;_ * &quot;-&quot;??_ ;_ @_ "/>
    <numFmt numFmtId="178" formatCode="#,##0.0000"/>
    <numFmt numFmtId="179" formatCode="_-* #,##0.0000_-;_-* #,##0.0000\-;_-* &quot;-&quot;??_-;_-@_-"/>
    <numFmt numFmtId="180" formatCode="_-* #,##0.000_-;_-* #,##0.000\-;_-* &quot;-&quot;??_-;_-@_-"/>
    <numFmt numFmtId="181" formatCode="_(* #,##0.0000_);_(* \(#,##0.0000\);_(* &quot;-&quot;??_);_(@_)"/>
    <numFmt numFmtId="182" formatCode="0.00000"/>
    <numFmt numFmtId="183" formatCode="0.0000000"/>
  </numFmts>
  <fonts count="65" x14ac:knownFonts="1">
    <font>
      <sz val="10"/>
      <color theme="1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  <font>
      <b/>
      <sz val="11"/>
      <color theme="3"/>
      <name val="Arial"/>
      <family val="2"/>
    </font>
    <font>
      <sz val="10"/>
      <color rgb="FF006100"/>
      <name val="Arial"/>
      <family val="2"/>
    </font>
    <font>
      <sz val="10"/>
      <color rgb="FF9C6500"/>
      <name val="Arial"/>
      <family val="2"/>
    </font>
    <font>
      <b/>
      <sz val="10"/>
      <color rgb="FFFA7D00"/>
      <name val="Arial"/>
      <family val="2"/>
    </font>
    <font>
      <b/>
      <sz val="10"/>
      <color theme="0"/>
      <name val="Arial"/>
      <family val="2"/>
    </font>
    <font>
      <b/>
      <sz val="10"/>
      <color theme="1"/>
      <name val="Arial"/>
      <family val="2"/>
    </font>
    <font>
      <sz val="10"/>
      <color theme="0"/>
      <name val="Arial"/>
      <family val="2"/>
    </font>
    <font>
      <sz val="10"/>
      <color rgb="FF9C0006"/>
      <name val="Arial"/>
      <family val="2"/>
    </font>
    <font>
      <sz val="10"/>
      <color rgb="FFFF0000"/>
      <name val="Arial"/>
      <family val="2"/>
    </font>
    <font>
      <i/>
      <sz val="10"/>
      <color rgb="FF7F7F7F"/>
      <name val="Arial"/>
      <family val="2"/>
    </font>
    <font>
      <b/>
      <sz val="18"/>
      <color theme="3"/>
      <name val="Arial"/>
      <family val="2"/>
      <scheme val="major"/>
    </font>
    <font>
      <sz val="10"/>
      <name val="Arial"/>
      <family val="2"/>
    </font>
    <font>
      <b/>
      <sz val="13"/>
      <color theme="3"/>
      <name val="Arial"/>
      <family val="2"/>
    </font>
    <font>
      <b/>
      <sz val="10"/>
      <color rgb="FF3F3F3F"/>
      <name val="Arial"/>
      <family val="2"/>
    </font>
    <font>
      <sz val="10"/>
      <color rgb="FF3F3F76"/>
      <name val="Arial"/>
      <family val="2"/>
    </font>
    <font>
      <i/>
      <sz val="10"/>
      <color theme="1"/>
      <name val="Arial"/>
      <family val="2"/>
    </font>
    <font>
      <sz val="10"/>
      <color rgb="FF0070C0"/>
      <name val="Arial"/>
      <family val="2"/>
    </font>
    <font>
      <b/>
      <sz val="10"/>
      <color rgb="FF0070C0"/>
      <name val="Arial"/>
      <family val="2"/>
    </font>
    <font>
      <b/>
      <sz val="10"/>
      <color rgb="FFFF0000"/>
      <name val="Arial"/>
      <family val="2"/>
    </font>
    <font>
      <sz val="11"/>
      <color theme="1"/>
      <name val="Arial"/>
      <family val="2"/>
      <scheme val="minor"/>
    </font>
    <font>
      <sz val="10"/>
      <name val="Arial"/>
      <family val="2"/>
      <charset val="161"/>
    </font>
    <font>
      <sz val="10"/>
      <name val="Arial CE"/>
      <charset val="238"/>
    </font>
    <font>
      <sz val="10"/>
      <color indexed="8"/>
      <name val="MS Sans Serif"/>
      <family val="2"/>
    </font>
    <font>
      <sz val="18"/>
      <name val="Arial"/>
      <family val="2"/>
    </font>
    <font>
      <b/>
      <u/>
      <sz val="10"/>
      <color rgb="FF7030A0"/>
      <name val="Arial"/>
      <family val="2"/>
    </font>
    <font>
      <sz val="10"/>
      <color rgb="FF7030A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b/>
      <sz val="11"/>
      <name val="Arial"/>
      <family val="1"/>
      <scheme val="major"/>
    </font>
    <font>
      <b/>
      <sz val="8"/>
      <name val="Arial"/>
      <family val="2"/>
    </font>
    <font>
      <b/>
      <sz val="11"/>
      <name val="Arial"/>
      <family val="2"/>
    </font>
    <font>
      <b/>
      <sz val="11"/>
      <name val="Bookman Old Style"/>
      <family val="1"/>
    </font>
    <font>
      <b/>
      <sz val="11"/>
      <color rgb="FF006100"/>
      <name val="Arial"/>
      <family val="2"/>
      <scheme val="minor"/>
    </font>
    <font>
      <sz val="11"/>
      <color rgb="FF7030A0"/>
      <name val="Arial"/>
      <family val="2"/>
      <scheme val="minor"/>
    </font>
    <font>
      <b/>
      <sz val="11"/>
      <name val="Arial"/>
      <family val="2"/>
      <scheme val="minor"/>
    </font>
    <font>
      <b/>
      <sz val="10"/>
      <name val="Bookman Old Style"/>
      <family val="1"/>
    </font>
    <font>
      <sz val="11"/>
      <name val="Arial"/>
      <family val="2"/>
      <scheme val="minor"/>
    </font>
    <font>
      <sz val="9"/>
      <name val="Arial"/>
      <family val="2"/>
    </font>
    <font>
      <sz val="10"/>
      <name val="Arial"/>
      <family val="2"/>
      <scheme val="minor"/>
    </font>
    <font>
      <sz val="10"/>
      <color rgb="FF0066FF"/>
      <name val="Arial"/>
      <family val="2"/>
    </font>
    <font>
      <b/>
      <sz val="10"/>
      <color rgb="FF006100"/>
      <name val="Arial"/>
      <family val="2"/>
      <scheme val="minor"/>
    </font>
    <font>
      <sz val="10"/>
      <color theme="7"/>
      <name val="Arial"/>
      <family val="2"/>
    </font>
    <font>
      <sz val="11"/>
      <color theme="7"/>
      <name val="Arial"/>
      <family val="2"/>
      <scheme val="minor"/>
    </font>
    <font>
      <sz val="10"/>
      <color theme="7"/>
      <name val="Arial"/>
      <family val="2"/>
      <scheme val="minor"/>
    </font>
    <font>
      <b/>
      <sz val="11"/>
      <color theme="1"/>
      <name val="Arial"/>
      <family val="2"/>
      <scheme val="minor"/>
    </font>
    <font>
      <b/>
      <sz val="10"/>
      <color rgb="FF3F3F76"/>
      <name val="Arial"/>
      <family val="2"/>
    </font>
    <font>
      <b/>
      <sz val="14"/>
      <color rgb="FF3F3F76"/>
      <name val="Arial"/>
      <family val="2"/>
    </font>
    <font>
      <sz val="14"/>
      <color theme="1"/>
      <name val="Arial"/>
      <family val="2"/>
    </font>
    <font>
      <b/>
      <sz val="14"/>
      <color theme="1"/>
      <name val="Arial"/>
      <family val="2"/>
    </font>
    <font>
      <sz val="11"/>
      <color rgb="FF3F3F76"/>
      <name val="Arial"/>
      <family val="2"/>
      <scheme val="minor"/>
    </font>
    <font>
      <b/>
      <sz val="11"/>
      <color indexed="12"/>
      <name val="Arial"/>
      <family val="2"/>
    </font>
    <font>
      <b/>
      <sz val="16"/>
      <color theme="3"/>
      <name val="Arial"/>
      <family val="2"/>
    </font>
    <font>
      <sz val="12"/>
      <color rgb="FF3F3F76"/>
      <name val="Arial"/>
      <family val="2"/>
      <scheme val="minor"/>
    </font>
    <font>
      <b/>
      <sz val="9"/>
      <name val="Arial"/>
      <family val="2"/>
    </font>
    <font>
      <sz val="9"/>
      <color rgb="FFFF0000"/>
      <name val="Arial"/>
      <family val="2"/>
    </font>
    <font>
      <sz val="9"/>
      <color theme="1"/>
      <name val="Arial"/>
      <family val="2"/>
    </font>
    <font>
      <u/>
      <sz val="10"/>
      <name val="Arial"/>
      <family val="2"/>
    </font>
    <font>
      <i/>
      <sz val="10"/>
      <name val="Arial"/>
      <family val="2"/>
    </font>
    <font>
      <b/>
      <sz val="15"/>
      <color theme="3"/>
      <name val="Arial"/>
      <family val="2"/>
    </font>
    <font>
      <sz val="12"/>
      <color theme="1"/>
      <name val="Arial"/>
      <family val="2"/>
    </font>
    <font>
      <b/>
      <sz val="12"/>
      <color theme="1"/>
      <name val="Arial"/>
      <family val="2"/>
    </font>
    <font>
      <i/>
      <sz val="10"/>
      <color indexed="8"/>
      <name val="Arial"/>
      <family val="2"/>
    </font>
  </fonts>
  <fills count="48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C7CE"/>
      </patternFill>
    </fill>
    <fill>
      <patternFill patternType="solid">
        <fgColor rgb="FFFFFFCC"/>
      </patternFill>
    </fill>
    <fill>
      <patternFill patternType="solid">
        <fgColor rgb="FFFFCC99"/>
      </patternFill>
    </fill>
    <fill>
      <patternFill patternType="solid">
        <fgColor theme="0" tint="-4.9989318521683403E-2"/>
        <bgColor indexed="64"/>
      </patternFill>
    </fill>
    <fill>
      <patternFill patternType="lightGray">
        <fgColor rgb="FF00B050"/>
        <bgColor auto="1"/>
      </patternFill>
    </fill>
    <fill>
      <patternFill patternType="solid">
        <fgColor indexed="9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lightGray">
        <fgColor rgb="FFFF0000"/>
      </patternFill>
    </fill>
    <fill>
      <patternFill patternType="gray125">
        <fgColor theme="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CECFF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99"/>
        <bgColor indexed="64"/>
      </patternFill>
    </fill>
  </fills>
  <borders count="37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rgb="FFFF0000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thick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93">
    <xf numFmtId="0" fontId="0" fillId="0" borderId="0"/>
    <xf numFmtId="0" fontId="3" fillId="0" borderId="0" applyNumberFormat="0" applyFill="0" applyBorder="0" applyAlignment="0" applyProtection="0"/>
    <xf numFmtId="0" fontId="4" fillId="2" borderId="0" applyNumberFormat="0" applyBorder="0" applyAlignment="0" applyProtection="0"/>
    <xf numFmtId="0" fontId="5" fillId="3" borderId="0" applyNumberFormat="0" applyBorder="0" applyAlignment="0" applyProtection="0"/>
    <xf numFmtId="0" fontId="6" fillId="4" borderId="1" applyNumberFormat="0" applyAlignment="0" applyProtection="0"/>
    <xf numFmtId="0" fontId="7" fillId="5" borderId="2" applyNumberFormat="0" applyAlignment="0" applyProtection="0"/>
    <xf numFmtId="0" fontId="8" fillId="0" borderId="3" applyNumberFormat="0" applyFill="0" applyAlignment="0" applyProtection="0"/>
    <xf numFmtId="0" fontId="9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9" fillId="13" borderId="0" applyNumberFormat="0" applyBorder="0" applyAlignment="0" applyProtection="0"/>
    <xf numFmtId="0" fontId="9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9" fillId="17" borderId="0" applyNumberFormat="0" applyBorder="0" applyAlignment="0" applyProtection="0"/>
    <xf numFmtId="0" fontId="9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9" fillId="21" borderId="0" applyNumberFormat="0" applyBorder="0" applyAlignment="0" applyProtection="0"/>
    <xf numFmtId="0" fontId="9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9" fillId="25" borderId="0" applyNumberFormat="0" applyBorder="0" applyAlignment="0" applyProtection="0"/>
    <xf numFmtId="0" fontId="9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9" fillId="29" borderId="0" applyNumberFormat="0" applyBorder="0" applyAlignment="0" applyProtection="0"/>
    <xf numFmtId="4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3" fillId="0" borderId="4" applyNumberFormat="0" applyFill="0" applyAlignment="0" applyProtection="0"/>
    <xf numFmtId="0" fontId="10" fillId="30" borderId="0" applyNumberFormat="0" applyBorder="0" applyAlignment="0" applyProtection="0"/>
    <xf numFmtId="0" fontId="11" fillId="0" borderId="0" applyNumberFormat="0" applyFill="0" applyBorder="0" applyAlignment="0" applyProtection="0"/>
    <xf numFmtId="0" fontId="2" fillId="31" borderId="5" applyNumberFormat="0" applyFont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8" fillId="0" borderId="0" applyNumberFormat="0" applyFill="0" applyBorder="0" applyProtection="0">
      <alignment horizontal="center" vertical="top" wrapText="1"/>
    </xf>
    <xf numFmtId="2" fontId="14" fillId="0" borderId="0"/>
    <xf numFmtId="44" fontId="2" fillId="0" borderId="0" applyFont="0" applyFill="0" applyBorder="0" applyAlignment="0" applyProtection="0"/>
    <xf numFmtId="42" fontId="2" fillId="0" borderId="0" applyFont="0" applyFill="0" applyBorder="0" applyAlignment="0" applyProtection="0"/>
    <xf numFmtId="0" fontId="15" fillId="0" borderId="6" applyNumberFormat="0" applyFill="0" applyAlignment="0" applyProtection="0"/>
    <xf numFmtId="0" fontId="16" fillId="4" borderId="7" applyNumberFormat="0" applyAlignment="0" applyProtection="0"/>
    <xf numFmtId="0" fontId="17" fillId="32" borderId="1" applyNumberFormat="0" applyAlignment="0" applyProtection="0"/>
    <xf numFmtId="14" fontId="14" fillId="0" borderId="0"/>
    <xf numFmtId="0" fontId="14" fillId="34" borderId="0" applyNumberFormat="0" applyFont="0" applyAlignment="0" applyProtection="0"/>
    <xf numFmtId="0" fontId="14" fillId="0" borderId="0"/>
    <xf numFmtId="0" fontId="14" fillId="0" borderId="0"/>
    <xf numFmtId="10" fontId="14" fillId="0" borderId="0"/>
    <xf numFmtId="164" fontId="2" fillId="0" borderId="0" applyFont="0" applyFill="0" applyBorder="0" applyAlignment="0" applyProtection="0"/>
    <xf numFmtId="167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22" fillId="0" borderId="0" applyFont="0" applyFill="0" applyBorder="0" applyAlignment="0" applyProtection="0"/>
    <xf numFmtId="0" fontId="22" fillId="0" borderId="0"/>
    <xf numFmtId="0" fontId="23" fillId="0" borderId="0"/>
    <xf numFmtId="0" fontId="22" fillId="0" borderId="0"/>
    <xf numFmtId="0" fontId="24" fillId="0" borderId="0"/>
    <xf numFmtId="9" fontId="14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2" fillId="0" borderId="0"/>
    <xf numFmtId="0" fontId="14" fillId="0" borderId="0"/>
    <xf numFmtId="0" fontId="14" fillId="0" borderId="0"/>
    <xf numFmtId="0" fontId="22" fillId="0" borderId="0"/>
    <xf numFmtId="0" fontId="25" fillId="35" borderId="0">
      <alignment vertical="center"/>
      <protection locked="0"/>
    </xf>
    <xf numFmtId="0" fontId="14" fillId="0" borderId="0"/>
    <xf numFmtId="4" fontId="14" fillId="0" borderId="0" applyFont="0" applyFill="0" applyBorder="0" applyAlignment="0" applyProtection="0"/>
    <xf numFmtId="0" fontId="2" fillId="0" borderId="0" applyNumberFormat="0" applyProtection="0"/>
    <xf numFmtId="2" fontId="1" fillId="0" borderId="0"/>
    <xf numFmtId="0" fontId="52" fillId="32" borderId="1" applyNumberFormat="0" applyAlignment="0" applyProtection="0"/>
    <xf numFmtId="0" fontId="1" fillId="0" borderId="0"/>
    <xf numFmtId="4" fontId="1" fillId="0" borderId="0" applyFont="0" applyFill="0" applyBorder="0" applyAlignment="0" applyProtection="0"/>
    <xf numFmtId="0" fontId="53" fillId="0" borderId="0">
      <alignment horizontal="left" vertical="center" indent="1"/>
    </xf>
    <xf numFmtId="4" fontId="1" fillId="0" borderId="0"/>
    <xf numFmtId="4" fontId="54" fillId="0" borderId="0" applyNumberFormat="0" applyFill="0" applyBorder="0" applyAlignment="0" applyProtection="0"/>
    <xf numFmtId="0" fontId="55" fillId="32" borderId="1" applyNumberFormat="0" applyFont="0" applyAlignment="0" applyProtection="0"/>
    <xf numFmtId="3" fontId="2" fillId="0" borderId="0" applyFont="0" applyFill="0" applyBorder="0" applyAlignment="0" applyProtection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1" fillId="0" borderId="0"/>
    <xf numFmtId="4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166" fontId="22" fillId="0" borderId="0" applyFont="0" applyFill="0" applyBorder="0" applyAlignment="0" applyProtection="0"/>
    <xf numFmtId="0" fontId="61" fillId="0" borderId="35" applyNumberFormat="0" applyFill="0" applyAlignment="0" applyProtection="0"/>
  </cellStyleXfs>
  <cellXfs count="533">
    <xf numFmtId="0" fontId="0" fillId="0" borderId="0" xfId="0"/>
    <xf numFmtId="0" fontId="13" fillId="0" borderId="0" xfId="39"/>
    <xf numFmtId="164" fontId="0" fillId="0" borderId="0" xfId="33" applyNumberFormat="1" applyFont="1"/>
    <xf numFmtId="0" fontId="17" fillId="32" borderId="1" xfId="46"/>
    <xf numFmtId="0" fontId="18" fillId="0" borderId="0" xfId="0" applyFont="1"/>
    <xf numFmtId="2" fontId="14" fillId="0" borderId="0" xfId="41"/>
    <xf numFmtId="0" fontId="8" fillId="0" borderId="8" xfId="0" applyFont="1" applyBorder="1"/>
    <xf numFmtId="0" fontId="0" fillId="0" borderId="8" xfId="0" applyBorder="1"/>
    <xf numFmtId="0" fontId="8" fillId="0" borderId="0" xfId="40">
      <alignment horizontal="center" vertical="top" wrapText="1"/>
    </xf>
    <xf numFmtId="2" fontId="14" fillId="0" borderId="0" xfId="41" applyNumberFormat="1"/>
    <xf numFmtId="0" fontId="0" fillId="0" borderId="0" xfId="0" applyNumberFormat="1"/>
    <xf numFmtId="0" fontId="2" fillId="0" borderId="0" xfId="40" applyFont="1">
      <alignment horizontal="center" vertical="top" wrapText="1"/>
    </xf>
    <xf numFmtId="0" fontId="8" fillId="0" borderId="0" xfId="0" applyFont="1"/>
    <xf numFmtId="0" fontId="0" fillId="0" borderId="0" xfId="0" applyFill="1"/>
    <xf numFmtId="0" fontId="0" fillId="33" borderId="0" xfId="0" applyFill="1"/>
    <xf numFmtId="0" fontId="0" fillId="0" borderId="0" xfId="0" applyAlignment="1">
      <alignment horizontal="left" indent="1"/>
    </xf>
    <xf numFmtId="0" fontId="0" fillId="0" borderId="0" xfId="0" applyAlignment="1">
      <alignment horizontal="right"/>
    </xf>
    <xf numFmtId="0" fontId="8" fillId="0" borderId="9" xfId="0" applyFont="1" applyBorder="1"/>
    <xf numFmtId="0" fontId="0" fillId="0" borderId="9" xfId="0" applyBorder="1"/>
    <xf numFmtId="0" fontId="0" fillId="0" borderId="0" xfId="0" applyFill="1" applyBorder="1"/>
    <xf numFmtId="0" fontId="8" fillId="0" borderId="0" xfId="0" applyFont="1" applyFill="1"/>
    <xf numFmtId="0" fontId="13" fillId="0" borderId="0" xfId="39" applyAlignment="1">
      <alignment vertical="top"/>
    </xf>
    <xf numFmtId="0" fontId="14" fillId="0" borderId="0" xfId="49" applyAlignment="1"/>
    <xf numFmtId="0" fontId="14" fillId="0" borderId="0" xfId="49" applyAlignment="1">
      <alignment vertical="top"/>
    </xf>
    <xf numFmtId="0" fontId="14" fillId="0" borderId="0" xfId="49" applyFill="1" applyBorder="1" applyAlignment="1">
      <alignment vertical="top"/>
    </xf>
    <xf numFmtId="0" fontId="14" fillId="0" borderId="0" xfId="49"/>
    <xf numFmtId="0" fontId="14" fillId="0" borderId="0" xfId="49" applyFill="1"/>
    <xf numFmtId="0" fontId="26" fillId="0" borderId="0" xfId="49" applyFont="1" applyAlignment="1">
      <alignment vertical="top"/>
    </xf>
    <xf numFmtId="0" fontId="27" fillId="0" borderId="0" xfId="49" applyFont="1" applyAlignment="1"/>
    <xf numFmtId="0" fontId="28" fillId="0" borderId="0" xfId="49" applyFont="1" applyAlignment="1"/>
    <xf numFmtId="0" fontId="29" fillId="0" borderId="0" xfId="49" applyFont="1"/>
    <xf numFmtId="0" fontId="28" fillId="0" borderId="0" xfId="49" applyFont="1" applyFill="1" applyBorder="1" applyAlignment="1"/>
    <xf numFmtId="4" fontId="28" fillId="0" borderId="0" xfId="49" applyNumberFormat="1" applyFont="1" applyFill="1" applyBorder="1" applyAlignment="1"/>
    <xf numFmtId="164" fontId="20" fillId="0" borderId="0" xfId="33" applyNumberFormat="1" applyFont="1" applyBorder="1" applyAlignment="1"/>
    <xf numFmtId="0" fontId="29" fillId="0" borderId="0" xfId="49" applyFont="1" applyAlignment="1">
      <alignment vertical="top"/>
    </xf>
    <xf numFmtId="0" fontId="29" fillId="0" borderId="0" xfId="49" applyFont="1" applyFill="1" applyAlignment="1">
      <alignment horizontal="left" vertical="top"/>
    </xf>
    <xf numFmtId="0" fontId="14" fillId="0" borderId="0" xfId="49" applyFill="1" applyAlignment="1">
      <alignment vertical="top"/>
    </xf>
    <xf numFmtId="0" fontId="14" fillId="33" borderId="0" xfId="49" applyFill="1" applyAlignment="1">
      <alignment vertical="top" wrapText="1"/>
    </xf>
    <xf numFmtId="0" fontId="30" fillId="0" borderId="0" xfId="49" applyFont="1" applyAlignment="1">
      <alignment vertical="top"/>
    </xf>
    <xf numFmtId="0" fontId="30" fillId="0" borderId="0" xfId="49" applyFont="1" applyBorder="1" applyAlignment="1">
      <alignment vertical="top"/>
    </xf>
    <xf numFmtId="0" fontId="30" fillId="0" borderId="0" xfId="49" applyFont="1" applyFill="1" applyAlignment="1">
      <alignment vertical="top"/>
    </xf>
    <xf numFmtId="0" fontId="30" fillId="0" borderId="0" xfId="49" applyFont="1" applyFill="1" applyBorder="1" applyAlignment="1"/>
    <xf numFmtId="0" fontId="30" fillId="0" borderId="0" xfId="49" applyFont="1" applyFill="1" applyAlignment="1"/>
    <xf numFmtId="0" fontId="30" fillId="0" borderId="0" xfId="49" applyFont="1" applyFill="1" applyBorder="1" applyAlignment="1">
      <alignment vertical="top"/>
    </xf>
    <xf numFmtId="0" fontId="14" fillId="0" borderId="0" xfId="49" applyFill="1" applyAlignment="1">
      <alignment horizontal="left"/>
    </xf>
    <xf numFmtId="0" fontId="30" fillId="0" borderId="0" xfId="49" applyFont="1" applyFill="1"/>
    <xf numFmtId="0" fontId="31" fillId="36" borderId="0" xfId="49" applyFont="1" applyFill="1" applyAlignment="1">
      <alignment vertical="top"/>
    </xf>
    <xf numFmtId="0" fontId="30" fillId="36" borderId="0" xfId="49" applyFont="1" applyFill="1" applyBorder="1" applyAlignment="1"/>
    <xf numFmtId="0" fontId="30" fillId="36" borderId="0" xfId="49" applyFont="1" applyFill="1" applyAlignment="1"/>
    <xf numFmtId="0" fontId="30" fillId="36" borderId="0" xfId="49" applyFont="1" applyFill="1" applyBorder="1" applyAlignment="1">
      <alignment vertical="top"/>
    </xf>
    <xf numFmtId="0" fontId="30" fillId="36" borderId="0" xfId="49" applyFont="1" applyFill="1" applyAlignment="1">
      <alignment vertical="top"/>
    </xf>
    <xf numFmtId="0" fontId="14" fillId="36" borderId="0" xfId="49" applyFill="1" applyAlignment="1">
      <alignment vertical="top"/>
    </xf>
    <xf numFmtId="0" fontId="14" fillId="36" borderId="0" xfId="49" applyFill="1" applyBorder="1" applyAlignment="1">
      <alignment vertical="top"/>
    </xf>
    <xf numFmtId="0" fontId="32" fillId="36" borderId="0" xfId="49" applyFont="1" applyFill="1" applyBorder="1" applyAlignment="1">
      <alignment vertical="top"/>
    </xf>
    <xf numFmtId="0" fontId="14" fillId="36" borderId="0" xfId="49" applyFill="1"/>
    <xf numFmtId="0" fontId="14" fillId="0" borderId="0" xfId="49" applyAlignment="1">
      <alignment vertical="center"/>
    </xf>
    <xf numFmtId="0" fontId="30" fillId="0" borderId="0" xfId="49" applyFont="1" applyBorder="1" applyAlignment="1"/>
    <xf numFmtId="0" fontId="30" fillId="0" borderId="0" xfId="49" applyFont="1" applyAlignment="1"/>
    <xf numFmtId="0" fontId="30" fillId="0" borderId="0" xfId="49" applyFont="1" applyBorder="1" applyAlignment="1">
      <alignment vertical="center"/>
    </xf>
    <xf numFmtId="0" fontId="30" fillId="0" borderId="0" xfId="49" applyFont="1" applyAlignment="1">
      <alignment vertical="center"/>
    </xf>
    <xf numFmtId="0" fontId="33" fillId="0" borderId="0" xfId="49" applyFont="1" applyFill="1" applyBorder="1" applyAlignment="1">
      <alignment vertical="center"/>
    </xf>
    <xf numFmtId="0" fontId="34" fillId="0" borderId="0" xfId="49" applyFont="1" applyFill="1" applyBorder="1" applyAlignment="1">
      <alignment vertical="center"/>
    </xf>
    <xf numFmtId="3" fontId="14" fillId="0" borderId="0" xfId="49" applyNumberFormat="1" applyFill="1" applyBorder="1" applyAlignment="1">
      <alignment vertical="center" wrapText="1"/>
    </xf>
    <xf numFmtId="0" fontId="34" fillId="0" borderId="0" xfId="49" applyFont="1" applyFill="1" applyBorder="1" applyAlignment="1">
      <alignment horizontal="center" vertical="center"/>
    </xf>
    <xf numFmtId="0" fontId="14" fillId="0" borderId="0" xfId="49" applyFill="1" applyBorder="1" applyAlignment="1">
      <alignment vertical="center"/>
    </xf>
    <xf numFmtId="168" fontId="32" fillId="0" borderId="0" xfId="49" applyNumberFormat="1" applyFont="1" applyFill="1" applyAlignment="1">
      <alignment vertical="center"/>
    </xf>
    <xf numFmtId="0" fontId="14" fillId="0" borderId="0" xfId="49" applyFill="1" applyAlignment="1">
      <alignment vertical="center"/>
    </xf>
    <xf numFmtId="0" fontId="35" fillId="0" borderId="0" xfId="49" applyFont="1" applyFill="1" applyBorder="1" applyAlignment="1">
      <alignment vertical="center"/>
    </xf>
    <xf numFmtId="0" fontId="35" fillId="0" borderId="0" xfId="49" applyFont="1" applyFill="1" applyBorder="1" applyAlignment="1">
      <alignment horizontal="center" vertical="center"/>
    </xf>
    <xf numFmtId="0" fontId="28" fillId="0" borderId="0" xfId="49" applyFont="1" applyFill="1" applyBorder="1" applyAlignment="1">
      <alignment vertical="top" wrapText="1"/>
    </xf>
    <xf numFmtId="168" fontId="36" fillId="0" borderId="0" xfId="49" applyNumberFormat="1" applyFont="1" applyAlignment="1">
      <alignment vertical="top"/>
    </xf>
    <xf numFmtId="2" fontId="37" fillId="0" borderId="0" xfId="49" applyNumberFormat="1" applyFont="1" applyBorder="1" applyAlignment="1">
      <alignment vertical="top"/>
    </xf>
    <xf numFmtId="168" fontId="36" fillId="0" borderId="0" xfId="49" applyNumberFormat="1" applyFont="1" applyFill="1" applyAlignment="1">
      <alignment vertical="top"/>
    </xf>
    <xf numFmtId="168" fontId="36" fillId="0" borderId="0" xfId="49" applyNumberFormat="1" applyFont="1" applyFill="1" applyBorder="1" applyAlignment="1">
      <alignment vertical="top"/>
    </xf>
    <xf numFmtId="0" fontId="14" fillId="0" borderId="0" xfId="49" applyFill="1" applyBorder="1"/>
    <xf numFmtId="3" fontId="14" fillId="0" borderId="0" xfId="49" applyNumberFormat="1" applyFill="1" applyAlignment="1"/>
    <xf numFmtId="3" fontId="38" fillId="0" borderId="0" xfId="49" applyNumberFormat="1" applyFont="1" applyFill="1" applyBorder="1" applyAlignment="1">
      <alignment horizontal="center"/>
    </xf>
    <xf numFmtId="3" fontId="38" fillId="0" borderId="0" xfId="49" applyNumberFormat="1" applyFont="1" applyFill="1" applyBorder="1" applyAlignment="1">
      <alignment horizontal="center" vertical="top" wrapText="1"/>
    </xf>
    <xf numFmtId="0" fontId="29" fillId="0" borderId="0" xfId="49" applyFont="1" applyAlignment="1">
      <alignment horizontal="right" vertical="top"/>
    </xf>
    <xf numFmtId="168" fontId="0" fillId="0" borderId="0" xfId="0" applyNumberFormat="1" applyAlignment="1">
      <alignment vertical="top"/>
    </xf>
    <xf numFmtId="0" fontId="14" fillId="0" borderId="0" xfId="49" applyBorder="1" applyAlignment="1">
      <alignment vertical="top"/>
    </xf>
    <xf numFmtId="0" fontId="34" fillId="0" borderId="0" xfId="49" applyFont="1" applyFill="1" applyBorder="1" applyAlignment="1">
      <alignment vertical="top"/>
    </xf>
    <xf numFmtId="0" fontId="34" fillId="0" borderId="0" xfId="49" applyFont="1" applyFill="1" applyBorder="1" applyAlignment="1">
      <alignment horizontal="center" vertical="top"/>
    </xf>
    <xf numFmtId="9" fontId="39" fillId="0" borderId="0" xfId="49" applyNumberFormat="1" applyFont="1" applyBorder="1" applyAlignment="1">
      <alignment horizontal="center" vertical="center" wrapText="1"/>
    </xf>
    <xf numFmtId="0" fontId="30" fillId="0" borderId="0" xfId="49" quotePrefix="1" applyFont="1" applyFill="1" applyBorder="1" applyAlignment="1">
      <alignment horizontal="center" vertical="top" wrapText="1"/>
    </xf>
    <xf numFmtId="0" fontId="30" fillId="0" borderId="0" xfId="49" applyFont="1" applyFill="1" applyBorder="1" applyAlignment="1">
      <alignment horizontal="center" vertical="top" wrapText="1"/>
    </xf>
    <xf numFmtId="0" fontId="40" fillId="0" borderId="0" xfId="49" applyFont="1" applyFill="1" applyBorder="1" applyAlignment="1">
      <alignment vertical="top" wrapText="1"/>
    </xf>
    <xf numFmtId="3" fontId="29" fillId="0" borderId="0" xfId="49" applyNumberFormat="1" applyFont="1" applyFill="1" applyBorder="1" applyAlignment="1">
      <alignment horizontal="center" vertical="top" wrapText="1"/>
    </xf>
    <xf numFmtId="0" fontId="14" fillId="0" borderId="0" xfId="49" applyBorder="1"/>
    <xf numFmtId="0" fontId="14" fillId="0" borderId="0" xfId="49" applyAlignment="1">
      <alignment vertical="top" wrapText="1"/>
    </xf>
    <xf numFmtId="2" fontId="14" fillId="0" borderId="0" xfId="49" applyNumberFormat="1" applyBorder="1" applyAlignment="1">
      <alignment vertical="top" wrapText="1"/>
    </xf>
    <xf numFmtId="0" fontId="14" fillId="0" borderId="0" xfId="49" applyNumberFormat="1" applyBorder="1" applyAlignment="1">
      <alignment vertical="top" wrapText="1"/>
    </xf>
    <xf numFmtId="168" fontId="20" fillId="0" borderId="0" xfId="49" applyNumberFormat="1" applyFont="1" applyAlignment="1"/>
    <xf numFmtId="2" fontId="21" fillId="0" borderId="0" xfId="49" applyNumberFormat="1" applyFont="1" applyFill="1" applyAlignment="1">
      <alignment vertical="top" wrapText="1"/>
    </xf>
    <xf numFmtId="2" fontId="21" fillId="0" borderId="0" xfId="49" applyNumberFormat="1" applyFont="1" applyFill="1" applyAlignment="1">
      <alignment wrapText="1"/>
    </xf>
    <xf numFmtId="0" fontId="14" fillId="33" borderId="0" xfId="49" applyNumberFormat="1" applyFill="1" applyAlignment="1">
      <alignment vertical="top" wrapText="1"/>
    </xf>
    <xf numFmtId="168" fontId="20" fillId="0" borderId="0" xfId="49" applyNumberFormat="1" applyFont="1" applyFill="1" applyAlignment="1">
      <alignment vertical="top" wrapText="1"/>
    </xf>
    <xf numFmtId="168" fontId="14" fillId="0" borderId="0" xfId="49" applyNumberFormat="1" applyFill="1" applyAlignment="1">
      <alignment vertical="top" wrapText="1"/>
    </xf>
    <xf numFmtId="10" fontId="14" fillId="0" borderId="0" xfId="51" applyNumberFormat="1" applyFill="1" applyBorder="1" applyAlignment="1">
      <alignment horizontal="center" vertical="top" wrapText="1"/>
    </xf>
    <xf numFmtId="0" fontId="0" fillId="37" borderId="0" xfId="0" applyFill="1" applyAlignment="1">
      <alignment vertical="top"/>
    </xf>
    <xf numFmtId="168" fontId="14" fillId="0" borderId="0" xfId="49" applyNumberFormat="1" applyAlignment="1">
      <alignment vertical="top" wrapText="1"/>
    </xf>
    <xf numFmtId="165" fontId="14" fillId="0" borderId="0" xfId="49" applyNumberFormat="1" applyAlignment="1">
      <alignment vertical="top" wrapText="1"/>
    </xf>
    <xf numFmtId="164" fontId="0" fillId="0" borderId="0" xfId="51" applyNumberFormat="1" applyFont="1" applyAlignment="1">
      <alignment vertical="top" wrapText="1"/>
    </xf>
    <xf numFmtId="168" fontId="14" fillId="0" borderId="0" xfId="49" applyNumberFormat="1" applyFill="1" applyBorder="1" applyAlignment="1">
      <alignment vertical="top" wrapText="1"/>
    </xf>
    <xf numFmtId="168" fontId="21" fillId="0" borderId="0" xfId="49" applyNumberFormat="1" applyFont="1" applyAlignment="1">
      <alignment vertical="top"/>
    </xf>
    <xf numFmtId="168" fontId="41" fillId="0" borderId="0" xfId="49" applyNumberFormat="1" applyFont="1" applyFill="1" applyBorder="1" applyAlignment="1">
      <alignment vertical="top" wrapText="1"/>
    </xf>
    <xf numFmtId="0" fontId="0" fillId="38" borderId="0" xfId="0" applyFill="1" applyAlignment="1">
      <alignment vertical="top"/>
    </xf>
    <xf numFmtId="168" fontId="0" fillId="38" borderId="0" xfId="0" applyNumberFormat="1" applyFill="1" applyAlignment="1">
      <alignment vertical="top" wrapText="1"/>
    </xf>
    <xf numFmtId="0" fontId="0" fillId="38" borderId="0" xfId="0" applyFill="1" applyAlignment="1">
      <alignment vertical="top" wrapText="1"/>
    </xf>
    <xf numFmtId="168" fontId="42" fillId="0" borderId="0" xfId="49" applyNumberFormat="1" applyFont="1" applyAlignment="1">
      <alignment vertical="top"/>
    </xf>
    <xf numFmtId="0" fontId="0" fillId="39" borderId="0" xfId="0" applyFill="1" applyAlignment="1">
      <alignment vertical="top"/>
    </xf>
    <xf numFmtId="168" fontId="0" fillId="39" borderId="0" xfId="0" applyNumberFormat="1" applyFill="1" applyAlignment="1">
      <alignment vertical="top" wrapText="1"/>
    </xf>
    <xf numFmtId="0" fontId="0" fillId="39" borderId="0" xfId="0" applyFill="1" applyAlignment="1">
      <alignment vertical="top" wrapText="1"/>
    </xf>
    <xf numFmtId="10" fontId="0" fillId="0" borderId="0" xfId="51" applyFont="1" applyAlignment="1">
      <alignment vertical="top" wrapText="1"/>
    </xf>
    <xf numFmtId="0" fontId="14" fillId="0" borderId="0" xfId="49" applyFill="1" applyAlignment="1">
      <alignment vertical="top" wrapText="1"/>
    </xf>
    <xf numFmtId="2" fontId="14" fillId="0" borderId="0" xfId="49" applyNumberFormat="1" applyFill="1" applyBorder="1" applyAlignment="1">
      <alignment vertical="top" wrapText="1"/>
    </xf>
    <xf numFmtId="10" fontId="0" fillId="0" borderId="0" xfId="51" applyFont="1" applyFill="1" applyAlignment="1">
      <alignment vertical="top" wrapText="1"/>
    </xf>
    <xf numFmtId="165" fontId="14" fillId="0" borderId="0" xfId="49" applyNumberFormat="1" applyFill="1" applyAlignment="1">
      <alignment vertical="top" wrapText="1"/>
    </xf>
    <xf numFmtId="164" fontId="0" fillId="0" borderId="0" xfId="51" applyNumberFormat="1" applyFont="1" applyFill="1" applyAlignment="1">
      <alignment vertical="top" wrapText="1"/>
    </xf>
    <xf numFmtId="0" fontId="14" fillId="0" borderId="0" xfId="49" applyFill="1" applyBorder="1" applyAlignment="1">
      <alignment vertical="top" wrapText="1"/>
    </xf>
    <xf numFmtId="0" fontId="14" fillId="0" borderId="0" xfId="49" applyFill="1" applyBorder="1" applyAlignment="1"/>
    <xf numFmtId="168" fontId="14" fillId="0" borderId="0" xfId="49" applyNumberFormat="1" applyFill="1" applyBorder="1" applyAlignment="1"/>
    <xf numFmtId="2" fontId="21" fillId="0" borderId="0" xfId="49" applyNumberFormat="1" applyFont="1" applyFill="1" applyBorder="1" applyAlignment="1">
      <alignment wrapText="1"/>
    </xf>
    <xf numFmtId="10" fontId="0" fillId="0" borderId="0" xfId="51" applyFont="1" applyFill="1" applyBorder="1" applyAlignment="1">
      <alignment vertical="top" wrapText="1"/>
    </xf>
    <xf numFmtId="165" fontId="14" fillId="0" borderId="0" xfId="49" applyNumberFormat="1" applyFill="1" applyBorder="1" applyAlignment="1">
      <alignment vertical="top" wrapText="1"/>
    </xf>
    <xf numFmtId="164" fontId="0" fillId="0" borderId="0" xfId="51" applyNumberFormat="1" applyFont="1" applyFill="1" applyBorder="1" applyAlignment="1">
      <alignment vertical="top" wrapText="1"/>
    </xf>
    <xf numFmtId="0" fontId="14" fillId="0" borderId="0" xfId="49" applyFill="1" applyBorder="1" applyAlignment="1">
      <alignment horizontal="right"/>
    </xf>
    <xf numFmtId="0" fontId="14" fillId="0" borderId="0" xfId="49" applyFill="1" applyBorder="1" applyAlignment="1">
      <alignment horizontal="right" vertical="top"/>
    </xf>
    <xf numFmtId="0" fontId="14" fillId="0" borderId="0" xfId="49" applyBorder="1" applyAlignment="1">
      <alignment horizontal="center"/>
    </xf>
    <xf numFmtId="2" fontId="14" fillId="0" borderId="0" xfId="49" applyNumberFormat="1" applyAlignment="1"/>
    <xf numFmtId="2" fontId="14" fillId="0" borderId="0" xfId="49" applyNumberFormat="1" applyAlignment="1">
      <alignment vertical="top" wrapText="1"/>
    </xf>
    <xf numFmtId="0" fontId="14" fillId="0" borderId="0" xfId="49" applyBorder="1" applyAlignment="1">
      <alignment vertical="top" wrapText="1"/>
    </xf>
    <xf numFmtId="0" fontId="14" fillId="0" borderId="0" xfId="49" applyBorder="1" applyAlignment="1"/>
    <xf numFmtId="0" fontId="14" fillId="0" borderId="0" xfId="49" applyNumberFormat="1" applyFill="1" applyAlignment="1">
      <alignment vertical="top" wrapText="1"/>
    </xf>
    <xf numFmtId="1" fontId="14" fillId="0" borderId="0" xfId="49" applyNumberFormat="1" applyFill="1" applyAlignment="1">
      <alignment vertical="top" wrapText="1"/>
    </xf>
    <xf numFmtId="0" fontId="29" fillId="0" borderId="0" xfId="49" applyFont="1" applyFill="1" applyBorder="1" applyAlignment="1">
      <alignment horizontal="left" vertical="top"/>
    </xf>
    <xf numFmtId="0" fontId="33" fillId="0" borderId="0" xfId="49" applyFont="1" applyFill="1" applyBorder="1" applyAlignment="1">
      <alignment vertical="top"/>
    </xf>
    <xf numFmtId="3" fontId="14" fillId="0" borderId="0" xfId="49" applyNumberFormat="1" applyFill="1" applyBorder="1" applyAlignment="1">
      <alignment vertical="top" wrapText="1"/>
    </xf>
    <xf numFmtId="0" fontId="43" fillId="0" borderId="0" xfId="49" applyFont="1" applyFill="1" applyBorder="1" applyAlignment="1">
      <alignment vertical="center"/>
    </xf>
    <xf numFmtId="0" fontId="43" fillId="0" borderId="0" xfId="49" applyFont="1" applyFill="1" applyBorder="1" applyAlignment="1">
      <alignment horizontal="center" vertical="center"/>
    </xf>
    <xf numFmtId="168" fontId="29" fillId="0" borderId="0" xfId="49" applyNumberFormat="1" applyFont="1" applyFill="1" applyAlignment="1">
      <alignment vertical="center"/>
    </xf>
    <xf numFmtId="0" fontId="44" fillId="0" borderId="0" xfId="49" applyFont="1" applyFill="1" applyBorder="1" applyAlignment="1">
      <alignment vertical="top" wrapText="1"/>
    </xf>
    <xf numFmtId="168" fontId="45" fillId="0" borderId="0" xfId="49" applyNumberFormat="1" applyFont="1" applyAlignment="1">
      <alignment vertical="top"/>
    </xf>
    <xf numFmtId="168" fontId="45" fillId="0" borderId="0" xfId="49" applyNumberFormat="1" applyFont="1" applyFill="1" applyAlignment="1">
      <alignment vertical="top"/>
    </xf>
    <xf numFmtId="168" fontId="45" fillId="0" borderId="0" xfId="49" applyNumberFormat="1" applyFont="1" applyFill="1" applyBorder="1" applyAlignment="1">
      <alignment vertical="top"/>
    </xf>
    <xf numFmtId="168" fontId="46" fillId="0" borderId="0" xfId="49" applyNumberFormat="1" applyFont="1" applyFill="1" applyAlignment="1">
      <alignment vertical="top"/>
    </xf>
    <xf numFmtId="168" fontId="46" fillId="0" borderId="0" xfId="49" applyNumberFormat="1" applyFont="1" applyFill="1" applyBorder="1" applyAlignment="1">
      <alignment vertical="top"/>
    </xf>
    <xf numFmtId="168" fontId="46" fillId="0" borderId="0" xfId="49" applyNumberFormat="1" applyFont="1" applyAlignment="1">
      <alignment vertical="top"/>
    </xf>
    <xf numFmtId="3" fontId="34" fillId="0" borderId="0" xfId="49" applyNumberFormat="1" applyFont="1" applyFill="1" applyBorder="1" applyAlignment="1">
      <alignment vertical="top"/>
    </xf>
    <xf numFmtId="0" fontId="8" fillId="0" borderId="0" xfId="40" applyFill="1">
      <alignment horizontal="center" vertical="top" wrapText="1"/>
    </xf>
    <xf numFmtId="0" fontId="8" fillId="0" borderId="0" xfId="40" applyFill="1" applyAlignment="1">
      <alignment horizontal="left" vertical="top" wrapText="1"/>
    </xf>
    <xf numFmtId="0" fontId="14" fillId="0" borderId="0" xfId="49" applyAlignment="1">
      <alignment horizontal="right"/>
    </xf>
    <xf numFmtId="168" fontId="14" fillId="0" borderId="0" xfId="49" applyNumberFormat="1" applyFill="1" applyAlignment="1">
      <alignment wrapText="1"/>
    </xf>
    <xf numFmtId="168" fontId="41" fillId="0" borderId="0" xfId="49" applyNumberFormat="1" applyFont="1" applyFill="1" applyBorder="1" applyAlignment="1">
      <alignment wrapText="1"/>
    </xf>
    <xf numFmtId="0" fontId="14" fillId="0" borderId="0" xfId="49" applyFill="1" applyAlignment="1">
      <alignment horizontal="right"/>
    </xf>
    <xf numFmtId="0" fontId="47" fillId="0" borderId="0" xfId="0" applyFont="1"/>
    <xf numFmtId="0" fontId="0" fillId="0" borderId="0" xfId="0" applyAlignment="1">
      <alignment horizontal="center" vertical="top"/>
    </xf>
    <xf numFmtId="0" fontId="0" fillId="0" borderId="0" xfId="0" applyBorder="1"/>
    <xf numFmtId="168" fontId="0" fillId="0" borderId="0" xfId="0" applyNumberFormat="1" applyBorder="1"/>
    <xf numFmtId="168" fontId="0" fillId="0" borderId="0" xfId="0" applyNumberFormat="1"/>
    <xf numFmtId="0" fontId="0" fillId="0" borderId="0" xfId="0" applyAlignment="1">
      <alignment horizontal="left" vertical="top"/>
    </xf>
    <xf numFmtId="0" fontId="0" fillId="0" borderId="0" xfId="0" applyAlignment="1">
      <alignment vertical="top"/>
    </xf>
    <xf numFmtId="0" fontId="0" fillId="0" borderId="0" xfId="0" applyAlignment="1">
      <alignment horizontal="center"/>
    </xf>
    <xf numFmtId="0" fontId="8" fillId="0" borderId="0" xfId="0" applyFont="1" applyBorder="1"/>
    <xf numFmtId="164" fontId="1" fillId="0" borderId="0" xfId="33" applyNumberFormat="1" applyFont="1"/>
    <xf numFmtId="0" fontId="1" fillId="0" borderId="0" xfId="49" applyFont="1"/>
    <xf numFmtId="0" fontId="1" fillId="0" borderId="0" xfId="49" applyFont="1" applyAlignment="1">
      <alignment vertical="top"/>
    </xf>
    <xf numFmtId="0" fontId="1" fillId="0" borderId="0" xfId="49" applyFont="1" applyBorder="1" applyAlignment="1"/>
    <xf numFmtId="0" fontId="1" fillId="0" borderId="0" xfId="49" applyFont="1" applyProtection="1"/>
    <xf numFmtId="0" fontId="1" fillId="0" borderId="0" xfId="49" applyFont="1" applyFill="1" applyBorder="1" applyAlignment="1">
      <alignment vertical="top"/>
    </xf>
    <xf numFmtId="3" fontId="1" fillId="0" borderId="0" xfId="49" applyNumberFormat="1" applyFont="1" applyFill="1" applyBorder="1" applyAlignment="1"/>
    <xf numFmtId="168" fontId="1" fillId="0" borderId="0" xfId="49" applyNumberFormat="1" applyFont="1" applyAlignment="1">
      <alignment vertical="top"/>
    </xf>
    <xf numFmtId="0" fontId="1" fillId="0" borderId="0" xfId="33" applyNumberFormat="1" applyFont="1" applyBorder="1" applyAlignment="1">
      <alignment vertical="top"/>
    </xf>
    <xf numFmtId="0" fontId="1" fillId="0" borderId="0" xfId="49" applyFont="1" applyFill="1" applyBorder="1" applyAlignment="1">
      <alignment horizontal="center"/>
    </xf>
    <xf numFmtId="4" fontId="1" fillId="0" borderId="0" xfId="49" applyNumberFormat="1" applyFont="1" applyFill="1" applyBorder="1" applyAlignment="1">
      <alignment horizontal="center"/>
    </xf>
    <xf numFmtId="4" fontId="1" fillId="0" borderId="0" xfId="49" applyNumberFormat="1" applyFont="1" applyFill="1" applyBorder="1" applyAlignment="1">
      <alignment horizontal="center" vertical="top"/>
    </xf>
    <xf numFmtId="0" fontId="1" fillId="0" borderId="0" xfId="49" applyFont="1" applyFill="1" applyBorder="1" applyAlignment="1">
      <alignment horizontal="left" vertical="top"/>
    </xf>
    <xf numFmtId="0" fontId="1" fillId="0" borderId="0" xfId="49" applyFont="1" applyFill="1" applyBorder="1" applyAlignment="1">
      <alignment horizontal="right" vertical="top" wrapText="1"/>
    </xf>
    <xf numFmtId="0" fontId="1" fillId="0" borderId="0" xfId="49" applyFont="1" applyFill="1" applyBorder="1" applyAlignment="1">
      <alignment vertical="top" wrapText="1"/>
    </xf>
    <xf numFmtId="0" fontId="1" fillId="0" borderId="0" xfId="49" applyFont="1" applyFill="1" applyBorder="1" applyAlignment="1">
      <alignment horizontal="center" vertical="top" wrapText="1"/>
    </xf>
    <xf numFmtId="0" fontId="1" fillId="0" borderId="0" xfId="49" applyFont="1" applyBorder="1" applyAlignment="1">
      <alignment vertical="top"/>
    </xf>
    <xf numFmtId="9" fontId="1" fillId="0" borderId="0" xfId="49" applyNumberFormat="1" applyFont="1" applyBorder="1" applyAlignment="1">
      <alignment horizontal="center" vertical="center" wrapText="1"/>
    </xf>
    <xf numFmtId="0" fontId="1" fillId="0" borderId="0" xfId="49" applyFont="1" applyFill="1" applyAlignment="1">
      <alignment vertical="top"/>
    </xf>
    <xf numFmtId="9" fontId="1" fillId="0" borderId="0" xfId="49" applyNumberFormat="1" applyFont="1" applyFill="1" applyBorder="1" applyAlignment="1">
      <alignment horizontal="right" vertical="top" wrapText="1"/>
    </xf>
    <xf numFmtId="0" fontId="1" fillId="0" borderId="0" xfId="49" quotePrefix="1" applyFont="1" applyFill="1" applyBorder="1" applyAlignment="1">
      <alignment horizontal="center" vertical="top" wrapText="1"/>
    </xf>
    <xf numFmtId="0" fontId="1" fillId="0" borderId="0" xfId="49" applyFont="1" applyFill="1" applyBorder="1" applyAlignment="1"/>
    <xf numFmtId="169" fontId="1" fillId="0" borderId="0" xfId="68" applyNumberFormat="1" applyFont="1" applyFill="1" applyBorder="1" applyAlignment="1">
      <alignment horizontal="right" vertical="top" wrapText="1"/>
    </xf>
    <xf numFmtId="169" fontId="1" fillId="0" borderId="0" xfId="51" applyNumberFormat="1" applyFont="1" applyFill="1" applyBorder="1" applyAlignment="1">
      <alignment horizontal="right" vertical="top" wrapText="1"/>
    </xf>
    <xf numFmtId="0" fontId="1" fillId="0" borderId="0" xfId="49" applyFont="1" applyBorder="1"/>
    <xf numFmtId="169" fontId="1" fillId="0" borderId="0" xfId="49" applyNumberFormat="1" applyFont="1" applyFill="1" applyBorder="1" applyAlignment="1">
      <alignment horizontal="right" vertical="top" wrapText="1"/>
    </xf>
    <xf numFmtId="4" fontId="1" fillId="0" borderId="0" xfId="49" applyNumberFormat="1" applyFont="1" applyFill="1" applyBorder="1" applyAlignment="1">
      <alignment horizontal="center" vertical="top" wrapText="1"/>
    </xf>
    <xf numFmtId="0" fontId="1" fillId="0" borderId="0" xfId="49" applyFont="1" applyFill="1" applyBorder="1" applyAlignment="1">
      <alignment horizontal="center" vertical="top"/>
    </xf>
    <xf numFmtId="164" fontId="1" fillId="0" borderId="0" xfId="51" applyNumberFormat="1" applyFont="1" applyFill="1" applyBorder="1" applyAlignment="1">
      <alignment horizontal="right" vertical="top" wrapText="1"/>
    </xf>
    <xf numFmtId="165" fontId="1" fillId="0" borderId="0" xfId="51" applyNumberFormat="1" applyFont="1" applyFill="1" applyBorder="1" applyAlignment="1">
      <alignment horizontal="center" vertical="top"/>
    </xf>
    <xf numFmtId="170" fontId="1" fillId="0" borderId="0" xfId="51" applyNumberFormat="1" applyFont="1" applyFill="1" applyBorder="1" applyAlignment="1">
      <alignment horizontal="center" vertical="top" wrapText="1"/>
    </xf>
    <xf numFmtId="164" fontId="1" fillId="0" borderId="0" xfId="49" applyNumberFormat="1" applyFont="1" applyFill="1" applyBorder="1" applyAlignment="1">
      <alignment horizontal="right" vertical="top" wrapText="1"/>
    </xf>
    <xf numFmtId="170" fontId="1" fillId="0" borderId="0" xfId="49" applyNumberFormat="1" applyFont="1" applyFill="1" applyBorder="1" applyAlignment="1">
      <alignment horizontal="center" vertical="top" wrapText="1"/>
    </xf>
    <xf numFmtId="4" fontId="1" fillId="0" borderId="0" xfId="49" applyNumberFormat="1" applyFont="1" applyFill="1" applyBorder="1" applyAlignment="1">
      <alignment vertical="top" wrapText="1"/>
    </xf>
    <xf numFmtId="4" fontId="1" fillId="0" borderId="0" xfId="49" applyNumberFormat="1" applyFont="1" applyFill="1" applyBorder="1" applyAlignment="1"/>
    <xf numFmtId="168" fontId="1" fillId="0" borderId="0" xfId="51" applyNumberFormat="1" applyFont="1" applyFill="1" applyBorder="1" applyAlignment="1">
      <alignment horizontal="right" vertical="top" wrapText="1"/>
    </xf>
    <xf numFmtId="0" fontId="1" fillId="0" borderId="0" xfId="51" applyNumberFormat="1" applyFont="1" applyFill="1" applyBorder="1" applyAlignment="1">
      <alignment horizontal="right" vertical="top" wrapText="1"/>
    </xf>
    <xf numFmtId="164" fontId="1" fillId="0" borderId="0" xfId="51" applyNumberFormat="1" applyFont="1" applyFill="1" applyBorder="1" applyAlignment="1">
      <alignment horizontal="center" vertical="top" wrapText="1"/>
    </xf>
    <xf numFmtId="168" fontId="1" fillId="0" borderId="0" xfId="49" applyNumberFormat="1" applyFont="1" applyFill="1" applyBorder="1" applyAlignment="1">
      <alignment horizontal="right" vertical="top" wrapText="1"/>
    </xf>
    <xf numFmtId="3" fontId="1" fillId="0" borderId="0" xfId="49" applyNumberFormat="1" applyFont="1" applyFill="1" applyBorder="1" applyAlignment="1">
      <alignment horizontal="center" vertical="top" wrapText="1"/>
    </xf>
    <xf numFmtId="0" fontId="1" fillId="0" borderId="0" xfId="49" quotePrefix="1" applyFont="1" applyFill="1" applyBorder="1" applyAlignment="1">
      <alignment horizontal="center" vertical="top"/>
    </xf>
    <xf numFmtId="3" fontId="1" fillId="0" borderId="0" xfId="49" applyNumberFormat="1" applyFont="1" applyFill="1" applyBorder="1" applyAlignment="1">
      <alignment horizontal="right" vertical="top" wrapText="1"/>
    </xf>
    <xf numFmtId="0" fontId="1" fillId="0" borderId="10" xfId="49" applyFont="1" applyFill="1" applyBorder="1" applyAlignment="1">
      <alignment horizontal="right" vertical="top" wrapText="1"/>
    </xf>
    <xf numFmtId="3" fontId="1" fillId="0" borderId="0" xfId="49" applyNumberFormat="1" applyFont="1" applyBorder="1" applyAlignment="1">
      <alignment wrapText="1"/>
    </xf>
    <xf numFmtId="168" fontId="1" fillId="0" borderId="0" xfId="49" applyNumberFormat="1" applyFont="1" applyFill="1" applyAlignment="1">
      <alignment wrapText="1"/>
    </xf>
    <xf numFmtId="168" fontId="1" fillId="0" borderId="0" xfId="0" applyNumberFormat="1" applyFont="1" applyFill="1" applyAlignment="1">
      <alignment vertical="top" wrapText="1"/>
    </xf>
    <xf numFmtId="3" fontId="1" fillId="0" borderId="0" xfId="49" applyNumberFormat="1" applyFont="1" applyFill="1" applyBorder="1" applyAlignment="1">
      <alignment wrapText="1"/>
    </xf>
    <xf numFmtId="168" fontId="1" fillId="0" borderId="0" xfId="49" applyNumberFormat="1" applyFont="1" applyFill="1" applyBorder="1" applyAlignment="1">
      <alignment wrapText="1"/>
    </xf>
    <xf numFmtId="168" fontId="1" fillId="0" borderId="0" xfId="0" applyNumberFormat="1" applyFont="1" applyFill="1" applyBorder="1" applyAlignment="1">
      <alignment vertical="top" wrapText="1"/>
    </xf>
    <xf numFmtId="0" fontId="1" fillId="0" borderId="0" xfId="49" applyFont="1" applyFill="1" applyBorder="1"/>
    <xf numFmtId="0" fontId="1" fillId="0" borderId="0" xfId="49" applyFont="1" applyBorder="1" applyAlignment="1">
      <alignment vertical="top" wrapText="1"/>
    </xf>
    <xf numFmtId="0" fontId="1" fillId="0" borderId="0" xfId="49" applyFont="1" applyAlignment="1">
      <alignment horizontal="right" vertical="top" wrapText="1"/>
    </xf>
    <xf numFmtId="0" fontId="1" fillId="0" borderId="0" xfId="49" applyFont="1" applyAlignment="1">
      <alignment horizontal="left" vertical="top" wrapText="1"/>
    </xf>
    <xf numFmtId="168" fontId="1" fillId="0" borderId="0" xfId="49" applyNumberFormat="1" applyFont="1" applyAlignment="1">
      <alignment vertical="top" wrapText="1"/>
    </xf>
    <xf numFmtId="168" fontId="1" fillId="0" borderId="0" xfId="49" applyNumberFormat="1" applyFont="1" applyFill="1" applyBorder="1" applyAlignment="1">
      <alignment vertical="top" wrapText="1"/>
    </xf>
    <xf numFmtId="0" fontId="1" fillId="0" borderId="0" xfId="49" applyFont="1" applyAlignment="1">
      <alignment vertical="top" wrapText="1"/>
    </xf>
    <xf numFmtId="0" fontId="1" fillId="0" borderId="0" xfId="49" applyFont="1" applyAlignment="1"/>
    <xf numFmtId="168" fontId="1" fillId="0" borderId="0" xfId="49" applyNumberFormat="1" applyFont="1" applyFill="1" applyAlignment="1">
      <alignment vertical="top" wrapText="1"/>
    </xf>
    <xf numFmtId="0" fontId="1" fillId="0" borderId="0" xfId="49" applyFont="1" applyFill="1" applyBorder="1" applyAlignment="1">
      <alignment horizontal="left"/>
    </xf>
    <xf numFmtId="0" fontId="1" fillId="0" borderId="0" xfId="49" applyFont="1" applyFill="1" applyAlignment="1">
      <alignment horizontal="left"/>
    </xf>
    <xf numFmtId="0" fontId="1" fillId="0" borderId="0" xfId="49" applyFont="1" applyFill="1" applyAlignment="1">
      <alignment horizontal="left" vertical="top"/>
    </xf>
    <xf numFmtId="165" fontId="1" fillId="0" borderId="0" xfId="49" applyNumberFormat="1" applyFont="1" applyAlignment="1">
      <alignment vertical="top"/>
    </xf>
    <xf numFmtId="10" fontId="1" fillId="0" borderId="0" xfId="51" applyFont="1" applyFill="1" applyBorder="1" applyAlignment="1">
      <alignment horizontal="right" vertical="top" wrapText="1"/>
    </xf>
    <xf numFmtId="10" fontId="1" fillId="0" borderId="0" xfId="51" applyNumberFormat="1" applyFont="1" applyFill="1" applyBorder="1" applyAlignment="1">
      <alignment horizontal="center" vertical="top" wrapText="1"/>
    </xf>
    <xf numFmtId="0" fontId="1" fillId="0" borderId="11" xfId="49" applyFont="1" applyFill="1" applyBorder="1" applyAlignment="1">
      <alignment horizontal="right" vertical="top" wrapText="1"/>
    </xf>
    <xf numFmtId="0" fontId="1" fillId="0" borderId="0" xfId="49" applyFont="1" applyAlignment="1">
      <alignment horizontal="right"/>
    </xf>
    <xf numFmtId="0" fontId="1" fillId="0" borderId="0" xfId="49" applyFont="1" applyFill="1" applyAlignment="1">
      <alignment horizontal="right"/>
    </xf>
    <xf numFmtId="0" fontId="48" fillId="32" borderId="1" xfId="46" applyFont="1" applyAlignment="1">
      <alignment horizontal="center"/>
    </xf>
    <xf numFmtId="3" fontId="8" fillId="0" borderId="0" xfId="40" applyNumberFormat="1" applyFill="1" applyBorder="1">
      <alignment horizontal="center" vertical="top" wrapText="1"/>
    </xf>
    <xf numFmtId="0" fontId="0" fillId="0" borderId="0" xfId="0"/>
    <xf numFmtId="0" fontId="49" fillId="32" borderId="1" xfId="46" applyFont="1" applyAlignment="1">
      <alignment horizontal="center"/>
    </xf>
    <xf numFmtId="0" fontId="50" fillId="0" borderId="0" xfId="0" applyFont="1"/>
    <xf numFmtId="0" fontId="51" fillId="0" borderId="0" xfId="0" applyFont="1"/>
    <xf numFmtId="0" fontId="14" fillId="0" borderId="0" xfId="49" applyNumberFormat="1" applyFill="1" applyBorder="1" applyAlignment="1">
      <alignment vertical="top" wrapText="1"/>
    </xf>
    <xf numFmtId="0" fontId="48" fillId="0" borderId="1" xfId="46" applyFont="1" applyFill="1" applyAlignment="1">
      <alignment horizontal="center"/>
    </xf>
    <xf numFmtId="9" fontId="48" fillId="32" borderId="1" xfId="33" applyFont="1" applyFill="1" applyBorder="1" applyAlignment="1">
      <alignment horizontal="center"/>
    </xf>
    <xf numFmtId="0" fontId="0" fillId="0" borderId="0" xfId="0"/>
    <xf numFmtId="0" fontId="0" fillId="41" borderId="0" xfId="0" applyFill="1"/>
    <xf numFmtId="0" fontId="8" fillId="41" borderId="8" xfId="0" applyFont="1" applyFill="1" applyBorder="1"/>
    <xf numFmtId="0" fontId="0" fillId="41" borderId="8" xfId="0" applyFill="1" applyBorder="1"/>
    <xf numFmtId="0" fontId="8" fillId="41" borderId="0" xfId="40" applyFill="1">
      <alignment horizontal="center" vertical="top" wrapText="1"/>
    </xf>
    <xf numFmtId="165" fontId="0" fillId="41" borderId="0" xfId="0" applyNumberFormat="1" applyFill="1"/>
    <xf numFmtId="164" fontId="0" fillId="41" borderId="0" xfId="52" applyNumberFormat="1" applyFont="1" applyFill="1"/>
    <xf numFmtId="2" fontId="14" fillId="41" borderId="0" xfId="41" applyFill="1"/>
    <xf numFmtId="168" fontId="14" fillId="41" borderId="0" xfId="41" applyNumberFormat="1" applyFill="1"/>
    <xf numFmtId="0" fontId="8" fillId="41" borderId="0" xfId="0" applyFont="1" applyFill="1"/>
    <xf numFmtId="0" fontId="0" fillId="0" borderId="0" xfId="0" applyFont="1" applyFill="1"/>
    <xf numFmtId="0" fontId="8" fillId="0" borderId="0" xfId="0" applyFont="1" applyFill="1" applyBorder="1"/>
    <xf numFmtId="0" fontId="49" fillId="0" borderId="0" xfId="46" applyFont="1" applyFill="1" applyBorder="1" applyAlignment="1">
      <alignment horizontal="center"/>
    </xf>
    <xf numFmtId="0" fontId="50" fillId="0" borderId="0" xfId="0" applyFont="1" applyFill="1" applyBorder="1"/>
    <xf numFmtId="0" fontId="51" fillId="0" borderId="0" xfId="0" applyFont="1" applyFill="1" applyBorder="1"/>
    <xf numFmtId="0" fontId="13" fillId="0" borderId="0" xfId="39" applyFill="1" applyProtection="1">
      <protection locked="0"/>
    </xf>
    <xf numFmtId="0" fontId="8" fillId="0" borderId="0" xfId="40" applyProtection="1">
      <alignment horizontal="center" vertical="top" wrapText="1"/>
      <protection locked="0"/>
    </xf>
    <xf numFmtId="0" fontId="8" fillId="0" borderId="0" xfId="40" applyFill="1" applyProtection="1">
      <alignment horizontal="center" vertical="top" wrapText="1"/>
      <protection locked="0"/>
    </xf>
    <xf numFmtId="165" fontId="0" fillId="0" borderId="0" xfId="0" applyNumberFormat="1"/>
    <xf numFmtId="0" fontId="8" fillId="0" borderId="0" xfId="40" applyBorder="1">
      <alignment horizontal="center" vertical="top" wrapText="1"/>
    </xf>
    <xf numFmtId="0" fontId="8" fillId="0" borderId="8" xfId="0" applyFont="1" applyBorder="1" applyAlignment="1">
      <alignment horizontal="center"/>
    </xf>
    <xf numFmtId="172" fontId="0" fillId="0" borderId="0" xfId="0" applyNumberFormat="1"/>
    <xf numFmtId="0" fontId="8" fillId="0" borderId="0" xfId="40" applyFill="1" applyBorder="1">
      <alignment horizontal="center" vertical="top" wrapText="1"/>
    </xf>
    <xf numFmtId="0" fontId="21" fillId="0" borderId="0" xfId="0" applyFont="1" applyFill="1" applyBorder="1"/>
    <xf numFmtId="168" fontId="11" fillId="0" borderId="0" xfId="49" applyNumberFormat="1" applyFont="1" applyFill="1" applyAlignment="1">
      <alignment wrapText="1"/>
    </xf>
    <xf numFmtId="0" fontId="1" fillId="33" borderId="0" xfId="49" applyFont="1" applyFill="1" applyProtection="1"/>
    <xf numFmtId="0" fontId="1" fillId="0" borderId="0" xfId="70" applyNumberFormat="1"/>
    <xf numFmtId="0" fontId="8" fillId="0" borderId="0" xfId="0" applyFont="1" applyFill="1" applyBorder="1" applyAlignment="1"/>
    <xf numFmtId="0" fontId="29" fillId="0" borderId="8" xfId="0" applyFont="1" applyBorder="1"/>
    <xf numFmtId="0" fontId="2" fillId="0" borderId="0" xfId="0" applyFont="1" applyAlignment="1">
      <alignment horizontal="center"/>
    </xf>
    <xf numFmtId="0" fontId="1" fillId="0" borderId="0" xfId="0" applyFont="1" applyAlignment="1">
      <alignment horizontal="center"/>
    </xf>
    <xf numFmtId="165" fontId="0" fillId="0" borderId="0" xfId="0" applyNumberFormat="1" applyFill="1"/>
    <xf numFmtId="168" fontId="0" fillId="0" borderId="0" xfId="0" applyNumberFormat="1" applyFill="1"/>
    <xf numFmtId="172" fontId="0" fillId="0" borderId="0" xfId="33" applyNumberFormat="1" applyFont="1"/>
    <xf numFmtId="0" fontId="0" fillId="0" borderId="0" xfId="0" applyFill="1" applyProtection="1">
      <protection locked="0"/>
    </xf>
    <xf numFmtId="0" fontId="1" fillId="0" borderId="0" xfId="0" applyFont="1" applyFill="1" applyProtection="1">
      <protection locked="0"/>
    </xf>
    <xf numFmtId="171" fontId="0" fillId="0" borderId="0" xfId="0" applyNumberFormat="1" applyFill="1" applyProtection="1">
      <protection locked="0"/>
    </xf>
    <xf numFmtId="165" fontId="0" fillId="0" borderId="0" xfId="0" applyNumberFormat="1" applyFill="1" applyProtection="1">
      <protection locked="0"/>
    </xf>
    <xf numFmtId="0" fontId="0" fillId="33" borderId="0" xfId="0" applyFill="1" applyProtection="1">
      <protection locked="0"/>
    </xf>
    <xf numFmtId="0" fontId="29" fillId="0" borderId="0" xfId="49" applyFont="1" applyAlignment="1">
      <alignment vertical="top" wrapText="1"/>
    </xf>
    <xf numFmtId="0" fontId="8" fillId="0" borderId="0" xfId="40" applyFill="1" applyAlignment="1">
      <alignment horizontal="center" vertical="top" wrapText="1"/>
    </xf>
    <xf numFmtId="0" fontId="1" fillId="0" borderId="0" xfId="0" applyFont="1" applyFill="1"/>
    <xf numFmtId="168" fontId="1" fillId="0" borderId="0" xfId="0" applyNumberFormat="1" applyFont="1" applyFill="1"/>
    <xf numFmtId="164" fontId="1" fillId="0" borderId="0" xfId="33" applyNumberFormat="1" applyFont="1" applyFill="1"/>
    <xf numFmtId="172" fontId="1" fillId="0" borderId="0" xfId="33" applyNumberFormat="1" applyFont="1" applyFill="1"/>
    <xf numFmtId="165" fontId="1" fillId="0" borderId="0" xfId="0" applyNumberFormat="1" applyFont="1" applyFill="1"/>
    <xf numFmtId="0" fontId="18" fillId="0" borderId="0" xfId="0" applyFont="1" applyFill="1"/>
    <xf numFmtId="0" fontId="0" fillId="0" borderId="0" xfId="0" applyAlignment="1">
      <alignment horizontal="left" indent="2"/>
    </xf>
    <xf numFmtId="0" fontId="0" fillId="0" borderId="0" xfId="0" applyAlignment="1">
      <alignment horizontal="center" vertical="top" wrapText="1"/>
    </xf>
    <xf numFmtId="0" fontId="8" fillId="32" borderId="1" xfId="77" applyFont="1" applyAlignment="1">
      <alignment horizontal="center"/>
    </xf>
    <xf numFmtId="0" fontId="8" fillId="0" borderId="0" xfId="40" applyFill="1" applyBorder="1" applyAlignment="1">
      <alignment vertical="top" wrapText="1"/>
    </xf>
    <xf numFmtId="2" fontId="0" fillId="0" borderId="0" xfId="0" applyNumberFormat="1"/>
    <xf numFmtId="164" fontId="0" fillId="0" borderId="0" xfId="33" applyNumberFormat="1" applyFont="1" applyFill="1"/>
    <xf numFmtId="172" fontId="0" fillId="0" borderId="0" xfId="33" applyNumberFormat="1" applyFont="1" applyFill="1"/>
    <xf numFmtId="0" fontId="18" fillId="0" borderId="0" xfId="0" applyFont="1" applyBorder="1"/>
    <xf numFmtId="0" fontId="60" fillId="0" borderId="0" xfId="0" applyFont="1" applyBorder="1"/>
    <xf numFmtId="0" fontId="1" fillId="0" borderId="0" xfId="0" applyFont="1" applyBorder="1"/>
    <xf numFmtId="0" fontId="0" fillId="0" borderId="0" xfId="40" applyFont="1">
      <alignment horizontal="center" vertical="top" wrapText="1"/>
    </xf>
    <xf numFmtId="0" fontId="1" fillId="0" borderId="0" xfId="49" applyFont="1" applyAlignment="1">
      <alignment horizontal="right" vertical="top"/>
    </xf>
    <xf numFmtId="3" fontId="1" fillId="0" borderId="0" xfId="40" applyNumberFormat="1" applyFont="1" applyFill="1" applyBorder="1">
      <alignment horizontal="center" vertical="top" wrapText="1"/>
    </xf>
    <xf numFmtId="0" fontId="11" fillId="0" borderId="0" xfId="49" applyFont="1" applyAlignment="1">
      <alignment vertical="top"/>
    </xf>
    <xf numFmtId="0" fontId="19" fillId="0" borderId="0" xfId="49" applyFont="1" applyAlignment="1">
      <alignment vertical="top"/>
    </xf>
    <xf numFmtId="164" fontId="19" fillId="0" borderId="0" xfId="33" applyNumberFormat="1" applyFont="1" applyFill="1" applyAlignment="1">
      <alignment wrapText="1"/>
    </xf>
    <xf numFmtId="164" fontId="19" fillId="0" borderId="0" xfId="49" applyNumberFormat="1" applyFont="1" applyFill="1" applyAlignment="1">
      <alignment wrapText="1"/>
    </xf>
    <xf numFmtId="0" fontId="1" fillId="0" borderId="0" xfId="79"/>
    <xf numFmtId="0" fontId="1" fillId="0" borderId="0" xfId="79" applyFont="1" applyAlignment="1">
      <alignment horizontal="center"/>
    </xf>
    <xf numFmtId="0" fontId="1" fillId="0" borderId="0" xfId="72"/>
    <xf numFmtId="0" fontId="1" fillId="0" borderId="0" xfId="80"/>
    <xf numFmtId="9" fontId="1" fillId="0" borderId="0" xfId="79" applyNumberFormat="1"/>
    <xf numFmtId="9" fontId="1" fillId="42" borderId="0" xfId="79" applyNumberFormat="1" applyFill="1"/>
    <xf numFmtId="0" fontId="1" fillId="0" borderId="0" xfId="72" applyFont="1"/>
    <xf numFmtId="9" fontId="1" fillId="42" borderId="0" xfId="72" applyNumberFormat="1" applyFill="1"/>
    <xf numFmtId="0" fontId="1" fillId="0" borderId="0" xfId="79" applyFont="1"/>
    <xf numFmtId="173" fontId="0" fillId="0" borderId="0" xfId="81" applyNumberFormat="1" applyFont="1"/>
    <xf numFmtId="0" fontId="1" fillId="42" borderId="0" xfId="79" applyFill="1"/>
    <xf numFmtId="0" fontId="11" fillId="0" borderId="0" xfId="79" applyFont="1"/>
    <xf numFmtId="0" fontId="1" fillId="42" borderId="0" xfId="72" applyFill="1"/>
    <xf numFmtId="164" fontId="1" fillId="42" borderId="0" xfId="79" applyNumberFormat="1" applyFill="1"/>
    <xf numFmtId="0" fontId="11" fillId="0" borderId="0" xfId="80" applyFont="1"/>
    <xf numFmtId="0" fontId="1" fillId="0" borderId="0" xfId="72" applyFill="1"/>
    <xf numFmtId="0" fontId="1" fillId="0" borderId="0" xfId="72" applyFont="1" applyAlignment="1"/>
    <xf numFmtId="0" fontId="1" fillId="0" borderId="0" xfId="79" applyFill="1"/>
    <xf numFmtId="0" fontId="1" fillId="0" borderId="0" xfId="79" applyFont="1" applyFill="1"/>
    <xf numFmtId="173" fontId="0" fillId="0" borderId="0" xfId="81" applyNumberFormat="1" applyFont="1" applyFill="1"/>
    <xf numFmtId="0" fontId="1" fillId="0" borderId="0" xfId="80" applyFill="1"/>
    <xf numFmtId="0" fontId="1" fillId="0" borderId="0" xfId="80" applyFont="1" applyAlignment="1"/>
    <xf numFmtId="164" fontId="1" fillId="0" borderId="0" xfId="79" applyNumberFormat="1"/>
    <xf numFmtId="0" fontId="1" fillId="0" borderId="0" xfId="80" applyFont="1"/>
    <xf numFmtId="0" fontId="40" fillId="0" borderId="0" xfId="79" applyFont="1" applyFill="1" applyBorder="1" applyAlignment="1">
      <alignment horizontal="left" vertical="top"/>
    </xf>
    <xf numFmtId="0" fontId="56" fillId="44" borderId="12" xfId="79" applyFont="1" applyFill="1" applyBorder="1" applyAlignment="1">
      <alignment vertical="top" wrapText="1"/>
    </xf>
    <xf numFmtId="0" fontId="40" fillId="44" borderId="12" xfId="79" applyFont="1" applyFill="1" applyBorder="1" applyAlignment="1">
      <alignment vertical="top" wrapText="1"/>
    </xf>
    <xf numFmtId="0" fontId="40" fillId="44" borderId="13" xfId="79" applyFont="1" applyFill="1" applyBorder="1" applyAlignment="1">
      <alignment vertical="top" wrapText="1"/>
    </xf>
    <xf numFmtId="0" fontId="40" fillId="0" borderId="0" xfId="79" applyFont="1" applyFill="1" applyBorder="1" applyAlignment="1">
      <alignment vertical="top" wrapText="1"/>
    </xf>
    <xf numFmtId="0" fontId="40" fillId="44" borderId="12" xfId="79" applyFont="1" applyFill="1" applyBorder="1" applyAlignment="1">
      <alignment horizontal="left" vertical="top"/>
    </xf>
    <xf numFmtId="171" fontId="40" fillId="35" borderId="12" xfId="81" applyNumberFormat="1" applyFont="1" applyFill="1" applyBorder="1" applyAlignment="1">
      <alignment vertical="top"/>
    </xf>
    <xf numFmtId="174" fontId="1" fillId="0" borderId="0" xfId="79" applyNumberFormat="1" applyFill="1" applyBorder="1"/>
    <xf numFmtId="0" fontId="57" fillId="44" borderId="12" xfId="79" applyFont="1" applyFill="1" applyBorder="1" applyAlignment="1">
      <alignment horizontal="left" vertical="top"/>
    </xf>
    <xf numFmtId="171" fontId="57" fillId="35" borderId="12" xfId="81" applyNumberFormat="1" applyFont="1" applyFill="1" applyBorder="1" applyAlignment="1">
      <alignment vertical="top"/>
    </xf>
    <xf numFmtId="0" fontId="11" fillId="0" borderId="12" xfId="72" applyFont="1" applyBorder="1"/>
    <xf numFmtId="171" fontId="40" fillId="0" borderId="12" xfId="81" applyNumberFormat="1" applyFont="1" applyBorder="1" applyAlignment="1">
      <alignment vertical="top"/>
    </xf>
    <xf numFmtId="175" fontId="1" fillId="0" borderId="0" xfId="72" applyNumberFormat="1"/>
    <xf numFmtId="0" fontId="1" fillId="0" borderId="12" xfId="72" applyBorder="1"/>
    <xf numFmtId="0" fontId="11" fillId="0" borderId="0" xfId="72" applyFont="1"/>
    <xf numFmtId="174" fontId="11" fillId="0" borderId="0" xfId="79" applyNumberFormat="1" applyFont="1" applyFill="1" applyBorder="1"/>
    <xf numFmtId="175" fontId="11" fillId="0" borderId="0" xfId="72" applyNumberFormat="1" applyFont="1"/>
    <xf numFmtId="168" fontId="1" fillId="0" borderId="12" xfId="72" applyNumberFormat="1" applyBorder="1"/>
    <xf numFmtId="0" fontId="1" fillId="0" borderId="0" xfId="79" applyFill="1" applyBorder="1"/>
    <xf numFmtId="0" fontId="1" fillId="0" borderId="0" xfId="80" applyFill="1" applyBorder="1"/>
    <xf numFmtId="165" fontId="1" fillId="0" borderId="0" xfId="80" applyNumberFormat="1"/>
    <xf numFmtId="168" fontId="11" fillId="0" borderId="12" xfId="72" applyNumberFormat="1" applyFont="1" applyBorder="1"/>
    <xf numFmtId="174" fontId="1" fillId="0" borderId="0" xfId="79" applyNumberFormat="1"/>
    <xf numFmtId="0" fontId="40" fillId="44" borderId="15" xfId="79" applyFont="1" applyFill="1" applyBorder="1" applyAlignment="1">
      <alignment horizontal="left" vertical="top"/>
    </xf>
    <xf numFmtId="9" fontId="40" fillId="0" borderId="0" xfId="82" applyFont="1" applyFill="1" applyBorder="1" applyAlignment="1">
      <alignment horizontal="left" vertical="top"/>
    </xf>
    <xf numFmtId="171" fontId="40" fillId="0" borderId="0" xfId="81" applyNumberFormat="1" applyFont="1" applyFill="1" applyBorder="1" applyAlignment="1">
      <alignment vertical="top"/>
    </xf>
    <xf numFmtId="171" fontId="40" fillId="0" borderId="0" xfId="81" applyNumberFormat="1" applyFont="1" applyBorder="1" applyAlignment="1">
      <alignment vertical="top"/>
    </xf>
    <xf numFmtId="175" fontId="1" fillId="0" borderId="0" xfId="80" applyNumberFormat="1"/>
    <xf numFmtId="0" fontId="56" fillId="44" borderId="16" xfId="79" applyFont="1" applyFill="1" applyBorder="1" applyAlignment="1">
      <alignment vertical="top" wrapText="1"/>
    </xf>
    <xf numFmtId="182" fontId="1" fillId="0" borderId="0" xfId="80" applyNumberFormat="1"/>
    <xf numFmtId="171" fontId="57" fillId="35" borderId="12" xfId="83" applyNumberFormat="1" applyFont="1" applyFill="1" applyBorder="1" applyAlignment="1">
      <alignment vertical="top"/>
    </xf>
    <xf numFmtId="171" fontId="1" fillId="0" borderId="0" xfId="79" applyNumberFormat="1"/>
    <xf numFmtId="171" fontId="58" fillId="35" borderId="12" xfId="83" applyNumberFormat="1" applyFont="1" applyFill="1" applyBorder="1" applyAlignment="1">
      <alignment vertical="top"/>
    </xf>
    <xf numFmtId="164" fontId="1" fillId="0" borderId="0" xfId="84" applyNumberFormat="1" applyFont="1"/>
    <xf numFmtId="175" fontId="1" fillId="0" borderId="0" xfId="79" applyNumberFormat="1"/>
    <xf numFmtId="176" fontId="40" fillId="0" borderId="0" xfId="83" applyNumberFormat="1" applyFont="1" applyAlignment="1">
      <alignment vertical="top"/>
    </xf>
    <xf numFmtId="177" fontId="40" fillId="0" borderId="0" xfId="83" applyNumberFormat="1" applyFont="1" applyAlignment="1">
      <alignment vertical="top"/>
    </xf>
    <xf numFmtId="164" fontId="0" fillId="0" borderId="0" xfId="84" applyNumberFormat="1" applyFont="1"/>
    <xf numFmtId="176" fontId="1" fillId="0" borderId="0" xfId="72" applyNumberFormat="1"/>
    <xf numFmtId="0" fontId="29" fillId="0" borderId="0" xfId="72" applyFont="1" applyBorder="1"/>
    <xf numFmtId="0" fontId="1" fillId="0" borderId="0" xfId="79" applyFont="1" applyFill="1" applyBorder="1"/>
    <xf numFmtId="0" fontId="1" fillId="0" borderId="0" xfId="72" applyBorder="1"/>
    <xf numFmtId="164" fontId="11" fillId="0" borderId="0" xfId="79" applyNumberFormat="1" applyFont="1" applyFill="1" applyBorder="1"/>
    <xf numFmtId="0" fontId="29" fillId="0" borderId="19" xfId="72" applyFont="1" applyBorder="1"/>
    <xf numFmtId="0" fontId="29" fillId="0" borderId="20" xfId="72" applyFont="1" applyBorder="1" applyAlignment="1">
      <alignment horizontal="center"/>
    </xf>
    <xf numFmtId="0" fontId="29" fillId="0" borderId="21" xfId="72" applyFont="1" applyBorder="1" applyAlignment="1">
      <alignment horizontal="center"/>
    </xf>
    <xf numFmtId="0" fontId="29" fillId="0" borderId="20" xfId="72" applyFont="1" applyBorder="1"/>
    <xf numFmtId="0" fontId="29" fillId="0" borderId="21" xfId="72" applyFont="1" applyBorder="1"/>
    <xf numFmtId="0" fontId="29" fillId="0" borderId="22" xfId="72" applyFont="1" applyBorder="1"/>
    <xf numFmtId="0" fontId="1" fillId="0" borderId="23" xfId="72" applyBorder="1"/>
    <xf numFmtId="171" fontId="0" fillId="0" borderId="24" xfId="83" applyNumberFormat="1" applyFont="1" applyBorder="1" applyAlignment="1">
      <alignment horizontal="center"/>
    </xf>
    <xf numFmtId="171" fontId="0" fillId="0" borderId="25" xfId="83" applyNumberFormat="1" applyFont="1" applyBorder="1" applyAlignment="1">
      <alignment horizontal="center"/>
    </xf>
    <xf numFmtId="0" fontId="1" fillId="0" borderId="24" xfId="72" applyFont="1" applyBorder="1" applyAlignment="1">
      <alignment horizontal="center"/>
    </xf>
    <xf numFmtId="0" fontId="1" fillId="0" borderId="25" xfId="72" applyFont="1" applyBorder="1" applyAlignment="1">
      <alignment horizontal="center"/>
    </xf>
    <xf numFmtId="0" fontId="1" fillId="0" borderId="26" xfId="72" applyBorder="1"/>
    <xf numFmtId="0" fontId="59" fillId="0" borderId="0" xfId="72" applyFont="1"/>
    <xf numFmtId="0" fontId="1" fillId="0" borderId="27" xfId="72" applyBorder="1"/>
    <xf numFmtId="171" fontId="0" fillId="0" borderId="28" xfId="83" applyNumberFormat="1" applyFont="1" applyBorder="1" applyAlignment="1">
      <alignment horizontal="center"/>
    </xf>
    <xf numFmtId="171" fontId="0" fillId="0" borderId="29" xfId="83" applyNumberFormat="1" applyFont="1" applyBorder="1" applyAlignment="1">
      <alignment horizontal="center"/>
    </xf>
    <xf numFmtId="0" fontId="1" fillId="0" borderId="28" xfId="72" applyFont="1" applyBorder="1" applyAlignment="1">
      <alignment horizontal="center"/>
    </xf>
    <xf numFmtId="0" fontId="1" fillId="0" borderId="29" xfId="72" applyFont="1" applyBorder="1" applyAlignment="1">
      <alignment horizontal="center"/>
    </xf>
    <xf numFmtId="0" fontId="1" fillId="0" borderId="30" xfId="72" applyBorder="1"/>
    <xf numFmtId="0" fontId="1" fillId="0" borderId="31" xfId="72" applyBorder="1"/>
    <xf numFmtId="171" fontId="0" fillId="0" borderId="32" xfId="83" applyNumberFormat="1" applyFont="1" applyBorder="1" applyAlignment="1">
      <alignment horizontal="center"/>
    </xf>
    <xf numFmtId="171" fontId="0" fillId="0" borderId="33" xfId="83" applyNumberFormat="1" applyFont="1" applyBorder="1" applyAlignment="1">
      <alignment horizontal="center"/>
    </xf>
    <xf numFmtId="0" fontId="1" fillId="0" borderId="32" xfId="72" applyFont="1" applyBorder="1" applyAlignment="1">
      <alignment horizontal="center"/>
    </xf>
    <xf numFmtId="0" fontId="1" fillId="0" borderId="33" xfId="72" applyFont="1" applyBorder="1" applyAlignment="1">
      <alignment horizontal="center"/>
    </xf>
    <xf numFmtId="0" fontId="1" fillId="0" borderId="34" xfId="72" applyFont="1" applyBorder="1"/>
    <xf numFmtId="171" fontId="29" fillId="0" borderId="20" xfId="72" applyNumberFormat="1" applyFont="1" applyBorder="1" applyAlignment="1">
      <alignment horizontal="center"/>
    </xf>
    <xf numFmtId="171" fontId="29" fillId="0" borderId="21" xfId="83" applyNumberFormat="1" applyFont="1" applyBorder="1" applyAlignment="1">
      <alignment horizontal="center"/>
    </xf>
    <xf numFmtId="0" fontId="29" fillId="0" borderId="22" xfId="72" applyFont="1" applyBorder="1" applyAlignment="1">
      <alignment horizontal="center"/>
    </xf>
    <xf numFmtId="0" fontId="2" fillId="0" borderId="0" xfId="87"/>
    <xf numFmtId="0" fontId="29" fillId="46" borderId="0" xfId="87" applyFont="1" applyFill="1"/>
    <xf numFmtId="0" fontId="2" fillId="46" borderId="0" xfId="87" applyFill="1"/>
    <xf numFmtId="0" fontId="29" fillId="0" borderId="0" xfId="87" applyFont="1"/>
    <xf numFmtId="0" fontId="1" fillId="0" borderId="0" xfId="87" applyFont="1"/>
    <xf numFmtId="0" fontId="1" fillId="0" borderId="0" xfId="87" applyFont="1" applyAlignment="1">
      <alignment horizontal="left" indent="2"/>
    </xf>
    <xf numFmtId="0" fontId="1" fillId="46" borderId="0" xfId="87" applyFont="1" applyFill="1"/>
    <xf numFmtId="9" fontId="2" fillId="0" borderId="0" xfId="87" applyNumberFormat="1"/>
    <xf numFmtId="178" fontId="1" fillId="0" borderId="0" xfId="87" applyNumberFormat="1" applyFont="1"/>
    <xf numFmtId="178" fontId="2" fillId="0" borderId="0" xfId="87" applyNumberFormat="1"/>
    <xf numFmtId="164" fontId="2" fillId="0" borderId="0" xfId="87" applyNumberFormat="1"/>
    <xf numFmtId="178" fontId="1" fillId="0" borderId="0" xfId="87" applyNumberFormat="1" applyFont="1" applyFill="1"/>
    <xf numFmtId="0" fontId="60" fillId="0" borderId="0" xfId="87" applyFont="1"/>
    <xf numFmtId="0" fontId="60" fillId="0" borderId="0" xfId="79" applyFont="1"/>
    <xf numFmtId="0" fontId="1" fillId="33" borderId="0" xfId="88" applyFont="1" applyFill="1" applyProtection="1"/>
    <xf numFmtId="0" fontId="1" fillId="33" borderId="0" xfId="88" applyFill="1"/>
    <xf numFmtId="0" fontId="2" fillId="33" borderId="0" xfId="87" applyFill="1"/>
    <xf numFmtId="178" fontId="2" fillId="33" borderId="0" xfId="87" applyNumberFormat="1" applyFill="1"/>
    <xf numFmtId="0" fontId="1" fillId="0" borderId="0" xfId="87" applyFont="1" applyFill="1"/>
    <xf numFmtId="0" fontId="1" fillId="33" borderId="0" xfId="87" applyFont="1" applyFill="1"/>
    <xf numFmtId="0" fontId="2" fillId="33" borderId="0" xfId="87" applyFont="1" applyFill="1"/>
    <xf numFmtId="0" fontId="1" fillId="0" borderId="0" xfId="88" applyFont="1" applyProtection="1"/>
    <xf numFmtId="165" fontId="2" fillId="41" borderId="0" xfId="87" applyNumberFormat="1" applyFill="1"/>
    <xf numFmtId="168" fontId="2" fillId="41" borderId="0" xfId="87" applyNumberFormat="1" applyFill="1"/>
    <xf numFmtId="165" fontId="1" fillId="45" borderId="0" xfId="87" applyNumberFormat="1" applyFont="1" applyFill="1"/>
    <xf numFmtId="168" fontId="1" fillId="45" borderId="0" xfId="87" applyNumberFormat="1" applyFont="1" applyFill="1"/>
    <xf numFmtId="165" fontId="2" fillId="0" borderId="0" xfId="87" applyNumberFormat="1" applyFill="1"/>
    <xf numFmtId="168" fontId="1" fillId="0" borderId="0" xfId="87" applyNumberFormat="1" applyFont="1"/>
    <xf numFmtId="0" fontId="8" fillId="0" borderId="8" xfId="87" applyFont="1" applyBorder="1"/>
    <xf numFmtId="0" fontId="2" fillId="0" borderId="8" xfId="87" applyBorder="1"/>
    <xf numFmtId="0" fontId="2" fillId="0" borderId="0" xfId="87" applyBorder="1"/>
    <xf numFmtId="0" fontId="29" fillId="0" borderId="8" xfId="87" applyFont="1" applyBorder="1"/>
    <xf numFmtId="0" fontId="18" fillId="0" borderId="0" xfId="87" applyFont="1"/>
    <xf numFmtId="0" fontId="2" fillId="0" borderId="0" xfId="87" applyAlignment="1">
      <alignment horizontal="left"/>
    </xf>
    <xf numFmtId="0" fontId="2" fillId="0" borderId="13" xfId="40" applyFont="1" applyBorder="1" applyAlignment="1">
      <alignment vertical="top"/>
    </xf>
    <xf numFmtId="0" fontId="2" fillId="0" borderId="14" xfId="40" applyFont="1" applyBorder="1" applyAlignment="1">
      <alignment vertical="top"/>
    </xf>
    <xf numFmtId="0" fontId="2" fillId="0" borderId="12" xfId="40" applyFont="1" applyBorder="1" applyAlignment="1">
      <alignment horizontal="center" vertical="top"/>
    </xf>
    <xf numFmtId="0" fontId="1" fillId="0" borderId="0" xfId="87" applyFont="1" applyAlignment="1"/>
    <xf numFmtId="0" fontId="2" fillId="0" borderId="0" xfId="87" applyFont="1" applyAlignment="1">
      <alignment horizontal="center"/>
    </xf>
    <xf numFmtId="0" fontId="29" fillId="0" borderId="0" xfId="87" applyFont="1" applyAlignment="1">
      <alignment vertical="center"/>
    </xf>
    <xf numFmtId="0" fontId="21" fillId="0" borderId="0" xfId="87" applyFont="1" applyAlignment="1">
      <alignment vertical="center"/>
    </xf>
    <xf numFmtId="0" fontId="21" fillId="0" borderId="0" xfId="87" applyFont="1" applyAlignment="1">
      <alignment horizontal="center" vertical="center"/>
    </xf>
    <xf numFmtId="0" fontId="29" fillId="0" borderId="0" xfId="87" applyFont="1" applyAlignment="1">
      <alignment horizontal="center" vertical="center"/>
    </xf>
    <xf numFmtId="0" fontId="29" fillId="0" borderId="0" xfId="87" quotePrefix="1" applyFont="1" applyAlignment="1">
      <alignment horizontal="center" vertical="center"/>
    </xf>
    <xf numFmtId="0" fontId="1" fillId="0" borderId="0" xfId="87" applyFont="1" applyAlignment="1">
      <alignment vertical="center"/>
    </xf>
    <xf numFmtId="0" fontId="1" fillId="0" borderId="0" xfId="87" applyFont="1" applyAlignment="1">
      <alignment horizontal="center" vertical="center"/>
    </xf>
    <xf numFmtId="179" fontId="0" fillId="0" borderId="0" xfId="89" applyNumberFormat="1" applyFont="1" applyFill="1"/>
    <xf numFmtId="0" fontId="2" fillId="0" borderId="0" xfId="87" applyNumberFormat="1"/>
    <xf numFmtId="172" fontId="0" fillId="0" borderId="0" xfId="89" applyNumberFormat="1" applyFont="1" applyFill="1"/>
    <xf numFmtId="178" fontId="2" fillId="0" borderId="0" xfId="87" applyNumberFormat="1" applyFill="1"/>
    <xf numFmtId="168" fontId="2" fillId="0" borderId="0" xfId="87" applyNumberFormat="1" applyFill="1" applyAlignment="1">
      <alignment horizontal="center"/>
    </xf>
    <xf numFmtId="168" fontId="0" fillId="0" borderId="0" xfId="90" applyNumberFormat="1" applyFont="1"/>
    <xf numFmtId="171" fontId="0" fillId="0" borderId="0" xfId="89" applyNumberFormat="1" applyFont="1" applyFill="1"/>
    <xf numFmtId="180" fontId="0" fillId="0" borderId="0" xfId="89" applyNumberFormat="1" applyFont="1" applyFill="1"/>
    <xf numFmtId="168" fontId="2" fillId="0" borderId="0" xfId="87" applyNumberFormat="1" applyFill="1"/>
    <xf numFmtId="168" fontId="2" fillId="0" borderId="0" xfId="87" applyNumberFormat="1"/>
    <xf numFmtId="181" fontId="0" fillId="0" borderId="0" xfId="89" applyNumberFormat="1" applyFont="1" applyFill="1"/>
    <xf numFmtId="0" fontId="2" fillId="0" borderId="0" xfId="87" applyFill="1"/>
    <xf numFmtId="0" fontId="2" fillId="0" borderId="0" xfId="87" applyNumberFormat="1" applyFill="1"/>
    <xf numFmtId="168" fontId="0" fillId="0" borderId="0" xfId="90" applyNumberFormat="1" applyFont="1" applyFill="1"/>
    <xf numFmtId="179" fontId="0" fillId="0" borderId="0" xfId="81" applyNumberFormat="1" applyFont="1" applyFill="1"/>
    <xf numFmtId="165" fontId="1" fillId="0" borderId="0" xfId="87" applyNumberFormat="1" applyFont="1" applyFill="1"/>
    <xf numFmtId="165" fontId="2" fillId="0" borderId="0" xfId="87" applyNumberFormat="1"/>
    <xf numFmtId="172" fontId="0" fillId="0" borderId="0" xfId="0" quotePrefix="1" applyNumberFormat="1"/>
    <xf numFmtId="0" fontId="0" fillId="0" borderId="0" xfId="0" quotePrefix="1"/>
    <xf numFmtId="0" fontId="11" fillId="0" borderId="0" xfId="0" applyFont="1"/>
    <xf numFmtId="0" fontId="0" fillId="0" borderId="12" xfId="0" applyFont="1" applyBorder="1" applyAlignment="1">
      <alignment horizontal="center"/>
    </xf>
    <xf numFmtId="0" fontId="0" fillId="0" borderId="12" xfId="0" applyBorder="1" applyAlignment="1">
      <alignment horizontal="center"/>
    </xf>
    <xf numFmtId="4" fontId="0" fillId="0" borderId="0" xfId="0" applyNumberFormat="1" applyFill="1"/>
    <xf numFmtId="0" fontId="2" fillId="33" borderId="0" xfId="40" applyFont="1" applyFill="1" applyAlignment="1">
      <alignment vertical="top"/>
    </xf>
    <xf numFmtId="0" fontId="0" fillId="33" borderId="0" xfId="0" applyNumberFormat="1" applyFill="1"/>
    <xf numFmtId="168" fontId="1" fillId="0" borderId="0" xfId="70" applyNumberFormat="1"/>
    <xf numFmtId="168" fontId="1" fillId="0" borderId="0" xfId="70" quotePrefix="1" applyNumberFormat="1" applyFont="1"/>
    <xf numFmtId="2" fontId="1" fillId="0" borderId="0" xfId="70"/>
    <xf numFmtId="4" fontId="0" fillId="0" borderId="0" xfId="0" applyNumberFormat="1"/>
    <xf numFmtId="0" fontId="0" fillId="33" borderId="0" xfId="0" applyFill="1" applyAlignment="1">
      <alignment horizontal="right"/>
    </xf>
    <xf numFmtId="178" fontId="0" fillId="0" borderId="0" xfId="0" applyNumberFormat="1"/>
    <xf numFmtId="0" fontId="17" fillId="32" borderId="12" xfId="46" applyBorder="1" applyAlignment="1">
      <alignment horizontal="center"/>
    </xf>
    <xf numFmtId="0" fontId="0" fillId="33" borderId="0" xfId="0" quotePrefix="1" applyFont="1" applyFill="1"/>
    <xf numFmtId="2" fontId="1" fillId="0" borderId="0" xfId="70" quotePrefix="1" applyNumberFormat="1" applyFont="1"/>
    <xf numFmtId="2" fontId="29" fillId="40" borderId="0" xfId="70" quotePrefix="1" applyNumberFormat="1" applyFont="1" applyFill="1"/>
    <xf numFmtId="3" fontId="0" fillId="0" borderId="0" xfId="0" applyNumberFormat="1" applyFill="1"/>
    <xf numFmtId="2" fontId="8" fillId="40" borderId="0" xfId="0" applyNumberFormat="1" applyFont="1" applyFill="1"/>
    <xf numFmtId="0" fontId="8" fillId="40" borderId="0" xfId="0" applyFont="1" applyFill="1"/>
    <xf numFmtId="183" fontId="1" fillId="0" borderId="0" xfId="70" quotePrefix="1" applyNumberFormat="1" applyFont="1"/>
    <xf numFmtId="183" fontId="0" fillId="0" borderId="0" xfId="0" applyNumberFormat="1"/>
    <xf numFmtId="172" fontId="1" fillId="0" borderId="0" xfId="70" quotePrefix="1" applyNumberFormat="1" applyFont="1"/>
    <xf numFmtId="171" fontId="0" fillId="0" borderId="0" xfId="0" applyNumberFormat="1"/>
    <xf numFmtId="9" fontId="0" fillId="0" borderId="0" xfId="0" applyNumberFormat="1"/>
    <xf numFmtId="4" fontId="29" fillId="40" borderId="0" xfId="70" quotePrefix="1" applyNumberFormat="1" applyFont="1" applyFill="1"/>
    <xf numFmtId="15" fontId="18" fillId="0" borderId="0" xfId="0" quotePrefix="1" applyNumberFormat="1" applyFont="1"/>
    <xf numFmtId="0" fontId="13" fillId="0" borderId="0" xfId="39" applyFont="1" applyBorder="1"/>
    <xf numFmtId="0" fontId="62" fillId="0" borderId="0" xfId="0" applyFont="1" applyAlignment="1">
      <alignment vertical="top"/>
    </xf>
    <xf numFmtId="0" fontId="62" fillId="0" borderId="0" xfId="0" applyFont="1" applyAlignment="1">
      <alignment vertical="top" wrapText="1"/>
    </xf>
    <xf numFmtId="0" fontId="0" fillId="40" borderId="0" xfId="0" applyFill="1"/>
    <xf numFmtId="0" fontId="1" fillId="40" borderId="0" xfId="70" applyNumberFormat="1" applyFill="1"/>
    <xf numFmtId="164" fontId="1" fillId="40" borderId="0" xfId="33" applyNumberFormat="1" applyFont="1" applyFill="1"/>
    <xf numFmtId="0" fontId="62" fillId="0" borderId="0" xfId="0" applyFont="1"/>
    <xf numFmtId="0" fontId="62" fillId="0" borderId="0" xfId="0" applyFont="1" applyAlignment="1">
      <alignment wrapText="1"/>
    </xf>
    <xf numFmtId="0" fontId="8" fillId="0" borderId="0" xfId="0" applyFont="1" applyAlignment="1">
      <alignment horizontal="center"/>
    </xf>
    <xf numFmtId="0" fontId="61" fillId="0" borderId="0" xfId="92" applyBorder="1"/>
    <xf numFmtId="0" fontId="13" fillId="0" borderId="0" xfId="39" applyBorder="1"/>
    <xf numFmtId="0" fontId="8" fillId="0" borderId="9" xfId="0" applyFont="1" applyFill="1" applyBorder="1" applyAlignment="1"/>
    <xf numFmtId="0" fontId="0" fillId="0" borderId="9" xfId="0" applyFill="1" applyBorder="1"/>
    <xf numFmtId="164" fontId="0" fillId="0" borderId="0" xfId="52" applyFont="1"/>
    <xf numFmtId="164" fontId="0" fillId="0" borderId="0" xfId="0" applyNumberFormat="1"/>
    <xf numFmtId="2" fontId="1" fillId="0" borderId="0" xfId="70" applyNumberFormat="1"/>
    <xf numFmtId="164" fontId="0" fillId="0" borderId="0" xfId="52" applyNumberFormat="1" applyFont="1"/>
    <xf numFmtId="165" fontId="1" fillId="0" borderId="0" xfId="70" applyNumberFormat="1"/>
    <xf numFmtId="164" fontId="0" fillId="0" borderId="0" xfId="0" applyNumberFormat="1" applyBorder="1"/>
    <xf numFmtId="0" fontId="13" fillId="0" borderId="0" xfId="39" quotePrefix="1"/>
    <xf numFmtId="10" fontId="0" fillId="0" borderId="0" xfId="52" applyNumberFormat="1" applyFont="1"/>
    <xf numFmtId="182" fontId="0" fillId="0" borderId="0" xfId="0" applyNumberFormat="1"/>
    <xf numFmtId="0" fontId="17" fillId="32" borderId="1" xfId="46" applyAlignment="1">
      <alignment horizontal="center"/>
    </xf>
    <xf numFmtId="0" fontId="8" fillId="0" borderId="0" xfId="0" applyFont="1" applyAlignment="1">
      <alignment horizontal="center" vertical="center"/>
    </xf>
    <xf numFmtId="0" fontId="0" fillId="0" borderId="0" xfId="0" applyAlignment="1">
      <alignment vertical="center"/>
    </xf>
    <xf numFmtId="0" fontId="8" fillId="0" borderId="0" xfId="0" applyFont="1" applyAlignment="1">
      <alignment vertical="center"/>
    </xf>
    <xf numFmtId="0" fontId="63" fillId="0" borderId="0" xfId="0" applyFont="1" applyBorder="1" applyAlignment="1">
      <alignment horizontal="center" vertical="center"/>
    </xf>
    <xf numFmtId="0" fontId="62" fillId="47" borderId="36" xfId="0" applyFont="1" applyFill="1" applyBorder="1" applyAlignment="1" applyProtection="1">
      <alignment horizontal="left" indent="1"/>
      <protection locked="0"/>
    </xf>
    <xf numFmtId="9" fontId="63" fillId="47" borderId="36" xfId="33" applyFont="1" applyFill="1" applyBorder="1" applyAlignment="1" applyProtection="1">
      <alignment horizontal="center" vertical="center"/>
      <protection locked="0"/>
    </xf>
    <xf numFmtId="0" fontId="64" fillId="0" borderId="0" xfId="0" applyFont="1"/>
    <xf numFmtId="0" fontId="8" fillId="0" borderId="9" xfId="0" applyFont="1" applyBorder="1" applyAlignment="1">
      <alignment horizontal="center"/>
    </xf>
    <xf numFmtId="0" fontId="40" fillId="43" borderId="13" xfId="79" applyFont="1" applyFill="1" applyBorder="1" applyAlignment="1">
      <alignment horizontal="center" vertical="top"/>
    </xf>
    <xf numFmtId="0" fontId="1" fillId="0" borderId="10" xfId="80" applyBorder="1" applyAlignment="1"/>
    <xf numFmtId="0" fontId="1" fillId="0" borderId="14" xfId="80" applyBorder="1" applyAlignment="1"/>
    <xf numFmtId="0" fontId="40" fillId="44" borderId="13" xfId="79" applyFont="1" applyFill="1" applyBorder="1" applyAlignment="1">
      <alignment horizontal="center" vertical="top" wrapText="1"/>
    </xf>
    <xf numFmtId="0" fontId="40" fillId="44" borderId="10" xfId="79" applyFont="1" applyFill="1" applyBorder="1" applyAlignment="1">
      <alignment horizontal="center" vertical="top" wrapText="1"/>
    </xf>
    <xf numFmtId="0" fontId="40" fillId="44" borderId="14" xfId="79" applyFont="1" applyFill="1" applyBorder="1" applyAlignment="1">
      <alignment horizontal="center" vertical="top" wrapText="1"/>
    </xf>
    <xf numFmtId="0" fontId="40" fillId="43" borderId="13" xfId="79" applyFont="1" applyFill="1" applyBorder="1" applyAlignment="1">
      <alignment horizontal="center" vertical="top" wrapText="1"/>
    </xf>
    <xf numFmtId="0" fontId="1" fillId="43" borderId="10" xfId="79" applyFill="1" applyBorder="1"/>
    <xf numFmtId="0" fontId="1" fillId="43" borderId="14" xfId="79" applyFill="1" applyBorder="1"/>
    <xf numFmtId="0" fontId="40" fillId="44" borderId="17" xfId="79" applyFont="1" applyFill="1" applyBorder="1" applyAlignment="1">
      <alignment horizontal="center" vertical="top" wrapText="1"/>
    </xf>
    <xf numFmtId="0" fontId="40" fillId="44" borderId="11" xfId="79" applyFont="1" applyFill="1" applyBorder="1" applyAlignment="1">
      <alignment horizontal="center" vertical="top" wrapText="1"/>
    </xf>
    <xf numFmtId="0" fontId="40" fillId="44" borderId="18" xfId="79" applyFont="1" applyFill="1" applyBorder="1" applyAlignment="1">
      <alignment horizontal="center" vertical="top" wrapText="1"/>
    </xf>
  </cellXfs>
  <cellStyles count="93">
    <cellStyle name="20% - Accent1" xfId="8" builtinId="30" hidden="1"/>
    <cellStyle name="20% - Accent2" xfId="12" builtinId="34" hidden="1"/>
    <cellStyle name="20% - Accent3" xfId="16" builtinId="38" hidden="1"/>
    <cellStyle name="20% - Accent4" xfId="20" builtinId="42" hidden="1"/>
    <cellStyle name="20% - Accent5" xfId="24" builtinId="46" hidden="1"/>
    <cellStyle name="20% - Accent6" xfId="28" builtinId="50" hidden="1"/>
    <cellStyle name="40% - Accent1" xfId="9" builtinId="31" hidden="1"/>
    <cellStyle name="40% - Accent2" xfId="13" builtinId="35" hidden="1"/>
    <cellStyle name="40% - Accent3" xfId="17" builtinId="39" hidden="1"/>
    <cellStyle name="40% - Accent4" xfId="21" builtinId="43" hidden="1"/>
    <cellStyle name="40% - Accent5" xfId="25" builtinId="47" hidden="1"/>
    <cellStyle name="40% - Accent6" xfId="29" builtinId="51" hidden="1"/>
    <cellStyle name="60% - Accent1" xfId="10" builtinId="32" hidden="1"/>
    <cellStyle name="60% - Accent2" xfId="14" builtinId="36" hidden="1"/>
    <cellStyle name="60% - Accent3" xfId="18" builtinId="40" hidden="1"/>
    <cellStyle name="60% - Accent4" xfId="22" builtinId="44" hidden="1"/>
    <cellStyle name="60% - Accent5" xfId="26" builtinId="48" hidden="1"/>
    <cellStyle name="60% - Accent6" xfId="30" builtinId="52" hidden="1"/>
    <cellStyle name="Accent1" xfId="7" builtinId="29" hidden="1"/>
    <cellStyle name="Accent2" xfId="11" builtinId="33" hidden="1"/>
    <cellStyle name="Accent3" xfId="15" builtinId="37" hidden="1"/>
    <cellStyle name="Accent4" xfId="19" builtinId="41" hidden="1"/>
    <cellStyle name="Accent5" xfId="23" builtinId="45" hidden="1"/>
    <cellStyle name="Accent6" xfId="27" builtinId="49" hidden="1"/>
    <cellStyle name="Bad" xfId="35" builtinId="27" hidden="1"/>
    <cellStyle name="Calculation" xfId="4" builtinId="22" hidden="1"/>
    <cellStyle name="Check Cell" xfId="5" builtinId="23" hidden="1"/>
    <cellStyle name="ColHd1" xfId="40"/>
    <cellStyle name="Comma" xfId="31" builtinId="3" hidden="1" customBuiltin="1"/>
    <cellStyle name="Comma" xfId="68" builtinId="3"/>
    <cellStyle name="Comma [0]" xfId="32" builtinId="6" customBuiltin="1"/>
    <cellStyle name="Comma 2" xfId="83"/>
    <cellStyle name="Comma 3" xfId="89"/>
    <cellStyle name="ContentsHyperlink" xfId="74"/>
    <cellStyle name="Currency" xfId="42" builtinId="4" hidden="1"/>
    <cellStyle name="Currency [0]" xfId="43" builtinId="7" hidden="1"/>
    <cellStyle name="Date" xfId="47"/>
    <cellStyle name="Explanatory Text" xfId="38" builtinId="53" hidden="1"/>
    <cellStyle name="Fixed" xfId="41"/>
    <cellStyle name="Fixed 2" xfId="70"/>
    <cellStyle name="Fixed 3" xfId="73"/>
    <cellStyle name="Fixed 4" xfId="75"/>
    <cellStyle name="Good" xfId="2" builtinId="26" hidden="1"/>
    <cellStyle name="Heading 1" xfId="92" builtinId="16"/>
    <cellStyle name="Heading 2" xfId="44" builtinId="17" hidden="1"/>
    <cellStyle name="Heading 3" xfId="34" builtinId="18" hidden="1"/>
    <cellStyle name="Heading 4" xfId="1" builtinId="19" hidden="1"/>
    <cellStyle name="Heading1" xfId="76"/>
    <cellStyle name="Input" xfId="46" builtinId="20"/>
    <cellStyle name="Input 2" xfId="71"/>
    <cellStyle name="Input 3" xfId="77"/>
    <cellStyle name="Komma 2" xfId="91"/>
    <cellStyle name="Komma 3" xfId="53"/>
    <cellStyle name="Komma 3 2" xfId="81"/>
    <cellStyle name="Komma 4" xfId="54"/>
    <cellStyle name="Komma 5" xfId="55"/>
    <cellStyle name="Linked Cell 2" xfId="48"/>
    <cellStyle name="Neutral" xfId="3" builtinId="28" hidden="1"/>
    <cellStyle name="Normal" xfId="0" builtinId="0"/>
    <cellStyle name="Normal 2" xfId="49"/>
    <cellStyle name="Normal 2 2" xfId="50"/>
    <cellStyle name="Normal 2 2 2" xfId="88"/>
    <cellStyle name="Normal 2 3" xfId="72"/>
    <cellStyle name="Normal 3" xfId="56"/>
    <cellStyle name="Normal 4" xfId="57"/>
    <cellStyle name="Normal 5" xfId="58"/>
    <cellStyle name="Normal 6" xfId="69"/>
    <cellStyle name="Normal 6 2" xfId="80"/>
    <cellStyle name="Normal 7" xfId="87"/>
    <cellStyle name="Normal 8" xfId="85"/>
    <cellStyle name="Normalny_Arkusz1" xfId="59"/>
    <cellStyle name="Note" xfId="37" builtinId="10" hidden="1"/>
    <cellStyle name="Number" xfId="78"/>
    <cellStyle name="Output" xfId="45" builtinId="21" hidden="1"/>
    <cellStyle name="Percent" xfId="33" builtinId="5"/>
    <cellStyle name="Percent 2" xfId="51"/>
    <cellStyle name="Percent 2 2" xfId="90"/>
    <cellStyle name="Percent 3" xfId="52"/>
    <cellStyle name="Percent 4" xfId="84"/>
    <cellStyle name="Percent 4 2" xfId="86"/>
    <cellStyle name="Procent 2" xfId="60"/>
    <cellStyle name="Procent 2 2" xfId="82"/>
    <cellStyle name="Procent 3" xfId="61"/>
    <cellStyle name="Standaard 2" xfId="62"/>
    <cellStyle name="Standaard 3" xfId="63"/>
    <cellStyle name="Standaard 4" xfId="64"/>
    <cellStyle name="Standaard 4 2" xfId="79"/>
    <cellStyle name="Standaard 5" xfId="65"/>
    <cellStyle name="Test" xfId="66"/>
    <cellStyle name="Title" xfId="39" builtinId="15"/>
    <cellStyle name="Total" xfId="6" builtinId="25" hidden="1"/>
    <cellStyle name="Warning Text" xfId="36" builtinId="11" hidden="1"/>
    <cellStyle name="Βασικό_B Sample Reporting Form - PGE" xfId="67"/>
  </cellStyles>
  <dxfs count="1057">
    <dxf>
      <fill>
        <patternFill>
          <bgColor theme="5" tint="0.79998168889431442"/>
        </patternFill>
      </fill>
    </dxf>
    <dxf>
      <fill>
        <patternFill>
          <bgColor rgb="FFFFFF00"/>
        </patternFill>
      </fill>
    </dxf>
    <dxf>
      <fill>
        <patternFill>
          <bgColor theme="5" tint="0.79998168889431442"/>
        </patternFill>
      </fill>
    </dxf>
    <dxf>
      <fill>
        <patternFill>
          <bgColor rgb="FFFFFF00"/>
        </patternFill>
      </fill>
    </dxf>
    <dxf>
      <font>
        <color rgb="FF0070C0"/>
      </font>
    </dxf>
    <dxf>
      <font>
        <color rgb="FFFF0000"/>
      </font>
    </dxf>
    <dxf>
      <font>
        <color rgb="FF0070C0"/>
      </font>
    </dxf>
    <dxf>
      <font>
        <color rgb="FFFF0000"/>
      </font>
    </dxf>
    <dxf>
      <font>
        <color rgb="FF0070C0"/>
      </font>
    </dxf>
    <dxf>
      <font>
        <color rgb="FFFF0000"/>
      </font>
    </dxf>
    <dxf>
      <font>
        <color rgb="FF0070C0"/>
      </font>
    </dxf>
    <dxf>
      <font>
        <color rgb="FFFF0000"/>
      </font>
    </dxf>
    <dxf>
      <font>
        <color rgb="FF0070C0"/>
      </font>
    </dxf>
    <dxf>
      <font>
        <color rgb="FFFF0000"/>
      </font>
    </dxf>
    <dxf>
      <font>
        <color rgb="FF0070C0"/>
      </font>
    </dxf>
    <dxf>
      <font>
        <color rgb="FFFF0000"/>
      </font>
    </dxf>
    <dxf>
      <font>
        <color rgb="FF0070C0"/>
      </font>
    </dxf>
    <dxf>
      <font>
        <color rgb="FFFF0000"/>
      </font>
    </dxf>
    <dxf>
      <font>
        <color rgb="FF0070C0"/>
      </font>
    </dxf>
    <dxf>
      <font>
        <color rgb="FFFF0000"/>
      </font>
    </dxf>
    <dxf>
      <font>
        <color rgb="FF0070C0"/>
      </font>
    </dxf>
    <dxf>
      <font>
        <color rgb="FFFF0000"/>
      </font>
    </dxf>
    <dxf>
      <font>
        <color rgb="FF0070C0"/>
      </font>
    </dxf>
    <dxf>
      <font>
        <color rgb="FFFF0000"/>
      </font>
    </dxf>
    <dxf>
      <font>
        <color rgb="FF0070C0"/>
      </font>
    </dxf>
    <dxf>
      <font>
        <color rgb="FFFF0000"/>
      </font>
    </dxf>
    <dxf>
      <font>
        <color rgb="FF0070C0"/>
      </font>
    </dxf>
    <dxf>
      <font>
        <color rgb="FFFF0000"/>
      </font>
    </dxf>
    <dxf>
      <font>
        <color rgb="FF0070C0"/>
      </font>
    </dxf>
    <dxf>
      <font>
        <color rgb="FFFF0000"/>
      </font>
    </dxf>
    <dxf>
      <font>
        <color rgb="FF0070C0"/>
      </font>
    </dxf>
    <dxf>
      <font>
        <color rgb="FFFF0000"/>
      </font>
    </dxf>
    <dxf>
      <font>
        <color rgb="FF0070C0"/>
      </font>
    </dxf>
    <dxf>
      <font>
        <color rgb="FFFF0000"/>
      </font>
    </dxf>
    <dxf>
      <font>
        <color rgb="FF0070C0"/>
      </font>
    </dxf>
    <dxf>
      <font>
        <color rgb="FFFF0000"/>
      </font>
    </dxf>
    <dxf>
      <font>
        <color rgb="FF0070C0"/>
      </font>
    </dxf>
    <dxf>
      <font>
        <color rgb="FFFF0000"/>
      </font>
    </dxf>
    <dxf>
      <font>
        <color rgb="FF0070C0"/>
      </font>
    </dxf>
    <dxf>
      <font>
        <color rgb="FFFF0000"/>
      </font>
    </dxf>
    <dxf>
      <font>
        <color rgb="FF0070C0"/>
      </font>
    </dxf>
    <dxf>
      <font>
        <color rgb="FFFF0000"/>
      </font>
    </dxf>
    <dxf>
      <font>
        <color rgb="FF0070C0"/>
      </font>
    </dxf>
    <dxf>
      <font>
        <color rgb="FFFF0000"/>
      </font>
    </dxf>
    <dxf>
      <font>
        <color rgb="FF0070C0"/>
      </font>
    </dxf>
    <dxf>
      <font>
        <color rgb="FFFF0000"/>
      </font>
    </dxf>
    <dxf>
      <font>
        <color rgb="FF0070C0"/>
      </font>
    </dxf>
    <dxf>
      <font>
        <color rgb="FFFF0000"/>
      </font>
    </dxf>
    <dxf>
      <font>
        <color rgb="FF0070C0"/>
      </font>
    </dxf>
    <dxf>
      <font>
        <color rgb="FFFF0000"/>
      </font>
    </dxf>
    <dxf>
      <font>
        <color rgb="FF0070C0"/>
      </font>
    </dxf>
    <dxf>
      <font>
        <color rgb="FFFF0000"/>
      </font>
    </dxf>
    <dxf>
      <font>
        <color rgb="FF0070C0"/>
      </font>
    </dxf>
    <dxf>
      <font>
        <color rgb="FFFF0000"/>
      </font>
    </dxf>
    <dxf>
      <font>
        <color rgb="FF0070C0"/>
      </font>
    </dxf>
    <dxf>
      <font>
        <color rgb="FFFF0000"/>
      </font>
    </dxf>
    <dxf>
      <font>
        <color rgb="FF0070C0"/>
      </font>
    </dxf>
    <dxf>
      <font>
        <color rgb="FFFF0000"/>
      </font>
    </dxf>
    <dxf>
      <font>
        <color rgb="FF0070C0"/>
      </font>
    </dxf>
    <dxf>
      <font>
        <color rgb="FFFF0000"/>
      </font>
    </dxf>
    <dxf>
      <font>
        <color rgb="FF0070C0"/>
      </font>
    </dxf>
    <dxf>
      <font>
        <color rgb="FFFF0000"/>
      </font>
    </dxf>
    <dxf>
      <font>
        <color rgb="FF0070C0"/>
      </font>
    </dxf>
    <dxf>
      <font>
        <color rgb="FFFF0000"/>
      </font>
    </dxf>
    <dxf>
      <font>
        <color rgb="FF0070C0"/>
      </font>
    </dxf>
    <dxf>
      <font>
        <color rgb="FFFF0000"/>
      </font>
    </dxf>
    <dxf>
      <font>
        <color rgb="FF0070C0"/>
      </font>
    </dxf>
    <dxf>
      <font>
        <color rgb="FFFF0000"/>
      </font>
    </dxf>
    <dxf>
      <font>
        <color rgb="FF0070C0"/>
      </font>
    </dxf>
    <dxf>
      <font>
        <color rgb="FFFF0000"/>
      </font>
    </dxf>
    <dxf>
      <font>
        <color rgb="FF0070C0"/>
      </font>
    </dxf>
    <dxf>
      <font>
        <color rgb="FFFF0000"/>
      </font>
    </dxf>
    <dxf>
      <fill>
        <patternFill>
          <bgColor rgb="FFFFFF99"/>
        </patternFill>
      </fill>
    </dxf>
    <dxf>
      <fill>
        <patternFill>
          <bgColor rgb="FFFFCCCC"/>
        </patternFill>
      </fill>
    </dxf>
    <dxf>
      <fill>
        <patternFill>
          <bgColor rgb="FFCCECFF"/>
        </patternFill>
      </fill>
    </dxf>
    <dxf>
      <fill>
        <patternFill>
          <bgColor rgb="FFFFFF99"/>
        </patternFill>
      </fill>
    </dxf>
    <dxf>
      <fill>
        <patternFill>
          <bgColor rgb="FFFFCCCC"/>
        </patternFill>
      </fill>
    </dxf>
    <dxf>
      <fill>
        <patternFill>
          <bgColor rgb="FFCCECFF"/>
        </patternFill>
      </fill>
    </dxf>
    <dxf>
      <fill>
        <patternFill>
          <bgColor rgb="FFFFFF99"/>
        </patternFill>
      </fill>
    </dxf>
    <dxf>
      <fill>
        <patternFill>
          <bgColor rgb="FFFFCCCC"/>
        </patternFill>
      </fill>
    </dxf>
    <dxf>
      <fill>
        <patternFill>
          <bgColor rgb="FFCCECFF"/>
        </patternFill>
      </fill>
    </dxf>
    <dxf>
      <fill>
        <patternFill>
          <bgColor rgb="FFFFFF99"/>
        </patternFill>
      </fill>
    </dxf>
    <dxf>
      <fill>
        <patternFill>
          <bgColor rgb="FFFFCCCC"/>
        </patternFill>
      </fill>
    </dxf>
    <dxf>
      <fill>
        <patternFill>
          <bgColor rgb="FFCCECFF"/>
        </patternFill>
      </fill>
    </dxf>
    <dxf>
      <fill>
        <patternFill>
          <bgColor rgb="FFFFFF99"/>
        </patternFill>
      </fill>
    </dxf>
    <dxf>
      <fill>
        <patternFill>
          <bgColor rgb="FFFFCCCC"/>
        </patternFill>
      </fill>
    </dxf>
    <dxf>
      <fill>
        <patternFill>
          <bgColor rgb="FFCCECFF"/>
        </patternFill>
      </fill>
    </dxf>
    <dxf>
      <fill>
        <patternFill>
          <bgColor rgb="FFFFFF99"/>
        </patternFill>
      </fill>
    </dxf>
    <dxf>
      <fill>
        <patternFill>
          <bgColor rgb="FFFFCCCC"/>
        </patternFill>
      </fill>
    </dxf>
    <dxf>
      <fill>
        <patternFill>
          <bgColor rgb="FFCCECFF"/>
        </patternFill>
      </fill>
    </dxf>
    <dxf>
      <fill>
        <patternFill>
          <bgColor rgb="FFFFCCCC"/>
        </patternFill>
      </fill>
    </dxf>
    <dxf>
      <fill>
        <patternFill>
          <bgColor rgb="FFCCECFF"/>
        </patternFill>
      </fill>
    </dxf>
    <dxf>
      <fill>
        <patternFill>
          <bgColor rgb="FFFFCCCC"/>
        </patternFill>
      </fill>
    </dxf>
    <dxf>
      <fill>
        <patternFill>
          <bgColor rgb="FFCCECFF"/>
        </patternFill>
      </fill>
    </dxf>
    <dxf>
      <fill>
        <patternFill>
          <bgColor rgb="FFFFFF99"/>
        </patternFill>
      </fill>
    </dxf>
    <dxf>
      <fill>
        <patternFill>
          <bgColor rgb="FFFFCCCC"/>
        </patternFill>
      </fill>
    </dxf>
    <dxf>
      <fill>
        <patternFill>
          <bgColor rgb="FFCCECFF"/>
        </patternFill>
      </fill>
    </dxf>
    <dxf>
      <fill>
        <patternFill>
          <bgColor rgb="FFFFFF99"/>
        </patternFill>
      </fill>
    </dxf>
    <dxf>
      <fill>
        <patternFill>
          <bgColor rgb="FFFFCCCC"/>
        </patternFill>
      </fill>
    </dxf>
    <dxf>
      <fill>
        <patternFill>
          <bgColor rgb="FFCCECFF"/>
        </patternFill>
      </fill>
    </dxf>
    <dxf>
      <fill>
        <patternFill>
          <bgColor rgb="FFFFFF99"/>
        </patternFill>
      </fill>
    </dxf>
    <dxf>
      <fill>
        <patternFill>
          <bgColor rgb="FFFFCCCC"/>
        </patternFill>
      </fill>
    </dxf>
    <dxf>
      <fill>
        <patternFill>
          <bgColor rgb="FFCCECFF"/>
        </patternFill>
      </fill>
    </dxf>
    <dxf>
      <fill>
        <patternFill>
          <bgColor rgb="FFFFFF99"/>
        </patternFill>
      </fill>
    </dxf>
    <dxf>
      <fill>
        <patternFill>
          <bgColor rgb="FFFFCCCC"/>
        </patternFill>
      </fill>
    </dxf>
    <dxf>
      <fill>
        <patternFill>
          <bgColor rgb="FFCCECFF"/>
        </patternFill>
      </fill>
    </dxf>
    <dxf>
      <fill>
        <patternFill>
          <bgColor rgb="FFFFFF99"/>
        </patternFill>
      </fill>
    </dxf>
    <dxf>
      <fill>
        <patternFill>
          <bgColor rgb="FFFFCCCC"/>
        </patternFill>
      </fill>
    </dxf>
    <dxf>
      <fill>
        <patternFill>
          <bgColor rgb="FFCCECFF"/>
        </patternFill>
      </fill>
    </dxf>
    <dxf>
      <fill>
        <patternFill>
          <bgColor rgb="FFFFFF99"/>
        </patternFill>
      </fill>
    </dxf>
    <dxf>
      <fill>
        <patternFill>
          <bgColor rgb="FFFFCCCC"/>
        </patternFill>
      </fill>
    </dxf>
    <dxf>
      <fill>
        <patternFill>
          <bgColor rgb="FFCCECFF"/>
        </patternFill>
      </fill>
    </dxf>
    <dxf>
      <fill>
        <patternFill>
          <bgColor rgb="FFFFCCCC"/>
        </patternFill>
      </fill>
    </dxf>
    <dxf>
      <fill>
        <patternFill>
          <bgColor rgb="FFCCECFF"/>
        </patternFill>
      </fill>
    </dxf>
    <dxf>
      <fill>
        <patternFill>
          <bgColor rgb="FFFFCCCC"/>
        </patternFill>
      </fill>
    </dxf>
    <dxf>
      <fill>
        <patternFill>
          <bgColor rgb="FFCCECFF"/>
        </patternFill>
      </fill>
    </dxf>
    <dxf>
      <fill>
        <patternFill>
          <bgColor rgb="FFFFFF99"/>
        </patternFill>
      </fill>
    </dxf>
    <dxf>
      <fill>
        <patternFill>
          <bgColor rgb="FFFFCCCC"/>
        </patternFill>
      </fill>
    </dxf>
    <dxf>
      <fill>
        <patternFill>
          <bgColor rgb="FFCCECFF"/>
        </patternFill>
      </fill>
    </dxf>
    <dxf>
      <fill>
        <patternFill>
          <bgColor rgb="FFFFFF99"/>
        </patternFill>
      </fill>
    </dxf>
    <dxf>
      <fill>
        <patternFill>
          <bgColor rgb="FFFFCCCC"/>
        </patternFill>
      </fill>
    </dxf>
    <dxf>
      <fill>
        <patternFill>
          <bgColor rgb="FFCCECFF"/>
        </patternFill>
      </fill>
    </dxf>
    <dxf>
      <fill>
        <patternFill>
          <bgColor rgb="FFFFFF99"/>
        </patternFill>
      </fill>
    </dxf>
    <dxf>
      <fill>
        <patternFill>
          <bgColor rgb="FFFFCCCC"/>
        </patternFill>
      </fill>
    </dxf>
    <dxf>
      <fill>
        <patternFill>
          <bgColor rgb="FFCCECFF"/>
        </patternFill>
      </fill>
    </dxf>
    <dxf>
      <fill>
        <patternFill>
          <bgColor rgb="FFFFFF99"/>
        </patternFill>
      </fill>
    </dxf>
    <dxf>
      <fill>
        <patternFill>
          <bgColor rgb="FFFFCCCC"/>
        </patternFill>
      </fill>
    </dxf>
    <dxf>
      <fill>
        <patternFill>
          <bgColor rgb="FFCCECFF"/>
        </patternFill>
      </fill>
    </dxf>
    <dxf>
      <fill>
        <patternFill>
          <bgColor rgb="FFFFFF99"/>
        </patternFill>
      </fill>
    </dxf>
    <dxf>
      <fill>
        <patternFill>
          <bgColor rgb="FFFFCCCC"/>
        </patternFill>
      </fill>
    </dxf>
    <dxf>
      <fill>
        <patternFill>
          <bgColor rgb="FFCCECFF"/>
        </patternFill>
      </fill>
    </dxf>
    <dxf>
      <fill>
        <patternFill>
          <bgColor rgb="FFFFFF99"/>
        </patternFill>
      </fill>
    </dxf>
    <dxf>
      <fill>
        <patternFill>
          <bgColor rgb="FFFFCCCC"/>
        </patternFill>
      </fill>
    </dxf>
    <dxf>
      <fill>
        <patternFill>
          <bgColor rgb="FFCCECFF"/>
        </patternFill>
      </fill>
    </dxf>
    <dxf>
      <fill>
        <patternFill>
          <bgColor rgb="FFFFCCCC"/>
        </patternFill>
      </fill>
    </dxf>
    <dxf>
      <fill>
        <patternFill>
          <bgColor rgb="FFCCECFF"/>
        </patternFill>
      </fill>
    </dxf>
    <dxf>
      <fill>
        <patternFill>
          <bgColor rgb="FFFFCCCC"/>
        </patternFill>
      </fill>
    </dxf>
    <dxf>
      <fill>
        <patternFill>
          <bgColor rgb="FFCCECFF"/>
        </patternFill>
      </fill>
    </dxf>
    <dxf>
      <fill>
        <patternFill>
          <bgColor rgb="FFFFFF99"/>
        </patternFill>
      </fill>
    </dxf>
    <dxf>
      <fill>
        <patternFill>
          <bgColor rgb="FFFFCCCC"/>
        </patternFill>
      </fill>
    </dxf>
    <dxf>
      <fill>
        <patternFill>
          <bgColor rgb="FFCCECFF"/>
        </patternFill>
      </fill>
    </dxf>
    <dxf>
      <fill>
        <patternFill>
          <bgColor rgb="FFFFFF99"/>
        </patternFill>
      </fill>
    </dxf>
    <dxf>
      <fill>
        <patternFill>
          <bgColor rgb="FFFFCCCC"/>
        </patternFill>
      </fill>
    </dxf>
    <dxf>
      <fill>
        <patternFill>
          <bgColor rgb="FFCCECFF"/>
        </patternFill>
      </fill>
    </dxf>
    <dxf>
      <fill>
        <patternFill>
          <bgColor rgb="FFFFFF99"/>
        </patternFill>
      </fill>
    </dxf>
    <dxf>
      <fill>
        <patternFill>
          <bgColor rgb="FFFFCCCC"/>
        </patternFill>
      </fill>
    </dxf>
    <dxf>
      <fill>
        <patternFill>
          <bgColor rgb="FFCCECFF"/>
        </patternFill>
      </fill>
    </dxf>
    <dxf>
      <fill>
        <patternFill>
          <bgColor rgb="FFFFFF99"/>
        </patternFill>
      </fill>
    </dxf>
    <dxf>
      <fill>
        <patternFill>
          <bgColor rgb="FFFFCCCC"/>
        </patternFill>
      </fill>
    </dxf>
    <dxf>
      <fill>
        <patternFill>
          <bgColor rgb="FFCCECFF"/>
        </patternFill>
      </fill>
    </dxf>
    <dxf>
      <fill>
        <patternFill>
          <bgColor rgb="FFFFFF99"/>
        </patternFill>
      </fill>
    </dxf>
    <dxf>
      <fill>
        <patternFill>
          <bgColor rgb="FFFFCCCC"/>
        </patternFill>
      </fill>
    </dxf>
    <dxf>
      <fill>
        <patternFill>
          <bgColor rgb="FFCCECFF"/>
        </patternFill>
      </fill>
    </dxf>
    <dxf>
      <fill>
        <patternFill>
          <bgColor rgb="FFFFFF99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CCCC"/>
        </patternFill>
      </fill>
    </dxf>
    <dxf>
      <fill>
        <patternFill>
          <bgColor rgb="FFCCECFF"/>
        </patternFill>
      </fill>
    </dxf>
    <dxf>
      <fill>
        <patternFill>
          <bgColor rgb="FFFFCCCC"/>
        </patternFill>
      </fill>
    </dxf>
    <dxf>
      <fill>
        <patternFill>
          <bgColor rgb="FFCCECFF"/>
        </patternFill>
      </fill>
    </dxf>
    <dxf>
      <fill>
        <patternFill>
          <bgColor rgb="FFFFCCCC"/>
        </patternFill>
      </fill>
    </dxf>
    <dxf>
      <fill>
        <patternFill>
          <bgColor rgb="FFCCECFF"/>
        </patternFill>
      </fill>
    </dxf>
    <dxf>
      <fill>
        <patternFill>
          <bgColor rgb="FFFFCCCC"/>
        </patternFill>
      </fill>
    </dxf>
    <dxf>
      <fill>
        <patternFill>
          <bgColor rgb="FFCCECFF"/>
        </patternFill>
      </fill>
    </dxf>
    <dxf>
      <fill>
        <patternFill>
          <bgColor rgb="FFFFCCCC"/>
        </patternFill>
      </fill>
    </dxf>
    <dxf>
      <fill>
        <patternFill>
          <bgColor rgb="FFCCECFF"/>
        </patternFill>
      </fill>
    </dxf>
    <dxf>
      <fill>
        <patternFill>
          <bgColor rgb="FFFFCCCC"/>
        </patternFill>
      </fill>
    </dxf>
    <dxf>
      <fill>
        <patternFill>
          <bgColor rgb="FFCCECFF"/>
        </patternFill>
      </fill>
    </dxf>
    <dxf>
      <fill>
        <patternFill>
          <bgColor rgb="FFFFCCCC"/>
        </patternFill>
      </fill>
    </dxf>
    <dxf>
      <fill>
        <patternFill>
          <bgColor rgb="FFCCECFF"/>
        </patternFill>
      </fill>
    </dxf>
    <dxf>
      <fill>
        <patternFill>
          <bgColor rgb="FFFFCCCC"/>
        </patternFill>
      </fill>
    </dxf>
    <dxf>
      <fill>
        <patternFill>
          <bgColor rgb="FFCCECFF"/>
        </patternFill>
      </fill>
    </dxf>
    <dxf>
      <fill>
        <patternFill>
          <bgColor rgb="FFFFCCCC"/>
        </patternFill>
      </fill>
    </dxf>
    <dxf>
      <fill>
        <patternFill>
          <bgColor rgb="FFCCECFF"/>
        </patternFill>
      </fill>
    </dxf>
    <dxf>
      <fill>
        <patternFill>
          <bgColor rgb="FFFFFF00"/>
        </patternFill>
      </fill>
    </dxf>
    <dxf>
      <fill>
        <patternFill>
          <bgColor rgb="FFFFCCCC"/>
        </patternFill>
      </fill>
    </dxf>
    <dxf>
      <fill>
        <patternFill>
          <bgColor rgb="FFCCECFF"/>
        </patternFill>
      </fill>
    </dxf>
    <dxf>
      <fill>
        <patternFill>
          <bgColor rgb="FFFFCCCC"/>
        </patternFill>
      </fill>
    </dxf>
    <dxf>
      <fill>
        <patternFill>
          <bgColor rgb="FFCCECFF"/>
        </patternFill>
      </fill>
    </dxf>
    <dxf>
      <fill>
        <patternFill>
          <bgColor rgb="FFFFCCCC"/>
        </patternFill>
      </fill>
    </dxf>
    <dxf>
      <fill>
        <patternFill>
          <bgColor rgb="FFCCECFF"/>
        </patternFill>
      </fill>
    </dxf>
    <dxf>
      <fill>
        <patternFill>
          <bgColor rgb="FFFFCCCC"/>
        </patternFill>
      </fill>
    </dxf>
    <dxf>
      <fill>
        <patternFill>
          <bgColor rgb="FFCCECFF"/>
        </patternFill>
      </fill>
    </dxf>
    <dxf>
      <fill>
        <patternFill>
          <bgColor rgb="FFFFCCCC"/>
        </patternFill>
      </fill>
    </dxf>
    <dxf>
      <fill>
        <patternFill>
          <bgColor rgb="FFCCECFF"/>
        </patternFill>
      </fill>
    </dxf>
    <dxf>
      <fill>
        <patternFill>
          <bgColor rgb="FFFFCCCC"/>
        </patternFill>
      </fill>
    </dxf>
    <dxf>
      <fill>
        <patternFill>
          <bgColor rgb="FFCCECFF"/>
        </patternFill>
      </fill>
    </dxf>
    <dxf>
      <fill>
        <patternFill>
          <bgColor rgb="FFFFCCCC"/>
        </patternFill>
      </fill>
    </dxf>
    <dxf>
      <fill>
        <patternFill>
          <bgColor rgb="FFCCECFF"/>
        </patternFill>
      </fill>
    </dxf>
    <dxf>
      <fill>
        <patternFill>
          <bgColor rgb="FFFFCCCC"/>
        </patternFill>
      </fill>
    </dxf>
    <dxf>
      <fill>
        <patternFill>
          <bgColor rgb="FFCCECFF"/>
        </patternFill>
      </fill>
    </dxf>
    <dxf>
      <fill>
        <patternFill>
          <bgColor rgb="FFFFFF99"/>
        </patternFill>
      </fill>
    </dxf>
    <dxf>
      <fill>
        <patternFill>
          <bgColor rgb="FFFFCCCC"/>
        </patternFill>
      </fill>
    </dxf>
    <dxf>
      <fill>
        <patternFill>
          <bgColor rgb="FFCCECFF"/>
        </patternFill>
      </fill>
    </dxf>
    <dxf>
      <fill>
        <patternFill>
          <bgColor rgb="FFFFFF99"/>
        </patternFill>
      </fill>
    </dxf>
    <dxf>
      <fill>
        <patternFill>
          <bgColor rgb="FFFFCCCC"/>
        </patternFill>
      </fill>
    </dxf>
    <dxf>
      <fill>
        <patternFill>
          <bgColor rgb="FFCCECFF"/>
        </patternFill>
      </fill>
    </dxf>
    <dxf>
      <fill>
        <patternFill>
          <bgColor rgb="FFFFFF99"/>
        </patternFill>
      </fill>
    </dxf>
    <dxf>
      <fill>
        <patternFill>
          <bgColor rgb="FFFFCCCC"/>
        </patternFill>
      </fill>
    </dxf>
    <dxf>
      <fill>
        <patternFill>
          <bgColor rgb="FFCCECFF"/>
        </patternFill>
      </fill>
    </dxf>
    <dxf>
      <fill>
        <patternFill>
          <bgColor rgb="FFFFFF99"/>
        </patternFill>
      </fill>
    </dxf>
    <dxf>
      <fill>
        <patternFill>
          <bgColor rgb="FFFFCCCC"/>
        </patternFill>
      </fill>
    </dxf>
    <dxf>
      <fill>
        <patternFill>
          <bgColor rgb="FFCCECFF"/>
        </patternFill>
      </fill>
    </dxf>
    <dxf>
      <fill>
        <patternFill>
          <bgColor rgb="FFFFFF99"/>
        </patternFill>
      </fill>
    </dxf>
    <dxf>
      <fill>
        <patternFill>
          <bgColor rgb="FFFFCCCC"/>
        </patternFill>
      </fill>
    </dxf>
    <dxf>
      <fill>
        <patternFill>
          <bgColor rgb="FFCCECFF"/>
        </patternFill>
      </fill>
    </dxf>
    <dxf>
      <fill>
        <patternFill>
          <bgColor rgb="FFFFFF99"/>
        </patternFill>
      </fill>
    </dxf>
    <dxf>
      <fill>
        <patternFill>
          <bgColor rgb="FFFFCCCC"/>
        </patternFill>
      </fill>
    </dxf>
    <dxf>
      <fill>
        <patternFill>
          <bgColor rgb="FFCCECFF"/>
        </patternFill>
      </fill>
    </dxf>
    <dxf>
      <fill>
        <patternFill>
          <bgColor rgb="FFFFCCCC"/>
        </patternFill>
      </fill>
    </dxf>
    <dxf>
      <fill>
        <patternFill>
          <bgColor rgb="FFCCECFF"/>
        </patternFill>
      </fill>
    </dxf>
    <dxf>
      <fill>
        <patternFill>
          <bgColor rgb="FFFFCCCC"/>
        </patternFill>
      </fill>
    </dxf>
    <dxf>
      <fill>
        <patternFill>
          <bgColor rgb="FFCCECFF"/>
        </patternFill>
      </fill>
    </dxf>
    <dxf>
      <fill>
        <patternFill>
          <bgColor rgb="FFFFFF99"/>
        </patternFill>
      </fill>
    </dxf>
    <dxf>
      <fill>
        <patternFill>
          <bgColor rgb="FFFFCCCC"/>
        </patternFill>
      </fill>
    </dxf>
    <dxf>
      <fill>
        <patternFill>
          <bgColor rgb="FFCCECFF"/>
        </patternFill>
      </fill>
    </dxf>
    <dxf>
      <fill>
        <patternFill>
          <bgColor rgb="FFFFFF99"/>
        </patternFill>
      </fill>
    </dxf>
    <dxf>
      <fill>
        <patternFill>
          <bgColor rgb="FFFFCCCC"/>
        </patternFill>
      </fill>
    </dxf>
    <dxf>
      <fill>
        <patternFill>
          <bgColor rgb="FFCCECFF"/>
        </patternFill>
      </fill>
    </dxf>
    <dxf>
      <fill>
        <patternFill>
          <bgColor rgb="FFFFFF99"/>
        </patternFill>
      </fill>
    </dxf>
    <dxf>
      <fill>
        <patternFill>
          <bgColor rgb="FFFFCCCC"/>
        </patternFill>
      </fill>
    </dxf>
    <dxf>
      <fill>
        <patternFill>
          <bgColor rgb="FFCCECFF"/>
        </patternFill>
      </fill>
    </dxf>
    <dxf>
      <fill>
        <patternFill>
          <bgColor rgb="FFFFFF99"/>
        </patternFill>
      </fill>
    </dxf>
    <dxf>
      <fill>
        <patternFill>
          <bgColor rgb="FFFFCCCC"/>
        </patternFill>
      </fill>
    </dxf>
    <dxf>
      <fill>
        <patternFill>
          <bgColor rgb="FFCCECFF"/>
        </patternFill>
      </fill>
    </dxf>
    <dxf>
      <fill>
        <patternFill>
          <bgColor rgb="FFFFFF99"/>
        </patternFill>
      </fill>
    </dxf>
    <dxf>
      <fill>
        <patternFill>
          <bgColor rgb="FFFFCCCC"/>
        </patternFill>
      </fill>
    </dxf>
    <dxf>
      <fill>
        <patternFill>
          <bgColor rgb="FFCCECFF"/>
        </patternFill>
      </fill>
    </dxf>
    <dxf>
      <fill>
        <patternFill>
          <bgColor rgb="FFFFFF99"/>
        </patternFill>
      </fill>
    </dxf>
    <dxf>
      <fill>
        <patternFill>
          <bgColor rgb="FFFFCCCC"/>
        </patternFill>
      </fill>
    </dxf>
    <dxf>
      <fill>
        <patternFill>
          <bgColor rgb="FFCCECFF"/>
        </patternFill>
      </fill>
    </dxf>
    <dxf>
      <fill>
        <patternFill>
          <bgColor rgb="FFFFCCCC"/>
        </patternFill>
      </fill>
    </dxf>
    <dxf>
      <fill>
        <patternFill>
          <bgColor rgb="FFCCECFF"/>
        </patternFill>
      </fill>
    </dxf>
    <dxf>
      <fill>
        <patternFill>
          <bgColor rgb="FFFFCCCC"/>
        </patternFill>
      </fill>
    </dxf>
    <dxf>
      <fill>
        <patternFill>
          <bgColor rgb="FFCCECFF"/>
        </patternFill>
      </fill>
    </dxf>
    <dxf>
      <fill>
        <patternFill>
          <bgColor rgb="FFFFFF99"/>
        </patternFill>
      </fill>
    </dxf>
    <dxf>
      <fill>
        <patternFill>
          <bgColor rgb="FFFFCCCC"/>
        </patternFill>
      </fill>
    </dxf>
    <dxf>
      <fill>
        <patternFill>
          <bgColor rgb="FFCCECFF"/>
        </patternFill>
      </fill>
    </dxf>
    <dxf>
      <fill>
        <patternFill>
          <bgColor rgb="FFFFFF99"/>
        </patternFill>
      </fill>
    </dxf>
    <dxf>
      <fill>
        <patternFill>
          <bgColor rgb="FFFFCCCC"/>
        </patternFill>
      </fill>
    </dxf>
    <dxf>
      <fill>
        <patternFill>
          <bgColor rgb="FFCCECFF"/>
        </patternFill>
      </fill>
    </dxf>
    <dxf>
      <fill>
        <patternFill>
          <bgColor rgb="FFFFFF99"/>
        </patternFill>
      </fill>
    </dxf>
    <dxf>
      <fill>
        <patternFill>
          <bgColor rgb="FFFFCCCC"/>
        </patternFill>
      </fill>
    </dxf>
    <dxf>
      <fill>
        <patternFill>
          <bgColor rgb="FFCCECFF"/>
        </patternFill>
      </fill>
    </dxf>
    <dxf>
      <fill>
        <patternFill>
          <bgColor rgb="FFFFFF99"/>
        </patternFill>
      </fill>
    </dxf>
    <dxf>
      <fill>
        <patternFill>
          <bgColor rgb="FFFFCCCC"/>
        </patternFill>
      </fill>
    </dxf>
    <dxf>
      <fill>
        <patternFill>
          <bgColor rgb="FFCCECFF"/>
        </patternFill>
      </fill>
    </dxf>
    <dxf>
      <fill>
        <patternFill>
          <bgColor rgb="FFFFFF99"/>
        </patternFill>
      </fill>
    </dxf>
    <dxf>
      <fill>
        <patternFill>
          <bgColor rgb="FFFFCCCC"/>
        </patternFill>
      </fill>
    </dxf>
    <dxf>
      <fill>
        <patternFill>
          <bgColor rgb="FFCCECFF"/>
        </patternFill>
      </fill>
    </dxf>
    <dxf>
      <fill>
        <patternFill>
          <bgColor rgb="FFFFFF99"/>
        </patternFill>
      </fill>
    </dxf>
    <dxf>
      <fill>
        <patternFill>
          <bgColor rgb="FFFFCCCC"/>
        </patternFill>
      </fill>
    </dxf>
    <dxf>
      <fill>
        <patternFill>
          <bgColor rgb="FFCCECFF"/>
        </patternFill>
      </fill>
    </dxf>
    <dxf>
      <fill>
        <patternFill>
          <bgColor rgb="FFFFCCCC"/>
        </patternFill>
      </fill>
    </dxf>
    <dxf>
      <fill>
        <patternFill>
          <bgColor rgb="FFCCECFF"/>
        </patternFill>
      </fill>
    </dxf>
    <dxf>
      <fill>
        <patternFill>
          <bgColor rgb="FFFFCCCC"/>
        </patternFill>
      </fill>
    </dxf>
    <dxf>
      <fill>
        <patternFill>
          <bgColor rgb="FFCCECFF"/>
        </patternFill>
      </fill>
    </dxf>
    <dxf>
      <fill>
        <patternFill>
          <bgColor rgb="FFFFFF99"/>
        </patternFill>
      </fill>
    </dxf>
    <dxf>
      <fill>
        <patternFill>
          <bgColor rgb="FFFFCCCC"/>
        </patternFill>
      </fill>
    </dxf>
    <dxf>
      <fill>
        <patternFill>
          <bgColor rgb="FFCCECFF"/>
        </patternFill>
      </fill>
    </dxf>
    <dxf>
      <fill>
        <patternFill>
          <bgColor rgb="FFFFFF99"/>
        </patternFill>
      </fill>
    </dxf>
    <dxf>
      <fill>
        <patternFill>
          <bgColor rgb="FFFFCCCC"/>
        </patternFill>
      </fill>
    </dxf>
    <dxf>
      <fill>
        <patternFill>
          <bgColor rgb="FFCCECFF"/>
        </patternFill>
      </fill>
    </dxf>
    <dxf>
      <fill>
        <patternFill>
          <bgColor rgb="FFFFFF99"/>
        </patternFill>
      </fill>
    </dxf>
    <dxf>
      <fill>
        <patternFill>
          <bgColor rgb="FFFFCCCC"/>
        </patternFill>
      </fill>
    </dxf>
    <dxf>
      <fill>
        <patternFill>
          <bgColor rgb="FFCCECFF"/>
        </patternFill>
      </fill>
    </dxf>
    <dxf>
      <fill>
        <patternFill>
          <bgColor rgb="FFFFFF99"/>
        </patternFill>
      </fill>
    </dxf>
    <dxf>
      <fill>
        <patternFill>
          <bgColor rgb="FFFFCCCC"/>
        </patternFill>
      </fill>
    </dxf>
    <dxf>
      <fill>
        <patternFill>
          <bgColor rgb="FFCCECFF"/>
        </patternFill>
      </fill>
    </dxf>
    <dxf>
      <fill>
        <patternFill>
          <bgColor rgb="FFFFFF99"/>
        </patternFill>
      </fill>
    </dxf>
    <dxf>
      <fill>
        <patternFill>
          <bgColor rgb="FFFFCCCC"/>
        </patternFill>
      </fill>
    </dxf>
    <dxf>
      <fill>
        <patternFill>
          <bgColor rgb="FFCCECFF"/>
        </patternFill>
      </fill>
    </dxf>
    <dxf>
      <fill>
        <patternFill>
          <bgColor rgb="FFFFFF99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CCCC"/>
        </patternFill>
      </fill>
    </dxf>
    <dxf>
      <fill>
        <patternFill>
          <bgColor rgb="FFCCECFF"/>
        </patternFill>
      </fill>
    </dxf>
    <dxf>
      <fill>
        <patternFill>
          <bgColor rgb="FFFFCCCC"/>
        </patternFill>
      </fill>
    </dxf>
    <dxf>
      <fill>
        <patternFill>
          <bgColor rgb="FFCCECFF"/>
        </patternFill>
      </fill>
    </dxf>
    <dxf>
      <fill>
        <patternFill>
          <bgColor rgb="FFFFCCCC"/>
        </patternFill>
      </fill>
    </dxf>
    <dxf>
      <fill>
        <patternFill>
          <bgColor rgb="FFCCECFF"/>
        </patternFill>
      </fill>
    </dxf>
    <dxf>
      <fill>
        <patternFill>
          <bgColor rgb="FFFFCCCC"/>
        </patternFill>
      </fill>
    </dxf>
    <dxf>
      <fill>
        <patternFill>
          <bgColor rgb="FFCCECFF"/>
        </patternFill>
      </fill>
    </dxf>
    <dxf>
      <fill>
        <patternFill>
          <bgColor rgb="FFFFCCCC"/>
        </patternFill>
      </fill>
    </dxf>
    <dxf>
      <fill>
        <patternFill>
          <bgColor rgb="FFCCECFF"/>
        </patternFill>
      </fill>
    </dxf>
    <dxf>
      <fill>
        <patternFill>
          <bgColor rgb="FFFFCCCC"/>
        </patternFill>
      </fill>
    </dxf>
    <dxf>
      <fill>
        <patternFill>
          <bgColor rgb="FFCCECFF"/>
        </patternFill>
      </fill>
    </dxf>
    <dxf>
      <fill>
        <patternFill>
          <bgColor rgb="FFFFCCCC"/>
        </patternFill>
      </fill>
    </dxf>
    <dxf>
      <fill>
        <patternFill>
          <bgColor rgb="FFCCECFF"/>
        </patternFill>
      </fill>
    </dxf>
    <dxf>
      <fill>
        <patternFill>
          <bgColor rgb="FFFFCCCC"/>
        </patternFill>
      </fill>
    </dxf>
    <dxf>
      <fill>
        <patternFill>
          <bgColor rgb="FFCCECFF"/>
        </patternFill>
      </fill>
    </dxf>
    <dxf>
      <fill>
        <patternFill>
          <bgColor rgb="FFFFCCCC"/>
        </patternFill>
      </fill>
    </dxf>
    <dxf>
      <fill>
        <patternFill>
          <bgColor rgb="FFCCECFF"/>
        </patternFill>
      </fill>
    </dxf>
    <dxf>
      <fill>
        <patternFill>
          <bgColor rgb="FFFFFF00"/>
        </patternFill>
      </fill>
    </dxf>
    <dxf>
      <fill>
        <patternFill>
          <bgColor rgb="FFFFCCCC"/>
        </patternFill>
      </fill>
    </dxf>
    <dxf>
      <fill>
        <patternFill>
          <bgColor rgb="FFCCECFF"/>
        </patternFill>
      </fill>
    </dxf>
    <dxf>
      <fill>
        <patternFill>
          <bgColor rgb="FFFFCCCC"/>
        </patternFill>
      </fill>
    </dxf>
    <dxf>
      <fill>
        <patternFill>
          <bgColor rgb="FFCCECFF"/>
        </patternFill>
      </fill>
    </dxf>
    <dxf>
      <fill>
        <patternFill>
          <bgColor rgb="FFFFCCCC"/>
        </patternFill>
      </fill>
    </dxf>
    <dxf>
      <fill>
        <patternFill>
          <bgColor rgb="FFCCECFF"/>
        </patternFill>
      </fill>
    </dxf>
    <dxf>
      <fill>
        <patternFill>
          <bgColor rgb="FFFFCCCC"/>
        </patternFill>
      </fill>
    </dxf>
    <dxf>
      <fill>
        <patternFill>
          <bgColor rgb="FFCCECFF"/>
        </patternFill>
      </fill>
    </dxf>
    <dxf>
      <fill>
        <patternFill>
          <bgColor rgb="FFFFCCCC"/>
        </patternFill>
      </fill>
    </dxf>
    <dxf>
      <fill>
        <patternFill>
          <bgColor rgb="FFCCECFF"/>
        </patternFill>
      </fill>
    </dxf>
    <dxf>
      <fill>
        <patternFill>
          <bgColor rgb="FFFFCCCC"/>
        </patternFill>
      </fill>
    </dxf>
    <dxf>
      <fill>
        <patternFill>
          <bgColor rgb="FFCCECFF"/>
        </patternFill>
      </fill>
    </dxf>
    <dxf>
      <fill>
        <patternFill>
          <bgColor rgb="FFFFCCCC"/>
        </patternFill>
      </fill>
    </dxf>
    <dxf>
      <fill>
        <patternFill>
          <bgColor rgb="FFCCECFF"/>
        </patternFill>
      </fill>
    </dxf>
    <dxf>
      <fill>
        <patternFill>
          <bgColor rgb="FFFFCCCC"/>
        </patternFill>
      </fill>
    </dxf>
    <dxf>
      <fill>
        <patternFill>
          <bgColor rgb="FFCCECFF"/>
        </patternFill>
      </fill>
    </dxf>
    <dxf>
      <font>
        <b val="0"/>
        <i val="0"/>
        <color rgb="FFFF0000"/>
      </font>
    </dxf>
    <dxf>
      <font>
        <b val="0"/>
        <i val="0"/>
        <color rgb="FF0070C0"/>
      </font>
    </dxf>
    <dxf>
      <font>
        <b/>
        <i val="0"/>
        <color rgb="FFFF0000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0070C0"/>
      </font>
    </dxf>
    <dxf>
      <fill>
        <patternFill patternType="lightGray">
          <fgColor rgb="FFFF0000"/>
        </patternFill>
      </fill>
    </dxf>
    <dxf>
      <fill>
        <patternFill patternType="solid">
          <fgColor auto="1"/>
          <bgColor rgb="FFFFC000"/>
        </patternFill>
      </fill>
    </dxf>
    <dxf>
      <fill>
        <patternFill patternType="lightGray">
          <fgColor theme="4"/>
          <bgColor auto="1"/>
        </patternFill>
      </fill>
    </dxf>
    <dxf>
      <font>
        <b/>
        <i val="0"/>
        <color rgb="FFFF0000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0070C0"/>
      </font>
    </dxf>
    <dxf>
      <font>
        <b val="0"/>
        <i val="0"/>
        <color rgb="FFFF0000"/>
      </font>
    </dxf>
    <dxf>
      <font>
        <b val="0"/>
        <i val="0"/>
        <color rgb="FF0070C0"/>
      </font>
    </dxf>
    <dxf>
      <font>
        <b/>
        <i val="0"/>
        <color rgb="FFFF0000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0070C0"/>
      </font>
    </dxf>
    <dxf>
      <fill>
        <patternFill patternType="lightGray">
          <fgColor rgb="FFFF0000"/>
        </patternFill>
      </fill>
    </dxf>
    <dxf>
      <fill>
        <patternFill patternType="lightGray">
          <fgColor theme="4"/>
          <bgColor auto="1"/>
        </patternFill>
      </fill>
    </dxf>
    <dxf>
      <fill>
        <patternFill patternType="lightGray">
          <fgColor rgb="FFFF0000"/>
        </patternFill>
      </fill>
    </dxf>
    <dxf>
      <fill>
        <patternFill patternType="lightGray">
          <fgColor theme="4"/>
          <bgColor auto="1"/>
        </patternFill>
      </fill>
    </dxf>
    <dxf>
      <fill>
        <patternFill patternType="lightGray">
          <fgColor rgb="FFFF0000"/>
        </patternFill>
      </fill>
    </dxf>
    <dxf>
      <fill>
        <patternFill patternType="lightGray">
          <fgColor theme="4"/>
          <bgColor auto="1"/>
        </patternFill>
      </fill>
    </dxf>
    <dxf>
      <fill>
        <patternFill patternType="lightGray">
          <fgColor rgb="FFFF0000"/>
        </patternFill>
      </fill>
    </dxf>
    <dxf>
      <fill>
        <patternFill patternType="lightGray">
          <fgColor theme="4"/>
          <bgColor auto="1"/>
        </patternFill>
      </fill>
    </dxf>
    <dxf>
      <fill>
        <patternFill patternType="lightGray">
          <fgColor rgb="FFFF0000"/>
        </patternFill>
      </fill>
    </dxf>
    <dxf>
      <fill>
        <patternFill patternType="solid">
          <fgColor auto="1"/>
          <bgColor rgb="FFFFC000"/>
        </patternFill>
      </fill>
    </dxf>
    <dxf>
      <fill>
        <patternFill patternType="lightGray">
          <fgColor theme="4"/>
          <bgColor auto="1"/>
        </patternFill>
      </fill>
    </dxf>
    <dxf>
      <font>
        <b/>
        <i val="0"/>
        <color rgb="FFFF0000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0070C0"/>
      </font>
    </dxf>
    <dxf>
      <font>
        <b val="0"/>
        <i val="0"/>
        <color rgb="FFFF0000"/>
      </font>
    </dxf>
    <dxf>
      <font>
        <b val="0"/>
        <i val="0"/>
        <color rgb="FF0070C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14996795556505021"/>
        </patternFill>
      </fill>
    </dxf>
    <dxf>
      <font>
        <b/>
        <i val="0"/>
        <color rgb="FFFF0000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0070C0"/>
      </font>
    </dxf>
    <dxf>
      <font>
        <color rgb="FF0070C0"/>
      </font>
    </dxf>
    <dxf>
      <font>
        <color rgb="FFFF0000"/>
      </font>
    </dxf>
    <dxf>
      <font>
        <color rgb="FF0070C0"/>
      </font>
    </dxf>
    <dxf>
      <font>
        <color rgb="FFFF0000"/>
      </font>
    </dxf>
    <dxf>
      <font>
        <color rgb="FF0070C0"/>
      </font>
    </dxf>
    <dxf>
      <font>
        <color rgb="FFFF0000"/>
      </font>
    </dxf>
    <dxf>
      <font>
        <color rgb="FF0070C0"/>
      </font>
    </dxf>
    <dxf>
      <font>
        <color rgb="FFFF0000"/>
      </font>
    </dxf>
    <dxf>
      <font>
        <color rgb="FF0070C0"/>
      </font>
    </dxf>
    <dxf>
      <font>
        <color rgb="FFFF0000"/>
      </font>
    </dxf>
    <dxf>
      <font>
        <color rgb="FF0070C0"/>
      </font>
    </dxf>
    <dxf>
      <font>
        <color rgb="FFFF0000"/>
      </font>
    </dxf>
    <dxf>
      <font>
        <color rgb="FF0070C0"/>
      </font>
    </dxf>
    <dxf>
      <font>
        <color rgb="FFFF0000"/>
      </font>
    </dxf>
    <dxf>
      <font>
        <color rgb="FF0070C0"/>
      </font>
    </dxf>
    <dxf>
      <font>
        <color rgb="FFFF0000"/>
      </font>
    </dxf>
  </dxfs>
  <tableStyles count="0" defaultTableStyle="TableStyleMedium2" defaultPivotStyle="PivotStyleLight16"/>
  <colors>
    <mruColors>
      <color rgb="FFFFFF99"/>
      <color rgb="FFFFCCCC"/>
      <color rgb="FFCCECFF"/>
      <color rgb="FFFFFFCC"/>
      <color rgb="FF99CCFF"/>
      <color rgb="FFE69696"/>
      <color rgb="FFD99593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externalLink" Target="externalLinks/externalLink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externalLink" Target="externalLinks/externalLink1.xml"/><Relationship Id="rId45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tyles" Target="styles.xml"/></Relationships>
</file>

<file path=xl/ctrlProps/ctrlProp1.xml><?xml version="1.0" encoding="utf-8"?>
<formControlPr xmlns="http://schemas.microsoft.com/office/spreadsheetml/2009/9/main" objectType="Button" lockText="1"/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19050</xdr:colOff>
          <xdr:row>22</xdr:row>
          <xdr:rowOff>95250</xdr:rowOff>
        </xdr:from>
        <xdr:to>
          <xdr:col>4</xdr:col>
          <xdr:colOff>590550</xdr:colOff>
          <xdr:row>26</xdr:row>
          <xdr:rowOff>66675</xdr:rowOff>
        </xdr:to>
        <xdr:sp macro="" textlink="">
          <xdr:nvSpPr>
            <xdr:cNvPr id="1027" name="Button 3" hidden="1">
              <a:extLst>
                <a:ext uri="{63B3BB69-23CF-44E3-9099-C40C66FF867C}">
                  <a14:compatExt spid="_x0000_s10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FF0000"/>
                  </a:solidFill>
                  <a:latin typeface="Arial"/>
                  <a:cs typeface="Arial"/>
                </a:rPr>
                <a:t>Calculate annual spreadsheets</a:t>
              </a:r>
            </a:p>
          </xdr:txBody>
        </xdr:sp>
        <xdr:clientData fPrintsWithSheet="0"/>
      </xdr:twoCellAnchor>
    </mc:Choice>
    <mc:Fallback/>
  </mc:AlternateContent>
  <xdr:oneCellAnchor>
    <xdr:from>
      <xdr:col>10</xdr:col>
      <xdr:colOff>228600</xdr:colOff>
      <xdr:row>19</xdr:row>
      <xdr:rowOff>123825</xdr:rowOff>
    </xdr:from>
    <xdr:ext cx="184731" cy="254557"/>
    <xdr:sp macro="" textlink="">
      <xdr:nvSpPr>
        <xdr:cNvPr id="2" name="TextBox 1"/>
        <xdr:cNvSpPr txBox="1"/>
      </xdr:nvSpPr>
      <xdr:spPr>
        <a:xfrm>
          <a:off x="5943600" y="3533775"/>
          <a:ext cx="184731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upu.int/Documents%20and%20Settings/kalairo/Desktop/Computer%20Suff/International/FX&amp;CPI%20Proposal/2007_Impact%20of%20FX%20proposal%20CA_CH_v4Rob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POUPU000.2015g_TD%20model%209/20150909_TDM_8_CE_rev/TDM8f_Model_REV_TEST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tes year by year"/>
      <sheetName val="SDR and CPI"/>
      <sheetName val="SDR and CPI (2006)"/>
      <sheetName val="scatter plot"/>
      <sheetName val="Graph Data"/>
      <sheetName val="Impact Model"/>
      <sheetName val="Stabilization Chart"/>
      <sheetName val="Rough Calcs 2 - Class Means"/>
      <sheetName val="Rough calcs"/>
      <sheetName val="Graph Calcs"/>
    </sheetNames>
    <sheetDataSet>
      <sheetData sheetId="0">
        <row r="1">
          <cell r="E1">
            <v>1999</v>
          </cell>
          <cell r="H1">
            <v>2000</v>
          </cell>
          <cell r="L1">
            <v>2001</v>
          </cell>
          <cell r="P1">
            <v>2002</v>
          </cell>
          <cell r="T1">
            <v>2003</v>
          </cell>
          <cell r="X1">
            <v>2004</v>
          </cell>
          <cell r="AB1">
            <v>2005</v>
          </cell>
          <cell r="AI1">
            <v>2006</v>
          </cell>
        </row>
        <row r="2">
          <cell r="A2" t="str">
            <v>Administration</v>
          </cell>
          <cell r="B2" t="str">
            <v>Classification</v>
          </cell>
          <cell r="C2" t="str">
            <v>IC 1 DC2</v>
          </cell>
          <cell r="D2" t="str">
            <v>Geographical group</v>
          </cell>
          <cell r="E2" t="str">
            <v>1999 item</v>
          </cell>
          <cell r="F2" t="str">
            <v>1999 kg</v>
          </cell>
          <cell r="G2" t="str">
            <v>1999 6kg rate</v>
          </cell>
          <cell r="H2" t="str">
            <v>2000 item</v>
          </cell>
          <cell r="I2" t="str">
            <v>2000 kg</v>
          </cell>
          <cell r="J2" t="str">
            <v>2000 6kg rate</v>
          </cell>
          <cell r="K2" t="str">
            <v>2000 % change</v>
          </cell>
          <cell r="L2" t="str">
            <v>2001 item</v>
          </cell>
          <cell r="M2" t="str">
            <v>2001 kg</v>
          </cell>
          <cell r="N2" t="str">
            <v>2001 6kg rate</v>
          </cell>
          <cell r="O2" t="str">
            <v>2001 % change</v>
          </cell>
          <cell r="P2" t="str">
            <v>2002 item</v>
          </cell>
          <cell r="Q2" t="str">
            <v>2002 kg</v>
          </cell>
          <cell r="R2" t="str">
            <v>2002 6kg rate</v>
          </cell>
          <cell r="S2" t="str">
            <v>2002 % change</v>
          </cell>
          <cell r="T2" t="str">
            <v>2003 item</v>
          </cell>
          <cell r="U2" t="str">
            <v>2003 kg</v>
          </cell>
          <cell r="V2" t="str">
            <v>2003 6kg rate</v>
          </cell>
          <cell r="W2" t="str">
            <v>2003 % change</v>
          </cell>
          <cell r="X2" t="str">
            <v>2004 item</v>
          </cell>
          <cell r="Y2" t="str">
            <v>2004 kg</v>
          </cell>
          <cell r="Z2" t="str">
            <v>2004 6kg rate</v>
          </cell>
          <cell r="AA2" t="str">
            <v>2004 % change</v>
          </cell>
          <cell r="AB2" t="str">
            <v>2005 item</v>
          </cell>
          <cell r="AC2" t="str">
            <v>2005 kg</v>
          </cell>
          <cell r="AD2" t="str">
            <v>2005 6kg rate</v>
          </cell>
          <cell r="AE2" t="str">
            <v>2005 % change</v>
          </cell>
          <cell r="AF2" t="str">
            <v>Year of Last Change</v>
          </cell>
          <cell r="AG2" t="str">
            <v>Per item Rate at last change</v>
          </cell>
          <cell r="AH2" t="str">
            <v>Per Kg Rate at last change</v>
          </cell>
          <cell r="AI2" t="str">
            <v>2006 item</v>
          </cell>
          <cell r="AJ2" t="str">
            <v>2006 kg</v>
          </cell>
          <cell r="AK2" t="str">
            <v>2006 6kg rate</v>
          </cell>
        </row>
        <row r="3">
          <cell r="A3" t="str">
            <v>Afghanistan</v>
          </cell>
          <cell r="B3" t="str">
            <v>TRAC1</v>
          </cell>
          <cell r="C3">
            <v>2</v>
          </cell>
          <cell r="D3">
            <v>4</v>
          </cell>
          <cell r="E3">
            <v>8.98</v>
          </cell>
          <cell r="F3">
            <v>1.56</v>
          </cell>
          <cell r="G3">
            <v>18.34</v>
          </cell>
          <cell r="H3">
            <v>8.98</v>
          </cell>
          <cell r="I3">
            <v>1.56</v>
          </cell>
          <cell r="J3">
            <v>18.34</v>
          </cell>
          <cell r="K3">
            <v>0</v>
          </cell>
          <cell r="L3">
            <v>8.98</v>
          </cell>
          <cell r="M3">
            <v>1.56</v>
          </cell>
          <cell r="N3">
            <v>18.34</v>
          </cell>
          <cell r="O3">
            <v>0</v>
          </cell>
          <cell r="P3">
            <v>8.98</v>
          </cell>
          <cell r="Q3">
            <v>1.56</v>
          </cell>
          <cell r="R3">
            <v>18.34</v>
          </cell>
          <cell r="S3">
            <v>0</v>
          </cell>
          <cell r="T3">
            <v>8.98</v>
          </cell>
          <cell r="U3">
            <v>1.56</v>
          </cell>
          <cell r="V3">
            <v>18.34</v>
          </cell>
          <cell r="W3">
            <v>0</v>
          </cell>
          <cell r="X3">
            <v>8.98</v>
          </cell>
          <cell r="Y3">
            <v>1.56</v>
          </cell>
          <cell r="Z3">
            <v>18.34</v>
          </cell>
          <cell r="AA3">
            <v>0</v>
          </cell>
          <cell r="AB3">
            <v>8.98</v>
          </cell>
          <cell r="AC3">
            <v>1.56</v>
          </cell>
          <cell r="AD3">
            <v>18.34</v>
          </cell>
          <cell r="AE3">
            <v>0</v>
          </cell>
          <cell r="AF3" t="str">
            <v>2001</v>
          </cell>
          <cell r="AG3">
            <v>8.98</v>
          </cell>
          <cell r="AH3">
            <v>1.56</v>
          </cell>
          <cell r="AI3">
            <v>8.01</v>
          </cell>
          <cell r="AJ3">
            <v>1.39</v>
          </cell>
          <cell r="AK3">
            <v>16.350000000000001</v>
          </cell>
        </row>
        <row r="4">
          <cell r="A4" t="str">
            <v>Albania</v>
          </cell>
          <cell r="B4" t="str">
            <v>TRAC1</v>
          </cell>
          <cell r="C4">
            <v>2</v>
          </cell>
          <cell r="D4">
            <v>3</v>
          </cell>
          <cell r="E4">
            <v>6</v>
          </cell>
          <cell r="F4">
            <v>0.35</v>
          </cell>
          <cell r="G4">
            <v>8.1</v>
          </cell>
          <cell r="H4">
            <v>6.5</v>
          </cell>
          <cell r="I4">
            <v>0.4</v>
          </cell>
          <cell r="J4">
            <v>8.9</v>
          </cell>
          <cell r="K4">
            <v>9.8765432098765524E-2</v>
          </cell>
          <cell r="L4">
            <v>6.5</v>
          </cell>
          <cell r="M4">
            <v>0.4</v>
          </cell>
          <cell r="N4">
            <v>8.9</v>
          </cell>
          <cell r="O4">
            <v>0</v>
          </cell>
          <cell r="P4">
            <v>6.5</v>
          </cell>
          <cell r="Q4">
            <v>0.4</v>
          </cell>
          <cell r="R4">
            <v>8.9</v>
          </cell>
          <cell r="S4">
            <v>0</v>
          </cell>
          <cell r="T4">
            <v>6.5</v>
          </cell>
          <cell r="U4">
            <v>0.4</v>
          </cell>
          <cell r="V4">
            <v>8.9</v>
          </cell>
          <cell r="W4">
            <v>0</v>
          </cell>
          <cell r="X4">
            <v>6.5</v>
          </cell>
          <cell r="Y4">
            <v>0.4</v>
          </cell>
          <cell r="Z4">
            <v>8.9</v>
          </cell>
          <cell r="AA4">
            <v>0</v>
          </cell>
          <cell r="AB4">
            <v>6.5</v>
          </cell>
          <cell r="AC4">
            <v>0.4</v>
          </cell>
          <cell r="AD4">
            <v>8.9</v>
          </cell>
          <cell r="AE4">
            <v>0</v>
          </cell>
          <cell r="AF4" t="str">
            <v>2001</v>
          </cell>
          <cell r="AG4">
            <v>6.5</v>
          </cell>
          <cell r="AH4">
            <v>0.4</v>
          </cell>
          <cell r="AI4">
            <v>5.1100000000000003</v>
          </cell>
          <cell r="AJ4">
            <v>0.31</v>
          </cell>
          <cell r="AK4">
            <v>6.9700000000000006</v>
          </cell>
        </row>
        <row r="5">
          <cell r="A5" t="str">
            <v>Algeria</v>
          </cell>
          <cell r="B5" t="str">
            <v>TRAC1</v>
          </cell>
          <cell r="C5">
            <v>2</v>
          </cell>
          <cell r="D5">
            <v>5</v>
          </cell>
          <cell r="E5">
            <v>4.66</v>
          </cell>
          <cell r="F5">
            <v>0.54</v>
          </cell>
          <cell r="G5">
            <v>7.9</v>
          </cell>
          <cell r="H5">
            <v>4.66</v>
          </cell>
          <cell r="I5">
            <v>0.54</v>
          </cell>
          <cell r="J5">
            <v>7.9</v>
          </cell>
          <cell r="K5">
            <v>0</v>
          </cell>
          <cell r="L5">
            <v>4.66</v>
          </cell>
          <cell r="M5">
            <v>0.54</v>
          </cell>
          <cell r="N5">
            <v>7.9</v>
          </cell>
          <cell r="O5">
            <v>0</v>
          </cell>
          <cell r="P5">
            <v>4.66</v>
          </cell>
          <cell r="Q5">
            <v>0.54</v>
          </cell>
          <cell r="R5">
            <v>7.9</v>
          </cell>
          <cell r="S5">
            <v>0</v>
          </cell>
          <cell r="T5">
            <v>4.66</v>
          </cell>
          <cell r="U5">
            <v>0.54</v>
          </cell>
          <cell r="V5">
            <v>7.9</v>
          </cell>
          <cell r="W5">
            <v>0</v>
          </cell>
          <cell r="X5">
            <v>4.8929999999999998</v>
          </cell>
          <cell r="Y5">
            <v>0.56699999999999995</v>
          </cell>
          <cell r="Z5">
            <v>8.2949999999999999</v>
          </cell>
          <cell r="AA5">
            <v>4.999999999999994E-2</v>
          </cell>
          <cell r="AB5">
            <v>4.8929999999999998</v>
          </cell>
          <cell r="AC5">
            <v>0.56699999999999995</v>
          </cell>
          <cell r="AD5">
            <v>8.2949999999999999</v>
          </cell>
          <cell r="AE5">
            <v>0</v>
          </cell>
          <cell r="AF5" t="str">
            <v>2004</v>
          </cell>
          <cell r="AG5">
            <v>4.8929999999999998</v>
          </cell>
          <cell r="AH5">
            <v>0.56699999999999995</v>
          </cell>
          <cell r="AI5">
            <v>5.0599999999999996</v>
          </cell>
          <cell r="AJ5">
            <v>0.59</v>
          </cell>
          <cell r="AK5">
            <v>8.6</v>
          </cell>
        </row>
        <row r="6">
          <cell r="A6" t="str">
            <v>Angola</v>
          </cell>
          <cell r="B6" t="str">
            <v>TRAC1</v>
          </cell>
          <cell r="C6">
            <v>2</v>
          </cell>
          <cell r="D6">
            <v>5</v>
          </cell>
          <cell r="E6">
            <v>5.5</v>
          </cell>
          <cell r="F6">
            <v>0.28000000000000003</v>
          </cell>
          <cell r="G6">
            <v>7.18</v>
          </cell>
          <cell r="H6">
            <v>5.5</v>
          </cell>
          <cell r="I6">
            <v>0.28000000000000003</v>
          </cell>
          <cell r="J6">
            <v>7.18</v>
          </cell>
          <cell r="K6">
            <v>0</v>
          </cell>
          <cell r="L6">
            <v>5.5</v>
          </cell>
          <cell r="M6">
            <v>0.28000000000000003</v>
          </cell>
          <cell r="N6">
            <v>7.18</v>
          </cell>
          <cell r="O6">
            <v>0</v>
          </cell>
          <cell r="P6">
            <v>5.5</v>
          </cell>
          <cell r="Q6">
            <v>0.28000000000000003</v>
          </cell>
          <cell r="R6">
            <v>7.18</v>
          </cell>
          <cell r="S6">
            <v>0</v>
          </cell>
          <cell r="T6">
            <v>5.5</v>
          </cell>
          <cell r="U6">
            <v>0.28000000000000003</v>
          </cell>
          <cell r="V6">
            <v>7.18</v>
          </cell>
          <cell r="W6">
            <v>0</v>
          </cell>
          <cell r="X6">
            <v>5.5</v>
          </cell>
          <cell r="Y6">
            <v>0.28000000000000003</v>
          </cell>
          <cell r="Z6">
            <v>7.18</v>
          </cell>
          <cell r="AA6">
            <v>0</v>
          </cell>
          <cell r="AB6">
            <v>5.5</v>
          </cell>
          <cell r="AC6">
            <v>0.28000000000000003</v>
          </cell>
          <cell r="AD6">
            <v>7.18</v>
          </cell>
          <cell r="AE6">
            <v>0</v>
          </cell>
          <cell r="AF6" t="str">
            <v>2001</v>
          </cell>
          <cell r="AG6">
            <v>5.5</v>
          </cell>
          <cell r="AH6">
            <v>0.28000000000000003</v>
          </cell>
          <cell r="AI6">
            <v>4.5199999999999996</v>
          </cell>
          <cell r="AJ6">
            <v>0.32</v>
          </cell>
          <cell r="AK6">
            <v>6.4399999999999995</v>
          </cell>
        </row>
        <row r="7">
          <cell r="A7" t="str">
            <v>Antigua and Barbuda</v>
          </cell>
          <cell r="B7" t="str">
            <v>NCC</v>
          </cell>
          <cell r="C7">
            <v>2</v>
          </cell>
          <cell r="D7">
            <v>1</v>
          </cell>
          <cell r="E7">
            <v>2.85</v>
          </cell>
          <cell r="F7">
            <v>0.28000000000000003</v>
          </cell>
          <cell r="G7">
            <v>4.53</v>
          </cell>
          <cell r="H7">
            <v>2.85</v>
          </cell>
          <cell r="I7">
            <v>0.28000000000000003</v>
          </cell>
          <cell r="J7">
            <v>4.53</v>
          </cell>
          <cell r="K7">
            <v>0</v>
          </cell>
          <cell r="L7">
            <v>2.85</v>
          </cell>
          <cell r="M7">
            <v>0.28000000000000003</v>
          </cell>
          <cell r="N7">
            <v>4.53</v>
          </cell>
          <cell r="O7">
            <v>0</v>
          </cell>
          <cell r="P7">
            <v>2.85</v>
          </cell>
          <cell r="Q7">
            <v>0.28000000000000003</v>
          </cell>
          <cell r="R7">
            <v>4.53</v>
          </cell>
          <cell r="S7">
            <v>0</v>
          </cell>
          <cell r="T7">
            <v>2.85</v>
          </cell>
          <cell r="U7">
            <v>0.28000000000000003</v>
          </cell>
          <cell r="V7">
            <v>4.53</v>
          </cell>
          <cell r="W7">
            <v>0</v>
          </cell>
          <cell r="X7">
            <v>2.85</v>
          </cell>
          <cell r="Y7">
            <v>0.28000000000000003</v>
          </cell>
          <cell r="Z7">
            <v>4.53</v>
          </cell>
          <cell r="AA7">
            <v>0</v>
          </cell>
          <cell r="AB7">
            <v>2.85</v>
          </cell>
          <cell r="AC7">
            <v>0.28000000000000003</v>
          </cell>
          <cell r="AD7">
            <v>4.53</v>
          </cell>
          <cell r="AE7">
            <v>0</v>
          </cell>
          <cell r="AF7" t="str">
            <v>2001</v>
          </cell>
          <cell r="AG7">
            <v>2.85</v>
          </cell>
          <cell r="AH7">
            <v>0.28000000000000003</v>
          </cell>
          <cell r="AI7">
            <v>2.85</v>
          </cell>
          <cell r="AJ7">
            <v>0.28000000000000003</v>
          </cell>
          <cell r="AK7">
            <v>4.53</v>
          </cell>
        </row>
        <row r="8">
          <cell r="A8" t="str">
            <v>Argentina   - Air parcels</v>
          </cell>
          <cell r="B8" t="str">
            <v>TRAC1</v>
          </cell>
          <cell r="C8">
            <v>2</v>
          </cell>
          <cell r="D8">
            <v>1</v>
          </cell>
          <cell r="E8">
            <v>6.75</v>
          </cell>
          <cell r="F8">
            <v>1.0620000000000001</v>
          </cell>
          <cell r="G8">
            <v>13.122</v>
          </cell>
          <cell r="H8">
            <v>6.75</v>
          </cell>
          <cell r="I8">
            <v>1.0620000000000001</v>
          </cell>
          <cell r="J8">
            <v>13.122</v>
          </cell>
          <cell r="K8">
            <v>0</v>
          </cell>
          <cell r="L8">
            <v>6.75</v>
          </cell>
          <cell r="M8">
            <v>1.0620000000000001</v>
          </cell>
          <cell r="N8">
            <v>13.122</v>
          </cell>
          <cell r="O8">
            <v>0</v>
          </cell>
          <cell r="P8">
            <v>6.75</v>
          </cell>
          <cell r="Q8">
            <v>1.0620000000000001</v>
          </cell>
          <cell r="R8">
            <v>13.122</v>
          </cell>
          <cell r="S8">
            <v>0</v>
          </cell>
          <cell r="T8">
            <v>6.75</v>
          </cell>
          <cell r="U8">
            <v>1.0620000000000001</v>
          </cell>
          <cell r="V8">
            <v>13.122</v>
          </cell>
          <cell r="W8">
            <v>0</v>
          </cell>
          <cell r="X8">
            <v>6.75</v>
          </cell>
          <cell r="Y8">
            <v>1.0620000000000001</v>
          </cell>
          <cell r="Z8">
            <v>13.122</v>
          </cell>
          <cell r="AA8">
            <v>0</v>
          </cell>
          <cell r="AB8">
            <v>6.75</v>
          </cell>
          <cell r="AC8">
            <v>1.0620000000000001</v>
          </cell>
          <cell r="AD8">
            <v>13.122</v>
          </cell>
          <cell r="AE8">
            <v>0</v>
          </cell>
          <cell r="AF8" t="str">
            <v>2001</v>
          </cell>
          <cell r="AG8">
            <v>6.75</v>
          </cell>
          <cell r="AH8">
            <v>1.0620000000000001</v>
          </cell>
          <cell r="AI8">
            <v>6.75</v>
          </cell>
          <cell r="AJ8">
            <v>1.0620000000000001</v>
          </cell>
          <cell r="AK8">
            <v>13.122</v>
          </cell>
        </row>
        <row r="9">
          <cell r="A9" t="str">
            <v>Argentina- Surface parcels</v>
          </cell>
          <cell r="B9" t="str">
            <v>TRAC1</v>
          </cell>
          <cell r="C9">
            <v>2</v>
          </cell>
          <cell r="D9">
            <v>1</v>
          </cell>
          <cell r="E9">
            <v>6.75</v>
          </cell>
          <cell r="F9">
            <v>0.75</v>
          </cell>
          <cell r="G9">
            <v>11.25</v>
          </cell>
          <cell r="H9">
            <v>6.75</v>
          </cell>
          <cell r="I9">
            <v>0.75</v>
          </cell>
          <cell r="J9">
            <v>11.25</v>
          </cell>
          <cell r="K9">
            <v>0</v>
          </cell>
          <cell r="L9">
            <v>6.75</v>
          </cell>
          <cell r="M9">
            <v>0.75</v>
          </cell>
          <cell r="N9">
            <v>11.25</v>
          </cell>
          <cell r="O9">
            <v>0</v>
          </cell>
          <cell r="P9">
            <v>6.75</v>
          </cell>
          <cell r="Q9">
            <v>0.75</v>
          </cell>
          <cell r="R9">
            <v>11.25</v>
          </cell>
          <cell r="S9">
            <v>0</v>
          </cell>
          <cell r="T9">
            <v>6.75</v>
          </cell>
          <cell r="U9">
            <v>0.75</v>
          </cell>
          <cell r="V9">
            <v>11.25</v>
          </cell>
          <cell r="W9">
            <v>0</v>
          </cell>
          <cell r="X9">
            <v>6.75</v>
          </cell>
          <cell r="Y9">
            <v>0.75</v>
          </cell>
          <cell r="Z9">
            <v>11.25</v>
          </cell>
          <cell r="AA9">
            <v>0</v>
          </cell>
          <cell r="AB9">
            <v>6.75</v>
          </cell>
          <cell r="AC9">
            <v>0.75</v>
          </cell>
          <cell r="AD9">
            <v>11.25</v>
          </cell>
          <cell r="AE9">
            <v>0</v>
          </cell>
          <cell r="AF9" t="str">
            <v>2001</v>
          </cell>
          <cell r="AG9">
            <v>6.75</v>
          </cell>
          <cell r="AH9">
            <v>0.75</v>
          </cell>
          <cell r="AI9">
            <v>6.75</v>
          </cell>
          <cell r="AJ9">
            <v>0.75</v>
          </cell>
          <cell r="AK9">
            <v>11.25</v>
          </cell>
        </row>
        <row r="10">
          <cell r="A10" t="str">
            <v>Armenia</v>
          </cell>
          <cell r="B10" t="str">
            <v>TRAC1</v>
          </cell>
          <cell r="C10">
            <v>2</v>
          </cell>
          <cell r="D10">
            <v>2</v>
          </cell>
          <cell r="E10">
            <v>6.6</v>
          </cell>
          <cell r="F10">
            <v>0.57999999999999996</v>
          </cell>
          <cell r="G10">
            <v>10.079999999999998</v>
          </cell>
          <cell r="H10">
            <v>6.62</v>
          </cell>
          <cell r="I10">
            <v>0.72</v>
          </cell>
          <cell r="J10">
            <v>10.940000000000001</v>
          </cell>
          <cell r="K10">
            <v>8.5317460317460625E-2</v>
          </cell>
          <cell r="L10">
            <v>6.62</v>
          </cell>
          <cell r="M10">
            <v>0.72</v>
          </cell>
          <cell r="N10">
            <v>10.940000000000001</v>
          </cell>
          <cell r="O10">
            <v>0</v>
          </cell>
          <cell r="P10">
            <v>6.62</v>
          </cell>
          <cell r="Q10">
            <v>0.72</v>
          </cell>
          <cell r="R10">
            <v>10.940000000000001</v>
          </cell>
          <cell r="S10">
            <v>0</v>
          </cell>
          <cell r="T10">
            <v>7.55</v>
          </cell>
          <cell r="U10">
            <v>0.72</v>
          </cell>
          <cell r="V10">
            <v>11.870000000000001</v>
          </cell>
          <cell r="W10">
            <v>8.5009140767824468E-2</v>
          </cell>
          <cell r="X10">
            <v>7.55</v>
          </cell>
          <cell r="Y10">
            <v>0.72</v>
          </cell>
          <cell r="Z10">
            <v>11.870000000000001</v>
          </cell>
          <cell r="AA10">
            <v>0</v>
          </cell>
          <cell r="AB10">
            <v>7.55</v>
          </cell>
          <cell r="AC10">
            <v>0.72</v>
          </cell>
          <cell r="AD10">
            <v>11.870000000000001</v>
          </cell>
          <cell r="AE10">
            <v>0</v>
          </cell>
          <cell r="AF10" t="str">
            <v>2003</v>
          </cell>
          <cell r="AG10">
            <v>7.55</v>
          </cell>
          <cell r="AH10">
            <v>0.72</v>
          </cell>
          <cell r="AI10">
            <v>7.55</v>
          </cell>
          <cell r="AJ10">
            <v>0.72</v>
          </cell>
          <cell r="AK10">
            <v>11.870000000000001</v>
          </cell>
        </row>
        <row r="11">
          <cell r="A11" t="str">
            <v>Australia   - Air parcels</v>
          </cell>
          <cell r="B11" t="str">
            <v>IC</v>
          </cell>
          <cell r="C11">
            <v>1</v>
          </cell>
          <cell r="D11">
            <v>4</v>
          </cell>
          <cell r="E11">
            <v>3.8</v>
          </cell>
          <cell r="F11">
            <v>0.85</v>
          </cell>
          <cell r="G11">
            <v>8.8999999999999986</v>
          </cell>
          <cell r="H11">
            <v>3.8</v>
          </cell>
          <cell r="I11">
            <v>0.85</v>
          </cell>
          <cell r="J11">
            <v>8.8999999999999986</v>
          </cell>
          <cell r="K11">
            <v>0</v>
          </cell>
          <cell r="L11">
            <v>4</v>
          </cell>
          <cell r="M11">
            <v>0.85</v>
          </cell>
          <cell r="N11">
            <v>9.1</v>
          </cell>
          <cell r="O11">
            <v>2.2471910112359675E-2</v>
          </cell>
          <cell r="P11">
            <v>4</v>
          </cell>
          <cell r="Q11">
            <v>0.85</v>
          </cell>
          <cell r="R11">
            <v>9.1</v>
          </cell>
          <cell r="S11">
            <v>0</v>
          </cell>
          <cell r="T11">
            <v>4</v>
          </cell>
          <cell r="U11">
            <v>0.85</v>
          </cell>
          <cell r="V11">
            <v>9.1</v>
          </cell>
          <cell r="W11">
            <v>0</v>
          </cell>
          <cell r="X11">
            <v>4</v>
          </cell>
          <cell r="Y11">
            <v>0.85</v>
          </cell>
          <cell r="Z11">
            <v>9.1</v>
          </cell>
          <cell r="AA11">
            <v>0</v>
          </cell>
          <cell r="AB11">
            <v>4</v>
          </cell>
          <cell r="AC11">
            <v>0.85</v>
          </cell>
          <cell r="AD11">
            <v>9.1</v>
          </cell>
          <cell r="AE11">
            <v>0</v>
          </cell>
          <cell r="AF11" t="str">
            <v>2001</v>
          </cell>
          <cell r="AG11">
            <v>4</v>
          </cell>
          <cell r="AH11">
            <v>0.85</v>
          </cell>
          <cell r="AI11">
            <v>4.16</v>
          </cell>
          <cell r="AJ11">
            <v>0.88</v>
          </cell>
          <cell r="AK11">
            <v>9.4400000000000013</v>
          </cell>
        </row>
        <row r="12">
          <cell r="A12" t="str">
            <v>Australia     - Surface parcels</v>
          </cell>
          <cell r="B12" t="str">
            <v>IC</v>
          </cell>
          <cell r="C12">
            <v>1</v>
          </cell>
          <cell r="D12">
            <v>4</v>
          </cell>
          <cell r="E12">
            <v>3.8</v>
          </cell>
          <cell r="F12">
            <v>0.57999999999999996</v>
          </cell>
          <cell r="G12">
            <v>7.2799999999999994</v>
          </cell>
          <cell r="H12">
            <v>3.8</v>
          </cell>
          <cell r="I12">
            <v>0.57999999999999996</v>
          </cell>
          <cell r="J12">
            <v>7.2799999999999994</v>
          </cell>
          <cell r="K12">
            <v>0</v>
          </cell>
          <cell r="L12">
            <v>4</v>
          </cell>
          <cell r="M12">
            <v>0.57999999999999996</v>
          </cell>
          <cell r="N12">
            <v>7.4799999999999995</v>
          </cell>
          <cell r="O12">
            <v>2.74725274725275E-2</v>
          </cell>
          <cell r="P12">
            <v>4</v>
          </cell>
          <cell r="Q12">
            <v>0.57999999999999996</v>
          </cell>
          <cell r="R12">
            <v>7.4799999999999995</v>
          </cell>
          <cell r="S12">
            <v>0</v>
          </cell>
          <cell r="T12">
            <v>4</v>
          </cell>
          <cell r="U12">
            <v>0.57999999999999996</v>
          </cell>
          <cell r="V12">
            <v>7.4799999999999995</v>
          </cell>
          <cell r="W12">
            <v>0</v>
          </cell>
          <cell r="X12">
            <v>4</v>
          </cell>
          <cell r="Y12">
            <v>0.57999999999999996</v>
          </cell>
          <cell r="Z12">
            <v>7.4799999999999995</v>
          </cell>
          <cell r="AA12">
            <v>0</v>
          </cell>
          <cell r="AB12">
            <v>4</v>
          </cell>
          <cell r="AC12">
            <v>0.57999999999999996</v>
          </cell>
          <cell r="AD12">
            <v>7.4799999999999995</v>
          </cell>
          <cell r="AE12">
            <v>0</v>
          </cell>
          <cell r="AF12" t="str">
            <v>2001</v>
          </cell>
          <cell r="AG12">
            <v>4</v>
          </cell>
          <cell r="AH12">
            <v>0.57999999999999996</v>
          </cell>
          <cell r="AI12">
            <v>4.16</v>
          </cell>
          <cell r="AJ12">
            <v>0.6</v>
          </cell>
          <cell r="AK12">
            <v>7.76</v>
          </cell>
        </row>
        <row r="13">
          <cell r="A13" t="str">
            <v>Austria</v>
          </cell>
          <cell r="B13" t="str">
            <v>IC</v>
          </cell>
          <cell r="C13">
            <v>1</v>
          </cell>
          <cell r="D13">
            <v>3</v>
          </cell>
          <cell r="E13">
            <v>5.65</v>
          </cell>
          <cell r="F13">
            <v>0.26</v>
          </cell>
          <cell r="G13">
            <v>7.2100000000000009</v>
          </cell>
          <cell r="H13">
            <v>5.65</v>
          </cell>
          <cell r="I13">
            <v>0.26</v>
          </cell>
          <cell r="J13">
            <v>7.2100000000000009</v>
          </cell>
          <cell r="K13">
            <v>0</v>
          </cell>
          <cell r="L13">
            <v>5.65</v>
          </cell>
          <cell r="M13">
            <v>0.26</v>
          </cell>
          <cell r="N13">
            <v>7.2100000000000009</v>
          </cell>
          <cell r="O13">
            <v>0</v>
          </cell>
          <cell r="P13">
            <v>5.65</v>
          </cell>
          <cell r="Q13">
            <v>0.26</v>
          </cell>
          <cell r="R13">
            <v>7.2100000000000009</v>
          </cell>
          <cell r="S13">
            <v>0</v>
          </cell>
          <cell r="T13">
            <v>5.65</v>
          </cell>
          <cell r="U13">
            <v>0.26</v>
          </cell>
          <cell r="V13">
            <v>7.2100000000000009</v>
          </cell>
          <cell r="W13">
            <v>0</v>
          </cell>
          <cell r="X13">
            <v>5.7</v>
          </cell>
          <cell r="Y13">
            <v>0.3</v>
          </cell>
          <cell r="Z13">
            <v>7.5</v>
          </cell>
          <cell r="AA13">
            <v>4.0221914008321653E-2</v>
          </cell>
          <cell r="AB13">
            <v>6</v>
          </cell>
          <cell r="AC13">
            <v>0.33</v>
          </cell>
          <cell r="AD13">
            <v>7.98</v>
          </cell>
          <cell r="AE13">
            <v>6.4000000000000057E-2</v>
          </cell>
          <cell r="AF13" t="str">
            <v>2004</v>
          </cell>
          <cell r="AG13">
            <v>5.7</v>
          </cell>
          <cell r="AH13">
            <v>0.3</v>
          </cell>
          <cell r="AI13">
            <v>5.92</v>
          </cell>
          <cell r="AJ13">
            <v>0.41</v>
          </cell>
          <cell r="AK13">
            <v>8.379999999999999</v>
          </cell>
        </row>
        <row r="14">
          <cell r="A14" t="str">
            <v>Azerbaijan</v>
          </cell>
          <cell r="B14" t="str">
            <v>TRAC1</v>
          </cell>
          <cell r="C14">
            <v>2</v>
          </cell>
          <cell r="D14">
            <v>2</v>
          </cell>
          <cell r="E14">
            <v>6</v>
          </cell>
          <cell r="F14">
            <v>1</v>
          </cell>
          <cell r="G14">
            <v>12</v>
          </cell>
          <cell r="H14">
            <v>6</v>
          </cell>
          <cell r="I14">
            <v>1</v>
          </cell>
          <cell r="J14">
            <v>12</v>
          </cell>
          <cell r="K14">
            <v>0</v>
          </cell>
          <cell r="L14">
            <v>6</v>
          </cell>
          <cell r="M14">
            <v>1</v>
          </cell>
          <cell r="N14">
            <v>12</v>
          </cell>
          <cell r="O14">
            <v>0</v>
          </cell>
          <cell r="P14">
            <v>6</v>
          </cell>
          <cell r="Q14">
            <v>1</v>
          </cell>
          <cell r="R14">
            <v>12</v>
          </cell>
          <cell r="S14">
            <v>0</v>
          </cell>
          <cell r="T14">
            <v>6</v>
          </cell>
          <cell r="U14">
            <v>1</v>
          </cell>
          <cell r="V14">
            <v>12</v>
          </cell>
          <cell r="W14">
            <v>0</v>
          </cell>
          <cell r="X14">
            <v>6</v>
          </cell>
          <cell r="Y14">
            <v>0.9</v>
          </cell>
          <cell r="Z14">
            <v>11.4</v>
          </cell>
          <cell r="AA14">
            <v>-4.9999999999999968E-2</v>
          </cell>
          <cell r="AB14">
            <v>6</v>
          </cell>
          <cell r="AC14">
            <v>0.8</v>
          </cell>
          <cell r="AD14">
            <v>10.8</v>
          </cell>
          <cell r="AE14">
            <v>-5.263157894736839E-2</v>
          </cell>
          <cell r="AF14" t="str">
            <v>2004</v>
          </cell>
          <cell r="AG14">
            <v>6</v>
          </cell>
          <cell r="AH14">
            <v>0.9</v>
          </cell>
          <cell r="AI14">
            <v>6</v>
          </cell>
          <cell r="AJ14">
            <v>0.9</v>
          </cell>
          <cell r="AK14">
            <v>11.4</v>
          </cell>
        </row>
        <row r="15">
          <cell r="A15" t="str">
            <v>Bahamas</v>
          </cell>
          <cell r="B15" t="str">
            <v>NCC</v>
          </cell>
          <cell r="C15">
            <v>2</v>
          </cell>
          <cell r="D15">
            <v>1</v>
          </cell>
          <cell r="E15">
            <v>3.73</v>
          </cell>
          <cell r="F15">
            <v>0.33</v>
          </cell>
          <cell r="G15">
            <v>5.71</v>
          </cell>
          <cell r="H15">
            <v>3.73</v>
          </cell>
          <cell r="I15">
            <v>0.33</v>
          </cell>
          <cell r="J15">
            <v>5.71</v>
          </cell>
          <cell r="K15">
            <v>0</v>
          </cell>
          <cell r="L15">
            <v>3.73</v>
          </cell>
          <cell r="M15">
            <v>0.33</v>
          </cell>
          <cell r="N15">
            <v>5.71</v>
          </cell>
          <cell r="O15">
            <v>0</v>
          </cell>
          <cell r="P15">
            <v>3.73</v>
          </cell>
          <cell r="Q15">
            <v>0.33</v>
          </cell>
          <cell r="R15">
            <v>5.71</v>
          </cell>
          <cell r="S15">
            <v>0</v>
          </cell>
          <cell r="T15">
            <v>3.73</v>
          </cell>
          <cell r="U15">
            <v>0.33</v>
          </cell>
          <cell r="V15">
            <v>5.71</v>
          </cell>
          <cell r="W15">
            <v>0</v>
          </cell>
          <cell r="X15">
            <v>3.73</v>
          </cell>
          <cell r="Y15">
            <v>0.33</v>
          </cell>
          <cell r="Z15">
            <v>5.71</v>
          </cell>
          <cell r="AA15">
            <v>0</v>
          </cell>
          <cell r="AB15">
            <v>3.73</v>
          </cell>
          <cell r="AC15">
            <v>0.33</v>
          </cell>
          <cell r="AD15">
            <v>5.71</v>
          </cell>
          <cell r="AE15">
            <v>0</v>
          </cell>
          <cell r="AF15" t="str">
            <v>2001</v>
          </cell>
          <cell r="AG15">
            <v>3.73</v>
          </cell>
          <cell r="AH15">
            <v>0.33</v>
          </cell>
          <cell r="AI15">
            <v>2.85</v>
          </cell>
          <cell r="AJ15">
            <v>0.28000000000000003</v>
          </cell>
          <cell r="AK15">
            <v>4.53</v>
          </cell>
        </row>
        <row r="16">
          <cell r="A16" t="str">
            <v>Bahrain</v>
          </cell>
          <cell r="B16" t="str">
            <v>NCC</v>
          </cell>
          <cell r="C16">
            <v>2</v>
          </cell>
          <cell r="D16">
            <v>4</v>
          </cell>
          <cell r="E16">
            <v>4.28</v>
          </cell>
          <cell r="F16">
            <v>0.42</v>
          </cell>
          <cell r="G16">
            <v>6.8000000000000007</v>
          </cell>
          <cell r="H16">
            <v>5.04</v>
          </cell>
          <cell r="I16">
            <v>0.56999999999999995</v>
          </cell>
          <cell r="J16">
            <v>8.4600000000000009</v>
          </cell>
          <cell r="K16">
            <v>0.24411764705882352</v>
          </cell>
          <cell r="L16">
            <v>5.04</v>
          </cell>
          <cell r="M16">
            <v>0.56999999999999995</v>
          </cell>
          <cell r="N16">
            <v>8.4600000000000009</v>
          </cell>
          <cell r="O16">
            <v>0</v>
          </cell>
          <cell r="P16">
            <v>5.04</v>
          </cell>
          <cell r="Q16">
            <v>0.56999999999999995</v>
          </cell>
          <cell r="R16">
            <v>8.4600000000000009</v>
          </cell>
          <cell r="S16">
            <v>0</v>
          </cell>
          <cell r="T16">
            <v>5.04</v>
          </cell>
          <cell r="U16">
            <v>0.56999999999999995</v>
          </cell>
          <cell r="V16">
            <v>8.4600000000000009</v>
          </cell>
          <cell r="W16">
            <v>0</v>
          </cell>
          <cell r="X16">
            <v>5.19</v>
          </cell>
          <cell r="Y16">
            <v>0.6</v>
          </cell>
          <cell r="Z16">
            <v>8.7899999999999991</v>
          </cell>
          <cell r="AA16">
            <v>3.9007092198581353E-2</v>
          </cell>
          <cell r="AB16">
            <v>5.19</v>
          </cell>
          <cell r="AC16">
            <v>0.6</v>
          </cell>
          <cell r="AD16">
            <v>8.7899999999999991</v>
          </cell>
          <cell r="AE16">
            <v>0</v>
          </cell>
          <cell r="AF16" t="str">
            <v>2004</v>
          </cell>
          <cell r="AG16">
            <v>5.19</v>
          </cell>
          <cell r="AH16">
            <v>0.6</v>
          </cell>
          <cell r="AI16">
            <v>4.26</v>
          </cell>
          <cell r="AJ16">
            <v>0.49</v>
          </cell>
          <cell r="AK16">
            <v>7.1999999999999993</v>
          </cell>
        </row>
        <row r="17">
          <cell r="A17" t="str">
            <v>Bangladesh</v>
          </cell>
          <cell r="B17" t="str">
            <v>TRAC1</v>
          </cell>
          <cell r="C17">
            <v>2</v>
          </cell>
          <cell r="D17">
            <v>4</v>
          </cell>
          <cell r="E17">
            <v>3</v>
          </cell>
          <cell r="F17">
            <v>0.64</v>
          </cell>
          <cell r="G17">
            <v>6.84</v>
          </cell>
          <cell r="H17">
            <v>3</v>
          </cell>
          <cell r="I17">
            <v>0.64</v>
          </cell>
          <cell r="J17">
            <v>6.84</v>
          </cell>
          <cell r="K17">
            <v>0</v>
          </cell>
          <cell r="L17">
            <v>4</v>
          </cell>
          <cell r="M17">
            <v>0.85</v>
          </cell>
          <cell r="N17">
            <v>9.1</v>
          </cell>
          <cell r="O17">
            <v>0.33040935672514615</v>
          </cell>
          <cell r="P17">
            <v>4</v>
          </cell>
          <cell r="Q17">
            <v>0.85</v>
          </cell>
          <cell r="R17">
            <v>9.1</v>
          </cell>
          <cell r="S17">
            <v>0</v>
          </cell>
          <cell r="T17">
            <v>4</v>
          </cell>
          <cell r="U17">
            <v>0.85</v>
          </cell>
          <cell r="V17">
            <v>9.1</v>
          </cell>
          <cell r="W17">
            <v>0</v>
          </cell>
          <cell r="X17">
            <v>4</v>
          </cell>
          <cell r="Y17">
            <v>0.85</v>
          </cell>
          <cell r="Z17">
            <v>9.1</v>
          </cell>
          <cell r="AA17">
            <v>0</v>
          </cell>
          <cell r="AB17">
            <v>5</v>
          </cell>
          <cell r="AC17">
            <v>1</v>
          </cell>
          <cell r="AD17">
            <v>11</v>
          </cell>
          <cell r="AE17">
            <v>0.20879120879120883</v>
          </cell>
          <cell r="AF17" t="str">
            <v>2001</v>
          </cell>
          <cell r="AG17">
            <v>4</v>
          </cell>
          <cell r="AH17">
            <v>0.85</v>
          </cell>
          <cell r="AI17">
            <v>3.57</v>
          </cell>
          <cell r="AJ17">
            <v>0.76</v>
          </cell>
          <cell r="AK17">
            <v>8.1300000000000008</v>
          </cell>
        </row>
        <row r="18">
          <cell r="A18" t="str">
            <v>Barbados</v>
          </cell>
          <cell r="B18" t="str">
            <v>NCC</v>
          </cell>
          <cell r="C18">
            <v>2</v>
          </cell>
          <cell r="D18">
            <v>1</v>
          </cell>
          <cell r="E18">
            <v>2.93</v>
          </cell>
          <cell r="F18">
            <v>0.33</v>
          </cell>
          <cell r="G18">
            <v>4.91</v>
          </cell>
          <cell r="H18">
            <v>2.93</v>
          </cell>
          <cell r="I18">
            <v>0.33</v>
          </cell>
          <cell r="J18">
            <v>4.91</v>
          </cell>
          <cell r="K18">
            <v>0</v>
          </cell>
          <cell r="L18">
            <v>2.93</v>
          </cell>
          <cell r="M18">
            <v>0.33</v>
          </cell>
          <cell r="N18">
            <v>4.91</v>
          </cell>
          <cell r="O18">
            <v>0</v>
          </cell>
          <cell r="P18">
            <v>2.93</v>
          </cell>
          <cell r="Q18">
            <v>0.33</v>
          </cell>
          <cell r="R18">
            <v>4.91</v>
          </cell>
          <cell r="S18">
            <v>0</v>
          </cell>
          <cell r="T18">
            <v>2.93</v>
          </cell>
          <cell r="U18">
            <v>0.33</v>
          </cell>
          <cell r="V18">
            <v>4.91</v>
          </cell>
          <cell r="W18">
            <v>0</v>
          </cell>
          <cell r="X18">
            <v>3.1</v>
          </cell>
          <cell r="Y18">
            <v>0.35</v>
          </cell>
          <cell r="Z18">
            <v>5.1999999999999993</v>
          </cell>
          <cell r="AA18">
            <v>5.906313645621164E-2</v>
          </cell>
          <cell r="AB18">
            <v>3.1</v>
          </cell>
          <cell r="AC18">
            <v>0.35</v>
          </cell>
          <cell r="AD18">
            <v>5.1999999999999993</v>
          </cell>
          <cell r="AE18">
            <v>0</v>
          </cell>
          <cell r="AF18" t="str">
            <v>2004</v>
          </cell>
          <cell r="AG18">
            <v>3.1</v>
          </cell>
          <cell r="AH18">
            <v>0.35</v>
          </cell>
          <cell r="AI18">
            <v>2.99</v>
          </cell>
          <cell r="AJ18">
            <v>0.28999999999999998</v>
          </cell>
          <cell r="AK18">
            <v>4.7300000000000004</v>
          </cell>
        </row>
        <row r="19">
          <cell r="A19" t="str">
            <v>Belarus</v>
          </cell>
          <cell r="B19" t="str">
            <v>TRAC1</v>
          </cell>
          <cell r="C19">
            <v>2</v>
          </cell>
          <cell r="D19">
            <v>2</v>
          </cell>
          <cell r="E19">
            <v>4</v>
          </cell>
          <cell r="F19">
            <v>0.85</v>
          </cell>
          <cell r="G19">
            <v>9.1</v>
          </cell>
          <cell r="H19">
            <v>4</v>
          </cell>
          <cell r="I19">
            <v>0.85</v>
          </cell>
          <cell r="J19">
            <v>9.1</v>
          </cell>
          <cell r="K19">
            <v>0</v>
          </cell>
          <cell r="L19">
            <v>4</v>
          </cell>
          <cell r="M19">
            <v>0.85</v>
          </cell>
          <cell r="N19">
            <v>9.1</v>
          </cell>
          <cell r="O19">
            <v>0</v>
          </cell>
          <cell r="P19">
            <v>4</v>
          </cell>
          <cell r="Q19">
            <v>0.85</v>
          </cell>
          <cell r="R19">
            <v>9.1</v>
          </cell>
          <cell r="S19">
            <v>0</v>
          </cell>
          <cell r="T19">
            <v>4</v>
          </cell>
          <cell r="U19">
            <v>0.85</v>
          </cell>
          <cell r="V19">
            <v>9.1</v>
          </cell>
          <cell r="W19">
            <v>0</v>
          </cell>
          <cell r="X19">
            <v>4</v>
          </cell>
          <cell r="Y19">
            <v>0.85</v>
          </cell>
          <cell r="Z19">
            <v>9.1</v>
          </cell>
          <cell r="AA19">
            <v>0</v>
          </cell>
          <cell r="AB19">
            <v>4</v>
          </cell>
          <cell r="AC19">
            <v>0.85</v>
          </cell>
          <cell r="AD19">
            <v>9.1</v>
          </cell>
          <cell r="AE19">
            <v>0</v>
          </cell>
          <cell r="AF19" t="str">
            <v>2001</v>
          </cell>
          <cell r="AG19">
            <v>4</v>
          </cell>
          <cell r="AH19">
            <v>0.85</v>
          </cell>
          <cell r="AI19">
            <v>4</v>
          </cell>
          <cell r="AJ19">
            <v>0.85</v>
          </cell>
          <cell r="AK19">
            <v>9.1</v>
          </cell>
        </row>
        <row r="20">
          <cell r="A20" t="str">
            <v>Belgium - Air parcels</v>
          </cell>
          <cell r="B20" t="str">
            <v>IC</v>
          </cell>
          <cell r="C20">
            <v>1</v>
          </cell>
          <cell r="D20">
            <v>3</v>
          </cell>
          <cell r="E20">
            <v>9.5</v>
          </cell>
          <cell r="F20">
            <v>0.59</v>
          </cell>
          <cell r="G20">
            <v>13.04</v>
          </cell>
          <cell r="H20">
            <v>10.44</v>
          </cell>
          <cell r="I20">
            <v>0.66</v>
          </cell>
          <cell r="J20">
            <v>14.399999999999999</v>
          </cell>
          <cell r="K20">
            <v>0.10429447852760733</v>
          </cell>
          <cell r="L20">
            <v>11.28</v>
          </cell>
          <cell r="M20">
            <v>0.71</v>
          </cell>
          <cell r="N20">
            <v>15.54</v>
          </cell>
          <cell r="O20">
            <v>7.9166666666666718E-2</v>
          </cell>
          <cell r="P20">
            <v>11.28</v>
          </cell>
          <cell r="Q20">
            <v>0.71</v>
          </cell>
          <cell r="R20">
            <v>15.54</v>
          </cell>
          <cell r="S20">
            <v>0</v>
          </cell>
          <cell r="T20">
            <v>11.28</v>
          </cell>
          <cell r="U20">
            <v>0.71</v>
          </cell>
          <cell r="V20">
            <v>15.54</v>
          </cell>
          <cell r="W20">
            <v>0</v>
          </cell>
          <cell r="X20">
            <v>11.28</v>
          </cell>
          <cell r="Y20">
            <v>0.71</v>
          </cell>
          <cell r="Z20">
            <v>15.54</v>
          </cell>
          <cell r="AA20">
            <v>0</v>
          </cell>
          <cell r="AB20">
            <v>11.28</v>
          </cell>
          <cell r="AC20">
            <v>0.71</v>
          </cell>
          <cell r="AD20">
            <v>15.54</v>
          </cell>
          <cell r="AE20">
            <v>0</v>
          </cell>
          <cell r="AF20" t="str">
            <v>2001</v>
          </cell>
          <cell r="AG20">
            <v>11.28</v>
          </cell>
          <cell r="AH20">
            <v>0.71</v>
          </cell>
          <cell r="AI20">
            <v>11.28</v>
          </cell>
          <cell r="AJ20">
            <v>0.71</v>
          </cell>
          <cell r="AK20">
            <v>15.54</v>
          </cell>
        </row>
        <row r="21">
          <cell r="A21" t="str">
            <v>Belgium  - Surface parcels</v>
          </cell>
          <cell r="B21" t="str">
            <v>IC</v>
          </cell>
          <cell r="C21">
            <v>1</v>
          </cell>
          <cell r="D21">
            <v>3</v>
          </cell>
          <cell r="E21">
            <v>8.68</v>
          </cell>
          <cell r="F21">
            <v>0.31</v>
          </cell>
          <cell r="G21">
            <v>10.54</v>
          </cell>
          <cell r="H21">
            <v>9.57</v>
          </cell>
          <cell r="I21">
            <v>0.35</v>
          </cell>
          <cell r="J21">
            <v>11.67</v>
          </cell>
          <cell r="K21">
            <v>0.10721062618595834</v>
          </cell>
          <cell r="L21">
            <v>10.34</v>
          </cell>
          <cell r="M21">
            <v>0.38</v>
          </cell>
          <cell r="N21">
            <v>12.620000000000001</v>
          </cell>
          <cell r="O21">
            <v>8.1405312767780721E-2</v>
          </cell>
          <cell r="P21">
            <v>10.34</v>
          </cell>
          <cell r="Q21">
            <v>0.38</v>
          </cell>
          <cell r="R21">
            <v>12.620000000000001</v>
          </cell>
          <cell r="S21">
            <v>0</v>
          </cell>
          <cell r="T21">
            <v>10.34</v>
          </cell>
          <cell r="U21">
            <v>0.38</v>
          </cell>
          <cell r="V21">
            <v>12.620000000000001</v>
          </cell>
          <cell r="W21">
            <v>0</v>
          </cell>
          <cell r="X21">
            <v>10.34</v>
          </cell>
          <cell r="Y21">
            <v>0.38</v>
          </cell>
          <cell r="Z21">
            <v>12.620000000000001</v>
          </cell>
          <cell r="AA21">
            <v>0</v>
          </cell>
          <cell r="AB21">
            <v>10.34</v>
          </cell>
          <cell r="AC21">
            <v>0.38</v>
          </cell>
          <cell r="AD21">
            <v>12.620000000000001</v>
          </cell>
          <cell r="AE21">
            <v>0</v>
          </cell>
          <cell r="AF21" t="str">
            <v>2001</v>
          </cell>
          <cell r="AG21">
            <v>10.34</v>
          </cell>
          <cell r="AH21">
            <v>0.38</v>
          </cell>
          <cell r="AI21">
            <v>10.34</v>
          </cell>
          <cell r="AJ21">
            <v>0.39</v>
          </cell>
          <cell r="AK21">
            <v>12.68</v>
          </cell>
        </row>
        <row r="22">
          <cell r="A22" t="str">
            <v>Belize</v>
          </cell>
          <cell r="B22" t="str">
            <v>TRAC1</v>
          </cell>
          <cell r="C22">
            <v>2</v>
          </cell>
          <cell r="D22">
            <v>1</v>
          </cell>
          <cell r="E22">
            <v>3.7</v>
          </cell>
          <cell r="F22">
            <v>0.25</v>
          </cell>
          <cell r="G22">
            <v>5.2</v>
          </cell>
          <cell r="H22">
            <v>3.7</v>
          </cell>
          <cell r="I22">
            <v>0.25</v>
          </cell>
          <cell r="J22">
            <v>5.2</v>
          </cell>
          <cell r="K22">
            <v>0</v>
          </cell>
          <cell r="L22">
            <v>3.7</v>
          </cell>
          <cell r="M22">
            <v>0.25</v>
          </cell>
          <cell r="N22">
            <v>5.2</v>
          </cell>
          <cell r="O22">
            <v>0</v>
          </cell>
          <cell r="P22">
            <v>5.71</v>
          </cell>
          <cell r="Q22">
            <v>0.77</v>
          </cell>
          <cell r="R22">
            <v>10.33</v>
          </cell>
          <cell r="S22">
            <v>0.98653846153846148</v>
          </cell>
          <cell r="T22">
            <v>5.71</v>
          </cell>
          <cell r="U22">
            <v>0.77</v>
          </cell>
          <cell r="V22">
            <v>10.33</v>
          </cell>
          <cell r="W22">
            <v>0</v>
          </cell>
          <cell r="X22">
            <v>5.71</v>
          </cell>
          <cell r="Y22">
            <v>0.77</v>
          </cell>
          <cell r="Z22">
            <v>10.33</v>
          </cell>
          <cell r="AA22">
            <v>0</v>
          </cell>
          <cell r="AB22">
            <v>6.69</v>
          </cell>
          <cell r="AC22">
            <v>1.98</v>
          </cell>
          <cell r="AD22">
            <v>18.57</v>
          </cell>
          <cell r="AE22">
            <v>0.79767666989351405</v>
          </cell>
          <cell r="AF22" t="str">
            <v>2002</v>
          </cell>
          <cell r="AG22">
            <v>5.71</v>
          </cell>
          <cell r="AH22">
            <v>0.77</v>
          </cell>
          <cell r="AI22">
            <v>4.08</v>
          </cell>
          <cell r="AJ22">
            <v>0.55000000000000004</v>
          </cell>
          <cell r="AK22">
            <v>7.3800000000000008</v>
          </cell>
        </row>
        <row r="23">
          <cell r="A23" t="str">
            <v>Benin</v>
          </cell>
          <cell r="B23" t="str">
            <v>TRAC1</v>
          </cell>
          <cell r="C23">
            <v>2</v>
          </cell>
          <cell r="D23">
            <v>5</v>
          </cell>
          <cell r="E23">
            <v>2.85</v>
          </cell>
          <cell r="F23">
            <v>0.28000000000000003</v>
          </cell>
          <cell r="G23">
            <v>4.53</v>
          </cell>
          <cell r="H23">
            <v>3.15</v>
          </cell>
          <cell r="I23">
            <v>0.31</v>
          </cell>
          <cell r="J23">
            <v>5.01</v>
          </cell>
          <cell r="K23">
            <v>0.10596026490066214</v>
          </cell>
          <cell r="L23">
            <v>3.15</v>
          </cell>
          <cell r="M23">
            <v>0.31</v>
          </cell>
          <cell r="N23">
            <v>5.01</v>
          </cell>
          <cell r="O23">
            <v>0</v>
          </cell>
          <cell r="P23">
            <v>3.15</v>
          </cell>
          <cell r="Q23">
            <v>0.31</v>
          </cell>
          <cell r="R23">
            <v>5.01</v>
          </cell>
          <cell r="S23">
            <v>0</v>
          </cell>
          <cell r="T23">
            <v>3.15</v>
          </cell>
          <cell r="U23">
            <v>0.31</v>
          </cell>
          <cell r="V23">
            <v>5.01</v>
          </cell>
          <cell r="W23">
            <v>0</v>
          </cell>
          <cell r="X23">
            <v>3.15</v>
          </cell>
          <cell r="Y23">
            <v>0.31</v>
          </cell>
          <cell r="Z23">
            <v>5.01</v>
          </cell>
          <cell r="AA23">
            <v>0</v>
          </cell>
          <cell r="AB23">
            <v>3.15</v>
          </cell>
          <cell r="AC23">
            <v>0.31</v>
          </cell>
          <cell r="AD23">
            <v>5.01</v>
          </cell>
          <cell r="AE23">
            <v>0</v>
          </cell>
          <cell r="AF23" t="str">
            <v>2001</v>
          </cell>
          <cell r="AG23">
            <v>3.15</v>
          </cell>
          <cell r="AH23">
            <v>0.31</v>
          </cell>
          <cell r="AI23">
            <v>3.42</v>
          </cell>
          <cell r="AJ23">
            <v>0.34</v>
          </cell>
          <cell r="AK23">
            <v>5.46</v>
          </cell>
        </row>
        <row r="24">
          <cell r="A24" t="str">
            <v>Bhutan</v>
          </cell>
          <cell r="B24" t="str">
            <v>TRAC1</v>
          </cell>
          <cell r="C24">
            <v>2</v>
          </cell>
          <cell r="D24">
            <v>4</v>
          </cell>
          <cell r="E24">
            <v>5</v>
          </cell>
          <cell r="F24">
            <v>0.28000000000000003</v>
          </cell>
          <cell r="G24">
            <v>6.68</v>
          </cell>
          <cell r="H24">
            <v>5</v>
          </cell>
          <cell r="I24">
            <v>0.28000000000000003</v>
          </cell>
          <cell r="J24">
            <v>6.68</v>
          </cell>
          <cell r="K24">
            <v>0</v>
          </cell>
          <cell r="L24">
            <v>5</v>
          </cell>
          <cell r="M24">
            <v>0.28000000000000003</v>
          </cell>
          <cell r="N24">
            <v>6.68</v>
          </cell>
          <cell r="O24">
            <v>0</v>
          </cell>
          <cell r="P24">
            <v>5</v>
          </cell>
          <cell r="Q24">
            <v>0.28000000000000003</v>
          </cell>
          <cell r="R24">
            <v>6.68</v>
          </cell>
          <cell r="S24">
            <v>0</v>
          </cell>
          <cell r="T24">
            <v>5</v>
          </cell>
          <cell r="U24">
            <v>0.28000000000000003</v>
          </cell>
          <cell r="V24">
            <v>6.68</v>
          </cell>
          <cell r="W24">
            <v>0</v>
          </cell>
          <cell r="X24">
            <v>5</v>
          </cell>
          <cell r="Y24">
            <v>0.28000000000000003</v>
          </cell>
          <cell r="Z24">
            <v>6.68</v>
          </cell>
          <cell r="AA24">
            <v>0</v>
          </cell>
          <cell r="AB24">
            <v>5</v>
          </cell>
          <cell r="AC24">
            <v>0.28000000000000003</v>
          </cell>
          <cell r="AD24">
            <v>6.68</v>
          </cell>
          <cell r="AE24">
            <v>0</v>
          </cell>
          <cell r="AF24" t="str">
            <v>2001</v>
          </cell>
          <cell r="AG24">
            <v>5</v>
          </cell>
          <cell r="AH24">
            <v>0.28000000000000003</v>
          </cell>
          <cell r="AI24">
            <v>4.67</v>
          </cell>
          <cell r="AJ24">
            <v>0.37</v>
          </cell>
          <cell r="AK24">
            <v>6.89</v>
          </cell>
        </row>
        <row r="25">
          <cell r="A25" t="str">
            <v>Bolivia     - Air parcels</v>
          </cell>
          <cell r="B25" t="str">
            <v>TRAC1</v>
          </cell>
          <cell r="C25">
            <v>2</v>
          </cell>
          <cell r="D25">
            <v>1</v>
          </cell>
          <cell r="E25">
            <v>4.45</v>
          </cell>
          <cell r="F25">
            <v>0.7</v>
          </cell>
          <cell r="G25">
            <v>8.6499999999999986</v>
          </cell>
          <cell r="H25">
            <v>5.91</v>
          </cell>
          <cell r="I25">
            <v>0.94399999999999995</v>
          </cell>
          <cell r="J25">
            <v>11.574</v>
          </cell>
          <cell r="K25">
            <v>0.33803468208092508</v>
          </cell>
          <cell r="L25">
            <v>7.5</v>
          </cell>
          <cell r="M25">
            <v>0.77</v>
          </cell>
          <cell r="N25">
            <v>12.120000000000001</v>
          </cell>
          <cell r="O25">
            <v>4.7174701918092379E-2</v>
          </cell>
          <cell r="P25">
            <v>7.5</v>
          </cell>
          <cell r="Q25">
            <v>0.77</v>
          </cell>
          <cell r="R25">
            <v>12.120000000000001</v>
          </cell>
          <cell r="S25">
            <v>0</v>
          </cell>
          <cell r="T25">
            <v>7.5</v>
          </cell>
          <cell r="U25">
            <v>0.77</v>
          </cell>
          <cell r="V25">
            <v>12.120000000000001</v>
          </cell>
          <cell r="W25">
            <v>0</v>
          </cell>
          <cell r="X25">
            <v>7.88</v>
          </cell>
          <cell r="Y25">
            <v>0.81</v>
          </cell>
          <cell r="Z25">
            <v>12.74</v>
          </cell>
          <cell r="AA25">
            <v>5.1155115511551087E-2</v>
          </cell>
          <cell r="AB25">
            <v>7.88</v>
          </cell>
          <cell r="AC25">
            <v>0.81</v>
          </cell>
          <cell r="AD25">
            <v>12.74</v>
          </cell>
          <cell r="AE25">
            <v>0</v>
          </cell>
          <cell r="AF25" t="str">
            <v>2004</v>
          </cell>
          <cell r="AG25">
            <v>7.88</v>
          </cell>
          <cell r="AH25">
            <v>0.81</v>
          </cell>
          <cell r="AI25">
            <v>7.83</v>
          </cell>
          <cell r="AJ25">
            <v>0.8</v>
          </cell>
          <cell r="AK25">
            <v>12.63</v>
          </cell>
        </row>
        <row r="26">
          <cell r="A26" t="str">
            <v>Bolivia   - Surface parcels</v>
          </cell>
          <cell r="B26" t="str">
            <v>TRAC1</v>
          </cell>
          <cell r="C26">
            <v>2</v>
          </cell>
          <cell r="D26">
            <v>1</v>
          </cell>
          <cell r="E26">
            <v>4.45</v>
          </cell>
          <cell r="F26">
            <v>0.7</v>
          </cell>
          <cell r="G26">
            <v>8.6499999999999986</v>
          </cell>
          <cell r="H26">
            <v>5.91</v>
          </cell>
          <cell r="I26">
            <v>0.78</v>
          </cell>
          <cell r="J26">
            <v>10.59</v>
          </cell>
          <cell r="K26">
            <v>0.22427745664739904</v>
          </cell>
          <cell r="L26">
            <v>7.5</v>
          </cell>
          <cell r="M26">
            <v>0.77</v>
          </cell>
          <cell r="N26">
            <v>12.120000000000001</v>
          </cell>
          <cell r="O26">
            <v>0.14447592067988679</v>
          </cell>
          <cell r="P26">
            <v>7.5</v>
          </cell>
          <cell r="Q26">
            <v>0.77</v>
          </cell>
          <cell r="R26">
            <v>12.120000000000001</v>
          </cell>
          <cell r="S26">
            <v>0</v>
          </cell>
          <cell r="T26">
            <v>7.5</v>
          </cell>
          <cell r="U26">
            <v>0.77</v>
          </cell>
          <cell r="V26">
            <v>12.120000000000001</v>
          </cell>
          <cell r="W26">
            <v>0</v>
          </cell>
          <cell r="X26">
            <v>7.88</v>
          </cell>
          <cell r="Y26">
            <v>0.81</v>
          </cell>
          <cell r="Z26">
            <v>12.74</v>
          </cell>
          <cell r="AA26">
            <v>5.1155115511551087E-2</v>
          </cell>
          <cell r="AB26">
            <v>7.88</v>
          </cell>
          <cell r="AC26">
            <v>0.81</v>
          </cell>
          <cell r="AD26">
            <v>12.74</v>
          </cell>
          <cell r="AE26">
            <v>0</v>
          </cell>
          <cell r="AF26" t="str">
            <v>2004</v>
          </cell>
          <cell r="AG26">
            <v>7.88</v>
          </cell>
          <cell r="AH26">
            <v>0.81</v>
          </cell>
          <cell r="AI26">
            <v>7.83</v>
          </cell>
          <cell r="AJ26">
            <v>0.8</v>
          </cell>
          <cell r="AK26">
            <v>12.63</v>
          </cell>
        </row>
        <row r="27">
          <cell r="A27" t="str">
            <v>Bosnia  and Herzegovina</v>
          </cell>
          <cell r="B27" t="str">
            <v>TRAC1</v>
          </cell>
          <cell r="C27">
            <v>2</v>
          </cell>
          <cell r="D27">
            <v>2</v>
          </cell>
          <cell r="E27">
            <v>5.0999999999999996</v>
          </cell>
          <cell r="F27">
            <v>0.55000000000000004</v>
          </cell>
          <cell r="G27">
            <v>8.4</v>
          </cell>
          <cell r="H27">
            <v>5.0999999999999996</v>
          </cell>
          <cell r="I27">
            <v>0.55000000000000004</v>
          </cell>
          <cell r="J27">
            <v>8.4</v>
          </cell>
          <cell r="K27">
            <v>0</v>
          </cell>
          <cell r="L27">
            <v>5.0999999999999996</v>
          </cell>
          <cell r="M27">
            <v>0.55000000000000004</v>
          </cell>
          <cell r="N27">
            <v>8.4</v>
          </cell>
          <cell r="O27">
            <v>0</v>
          </cell>
          <cell r="P27">
            <v>5.0999999999999996</v>
          </cell>
          <cell r="Q27">
            <v>0.55000000000000004</v>
          </cell>
          <cell r="R27">
            <v>8.4</v>
          </cell>
          <cell r="S27">
            <v>0</v>
          </cell>
          <cell r="T27">
            <v>5.0999999999999996</v>
          </cell>
          <cell r="U27">
            <v>0.55000000000000004</v>
          </cell>
          <cell r="V27">
            <v>8.4</v>
          </cell>
          <cell r="W27">
            <v>0</v>
          </cell>
          <cell r="X27">
            <v>5.0999999999999996</v>
          </cell>
          <cell r="Y27">
            <v>0.55000000000000004</v>
          </cell>
          <cell r="Z27">
            <v>8.4</v>
          </cell>
          <cell r="AA27">
            <v>0</v>
          </cell>
          <cell r="AB27">
            <v>5.0999999999999996</v>
          </cell>
          <cell r="AC27">
            <v>0.55000000000000004</v>
          </cell>
          <cell r="AD27">
            <v>8.4</v>
          </cell>
          <cell r="AE27">
            <v>0</v>
          </cell>
          <cell r="AF27" t="str">
            <v>2001</v>
          </cell>
          <cell r="AG27">
            <v>5.0999999999999996</v>
          </cell>
          <cell r="AH27">
            <v>0.55000000000000004</v>
          </cell>
          <cell r="AI27">
            <v>4.1900000000000004</v>
          </cell>
          <cell r="AJ27">
            <v>0.45</v>
          </cell>
          <cell r="AK27">
            <v>6.8900000000000006</v>
          </cell>
        </row>
        <row r="28">
          <cell r="A28" t="str">
            <v>Botswana</v>
          </cell>
          <cell r="B28" t="str">
            <v>TRAC1</v>
          </cell>
          <cell r="C28">
            <v>2</v>
          </cell>
          <cell r="D28">
            <v>5</v>
          </cell>
          <cell r="E28">
            <v>5.5</v>
          </cell>
          <cell r="F28">
            <v>0.55000000000000004</v>
          </cell>
          <cell r="G28">
            <v>8.8000000000000007</v>
          </cell>
          <cell r="H28">
            <v>5.5</v>
          </cell>
          <cell r="I28">
            <v>0.55000000000000004</v>
          </cell>
          <cell r="J28">
            <v>8.8000000000000007</v>
          </cell>
          <cell r="K28">
            <v>0</v>
          </cell>
          <cell r="L28">
            <v>7</v>
          </cell>
          <cell r="M28">
            <v>0.7</v>
          </cell>
          <cell r="N28">
            <v>11.2</v>
          </cell>
          <cell r="O28">
            <v>0.27272727272727254</v>
          </cell>
          <cell r="P28">
            <v>7</v>
          </cell>
          <cell r="Q28">
            <v>0.7</v>
          </cell>
          <cell r="R28">
            <v>11.2</v>
          </cell>
          <cell r="S28">
            <v>0</v>
          </cell>
          <cell r="T28">
            <v>7</v>
          </cell>
          <cell r="U28">
            <v>0.7</v>
          </cell>
          <cell r="V28">
            <v>11.2</v>
          </cell>
          <cell r="W28">
            <v>0</v>
          </cell>
          <cell r="X28">
            <v>7</v>
          </cell>
          <cell r="Y28">
            <v>0.7</v>
          </cell>
          <cell r="Z28">
            <v>11.2</v>
          </cell>
          <cell r="AA28">
            <v>0</v>
          </cell>
          <cell r="AB28">
            <v>7</v>
          </cell>
          <cell r="AC28">
            <v>0.7</v>
          </cell>
          <cell r="AD28">
            <v>11.2</v>
          </cell>
          <cell r="AE28">
            <v>0</v>
          </cell>
          <cell r="AF28" t="str">
            <v>2001</v>
          </cell>
          <cell r="AG28">
            <v>7</v>
          </cell>
          <cell r="AH28">
            <v>0.7</v>
          </cell>
          <cell r="AI28">
            <v>5.5</v>
          </cell>
          <cell r="AJ28">
            <v>0.55000000000000004</v>
          </cell>
          <cell r="AK28">
            <v>8.8000000000000007</v>
          </cell>
        </row>
        <row r="29">
          <cell r="A29" t="str">
            <v>Brazil</v>
          </cell>
          <cell r="B29" t="str">
            <v>TRAC1</v>
          </cell>
          <cell r="C29">
            <v>2</v>
          </cell>
          <cell r="D29">
            <v>1</v>
          </cell>
          <cell r="E29">
            <v>7.29</v>
          </cell>
          <cell r="F29">
            <v>0.22</v>
          </cell>
          <cell r="G29">
            <v>8.61</v>
          </cell>
          <cell r="H29">
            <v>7.29</v>
          </cell>
          <cell r="I29">
            <v>0.22</v>
          </cell>
          <cell r="J29">
            <v>8.61</v>
          </cell>
          <cell r="K29">
            <v>0</v>
          </cell>
          <cell r="L29">
            <v>4.29</v>
          </cell>
          <cell r="M29">
            <v>0.92</v>
          </cell>
          <cell r="N29">
            <v>9.81</v>
          </cell>
          <cell r="O29">
            <v>0.1393728222996517</v>
          </cell>
          <cell r="P29">
            <v>4.29</v>
          </cell>
          <cell r="Q29">
            <v>0.92</v>
          </cell>
          <cell r="R29">
            <v>9.81</v>
          </cell>
          <cell r="S29">
            <v>0</v>
          </cell>
          <cell r="T29">
            <v>4.29</v>
          </cell>
          <cell r="U29">
            <v>0.92</v>
          </cell>
          <cell r="V29">
            <v>9.81</v>
          </cell>
          <cell r="W29">
            <v>0</v>
          </cell>
          <cell r="X29">
            <v>4.29</v>
          </cell>
          <cell r="Y29">
            <v>0.92</v>
          </cell>
          <cell r="Z29">
            <v>9.81</v>
          </cell>
          <cell r="AA29">
            <v>0</v>
          </cell>
          <cell r="AB29">
            <v>4.5</v>
          </cell>
          <cell r="AC29">
            <v>0.97</v>
          </cell>
          <cell r="AD29">
            <v>10.32</v>
          </cell>
          <cell r="AE29">
            <v>5.1987767584097837E-2</v>
          </cell>
          <cell r="AF29" t="str">
            <v>2001</v>
          </cell>
          <cell r="AG29">
            <v>4.29</v>
          </cell>
          <cell r="AH29">
            <v>0.92</v>
          </cell>
          <cell r="AI29">
            <v>4.72</v>
          </cell>
          <cell r="AJ29">
            <v>1.01</v>
          </cell>
          <cell r="AK29">
            <v>10.780000000000001</v>
          </cell>
        </row>
        <row r="30">
          <cell r="A30" t="str">
            <v>Brunei Darussalam</v>
          </cell>
          <cell r="B30" t="str">
            <v>NCC</v>
          </cell>
          <cell r="C30">
            <v>2</v>
          </cell>
          <cell r="D30">
            <v>4</v>
          </cell>
          <cell r="E30">
            <v>2.85</v>
          </cell>
          <cell r="F30">
            <v>0.28000000000000003</v>
          </cell>
          <cell r="G30">
            <v>4.53</v>
          </cell>
          <cell r="H30">
            <v>2.85</v>
          </cell>
          <cell r="I30">
            <v>0.28000000000000003</v>
          </cell>
          <cell r="J30">
            <v>4.53</v>
          </cell>
          <cell r="K30">
            <v>0</v>
          </cell>
          <cell r="L30">
            <v>2.85</v>
          </cell>
          <cell r="M30">
            <v>0.28000000000000003</v>
          </cell>
          <cell r="N30">
            <v>4.53</v>
          </cell>
          <cell r="O30">
            <v>0</v>
          </cell>
          <cell r="P30">
            <v>2.85</v>
          </cell>
          <cell r="Q30">
            <v>0.28000000000000003</v>
          </cell>
          <cell r="R30">
            <v>4.53</v>
          </cell>
          <cell r="S30">
            <v>0</v>
          </cell>
          <cell r="T30">
            <v>2.85</v>
          </cell>
          <cell r="U30">
            <v>0.28000000000000003</v>
          </cell>
          <cell r="V30">
            <v>4.53</v>
          </cell>
          <cell r="W30">
            <v>0</v>
          </cell>
          <cell r="X30">
            <v>2.85</v>
          </cell>
          <cell r="Y30">
            <v>0.28000000000000003</v>
          </cell>
          <cell r="Z30">
            <v>4.53</v>
          </cell>
          <cell r="AA30">
            <v>0</v>
          </cell>
          <cell r="AB30">
            <v>2.85</v>
          </cell>
          <cell r="AC30">
            <v>0.28000000000000003</v>
          </cell>
          <cell r="AD30">
            <v>4.53</v>
          </cell>
          <cell r="AE30">
            <v>0</v>
          </cell>
          <cell r="AF30" t="str">
            <v>2001</v>
          </cell>
          <cell r="AG30">
            <v>2.85</v>
          </cell>
          <cell r="AH30">
            <v>0.28000000000000003</v>
          </cell>
          <cell r="AI30">
            <v>3.28</v>
          </cell>
          <cell r="AJ30">
            <v>0.32</v>
          </cell>
          <cell r="AK30">
            <v>5.1999999999999993</v>
          </cell>
        </row>
        <row r="31">
          <cell r="A31" t="str">
            <v>Bulgaria (Rep.)</v>
          </cell>
          <cell r="B31" t="str">
            <v>TRAC1</v>
          </cell>
          <cell r="C31">
            <v>2</v>
          </cell>
          <cell r="D31">
            <v>2</v>
          </cell>
          <cell r="E31">
            <v>5</v>
          </cell>
          <cell r="F31">
            <v>0.5</v>
          </cell>
          <cell r="G31">
            <v>8</v>
          </cell>
          <cell r="H31">
            <v>5</v>
          </cell>
          <cell r="I31">
            <v>0.5</v>
          </cell>
          <cell r="J31">
            <v>8</v>
          </cell>
          <cell r="K31">
            <v>0</v>
          </cell>
          <cell r="L31">
            <v>5</v>
          </cell>
          <cell r="M31">
            <v>0.5</v>
          </cell>
          <cell r="N31">
            <v>8</v>
          </cell>
          <cell r="O31">
            <v>0</v>
          </cell>
          <cell r="P31">
            <v>5</v>
          </cell>
          <cell r="Q31">
            <v>0.5</v>
          </cell>
          <cell r="R31">
            <v>8</v>
          </cell>
          <cell r="S31">
            <v>0</v>
          </cell>
          <cell r="T31">
            <v>5</v>
          </cell>
          <cell r="U31">
            <v>0.5</v>
          </cell>
          <cell r="V31">
            <v>8</v>
          </cell>
          <cell r="W31">
            <v>0</v>
          </cell>
          <cell r="X31">
            <v>5</v>
          </cell>
          <cell r="Y31">
            <v>0.5</v>
          </cell>
          <cell r="Z31">
            <v>8</v>
          </cell>
          <cell r="AA31">
            <v>0</v>
          </cell>
          <cell r="AB31">
            <v>5</v>
          </cell>
          <cell r="AC31">
            <v>0.5</v>
          </cell>
          <cell r="AD31">
            <v>8</v>
          </cell>
          <cell r="AE31">
            <v>0</v>
          </cell>
          <cell r="AF31" t="str">
            <v>2001</v>
          </cell>
          <cell r="AG31">
            <v>5</v>
          </cell>
          <cell r="AH31">
            <v>0.5</v>
          </cell>
          <cell r="AI31">
            <v>4.28</v>
          </cell>
          <cell r="AJ31">
            <v>0.43</v>
          </cell>
          <cell r="AK31">
            <v>6.86</v>
          </cell>
        </row>
        <row r="32">
          <cell r="A32" t="str">
            <v>Burkina Faso</v>
          </cell>
          <cell r="B32" t="str">
            <v>TRAC1</v>
          </cell>
          <cell r="C32">
            <v>2</v>
          </cell>
          <cell r="D32">
            <v>5</v>
          </cell>
          <cell r="E32">
            <v>4.97</v>
          </cell>
          <cell r="F32">
            <v>0.95</v>
          </cell>
          <cell r="G32">
            <v>10.669999999999998</v>
          </cell>
          <cell r="H32">
            <v>4.97</v>
          </cell>
          <cell r="I32">
            <v>0.95</v>
          </cell>
          <cell r="J32">
            <v>10.669999999999998</v>
          </cell>
          <cell r="K32">
            <v>0</v>
          </cell>
          <cell r="L32">
            <v>4.97</v>
          </cell>
          <cell r="M32">
            <v>0.95</v>
          </cell>
          <cell r="N32">
            <v>10.669999999999998</v>
          </cell>
          <cell r="O32">
            <v>0</v>
          </cell>
          <cell r="P32">
            <v>4.97</v>
          </cell>
          <cell r="Q32">
            <v>0.95</v>
          </cell>
          <cell r="R32">
            <v>10.669999999999998</v>
          </cell>
          <cell r="S32">
            <v>0</v>
          </cell>
          <cell r="T32">
            <v>4.97</v>
          </cell>
          <cell r="U32">
            <v>0.95</v>
          </cell>
          <cell r="V32">
            <v>10.669999999999998</v>
          </cell>
          <cell r="W32">
            <v>0</v>
          </cell>
          <cell r="X32">
            <v>4.97</v>
          </cell>
          <cell r="Y32">
            <v>0.95</v>
          </cell>
          <cell r="Z32">
            <v>10.669999999999998</v>
          </cell>
          <cell r="AA32">
            <v>0</v>
          </cell>
          <cell r="AB32">
            <v>4.97</v>
          </cell>
          <cell r="AC32">
            <v>0.95</v>
          </cell>
          <cell r="AD32">
            <v>10.669999999999998</v>
          </cell>
          <cell r="AE32">
            <v>0</v>
          </cell>
          <cell r="AF32" t="str">
            <v>2001</v>
          </cell>
          <cell r="AG32">
            <v>4.97</v>
          </cell>
          <cell r="AH32">
            <v>0.95</v>
          </cell>
          <cell r="AI32">
            <v>5.07</v>
          </cell>
          <cell r="AJ32">
            <v>0.97</v>
          </cell>
          <cell r="AK32">
            <v>10.89</v>
          </cell>
        </row>
        <row r="33">
          <cell r="A33" t="str">
            <v>Burundi</v>
          </cell>
          <cell r="B33" t="str">
            <v>TRAC1</v>
          </cell>
          <cell r="C33">
            <v>2</v>
          </cell>
          <cell r="D33">
            <v>5</v>
          </cell>
          <cell r="E33">
            <v>6.28</v>
          </cell>
          <cell r="F33">
            <v>0.63</v>
          </cell>
          <cell r="G33">
            <v>10.06</v>
          </cell>
          <cell r="H33">
            <v>6.28</v>
          </cell>
          <cell r="I33">
            <v>0.63</v>
          </cell>
          <cell r="J33">
            <v>10.06</v>
          </cell>
          <cell r="K33">
            <v>0</v>
          </cell>
          <cell r="L33">
            <v>6.28</v>
          </cell>
          <cell r="M33">
            <v>0.63</v>
          </cell>
          <cell r="N33">
            <v>10.06</v>
          </cell>
          <cell r="O33">
            <v>0</v>
          </cell>
          <cell r="P33">
            <v>6.28</v>
          </cell>
          <cell r="Q33">
            <v>0.63</v>
          </cell>
          <cell r="R33">
            <v>10.06</v>
          </cell>
          <cell r="S33">
            <v>0</v>
          </cell>
          <cell r="T33">
            <v>6.28</v>
          </cell>
          <cell r="U33">
            <v>0.63</v>
          </cell>
          <cell r="V33">
            <v>10.06</v>
          </cell>
          <cell r="W33">
            <v>0</v>
          </cell>
          <cell r="X33">
            <v>6.28</v>
          </cell>
          <cell r="Y33">
            <v>0.63</v>
          </cell>
          <cell r="Z33">
            <v>10.06</v>
          </cell>
          <cell r="AA33">
            <v>0</v>
          </cell>
          <cell r="AB33">
            <v>6.28</v>
          </cell>
          <cell r="AC33">
            <v>0.63</v>
          </cell>
          <cell r="AD33">
            <v>10.06</v>
          </cell>
          <cell r="AE33">
            <v>0</v>
          </cell>
          <cell r="AF33" t="str">
            <v>2001</v>
          </cell>
          <cell r="AG33">
            <v>6.28</v>
          </cell>
          <cell r="AH33">
            <v>0.63</v>
          </cell>
          <cell r="AI33">
            <v>5.67</v>
          </cell>
          <cell r="AJ33">
            <v>0.56999999999999995</v>
          </cell>
          <cell r="AK33">
            <v>9.09</v>
          </cell>
        </row>
        <row r="34">
          <cell r="A34" t="str">
            <v>Cambodia</v>
          </cell>
          <cell r="B34" t="str">
            <v>TRAC1</v>
          </cell>
          <cell r="C34">
            <v>2</v>
          </cell>
          <cell r="D34">
            <v>4</v>
          </cell>
          <cell r="E34">
            <v>2.85</v>
          </cell>
          <cell r="F34">
            <v>0.6</v>
          </cell>
          <cell r="G34">
            <v>6.4499999999999993</v>
          </cell>
          <cell r="H34">
            <v>2.85</v>
          </cell>
          <cell r="I34">
            <v>0.6</v>
          </cell>
          <cell r="J34">
            <v>6.4499999999999993</v>
          </cell>
          <cell r="K34">
            <v>0</v>
          </cell>
          <cell r="L34">
            <v>2.85</v>
          </cell>
          <cell r="M34">
            <v>0.6</v>
          </cell>
          <cell r="N34">
            <v>6.4499999999999993</v>
          </cell>
          <cell r="O34">
            <v>0</v>
          </cell>
          <cell r="P34">
            <v>2.85</v>
          </cell>
          <cell r="Q34">
            <v>0.6</v>
          </cell>
          <cell r="R34">
            <v>6.4499999999999993</v>
          </cell>
          <cell r="S34">
            <v>0</v>
          </cell>
          <cell r="T34">
            <v>2.85</v>
          </cell>
          <cell r="U34">
            <v>0.6</v>
          </cell>
          <cell r="V34">
            <v>6.4499999999999993</v>
          </cell>
          <cell r="W34">
            <v>0</v>
          </cell>
          <cell r="X34">
            <v>2.85</v>
          </cell>
          <cell r="Y34">
            <v>0.6</v>
          </cell>
          <cell r="Z34">
            <v>6.4499999999999993</v>
          </cell>
          <cell r="AA34">
            <v>0</v>
          </cell>
          <cell r="AB34">
            <v>2.85</v>
          </cell>
          <cell r="AC34">
            <v>0.6</v>
          </cell>
          <cell r="AD34">
            <v>6.4499999999999993</v>
          </cell>
          <cell r="AE34">
            <v>0</v>
          </cell>
          <cell r="AF34" t="str">
            <v>2001</v>
          </cell>
          <cell r="AG34">
            <v>2.85</v>
          </cell>
          <cell r="AH34">
            <v>0.6</v>
          </cell>
          <cell r="AI34">
            <v>3.28</v>
          </cell>
          <cell r="AJ34">
            <v>0.49</v>
          </cell>
          <cell r="AK34">
            <v>6.22</v>
          </cell>
        </row>
        <row r="35">
          <cell r="A35" t="str">
            <v>Cameroon</v>
          </cell>
          <cell r="B35" t="str">
            <v>TRAC1</v>
          </cell>
          <cell r="C35">
            <v>2</v>
          </cell>
          <cell r="D35">
            <v>5</v>
          </cell>
          <cell r="E35">
            <v>5.57</v>
          </cell>
          <cell r="F35">
            <v>0.49</v>
          </cell>
          <cell r="G35">
            <v>8.51</v>
          </cell>
          <cell r="H35">
            <v>5.57</v>
          </cell>
          <cell r="I35">
            <v>0.49</v>
          </cell>
          <cell r="J35">
            <v>8.51</v>
          </cell>
          <cell r="K35">
            <v>0</v>
          </cell>
          <cell r="L35">
            <v>5.57</v>
          </cell>
          <cell r="M35">
            <v>0.49</v>
          </cell>
          <cell r="N35">
            <v>8.51</v>
          </cell>
          <cell r="O35">
            <v>0</v>
          </cell>
          <cell r="P35">
            <v>5.57</v>
          </cell>
          <cell r="Q35">
            <v>0.49</v>
          </cell>
          <cell r="R35">
            <v>8.51</v>
          </cell>
          <cell r="S35">
            <v>0</v>
          </cell>
          <cell r="T35">
            <v>5.57</v>
          </cell>
          <cell r="U35">
            <v>0.49</v>
          </cell>
          <cell r="V35">
            <v>8.51</v>
          </cell>
          <cell r="W35">
            <v>0</v>
          </cell>
          <cell r="X35">
            <v>5.57</v>
          </cell>
          <cell r="Y35">
            <v>0.49</v>
          </cell>
          <cell r="Z35">
            <v>8.51</v>
          </cell>
          <cell r="AA35">
            <v>0</v>
          </cell>
          <cell r="AB35">
            <v>5.57</v>
          </cell>
          <cell r="AC35">
            <v>0.49</v>
          </cell>
          <cell r="AD35">
            <v>8.51</v>
          </cell>
          <cell r="AE35">
            <v>0</v>
          </cell>
          <cell r="AF35" t="str">
            <v>2001</v>
          </cell>
          <cell r="AG35">
            <v>5.57</v>
          </cell>
          <cell r="AH35">
            <v>0.49</v>
          </cell>
          <cell r="AI35">
            <v>3.98</v>
          </cell>
          <cell r="AJ35">
            <v>0.35</v>
          </cell>
          <cell r="AK35">
            <v>6.08</v>
          </cell>
        </row>
        <row r="36">
          <cell r="A36" t="str">
            <v>Canada      - Air parcels</v>
          </cell>
          <cell r="B36" t="str">
            <v>IC</v>
          </cell>
          <cell r="C36">
            <v>1</v>
          </cell>
          <cell r="D36">
            <v>1</v>
          </cell>
          <cell r="E36">
            <v>3.14</v>
          </cell>
          <cell r="F36">
            <v>1.17</v>
          </cell>
          <cell r="G36">
            <v>10.16</v>
          </cell>
          <cell r="H36">
            <v>3.14</v>
          </cell>
          <cell r="I36">
            <v>1.17</v>
          </cell>
          <cell r="J36">
            <v>10.16</v>
          </cell>
          <cell r="K36">
            <v>0</v>
          </cell>
          <cell r="L36">
            <v>3.32</v>
          </cell>
          <cell r="M36">
            <v>1.24</v>
          </cell>
          <cell r="N36">
            <v>10.76</v>
          </cell>
          <cell r="O36">
            <v>5.9055118110236185E-2</v>
          </cell>
          <cell r="P36">
            <v>4.8099999999999996</v>
          </cell>
          <cell r="Q36">
            <v>1.35</v>
          </cell>
          <cell r="R36">
            <v>12.91</v>
          </cell>
          <cell r="S36">
            <v>0.19981412639405208</v>
          </cell>
          <cell r="T36">
            <v>4.95</v>
          </cell>
          <cell r="U36">
            <v>1.39</v>
          </cell>
          <cell r="V36">
            <v>13.29</v>
          </cell>
          <cell r="W36">
            <v>2.9434546862896902E-2</v>
          </cell>
          <cell r="X36">
            <v>5.0999999999999996</v>
          </cell>
          <cell r="Y36">
            <v>1.07</v>
          </cell>
          <cell r="Z36">
            <v>11.52</v>
          </cell>
          <cell r="AA36">
            <v>-0.13318284424379231</v>
          </cell>
          <cell r="AB36">
            <v>5.25</v>
          </cell>
          <cell r="AC36">
            <v>1.1000000000000001</v>
          </cell>
          <cell r="AD36">
            <v>11.850000000000001</v>
          </cell>
          <cell r="AE36">
            <v>2.8645833333333495E-2</v>
          </cell>
          <cell r="AF36" t="str">
            <v>2004</v>
          </cell>
          <cell r="AG36">
            <v>5.0999999999999996</v>
          </cell>
          <cell r="AH36">
            <v>1.07</v>
          </cell>
          <cell r="AI36">
            <v>5.28</v>
          </cell>
          <cell r="AJ36">
            <v>1.48</v>
          </cell>
          <cell r="AK36">
            <v>14.16</v>
          </cell>
        </row>
        <row r="37">
          <cell r="A37" t="str">
            <v>Canada - Surface parcels</v>
          </cell>
          <cell r="B37" t="str">
            <v>IC</v>
          </cell>
          <cell r="C37">
            <v>1</v>
          </cell>
          <cell r="D37">
            <v>1</v>
          </cell>
          <cell r="E37">
            <v>3.14</v>
          </cell>
          <cell r="F37">
            <v>0.88</v>
          </cell>
          <cell r="G37">
            <v>8.42</v>
          </cell>
          <cell r="H37">
            <v>3.14</v>
          </cell>
          <cell r="I37">
            <v>0.88</v>
          </cell>
          <cell r="J37">
            <v>8.42</v>
          </cell>
          <cell r="K37">
            <v>0</v>
          </cell>
          <cell r="L37">
            <v>3.14</v>
          </cell>
          <cell r="M37">
            <v>1</v>
          </cell>
          <cell r="N37">
            <v>9.14</v>
          </cell>
          <cell r="O37">
            <v>8.551068883610459E-2</v>
          </cell>
          <cell r="P37">
            <v>4.05</v>
          </cell>
          <cell r="Q37">
            <v>1.1000000000000001</v>
          </cell>
          <cell r="R37">
            <v>10.65</v>
          </cell>
          <cell r="S37">
            <v>0.16520787746170676</v>
          </cell>
          <cell r="T37">
            <v>4.95</v>
          </cell>
          <cell r="U37">
            <v>1.04</v>
          </cell>
          <cell r="V37">
            <v>11.190000000000001</v>
          </cell>
          <cell r="W37">
            <v>5.0704225352112761E-2</v>
          </cell>
          <cell r="X37">
            <v>5.0999999999999996</v>
          </cell>
          <cell r="Y37">
            <v>1.43</v>
          </cell>
          <cell r="Z37">
            <v>13.68</v>
          </cell>
          <cell r="AA37">
            <v>0.22252010723860574</v>
          </cell>
          <cell r="AB37">
            <v>5.25</v>
          </cell>
          <cell r="AC37">
            <v>1.47</v>
          </cell>
          <cell r="AD37">
            <v>14.07</v>
          </cell>
          <cell r="AE37">
            <v>2.8508771929824605E-2</v>
          </cell>
          <cell r="AF37" t="str">
            <v>2004</v>
          </cell>
          <cell r="AG37">
            <v>5.0999999999999996</v>
          </cell>
          <cell r="AH37">
            <v>1.43</v>
          </cell>
          <cell r="AI37">
            <v>5.28</v>
          </cell>
          <cell r="AJ37">
            <v>1.1100000000000001</v>
          </cell>
          <cell r="AK37">
            <v>11.940000000000001</v>
          </cell>
        </row>
        <row r="38">
          <cell r="A38" t="str">
            <v>Cape Verde    - Air parcels</v>
          </cell>
          <cell r="B38" t="str">
            <v>TRAC1</v>
          </cell>
          <cell r="C38">
            <v>2</v>
          </cell>
          <cell r="D38">
            <v>5</v>
          </cell>
          <cell r="E38">
            <v>5.0999999999999996</v>
          </cell>
          <cell r="F38">
            <v>0.54</v>
          </cell>
          <cell r="G38">
            <v>8.34</v>
          </cell>
          <cell r="H38">
            <v>5.0999999999999996</v>
          </cell>
          <cell r="I38">
            <v>0.54</v>
          </cell>
          <cell r="J38">
            <v>8.34</v>
          </cell>
          <cell r="K38">
            <v>0</v>
          </cell>
          <cell r="L38">
            <v>5.0999999999999996</v>
          </cell>
          <cell r="M38">
            <v>0.54</v>
          </cell>
          <cell r="N38">
            <v>8.34</v>
          </cell>
          <cell r="O38">
            <v>0</v>
          </cell>
          <cell r="P38">
            <v>5.0999999999999996</v>
          </cell>
          <cell r="Q38">
            <v>0.54</v>
          </cell>
          <cell r="R38">
            <v>8.34</v>
          </cell>
          <cell r="S38">
            <v>0</v>
          </cell>
          <cell r="T38">
            <v>5.0999999999999996</v>
          </cell>
          <cell r="U38">
            <v>0.54</v>
          </cell>
          <cell r="V38">
            <v>8.34</v>
          </cell>
          <cell r="W38">
            <v>0</v>
          </cell>
          <cell r="X38">
            <v>5.35</v>
          </cell>
          <cell r="Y38">
            <v>0.56799999999999995</v>
          </cell>
          <cell r="Z38">
            <v>8.7579999999999991</v>
          </cell>
          <cell r="AA38">
            <v>5.0119904076738518E-2</v>
          </cell>
          <cell r="AB38">
            <v>5.35</v>
          </cell>
          <cell r="AC38">
            <v>0.56799999999999995</v>
          </cell>
          <cell r="AD38">
            <v>8.7579999999999991</v>
          </cell>
          <cell r="AE38">
            <v>0</v>
          </cell>
          <cell r="AF38" t="str">
            <v>2004</v>
          </cell>
          <cell r="AG38">
            <v>5.35</v>
          </cell>
          <cell r="AH38">
            <v>0.56799999999999995</v>
          </cell>
          <cell r="AI38">
            <v>4.3899999999999997</v>
          </cell>
          <cell r="AJ38">
            <v>0.47</v>
          </cell>
          <cell r="AK38">
            <v>7.2099999999999991</v>
          </cell>
        </row>
        <row r="39">
          <cell r="A39" t="str">
            <v>Cape Verde   - Surface parcels</v>
          </cell>
          <cell r="B39" t="str">
            <v>TRAC1</v>
          </cell>
          <cell r="C39">
            <v>2</v>
          </cell>
          <cell r="D39">
            <v>5</v>
          </cell>
          <cell r="E39">
            <v>5.0999999999999996</v>
          </cell>
          <cell r="F39">
            <v>0.4</v>
          </cell>
          <cell r="G39">
            <v>7.5</v>
          </cell>
          <cell r="H39">
            <v>5.0999999999999996</v>
          </cell>
          <cell r="I39">
            <v>0.4</v>
          </cell>
          <cell r="J39">
            <v>7.5</v>
          </cell>
          <cell r="K39">
            <v>0</v>
          </cell>
          <cell r="L39">
            <v>5.0999999999999996</v>
          </cell>
          <cell r="M39">
            <v>0.4</v>
          </cell>
          <cell r="N39">
            <v>7.5</v>
          </cell>
          <cell r="O39">
            <v>0</v>
          </cell>
          <cell r="P39">
            <v>5.0999999999999996</v>
          </cell>
          <cell r="Q39">
            <v>0.4</v>
          </cell>
          <cell r="R39">
            <v>7.5</v>
          </cell>
          <cell r="S39">
            <v>0</v>
          </cell>
          <cell r="T39">
            <v>5.0999999999999996</v>
          </cell>
          <cell r="U39">
            <v>0.4</v>
          </cell>
          <cell r="V39">
            <v>7.5</v>
          </cell>
          <cell r="W39">
            <v>0</v>
          </cell>
          <cell r="X39">
            <v>5.35</v>
          </cell>
          <cell r="Y39">
            <v>0.54</v>
          </cell>
          <cell r="Z39">
            <v>8.59</v>
          </cell>
          <cell r="AA39">
            <v>0.14533333333333331</v>
          </cell>
          <cell r="AB39">
            <v>5.35</v>
          </cell>
          <cell r="AC39">
            <v>0.54</v>
          </cell>
          <cell r="AD39">
            <v>8.59</v>
          </cell>
          <cell r="AE39">
            <v>0</v>
          </cell>
          <cell r="AF39" t="str">
            <v>2004</v>
          </cell>
          <cell r="AG39">
            <v>5.35</v>
          </cell>
          <cell r="AH39">
            <v>0.54</v>
          </cell>
          <cell r="AI39">
            <v>4.3899999999999997</v>
          </cell>
          <cell r="AJ39">
            <v>0.44</v>
          </cell>
          <cell r="AK39">
            <v>7.0299999999999994</v>
          </cell>
        </row>
        <row r="40">
          <cell r="A40" t="str">
            <v>Central African Rep</v>
          </cell>
          <cell r="B40" t="str">
            <v>TRAC1</v>
          </cell>
          <cell r="C40">
            <v>2</v>
          </cell>
          <cell r="D40">
            <v>5</v>
          </cell>
          <cell r="E40">
            <v>7.3</v>
          </cell>
          <cell r="F40">
            <v>0.4</v>
          </cell>
          <cell r="G40">
            <v>9.6999999999999993</v>
          </cell>
          <cell r="H40">
            <v>7.3</v>
          </cell>
          <cell r="I40">
            <v>0.4</v>
          </cell>
          <cell r="J40">
            <v>9.6999999999999993</v>
          </cell>
          <cell r="K40">
            <v>0</v>
          </cell>
          <cell r="L40">
            <v>7.3</v>
          </cell>
          <cell r="M40">
            <v>0.4</v>
          </cell>
          <cell r="N40">
            <v>9.6999999999999993</v>
          </cell>
          <cell r="O40">
            <v>0</v>
          </cell>
          <cell r="P40">
            <v>7.3</v>
          </cell>
          <cell r="Q40">
            <v>0.4</v>
          </cell>
          <cell r="R40">
            <v>9.6999999999999993</v>
          </cell>
          <cell r="S40">
            <v>0</v>
          </cell>
          <cell r="T40">
            <v>7.3</v>
          </cell>
          <cell r="U40">
            <v>0.4</v>
          </cell>
          <cell r="V40">
            <v>9.6999999999999993</v>
          </cell>
          <cell r="W40">
            <v>0</v>
          </cell>
          <cell r="X40">
            <v>7.3</v>
          </cell>
          <cell r="Y40">
            <v>0.4</v>
          </cell>
          <cell r="Z40">
            <v>9.6999999999999993</v>
          </cell>
          <cell r="AA40">
            <v>0</v>
          </cell>
          <cell r="AB40">
            <v>7.3</v>
          </cell>
          <cell r="AC40">
            <v>0.4</v>
          </cell>
          <cell r="AD40">
            <v>9.6999999999999993</v>
          </cell>
          <cell r="AE40">
            <v>0</v>
          </cell>
          <cell r="AF40" t="str">
            <v>2001</v>
          </cell>
          <cell r="AG40">
            <v>7.3</v>
          </cell>
          <cell r="AH40">
            <v>0.4</v>
          </cell>
          <cell r="AI40">
            <v>5.73</v>
          </cell>
          <cell r="AJ40">
            <v>0.31</v>
          </cell>
          <cell r="AK40">
            <v>7.59</v>
          </cell>
        </row>
        <row r="41">
          <cell r="A41" t="str">
            <v>Chad</v>
          </cell>
          <cell r="B41" t="str">
            <v>TRAC1</v>
          </cell>
          <cell r="C41">
            <v>2</v>
          </cell>
          <cell r="D41">
            <v>5</v>
          </cell>
          <cell r="E41">
            <v>5</v>
          </cell>
          <cell r="F41">
            <v>0.54</v>
          </cell>
          <cell r="G41">
            <v>8.24</v>
          </cell>
          <cell r="H41">
            <v>5</v>
          </cell>
          <cell r="I41">
            <v>0.54</v>
          </cell>
          <cell r="J41">
            <v>8.24</v>
          </cell>
          <cell r="K41">
            <v>0</v>
          </cell>
          <cell r="L41">
            <v>5</v>
          </cell>
          <cell r="M41">
            <v>0.54</v>
          </cell>
          <cell r="N41">
            <v>8.24</v>
          </cell>
          <cell r="O41">
            <v>0</v>
          </cell>
          <cell r="P41">
            <v>5</v>
          </cell>
          <cell r="Q41">
            <v>0.54</v>
          </cell>
          <cell r="R41">
            <v>8.24</v>
          </cell>
          <cell r="S41">
            <v>0</v>
          </cell>
          <cell r="T41">
            <v>5.4</v>
          </cell>
          <cell r="U41">
            <v>0.54</v>
          </cell>
          <cell r="V41">
            <v>8.64</v>
          </cell>
          <cell r="W41">
            <v>4.854368932038839E-2</v>
          </cell>
          <cell r="X41">
            <v>5.4</v>
          </cell>
          <cell r="Y41">
            <v>0.54</v>
          </cell>
          <cell r="Z41">
            <v>8.64</v>
          </cell>
          <cell r="AA41">
            <v>0</v>
          </cell>
          <cell r="AB41">
            <v>5.4</v>
          </cell>
          <cell r="AC41">
            <v>0.54</v>
          </cell>
          <cell r="AD41">
            <v>8.64</v>
          </cell>
          <cell r="AE41">
            <v>0</v>
          </cell>
          <cell r="AF41" t="str">
            <v>2003</v>
          </cell>
          <cell r="AG41">
            <v>5.4</v>
          </cell>
          <cell r="AH41">
            <v>0.54</v>
          </cell>
          <cell r="AI41">
            <v>4.43</v>
          </cell>
          <cell r="AJ41">
            <v>0.44</v>
          </cell>
          <cell r="AK41">
            <v>7.07</v>
          </cell>
        </row>
        <row r="42">
          <cell r="A42" t="str">
            <v>Chile      - Air parcels</v>
          </cell>
          <cell r="B42" t="str">
            <v>TRAC1</v>
          </cell>
          <cell r="C42">
            <v>2</v>
          </cell>
          <cell r="D42">
            <v>1</v>
          </cell>
          <cell r="E42">
            <v>4.97</v>
          </cell>
          <cell r="F42">
            <v>1.212</v>
          </cell>
          <cell r="G42">
            <v>12.242000000000001</v>
          </cell>
          <cell r="H42">
            <v>4.97</v>
          </cell>
          <cell r="I42">
            <v>1.212</v>
          </cell>
          <cell r="J42">
            <v>12.242000000000001</v>
          </cell>
          <cell r="K42">
            <v>0</v>
          </cell>
          <cell r="L42">
            <v>4.97</v>
          </cell>
          <cell r="M42">
            <v>1.212</v>
          </cell>
          <cell r="N42">
            <v>12.242000000000001</v>
          </cell>
          <cell r="O42">
            <v>0</v>
          </cell>
          <cell r="P42">
            <v>4.97</v>
          </cell>
          <cell r="Q42">
            <v>1.212</v>
          </cell>
          <cell r="R42">
            <v>12.242000000000001</v>
          </cell>
          <cell r="S42">
            <v>0</v>
          </cell>
          <cell r="T42">
            <v>4.97</v>
          </cell>
          <cell r="U42">
            <v>1.212</v>
          </cell>
          <cell r="V42">
            <v>12.242000000000001</v>
          </cell>
          <cell r="W42">
            <v>0</v>
          </cell>
          <cell r="X42">
            <v>4.97</v>
          </cell>
          <cell r="Y42">
            <v>1.212</v>
          </cell>
          <cell r="Z42">
            <v>12.242000000000001</v>
          </cell>
          <cell r="AA42">
            <v>0</v>
          </cell>
          <cell r="AB42">
            <v>4.97</v>
          </cell>
          <cell r="AC42">
            <v>1.212</v>
          </cell>
          <cell r="AD42">
            <v>12.242000000000001</v>
          </cell>
          <cell r="AE42">
            <v>0</v>
          </cell>
          <cell r="AF42" t="str">
            <v>2001</v>
          </cell>
          <cell r="AG42">
            <v>4.97</v>
          </cell>
          <cell r="AH42">
            <v>1.212</v>
          </cell>
          <cell r="AI42">
            <v>4.97</v>
          </cell>
          <cell r="AJ42">
            <v>1.21</v>
          </cell>
          <cell r="AK42">
            <v>12.23</v>
          </cell>
        </row>
        <row r="43">
          <cell r="A43" t="str">
            <v>Chile  - Surface parcels</v>
          </cell>
          <cell r="B43" t="str">
            <v>TRAC1</v>
          </cell>
          <cell r="C43">
            <v>2</v>
          </cell>
          <cell r="D43">
            <v>1</v>
          </cell>
          <cell r="E43">
            <v>4.97</v>
          </cell>
          <cell r="F43">
            <v>0.78</v>
          </cell>
          <cell r="G43">
            <v>9.6499999999999986</v>
          </cell>
          <cell r="H43">
            <v>4.97</v>
          </cell>
          <cell r="I43">
            <v>0.78</v>
          </cell>
          <cell r="J43">
            <v>9.6499999999999986</v>
          </cell>
          <cell r="K43">
            <v>0</v>
          </cell>
          <cell r="L43">
            <v>4.97</v>
          </cell>
          <cell r="M43">
            <v>0.78</v>
          </cell>
          <cell r="N43">
            <v>9.6499999999999986</v>
          </cell>
          <cell r="O43">
            <v>0</v>
          </cell>
          <cell r="P43">
            <v>4.97</v>
          </cell>
          <cell r="Q43">
            <v>0.78</v>
          </cell>
          <cell r="R43">
            <v>9.6499999999999986</v>
          </cell>
          <cell r="S43">
            <v>0</v>
          </cell>
          <cell r="T43">
            <v>4.97</v>
          </cell>
          <cell r="U43">
            <v>0.78</v>
          </cell>
          <cell r="V43">
            <v>9.6499999999999986</v>
          </cell>
          <cell r="W43">
            <v>0</v>
          </cell>
          <cell r="X43">
            <v>4.97</v>
          </cell>
          <cell r="Y43">
            <v>0.78</v>
          </cell>
          <cell r="Z43">
            <v>9.6499999999999986</v>
          </cell>
          <cell r="AA43">
            <v>0</v>
          </cell>
          <cell r="AB43">
            <v>4.97</v>
          </cell>
          <cell r="AC43">
            <v>0.78</v>
          </cell>
          <cell r="AD43">
            <v>9.6499999999999986</v>
          </cell>
          <cell r="AE43">
            <v>0</v>
          </cell>
          <cell r="AF43" t="str">
            <v>2001</v>
          </cell>
          <cell r="AG43">
            <v>4.97</v>
          </cell>
          <cell r="AH43">
            <v>0.78</v>
          </cell>
          <cell r="AI43">
            <v>4.97</v>
          </cell>
          <cell r="AJ43">
            <v>0.78</v>
          </cell>
          <cell r="AK43">
            <v>9.6499999999999986</v>
          </cell>
        </row>
        <row r="44">
          <cell r="A44" t="str">
            <v>Chile-Easter Island</v>
          </cell>
          <cell r="B44" t="str">
            <v>TRAC1</v>
          </cell>
          <cell r="C44">
            <v>2</v>
          </cell>
          <cell r="D44">
            <v>1</v>
          </cell>
          <cell r="E44">
            <v>4.97</v>
          </cell>
          <cell r="F44">
            <v>3.39</v>
          </cell>
          <cell r="G44">
            <v>25.31</v>
          </cell>
          <cell r="H44">
            <v>4.97</v>
          </cell>
          <cell r="I44">
            <v>3.39</v>
          </cell>
          <cell r="J44">
            <v>25.31</v>
          </cell>
          <cell r="K44">
            <v>0</v>
          </cell>
          <cell r="L44">
            <v>4.97</v>
          </cell>
          <cell r="M44">
            <v>3.39</v>
          </cell>
          <cell r="N44">
            <v>25.31</v>
          </cell>
          <cell r="O44">
            <v>0</v>
          </cell>
          <cell r="P44">
            <v>4.97</v>
          </cell>
          <cell r="Q44">
            <v>3.39</v>
          </cell>
          <cell r="R44">
            <v>25.31</v>
          </cell>
          <cell r="S44">
            <v>0</v>
          </cell>
          <cell r="T44">
            <v>4.97</v>
          </cell>
          <cell r="U44">
            <v>3.39</v>
          </cell>
          <cell r="V44">
            <v>25.31</v>
          </cell>
          <cell r="W44">
            <v>0</v>
          </cell>
          <cell r="X44">
            <v>4.97</v>
          </cell>
          <cell r="Y44">
            <v>3.39</v>
          </cell>
          <cell r="Z44">
            <v>25.31</v>
          </cell>
          <cell r="AA44">
            <v>0</v>
          </cell>
          <cell r="AB44">
            <v>4.97</v>
          </cell>
          <cell r="AC44">
            <v>3.39</v>
          </cell>
          <cell r="AD44">
            <v>25.31</v>
          </cell>
          <cell r="AE44">
            <v>0</v>
          </cell>
          <cell r="AF44" t="str">
            <v>2001</v>
          </cell>
          <cell r="AG44">
            <v>4.97</v>
          </cell>
          <cell r="AH44">
            <v>3.39</v>
          </cell>
          <cell r="AI44">
            <v>3.55</v>
          </cell>
          <cell r="AJ44">
            <v>2.42</v>
          </cell>
          <cell r="AK44">
            <v>18.07</v>
          </cell>
        </row>
        <row r="45">
          <cell r="A45" t="str">
            <v>China (People's Rep) - Air parcels</v>
          </cell>
          <cell r="B45" t="str">
            <v>TRAC1</v>
          </cell>
          <cell r="C45">
            <v>2</v>
          </cell>
          <cell r="D45">
            <v>4</v>
          </cell>
          <cell r="E45">
            <v>4.8499999999999996</v>
          </cell>
          <cell r="F45">
            <v>1.43</v>
          </cell>
          <cell r="G45">
            <v>13.43</v>
          </cell>
          <cell r="H45">
            <v>4.8499999999999996</v>
          </cell>
          <cell r="I45">
            <v>0.95</v>
          </cell>
          <cell r="J45">
            <v>10.549999999999999</v>
          </cell>
          <cell r="K45">
            <v>-0.21444527177959799</v>
          </cell>
          <cell r="L45">
            <v>4.8499999999999996</v>
          </cell>
          <cell r="M45">
            <v>0.95</v>
          </cell>
          <cell r="N45">
            <v>10.549999999999999</v>
          </cell>
          <cell r="O45">
            <v>0</v>
          </cell>
          <cell r="P45">
            <v>4.8499999999999996</v>
          </cell>
          <cell r="Q45">
            <v>0.95</v>
          </cell>
          <cell r="R45">
            <v>10.549999999999999</v>
          </cell>
          <cell r="S45">
            <v>0</v>
          </cell>
          <cell r="T45">
            <v>4.8499999999999996</v>
          </cell>
          <cell r="U45">
            <v>0.95</v>
          </cell>
          <cell r="V45">
            <v>10.549999999999999</v>
          </cell>
          <cell r="W45">
            <v>0</v>
          </cell>
          <cell r="X45">
            <v>4.8499999999999996</v>
          </cell>
          <cell r="Y45">
            <v>0.95</v>
          </cell>
          <cell r="Z45">
            <v>10.549999999999999</v>
          </cell>
          <cell r="AA45">
            <v>0</v>
          </cell>
          <cell r="AB45">
            <v>4.8499999999999996</v>
          </cell>
          <cell r="AC45">
            <v>0.95</v>
          </cell>
          <cell r="AD45">
            <v>10.549999999999999</v>
          </cell>
          <cell r="AE45">
            <v>0</v>
          </cell>
          <cell r="AF45" t="str">
            <v>2001</v>
          </cell>
          <cell r="AG45">
            <v>4.8499999999999996</v>
          </cell>
          <cell r="AH45">
            <v>0.95</v>
          </cell>
          <cell r="AI45">
            <v>4.8499999999999996</v>
          </cell>
          <cell r="AJ45">
            <v>0.95</v>
          </cell>
          <cell r="AK45">
            <v>10.549999999999999</v>
          </cell>
        </row>
        <row r="46">
          <cell r="A46" t="str">
            <v>China (People's Rep)   - Surface parcels</v>
          </cell>
          <cell r="B46" t="str">
            <v>TRAC1</v>
          </cell>
          <cell r="C46">
            <v>2</v>
          </cell>
          <cell r="D46">
            <v>4</v>
          </cell>
          <cell r="E46">
            <v>4.8499999999999996</v>
          </cell>
          <cell r="F46">
            <v>0.49</v>
          </cell>
          <cell r="G46">
            <v>7.7899999999999991</v>
          </cell>
          <cell r="H46">
            <v>4.8499999999999996</v>
          </cell>
          <cell r="I46">
            <v>0.49</v>
          </cell>
          <cell r="J46">
            <v>7.7899999999999991</v>
          </cell>
          <cell r="K46">
            <v>0</v>
          </cell>
          <cell r="L46">
            <v>4.8499999999999996</v>
          </cell>
          <cell r="M46">
            <v>0.49</v>
          </cell>
          <cell r="N46">
            <v>7.7899999999999991</v>
          </cell>
          <cell r="O46">
            <v>0</v>
          </cell>
          <cell r="P46">
            <v>4.8499999999999996</v>
          </cell>
          <cell r="Q46">
            <v>0.49</v>
          </cell>
          <cell r="R46">
            <v>7.7899999999999991</v>
          </cell>
          <cell r="S46">
            <v>0</v>
          </cell>
          <cell r="T46">
            <v>4.8499999999999996</v>
          </cell>
          <cell r="U46">
            <v>0.49</v>
          </cell>
          <cell r="V46">
            <v>7.7899999999999991</v>
          </cell>
          <cell r="W46">
            <v>0</v>
          </cell>
          <cell r="X46">
            <v>4.8499999999999996</v>
          </cell>
          <cell r="Y46">
            <v>0.49</v>
          </cell>
          <cell r="Z46">
            <v>7.7899999999999991</v>
          </cell>
          <cell r="AA46">
            <v>0</v>
          </cell>
          <cell r="AB46">
            <v>4.8499999999999996</v>
          </cell>
          <cell r="AC46">
            <v>0.49</v>
          </cell>
          <cell r="AD46">
            <v>7.7899999999999991</v>
          </cell>
          <cell r="AE46">
            <v>0</v>
          </cell>
          <cell r="AF46" t="str">
            <v>2001</v>
          </cell>
          <cell r="AG46">
            <v>4.8499999999999996</v>
          </cell>
          <cell r="AH46">
            <v>0.49</v>
          </cell>
          <cell r="AI46">
            <v>4.8499999999999996</v>
          </cell>
          <cell r="AJ46">
            <v>0.49</v>
          </cell>
          <cell r="AK46">
            <v>7.7899999999999991</v>
          </cell>
        </row>
        <row r="47">
          <cell r="A47" t="str">
            <v>"- Hong Kong, China</v>
          </cell>
          <cell r="B47" t="str">
            <v>NCC</v>
          </cell>
          <cell r="C47">
            <v>2</v>
          </cell>
          <cell r="D47">
            <v>4</v>
          </cell>
          <cell r="E47">
            <v>5.7</v>
          </cell>
          <cell r="F47">
            <v>0.55000000000000004</v>
          </cell>
          <cell r="G47">
            <v>9</v>
          </cell>
          <cell r="H47">
            <v>5.7</v>
          </cell>
          <cell r="I47">
            <v>0.55000000000000004</v>
          </cell>
          <cell r="J47">
            <v>9</v>
          </cell>
          <cell r="K47">
            <v>0</v>
          </cell>
          <cell r="L47">
            <v>5.7</v>
          </cell>
          <cell r="M47">
            <v>0.55000000000000004</v>
          </cell>
          <cell r="N47">
            <v>9</v>
          </cell>
          <cell r="O47">
            <v>0</v>
          </cell>
          <cell r="P47">
            <v>5.7</v>
          </cell>
          <cell r="Q47">
            <v>0.55000000000000004</v>
          </cell>
          <cell r="R47">
            <v>9</v>
          </cell>
          <cell r="S47">
            <v>0</v>
          </cell>
          <cell r="T47">
            <v>5.7</v>
          </cell>
          <cell r="U47">
            <v>0.55000000000000004</v>
          </cell>
          <cell r="V47">
            <v>9</v>
          </cell>
          <cell r="W47">
            <v>0</v>
          </cell>
          <cell r="X47">
            <v>5.7</v>
          </cell>
          <cell r="Y47">
            <v>0.55000000000000004</v>
          </cell>
          <cell r="Z47">
            <v>9</v>
          </cell>
          <cell r="AA47">
            <v>0</v>
          </cell>
          <cell r="AB47">
            <v>6</v>
          </cell>
          <cell r="AC47">
            <v>0.57999999999999996</v>
          </cell>
          <cell r="AD47">
            <v>9.48</v>
          </cell>
          <cell r="AE47">
            <v>5.3333333333333378E-2</v>
          </cell>
          <cell r="AF47" t="str">
            <v>2001</v>
          </cell>
          <cell r="AG47">
            <v>5.7</v>
          </cell>
          <cell r="AH47">
            <v>0.55000000000000004</v>
          </cell>
          <cell r="AI47">
            <v>5.7</v>
          </cell>
          <cell r="AJ47">
            <v>0.55000000000000004</v>
          </cell>
          <cell r="AK47">
            <v>9</v>
          </cell>
        </row>
        <row r="48">
          <cell r="A48" t="str">
            <v>"- Macao, China</v>
          </cell>
          <cell r="B48" t="str">
            <v>NCC</v>
          </cell>
          <cell r="C48">
            <v>2</v>
          </cell>
          <cell r="D48">
            <v>4</v>
          </cell>
          <cell r="E48">
            <v>4.54</v>
          </cell>
          <cell r="F48">
            <v>0.54</v>
          </cell>
          <cell r="G48">
            <v>7.78</v>
          </cell>
          <cell r="H48">
            <v>4.54</v>
          </cell>
          <cell r="I48">
            <v>0.54</v>
          </cell>
          <cell r="J48">
            <v>7.78</v>
          </cell>
          <cell r="K48">
            <v>0</v>
          </cell>
          <cell r="L48">
            <v>4.54</v>
          </cell>
          <cell r="M48">
            <v>0.54</v>
          </cell>
          <cell r="N48">
            <v>7.78</v>
          </cell>
          <cell r="O48">
            <v>0</v>
          </cell>
          <cell r="P48">
            <v>4.54</v>
          </cell>
          <cell r="Q48">
            <v>0.54</v>
          </cell>
          <cell r="R48">
            <v>7.78</v>
          </cell>
          <cell r="S48">
            <v>0</v>
          </cell>
          <cell r="T48">
            <v>4.54</v>
          </cell>
          <cell r="U48">
            <v>0.54</v>
          </cell>
          <cell r="V48">
            <v>7.78</v>
          </cell>
          <cell r="W48">
            <v>0</v>
          </cell>
          <cell r="X48">
            <v>4.54</v>
          </cell>
          <cell r="Y48">
            <v>0.54</v>
          </cell>
          <cell r="Z48">
            <v>7.78</v>
          </cell>
          <cell r="AA48">
            <v>0</v>
          </cell>
          <cell r="AB48">
            <v>4.54</v>
          </cell>
          <cell r="AC48">
            <v>0.54</v>
          </cell>
          <cell r="AD48">
            <v>7.78</v>
          </cell>
          <cell r="AE48">
            <v>0</v>
          </cell>
          <cell r="AF48" t="str">
            <v>2001</v>
          </cell>
          <cell r="AG48">
            <v>4.54</v>
          </cell>
          <cell r="AH48">
            <v>0.54</v>
          </cell>
          <cell r="AI48">
            <v>3.91</v>
          </cell>
          <cell r="AJ48">
            <v>0.47</v>
          </cell>
          <cell r="AK48">
            <v>6.73</v>
          </cell>
        </row>
        <row r="49">
          <cell r="A49" t="str">
            <v>Columbia   Air parcels</v>
          </cell>
          <cell r="B49" t="str">
            <v>TRAC1</v>
          </cell>
          <cell r="C49">
            <v>2</v>
          </cell>
          <cell r="D49">
            <v>1</v>
          </cell>
          <cell r="E49">
            <v>3.71</v>
          </cell>
          <cell r="F49">
            <v>1.3</v>
          </cell>
          <cell r="G49">
            <v>11.510000000000002</v>
          </cell>
          <cell r="H49">
            <v>3.71</v>
          </cell>
          <cell r="I49">
            <v>1.3</v>
          </cell>
          <cell r="J49">
            <v>11.510000000000002</v>
          </cell>
          <cell r="K49">
            <v>0</v>
          </cell>
          <cell r="L49">
            <v>3.71</v>
          </cell>
          <cell r="M49">
            <v>1.3</v>
          </cell>
          <cell r="N49">
            <v>11.510000000000002</v>
          </cell>
          <cell r="O49">
            <v>0</v>
          </cell>
          <cell r="P49">
            <v>3.71</v>
          </cell>
          <cell r="Q49">
            <v>1.3</v>
          </cell>
          <cell r="R49">
            <v>11.510000000000002</v>
          </cell>
          <cell r="S49">
            <v>0</v>
          </cell>
          <cell r="T49">
            <v>5.9</v>
          </cell>
          <cell r="U49">
            <v>1.3</v>
          </cell>
          <cell r="V49">
            <v>13.700000000000001</v>
          </cell>
          <cell r="W49">
            <v>0.19026933101650731</v>
          </cell>
          <cell r="X49">
            <v>5.9</v>
          </cell>
          <cell r="Y49">
            <v>1.3</v>
          </cell>
          <cell r="Z49">
            <v>13.700000000000001</v>
          </cell>
          <cell r="AA49">
            <v>0</v>
          </cell>
          <cell r="AB49">
            <v>5.9</v>
          </cell>
          <cell r="AC49">
            <v>1.3</v>
          </cell>
          <cell r="AD49">
            <v>13.700000000000001</v>
          </cell>
          <cell r="AE49">
            <v>0</v>
          </cell>
          <cell r="AF49" t="str">
            <v>2003</v>
          </cell>
          <cell r="AG49">
            <v>5.9</v>
          </cell>
          <cell r="AH49">
            <v>1.3</v>
          </cell>
          <cell r="AI49">
            <v>5.0599999999999996</v>
          </cell>
          <cell r="AJ49">
            <v>1.1100000000000001</v>
          </cell>
          <cell r="AK49">
            <v>11.719999999999999</v>
          </cell>
        </row>
        <row r="50">
          <cell r="A50" t="str">
            <v>Columbia     - Surface parcels</v>
          </cell>
          <cell r="B50" t="str">
            <v>TRAC1</v>
          </cell>
          <cell r="C50">
            <v>2</v>
          </cell>
          <cell r="D50">
            <v>1</v>
          </cell>
          <cell r="E50">
            <v>3.71</v>
          </cell>
          <cell r="F50">
            <v>1</v>
          </cell>
          <cell r="G50">
            <v>9.7100000000000009</v>
          </cell>
          <cell r="H50">
            <v>3.71</v>
          </cell>
          <cell r="I50">
            <v>1</v>
          </cell>
          <cell r="J50">
            <v>9.7100000000000009</v>
          </cell>
          <cell r="K50">
            <v>0</v>
          </cell>
          <cell r="L50">
            <v>3.71</v>
          </cell>
          <cell r="M50">
            <v>1</v>
          </cell>
          <cell r="N50">
            <v>9.7100000000000009</v>
          </cell>
          <cell r="O50">
            <v>0</v>
          </cell>
          <cell r="P50">
            <v>3.71</v>
          </cell>
          <cell r="Q50">
            <v>1</v>
          </cell>
          <cell r="R50">
            <v>9.7100000000000009</v>
          </cell>
          <cell r="S50">
            <v>0</v>
          </cell>
          <cell r="T50">
            <v>5.9</v>
          </cell>
          <cell r="U50">
            <v>1</v>
          </cell>
          <cell r="V50">
            <v>11.9</v>
          </cell>
          <cell r="W50">
            <v>0.22554067971163741</v>
          </cell>
          <cell r="X50">
            <v>5.9</v>
          </cell>
          <cell r="Y50">
            <v>1</v>
          </cell>
          <cell r="Z50">
            <v>11.9</v>
          </cell>
          <cell r="AA50">
            <v>0</v>
          </cell>
          <cell r="AB50">
            <v>5.9</v>
          </cell>
          <cell r="AC50">
            <v>1</v>
          </cell>
          <cell r="AD50">
            <v>11.9</v>
          </cell>
          <cell r="AE50">
            <v>0</v>
          </cell>
          <cell r="AF50" t="str">
            <v>2003</v>
          </cell>
          <cell r="AG50">
            <v>5.9</v>
          </cell>
          <cell r="AH50">
            <v>1</v>
          </cell>
          <cell r="AI50">
            <v>5.0599999999999996</v>
          </cell>
          <cell r="AJ50">
            <v>0.86</v>
          </cell>
          <cell r="AK50">
            <v>10.219999999999999</v>
          </cell>
        </row>
        <row r="51">
          <cell r="A51" t="str">
            <v>Comoros</v>
          </cell>
          <cell r="B51" t="str">
            <v>TRAC1</v>
          </cell>
          <cell r="C51">
            <v>2</v>
          </cell>
          <cell r="D51">
            <v>5</v>
          </cell>
          <cell r="E51">
            <v>2.85</v>
          </cell>
          <cell r="F51">
            <v>0.28000000000000003</v>
          </cell>
          <cell r="G51">
            <v>4.53</v>
          </cell>
          <cell r="H51">
            <v>2.85</v>
          </cell>
          <cell r="I51">
            <v>0.28000000000000003</v>
          </cell>
          <cell r="J51">
            <v>4.53</v>
          </cell>
          <cell r="K51">
            <v>0</v>
          </cell>
          <cell r="L51">
            <v>2.85</v>
          </cell>
          <cell r="M51">
            <v>0.28000000000000003</v>
          </cell>
          <cell r="N51">
            <v>4.53</v>
          </cell>
          <cell r="O51">
            <v>0</v>
          </cell>
          <cell r="P51">
            <v>2.85</v>
          </cell>
          <cell r="Q51">
            <v>0.28000000000000003</v>
          </cell>
          <cell r="R51">
            <v>4.53</v>
          </cell>
          <cell r="S51">
            <v>0</v>
          </cell>
          <cell r="T51">
            <v>2.85</v>
          </cell>
          <cell r="U51">
            <v>0.28000000000000003</v>
          </cell>
          <cell r="V51">
            <v>4.53</v>
          </cell>
          <cell r="W51">
            <v>0</v>
          </cell>
          <cell r="X51">
            <v>2.85</v>
          </cell>
          <cell r="Y51">
            <v>0.28000000000000003</v>
          </cell>
          <cell r="Z51">
            <v>4.53</v>
          </cell>
          <cell r="AA51">
            <v>0</v>
          </cell>
          <cell r="AB51">
            <v>2.85</v>
          </cell>
          <cell r="AC51">
            <v>0.28000000000000003</v>
          </cell>
          <cell r="AD51">
            <v>4.53</v>
          </cell>
          <cell r="AE51">
            <v>0</v>
          </cell>
          <cell r="AF51" t="str">
            <v>2001</v>
          </cell>
          <cell r="AG51">
            <v>2.85</v>
          </cell>
          <cell r="AH51">
            <v>0.28000000000000003</v>
          </cell>
          <cell r="AI51">
            <v>2.85</v>
          </cell>
          <cell r="AJ51">
            <v>0.28000000000000003</v>
          </cell>
          <cell r="AK51">
            <v>4.53</v>
          </cell>
        </row>
        <row r="52">
          <cell r="A52" t="str">
            <v>Congo (Rep)</v>
          </cell>
          <cell r="B52" t="str">
            <v>TRAC1</v>
          </cell>
          <cell r="C52">
            <v>2</v>
          </cell>
          <cell r="D52">
            <v>5</v>
          </cell>
          <cell r="E52">
            <v>4.5599999999999996</v>
          </cell>
          <cell r="F52">
            <v>0.5</v>
          </cell>
          <cell r="G52">
            <v>7.56</v>
          </cell>
          <cell r="H52">
            <v>4.5599999999999996</v>
          </cell>
          <cell r="I52">
            <v>0.5</v>
          </cell>
          <cell r="J52">
            <v>7.56</v>
          </cell>
          <cell r="K52">
            <v>0</v>
          </cell>
          <cell r="L52">
            <v>4.5599999999999996</v>
          </cell>
          <cell r="M52">
            <v>0.5</v>
          </cell>
          <cell r="N52">
            <v>7.56</v>
          </cell>
          <cell r="O52">
            <v>0</v>
          </cell>
          <cell r="P52">
            <v>4.5599999999999996</v>
          </cell>
          <cell r="Q52">
            <v>0.5</v>
          </cell>
          <cell r="R52">
            <v>7.56</v>
          </cell>
          <cell r="S52">
            <v>0</v>
          </cell>
          <cell r="T52">
            <v>4.5599999999999996</v>
          </cell>
          <cell r="U52">
            <v>0.5</v>
          </cell>
          <cell r="V52">
            <v>7.56</v>
          </cell>
          <cell r="W52">
            <v>0</v>
          </cell>
          <cell r="X52">
            <v>4.5599999999999996</v>
          </cell>
          <cell r="Y52">
            <v>0.5</v>
          </cell>
          <cell r="Z52">
            <v>7.56</v>
          </cell>
          <cell r="AA52">
            <v>0</v>
          </cell>
          <cell r="AB52">
            <v>4.5599999999999996</v>
          </cell>
          <cell r="AC52">
            <v>0.5</v>
          </cell>
          <cell r="AD52">
            <v>7.56</v>
          </cell>
          <cell r="AE52">
            <v>0</v>
          </cell>
          <cell r="AF52" t="str">
            <v>2001</v>
          </cell>
          <cell r="AG52">
            <v>4.5599999999999996</v>
          </cell>
          <cell r="AH52">
            <v>0.5</v>
          </cell>
          <cell r="AI52">
            <v>3.26</v>
          </cell>
          <cell r="AJ52">
            <v>0.36</v>
          </cell>
          <cell r="AK52">
            <v>5.42</v>
          </cell>
        </row>
        <row r="53">
          <cell r="A53" t="str">
            <v>Costa Rica</v>
          </cell>
          <cell r="B53" t="str">
            <v>TRAC1</v>
          </cell>
          <cell r="C53">
            <v>2</v>
          </cell>
          <cell r="D53">
            <v>1</v>
          </cell>
          <cell r="E53">
            <v>2.27</v>
          </cell>
          <cell r="F53">
            <v>0.54</v>
          </cell>
          <cell r="G53">
            <v>5.51</v>
          </cell>
          <cell r="H53">
            <v>3.28</v>
          </cell>
          <cell r="I53">
            <v>0.66</v>
          </cell>
          <cell r="J53">
            <v>7.24</v>
          </cell>
          <cell r="K53">
            <v>0.31397459165154273</v>
          </cell>
          <cell r="L53">
            <v>2.29</v>
          </cell>
          <cell r="M53">
            <v>0.96</v>
          </cell>
          <cell r="N53">
            <v>8.0500000000000007</v>
          </cell>
          <cell r="O53">
            <v>0.11187845303867409</v>
          </cell>
          <cell r="P53">
            <v>5.54</v>
          </cell>
          <cell r="Q53">
            <v>1.06</v>
          </cell>
          <cell r="R53">
            <v>11.9</v>
          </cell>
          <cell r="S53">
            <v>0.47826086956521729</v>
          </cell>
          <cell r="T53">
            <v>5.54</v>
          </cell>
          <cell r="U53">
            <v>1.06</v>
          </cell>
          <cell r="V53">
            <v>11.9</v>
          </cell>
          <cell r="W53">
            <v>0</v>
          </cell>
          <cell r="X53">
            <v>5.54</v>
          </cell>
          <cell r="Y53">
            <v>1.06</v>
          </cell>
          <cell r="Z53">
            <v>11.9</v>
          </cell>
          <cell r="AA53">
            <v>0</v>
          </cell>
          <cell r="AB53">
            <v>5.54</v>
          </cell>
          <cell r="AC53">
            <v>1.06</v>
          </cell>
          <cell r="AD53">
            <v>11.9</v>
          </cell>
          <cell r="AE53">
            <v>0</v>
          </cell>
          <cell r="AF53" t="str">
            <v>2002</v>
          </cell>
          <cell r="AG53">
            <v>5.54</v>
          </cell>
          <cell r="AH53">
            <v>1.06</v>
          </cell>
          <cell r="AI53">
            <v>5.22</v>
          </cell>
          <cell r="AJ53">
            <v>1</v>
          </cell>
          <cell r="AK53">
            <v>11.219999999999999</v>
          </cell>
        </row>
        <row r="54">
          <cell r="A54" t="str">
            <v>Côte d'Ivoire (Rep.)</v>
          </cell>
          <cell r="B54" t="str">
            <v>TRAC1</v>
          </cell>
          <cell r="C54">
            <v>2</v>
          </cell>
          <cell r="D54">
            <v>5</v>
          </cell>
          <cell r="E54">
            <v>5.62</v>
          </cell>
          <cell r="F54">
            <v>0.56000000000000005</v>
          </cell>
          <cell r="G54">
            <v>8.98</v>
          </cell>
          <cell r="H54">
            <v>5.62</v>
          </cell>
          <cell r="I54">
            <v>0.56000000000000005</v>
          </cell>
          <cell r="J54">
            <v>8.98</v>
          </cell>
          <cell r="K54">
            <v>0</v>
          </cell>
          <cell r="L54">
            <v>5.62</v>
          </cell>
          <cell r="M54">
            <v>0.56000000000000005</v>
          </cell>
          <cell r="N54">
            <v>8.98</v>
          </cell>
          <cell r="O54">
            <v>0</v>
          </cell>
          <cell r="P54">
            <v>5.62</v>
          </cell>
          <cell r="Q54">
            <v>0.56000000000000005</v>
          </cell>
          <cell r="R54">
            <v>8.98</v>
          </cell>
          <cell r="S54">
            <v>0</v>
          </cell>
          <cell r="T54">
            <v>5.62</v>
          </cell>
          <cell r="U54">
            <v>0.56000000000000005</v>
          </cell>
          <cell r="V54">
            <v>8.98</v>
          </cell>
          <cell r="W54">
            <v>0</v>
          </cell>
          <cell r="X54">
            <v>5.62</v>
          </cell>
          <cell r="Y54">
            <v>0.56000000000000005</v>
          </cell>
          <cell r="Z54">
            <v>8.98</v>
          </cell>
          <cell r="AA54">
            <v>0</v>
          </cell>
          <cell r="AB54">
            <v>5.62</v>
          </cell>
          <cell r="AC54">
            <v>0.56000000000000005</v>
          </cell>
          <cell r="AD54">
            <v>8.98</v>
          </cell>
          <cell r="AE54">
            <v>0</v>
          </cell>
          <cell r="AF54" t="str">
            <v>2001</v>
          </cell>
          <cell r="AG54">
            <v>5.62</v>
          </cell>
          <cell r="AH54">
            <v>0.56000000000000005</v>
          </cell>
          <cell r="AI54">
            <v>4.6100000000000003</v>
          </cell>
          <cell r="AJ54">
            <v>0.46</v>
          </cell>
          <cell r="AK54">
            <v>7.370000000000001</v>
          </cell>
        </row>
        <row r="55">
          <cell r="A55" t="str">
            <v>Croatia</v>
          </cell>
          <cell r="B55" t="str">
            <v>TRAC1</v>
          </cell>
          <cell r="C55">
            <v>2</v>
          </cell>
          <cell r="D55">
            <v>3</v>
          </cell>
          <cell r="E55">
            <v>4.5199999999999996</v>
          </cell>
          <cell r="F55">
            <v>0.3</v>
          </cell>
          <cell r="G55">
            <v>6.3199999999999994</v>
          </cell>
          <cell r="H55">
            <v>4.5199999999999996</v>
          </cell>
          <cell r="I55">
            <v>0.3</v>
          </cell>
          <cell r="J55">
            <v>6.3199999999999994</v>
          </cell>
          <cell r="K55">
            <v>0</v>
          </cell>
          <cell r="L55">
            <v>4.5199999999999996</v>
          </cell>
          <cell r="M55">
            <v>0.3</v>
          </cell>
          <cell r="N55">
            <v>6.3199999999999994</v>
          </cell>
          <cell r="O55">
            <v>0</v>
          </cell>
          <cell r="P55">
            <v>4.5199999999999996</v>
          </cell>
          <cell r="Q55">
            <v>0.3</v>
          </cell>
          <cell r="R55">
            <v>6.3199999999999994</v>
          </cell>
          <cell r="S55">
            <v>0</v>
          </cell>
          <cell r="T55">
            <v>4.5199999999999996</v>
          </cell>
          <cell r="U55">
            <v>0.3</v>
          </cell>
          <cell r="V55">
            <v>6.3199999999999994</v>
          </cell>
          <cell r="W55">
            <v>0</v>
          </cell>
          <cell r="X55">
            <v>4.5199999999999996</v>
          </cell>
          <cell r="Y55">
            <v>0.3</v>
          </cell>
          <cell r="Z55">
            <v>6.3199999999999994</v>
          </cell>
          <cell r="AA55">
            <v>0</v>
          </cell>
          <cell r="AB55">
            <v>4.5199999999999996</v>
          </cell>
          <cell r="AC55">
            <v>0.3</v>
          </cell>
          <cell r="AD55">
            <v>6.3199999999999994</v>
          </cell>
          <cell r="AE55">
            <v>0</v>
          </cell>
          <cell r="AF55" t="str">
            <v>2001</v>
          </cell>
          <cell r="AG55">
            <v>4.5199999999999996</v>
          </cell>
          <cell r="AH55">
            <v>0.3</v>
          </cell>
          <cell r="AI55">
            <v>4.5199999999999996</v>
          </cell>
          <cell r="AJ55">
            <v>0.39</v>
          </cell>
          <cell r="AK55">
            <v>6.8599999999999994</v>
          </cell>
        </row>
        <row r="56">
          <cell r="A56" t="str">
            <v>Cuba</v>
          </cell>
          <cell r="B56" t="str">
            <v>TRAC1</v>
          </cell>
          <cell r="C56">
            <v>2</v>
          </cell>
          <cell r="D56">
            <v>1</v>
          </cell>
          <cell r="E56">
            <v>5</v>
          </cell>
          <cell r="F56">
            <v>0.65</v>
          </cell>
          <cell r="G56">
            <v>8.9</v>
          </cell>
          <cell r="H56">
            <v>5</v>
          </cell>
          <cell r="I56">
            <v>0.79</v>
          </cell>
          <cell r="J56">
            <v>9.74</v>
          </cell>
          <cell r="K56">
            <v>9.438202247191009E-2</v>
          </cell>
          <cell r="L56">
            <v>5</v>
          </cell>
          <cell r="M56">
            <v>0.79</v>
          </cell>
          <cell r="N56">
            <v>9.74</v>
          </cell>
          <cell r="O56">
            <v>0</v>
          </cell>
          <cell r="P56">
            <v>5</v>
          </cell>
          <cell r="Q56">
            <v>0.79</v>
          </cell>
          <cell r="R56">
            <v>9.74</v>
          </cell>
          <cell r="S56">
            <v>0</v>
          </cell>
          <cell r="T56">
            <v>5</v>
          </cell>
          <cell r="U56">
            <v>0.79</v>
          </cell>
          <cell r="V56">
            <v>9.74</v>
          </cell>
          <cell r="W56">
            <v>0</v>
          </cell>
          <cell r="X56">
            <v>5</v>
          </cell>
          <cell r="Y56">
            <v>0.79</v>
          </cell>
          <cell r="Z56">
            <v>9.74</v>
          </cell>
          <cell r="AA56">
            <v>0</v>
          </cell>
          <cell r="AB56">
            <v>5</v>
          </cell>
          <cell r="AC56">
            <v>0.79</v>
          </cell>
          <cell r="AD56">
            <v>9.74</v>
          </cell>
          <cell r="AE56">
            <v>0</v>
          </cell>
          <cell r="AF56" t="str">
            <v>2001</v>
          </cell>
          <cell r="AG56">
            <v>5</v>
          </cell>
          <cell r="AH56">
            <v>0.79</v>
          </cell>
          <cell r="AI56">
            <v>5</v>
          </cell>
          <cell r="AJ56">
            <v>0.79</v>
          </cell>
          <cell r="AK56">
            <v>9.74</v>
          </cell>
        </row>
        <row r="57">
          <cell r="A57" t="str">
            <v>Cyprus</v>
          </cell>
          <cell r="B57" t="str">
            <v>NCC</v>
          </cell>
          <cell r="C57">
            <v>2</v>
          </cell>
          <cell r="D57">
            <v>3</v>
          </cell>
          <cell r="E57">
            <v>4.5999999999999996</v>
          </cell>
          <cell r="F57">
            <v>0.2</v>
          </cell>
          <cell r="G57">
            <v>5.8</v>
          </cell>
          <cell r="H57">
            <v>4.5999999999999996</v>
          </cell>
          <cell r="I57">
            <v>0.2</v>
          </cell>
          <cell r="J57">
            <v>5.8</v>
          </cell>
          <cell r="K57">
            <v>0</v>
          </cell>
          <cell r="L57">
            <v>4.5999999999999996</v>
          </cell>
          <cell r="M57">
            <v>0.25</v>
          </cell>
          <cell r="N57">
            <v>6.1</v>
          </cell>
          <cell r="O57">
            <v>5.1724137931034454E-2</v>
          </cell>
          <cell r="P57">
            <v>4.5999999999999996</v>
          </cell>
          <cell r="Q57">
            <v>0.25</v>
          </cell>
          <cell r="R57">
            <v>6.1</v>
          </cell>
          <cell r="S57">
            <v>0</v>
          </cell>
          <cell r="T57">
            <v>5</v>
          </cell>
          <cell r="U57">
            <v>0.3</v>
          </cell>
          <cell r="V57">
            <v>6.8</v>
          </cell>
          <cell r="W57">
            <v>0.11475409836065577</v>
          </cell>
          <cell r="X57">
            <v>5</v>
          </cell>
          <cell r="Y57">
            <v>0.3</v>
          </cell>
          <cell r="Z57">
            <v>6.8</v>
          </cell>
          <cell r="AA57">
            <v>0</v>
          </cell>
          <cell r="AB57">
            <v>5</v>
          </cell>
          <cell r="AC57">
            <v>0.5</v>
          </cell>
          <cell r="AD57">
            <v>8</v>
          </cell>
          <cell r="AE57">
            <v>0.17647058823529416</v>
          </cell>
          <cell r="AF57" t="str">
            <v>2003</v>
          </cell>
          <cell r="AG57">
            <v>5</v>
          </cell>
          <cell r="AH57">
            <v>0.3</v>
          </cell>
          <cell r="AI57">
            <v>4.29</v>
          </cell>
          <cell r="AJ57">
            <v>0.34</v>
          </cell>
          <cell r="AK57">
            <v>6.33</v>
          </cell>
        </row>
        <row r="58">
          <cell r="A58" t="str">
            <v>Czech Rep.</v>
          </cell>
          <cell r="B58" t="str">
            <v>NCC</v>
          </cell>
          <cell r="C58">
            <v>2</v>
          </cell>
          <cell r="D58">
            <v>2</v>
          </cell>
          <cell r="E58">
            <v>5</v>
          </cell>
          <cell r="F58">
            <v>0.45</v>
          </cell>
          <cell r="G58">
            <v>7.7</v>
          </cell>
          <cell r="H58">
            <v>5</v>
          </cell>
          <cell r="I58">
            <v>0.45</v>
          </cell>
          <cell r="J58">
            <v>7.7</v>
          </cell>
          <cell r="K58">
            <v>0</v>
          </cell>
          <cell r="L58">
            <v>5</v>
          </cell>
          <cell r="M58">
            <v>0.45</v>
          </cell>
          <cell r="N58">
            <v>7.7</v>
          </cell>
          <cell r="O58">
            <v>0</v>
          </cell>
          <cell r="P58">
            <v>5</v>
          </cell>
          <cell r="Q58">
            <v>0.45</v>
          </cell>
          <cell r="R58">
            <v>7.7</v>
          </cell>
          <cell r="S58">
            <v>0</v>
          </cell>
          <cell r="T58">
            <v>5.2</v>
          </cell>
          <cell r="U58">
            <v>0.5</v>
          </cell>
          <cell r="V58">
            <v>8.1999999999999993</v>
          </cell>
          <cell r="W58">
            <v>6.4935064935064818E-2</v>
          </cell>
          <cell r="X58">
            <v>5.2</v>
          </cell>
          <cell r="Y58">
            <v>0.5</v>
          </cell>
          <cell r="Z58">
            <v>8.1999999999999993</v>
          </cell>
          <cell r="AA58">
            <v>0</v>
          </cell>
          <cell r="AB58">
            <v>5.2</v>
          </cell>
          <cell r="AC58">
            <v>0.5</v>
          </cell>
          <cell r="AD58">
            <v>8.1999999999999993</v>
          </cell>
          <cell r="AE58">
            <v>0</v>
          </cell>
          <cell r="AF58" t="str">
            <v>2003</v>
          </cell>
          <cell r="AG58">
            <v>5.2</v>
          </cell>
          <cell r="AH58">
            <v>0.5</v>
          </cell>
          <cell r="AI58">
            <v>5.01</v>
          </cell>
          <cell r="AJ58">
            <v>0.48</v>
          </cell>
          <cell r="AK58">
            <v>7.89</v>
          </cell>
        </row>
        <row r="59">
          <cell r="A59" t="str">
            <v>Dem Rep Congo</v>
          </cell>
          <cell r="B59" t="str">
            <v>TRAC1</v>
          </cell>
          <cell r="C59">
            <v>2</v>
          </cell>
          <cell r="D59">
            <v>5</v>
          </cell>
          <cell r="E59">
            <v>7</v>
          </cell>
          <cell r="F59">
            <v>0.73</v>
          </cell>
          <cell r="G59">
            <v>11.379999999999999</v>
          </cell>
          <cell r="H59">
            <v>7</v>
          </cell>
          <cell r="I59">
            <v>0.73</v>
          </cell>
          <cell r="J59">
            <v>11.379999999999999</v>
          </cell>
          <cell r="K59">
            <v>0</v>
          </cell>
          <cell r="L59">
            <v>7</v>
          </cell>
          <cell r="M59">
            <v>0.73</v>
          </cell>
          <cell r="N59">
            <v>11.379999999999999</v>
          </cell>
          <cell r="O59">
            <v>0</v>
          </cell>
          <cell r="P59">
            <v>7</v>
          </cell>
          <cell r="Q59">
            <v>0.73</v>
          </cell>
          <cell r="R59">
            <v>11.379999999999999</v>
          </cell>
          <cell r="S59">
            <v>0</v>
          </cell>
          <cell r="T59">
            <v>7</v>
          </cell>
          <cell r="U59">
            <v>0.73</v>
          </cell>
          <cell r="V59">
            <v>11.379999999999999</v>
          </cell>
          <cell r="W59">
            <v>0</v>
          </cell>
          <cell r="X59">
            <v>7</v>
          </cell>
          <cell r="Y59">
            <v>0.73</v>
          </cell>
          <cell r="Z59">
            <v>11.379999999999999</v>
          </cell>
          <cell r="AA59">
            <v>0</v>
          </cell>
          <cell r="AB59">
            <v>7</v>
          </cell>
          <cell r="AC59">
            <v>0.73</v>
          </cell>
          <cell r="AD59">
            <v>11.379999999999999</v>
          </cell>
          <cell r="AE59">
            <v>0</v>
          </cell>
          <cell r="AF59" t="str">
            <v>2001</v>
          </cell>
          <cell r="AG59">
            <v>7</v>
          </cell>
          <cell r="AH59">
            <v>0.73</v>
          </cell>
          <cell r="AI59">
            <v>5.56</v>
          </cell>
          <cell r="AJ59">
            <v>0.56000000000000005</v>
          </cell>
          <cell r="AK59">
            <v>8.92</v>
          </cell>
        </row>
        <row r="60">
          <cell r="A60" t="str">
            <v>Dem People's Rep of Korea</v>
          </cell>
          <cell r="B60" t="str">
            <v>TRAC1</v>
          </cell>
          <cell r="C60">
            <v>2</v>
          </cell>
          <cell r="D60">
            <v>4</v>
          </cell>
          <cell r="E60">
            <v>7.79</v>
          </cell>
          <cell r="F60">
            <v>0.78</v>
          </cell>
          <cell r="G60">
            <v>12.469999999999999</v>
          </cell>
          <cell r="H60">
            <v>7.79</v>
          </cell>
          <cell r="I60">
            <v>0.78</v>
          </cell>
          <cell r="J60">
            <v>12.469999999999999</v>
          </cell>
          <cell r="K60">
            <v>0</v>
          </cell>
          <cell r="L60">
            <v>7.79</v>
          </cell>
          <cell r="M60">
            <v>0.78</v>
          </cell>
          <cell r="N60">
            <v>12.469999999999999</v>
          </cell>
          <cell r="O60">
            <v>0</v>
          </cell>
          <cell r="P60">
            <v>7.79</v>
          </cell>
          <cell r="Q60">
            <v>0.78</v>
          </cell>
          <cell r="R60">
            <v>12.469999999999999</v>
          </cell>
          <cell r="S60">
            <v>0</v>
          </cell>
          <cell r="T60">
            <v>7.79</v>
          </cell>
          <cell r="U60">
            <v>0.78</v>
          </cell>
          <cell r="V60">
            <v>12.469999999999999</v>
          </cell>
          <cell r="W60">
            <v>0</v>
          </cell>
          <cell r="X60">
            <v>7.79</v>
          </cell>
          <cell r="Y60">
            <v>0.78</v>
          </cell>
          <cell r="Z60">
            <v>12.469999999999999</v>
          </cell>
          <cell r="AA60">
            <v>0</v>
          </cell>
          <cell r="AB60">
            <v>7.79</v>
          </cell>
          <cell r="AC60">
            <v>0.78</v>
          </cell>
          <cell r="AD60">
            <v>12.469999999999999</v>
          </cell>
          <cell r="AE60">
            <v>0</v>
          </cell>
          <cell r="AF60" t="str">
            <v>2001</v>
          </cell>
          <cell r="AG60">
            <v>7.79</v>
          </cell>
          <cell r="AH60">
            <v>0.78</v>
          </cell>
          <cell r="AI60">
            <v>5</v>
          </cell>
          <cell r="AJ60">
            <v>0.52</v>
          </cell>
          <cell r="AK60">
            <v>8.120000000000001</v>
          </cell>
        </row>
        <row r="61">
          <cell r="A61" t="str">
            <v>Denmark</v>
          </cell>
          <cell r="B61" t="str">
            <v>IC</v>
          </cell>
          <cell r="C61">
            <v>1</v>
          </cell>
          <cell r="D61">
            <v>3</v>
          </cell>
          <cell r="E61">
            <v>5.0999999999999996</v>
          </cell>
          <cell r="F61">
            <v>0.25</v>
          </cell>
          <cell r="G61">
            <v>6.6</v>
          </cell>
          <cell r="H61">
            <v>5.0999999999999996</v>
          </cell>
          <cell r="I61">
            <v>0.3</v>
          </cell>
          <cell r="J61">
            <v>6.8999999999999995</v>
          </cell>
          <cell r="K61">
            <v>4.5454545454545428E-2</v>
          </cell>
          <cell r="L61">
            <v>5.4</v>
          </cell>
          <cell r="M61">
            <v>0.3</v>
          </cell>
          <cell r="N61">
            <v>7.2</v>
          </cell>
          <cell r="O61">
            <v>4.347826086956532E-2</v>
          </cell>
          <cell r="P61">
            <v>5.4</v>
          </cell>
          <cell r="Q61">
            <v>0.3</v>
          </cell>
          <cell r="R61">
            <v>7.2</v>
          </cell>
          <cell r="S61">
            <v>0</v>
          </cell>
          <cell r="T61">
            <v>5.94</v>
          </cell>
          <cell r="U61">
            <v>0.33</v>
          </cell>
          <cell r="V61">
            <v>7.92</v>
          </cell>
          <cell r="W61">
            <v>9.9999999999999964E-2</v>
          </cell>
          <cell r="X61">
            <v>6.24</v>
          </cell>
          <cell r="Y61">
            <v>0.35</v>
          </cell>
          <cell r="Z61">
            <v>8.34</v>
          </cell>
          <cell r="AA61">
            <v>5.3030303030303025E-2</v>
          </cell>
          <cell r="AB61">
            <v>6.46</v>
          </cell>
          <cell r="AC61">
            <v>0.36</v>
          </cell>
          <cell r="AD61">
            <v>8.620000000000001</v>
          </cell>
          <cell r="AE61">
            <v>3.357314148681069E-2</v>
          </cell>
          <cell r="AF61" t="str">
            <v>2004</v>
          </cell>
          <cell r="AG61">
            <v>6.24</v>
          </cell>
          <cell r="AH61">
            <v>0.35</v>
          </cell>
          <cell r="AI61">
            <v>6.24</v>
          </cell>
          <cell r="AJ61">
            <v>0.39</v>
          </cell>
          <cell r="AK61">
            <v>8.58</v>
          </cell>
        </row>
        <row r="62">
          <cell r="A62" t="str">
            <v>"-Faeröe Islands</v>
          </cell>
          <cell r="B62" t="str">
            <v>IC</v>
          </cell>
          <cell r="C62">
            <v>1</v>
          </cell>
          <cell r="D62">
            <v>3</v>
          </cell>
          <cell r="E62">
            <v>5.0999999999999996</v>
          </cell>
          <cell r="F62">
            <v>0.25</v>
          </cell>
          <cell r="G62">
            <v>6.6</v>
          </cell>
          <cell r="H62">
            <v>5.0999999999999996</v>
          </cell>
          <cell r="I62">
            <v>0.3</v>
          </cell>
          <cell r="J62">
            <v>6.8999999999999995</v>
          </cell>
          <cell r="K62">
            <v>4.5454545454545428E-2</v>
          </cell>
          <cell r="L62">
            <v>5.4</v>
          </cell>
          <cell r="M62">
            <v>0.3</v>
          </cell>
          <cell r="N62">
            <v>7.2</v>
          </cell>
          <cell r="O62">
            <v>4.347826086956532E-2</v>
          </cell>
          <cell r="P62">
            <v>5.4</v>
          </cell>
          <cell r="Q62">
            <v>0.3</v>
          </cell>
          <cell r="R62">
            <v>7.2</v>
          </cell>
          <cell r="S62">
            <v>0</v>
          </cell>
          <cell r="T62">
            <v>5.94</v>
          </cell>
          <cell r="U62">
            <v>0.33</v>
          </cell>
          <cell r="V62">
            <v>7.92</v>
          </cell>
          <cell r="W62">
            <v>9.9999999999999964E-2</v>
          </cell>
          <cell r="X62">
            <v>6.24</v>
          </cell>
          <cell r="Y62">
            <v>0.35</v>
          </cell>
          <cell r="Z62">
            <v>8.34</v>
          </cell>
          <cell r="AA62">
            <v>5.3030303030303025E-2</v>
          </cell>
          <cell r="AB62">
            <v>6.46</v>
          </cell>
          <cell r="AC62">
            <v>0.36</v>
          </cell>
          <cell r="AD62">
            <v>8.620000000000001</v>
          </cell>
          <cell r="AE62">
            <v>3.357314148681069E-2</v>
          </cell>
          <cell r="AF62" t="str">
            <v>2004</v>
          </cell>
          <cell r="AG62">
            <v>6.24</v>
          </cell>
          <cell r="AH62">
            <v>0.35</v>
          </cell>
          <cell r="AI62">
            <v>6.24</v>
          </cell>
          <cell r="AJ62">
            <v>0.39</v>
          </cell>
          <cell r="AK62">
            <v>8.58</v>
          </cell>
        </row>
        <row r="63">
          <cell r="A63" t="str">
            <v>"-Greenland</v>
          </cell>
          <cell r="B63" t="str">
            <v>IC</v>
          </cell>
          <cell r="C63">
            <v>1</v>
          </cell>
          <cell r="D63">
            <v>3</v>
          </cell>
          <cell r="E63">
            <v>5.0999999999999996</v>
          </cell>
          <cell r="F63">
            <v>0.25</v>
          </cell>
          <cell r="G63">
            <v>6.6</v>
          </cell>
          <cell r="H63">
            <v>5.0999999999999996</v>
          </cell>
          <cell r="I63">
            <v>0.3</v>
          </cell>
          <cell r="J63">
            <v>6.8999999999999995</v>
          </cell>
          <cell r="K63">
            <v>4.5454545454545428E-2</v>
          </cell>
          <cell r="L63">
            <v>5.4</v>
          </cell>
          <cell r="M63">
            <v>0.3</v>
          </cell>
          <cell r="N63">
            <v>7.2</v>
          </cell>
          <cell r="O63">
            <v>4.347826086956532E-2</v>
          </cell>
          <cell r="P63">
            <v>5.4</v>
          </cell>
          <cell r="Q63">
            <v>0.3</v>
          </cell>
          <cell r="R63">
            <v>7.2</v>
          </cell>
          <cell r="S63">
            <v>0</v>
          </cell>
          <cell r="T63">
            <v>5.94</v>
          </cell>
          <cell r="U63">
            <v>0.33</v>
          </cell>
          <cell r="V63">
            <v>7.92</v>
          </cell>
          <cell r="W63">
            <v>9.9999999999999964E-2</v>
          </cell>
          <cell r="X63">
            <v>6.24</v>
          </cell>
          <cell r="Y63">
            <v>0.35</v>
          </cell>
          <cell r="Z63">
            <v>8.34</v>
          </cell>
          <cell r="AA63">
            <v>5.3030303030303025E-2</v>
          </cell>
          <cell r="AB63">
            <v>6.46</v>
          </cell>
          <cell r="AC63">
            <v>0.36</v>
          </cell>
          <cell r="AD63">
            <v>8.620000000000001</v>
          </cell>
          <cell r="AE63">
            <v>3.357314148681069E-2</v>
          </cell>
          <cell r="AF63" t="str">
            <v>2004</v>
          </cell>
          <cell r="AG63">
            <v>6.24</v>
          </cell>
          <cell r="AH63">
            <v>0.35</v>
          </cell>
          <cell r="AI63">
            <v>6.24</v>
          </cell>
          <cell r="AJ63">
            <v>0.39</v>
          </cell>
          <cell r="AK63">
            <v>8.58</v>
          </cell>
        </row>
        <row r="64">
          <cell r="A64" t="str">
            <v>Djibouti</v>
          </cell>
          <cell r="B64" t="str">
            <v>TRAC1</v>
          </cell>
          <cell r="C64">
            <v>2</v>
          </cell>
          <cell r="D64">
            <v>5</v>
          </cell>
          <cell r="E64">
            <v>4.9000000000000004</v>
          </cell>
          <cell r="F64">
            <v>0.46</v>
          </cell>
          <cell r="G64">
            <v>7.66</v>
          </cell>
          <cell r="H64">
            <v>4.9000000000000004</v>
          </cell>
          <cell r="I64">
            <v>0.46</v>
          </cell>
          <cell r="J64">
            <v>7.66</v>
          </cell>
          <cell r="K64">
            <v>0</v>
          </cell>
          <cell r="L64">
            <v>4.9000000000000004</v>
          </cell>
          <cell r="M64">
            <v>0.46</v>
          </cell>
          <cell r="N64">
            <v>7.66</v>
          </cell>
          <cell r="O64">
            <v>0</v>
          </cell>
          <cell r="P64">
            <v>4.9000000000000004</v>
          </cell>
          <cell r="Q64">
            <v>0.46</v>
          </cell>
          <cell r="R64">
            <v>7.66</v>
          </cell>
          <cell r="S64">
            <v>0</v>
          </cell>
          <cell r="T64">
            <v>4.9000000000000004</v>
          </cell>
          <cell r="U64">
            <v>0.46</v>
          </cell>
          <cell r="V64">
            <v>7.66</v>
          </cell>
          <cell r="W64">
            <v>0</v>
          </cell>
          <cell r="X64">
            <v>4.9000000000000004</v>
          </cell>
          <cell r="Y64">
            <v>0.46</v>
          </cell>
          <cell r="Z64">
            <v>7.66</v>
          </cell>
          <cell r="AA64">
            <v>0</v>
          </cell>
          <cell r="AB64">
            <v>4.9000000000000004</v>
          </cell>
          <cell r="AC64">
            <v>0.46</v>
          </cell>
          <cell r="AD64">
            <v>7.66</v>
          </cell>
          <cell r="AE64">
            <v>0</v>
          </cell>
          <cell r="AF64" t="str">
            <v>2001</v>
          </cell>
          <cell r="AG64">
            <v>4.9000000000000004</v>
          </cell>
          <cell r="AH64">
            <v>0.46</v>
          </cell>
          <cell r="AI64">
            <v>3.5</v>
          </cell>
          <cell r="AJ64">
            <v>0.33</v>
          </cell>
          <cell r="AK64">
            <v>5.48</v>
          </cell>
        </row>
        <row r="65">
          <cell r="A65" t="str">
            <v>Dominica</v>
          </cell>
          <cell r="B65" t="str">
            <v>TRAC1</v>
          </cell>
          <cell r="C65">
            <v>2</v>
          </cell>
          <cell r="D65">
            <v>1</v>
          </cell>
          <cell r="E65">
            <v>2.85</v>
          </cell>
          <cell r="F65">
            <v>0.28000000000000003</v>
          </cell>
          <cell r="G65">
            <v>4.53</v>
          </cell>
          <cell r="H65">
            <v>2.85</v>
          </cell>
          <cell r="I65">
            <v>0.28000000000000003</v>
          </cell>
          <cell r="J65">
            <v>4.53</v>
          </cell>
          <cell r="K65">
            <v>0</v>
          </cell>
          <cell r="L65">
            <v>2.85</v>
          </cell>
          <cell r="M65">
            <v>0.28000000000000003</v>
          </cell>
          <cell r="N65">
            <v>4.53</v>
          </cell>
          <cell r="O65">
            <v>0</v>
          </cell>
          <cell r="P65">
            <v>2.85</v>
          </cell>
          <cell r="Q65">
            <v>0.28000000000000003</v>
          </cell>
          <cell r="R65">
            <v>4.53</v>
          </cell>
          <cell r="S65">
            <v>0</v>
          </cell>
          <cell r="T65">
            <v>2.85</v>
          </cell>
          <cell r="U65">
            <v>0.28000000000000003</v>
          </cell>
          <cell r="V65">
            <v>4.53</v>
          </cell>
          <cell r="W65">
            <v>0</v>
          </cell>
          <cell r="X65">
            <v>2.85</v>
          </cell>
          <cell r="Y65">
            <v>0.28000000000000003</v>
          </cell>
          <cell r="Z65">
            <v>4.53</v>
          </cell>
          <cell r="AA65">
            <v>0</v>
          </cell>
          <cell r="AB65">
            <v>2.85</v>
          </cell>
          <cell r="AC65">
            <v>0.28000000000000003</v>
          </cell>
          <cell r="AD65">
            <v>4.53</v>
          </cell>
          <cell r="AE65">
            <v>0</v>
          </cell>
          <cell r="AF65" t="str">
            <v>2001</v>
          </cell>
          <cell r="AG65">
            <v>2.85</v>
          </cell>
          <cell r="AH65">
            <v>0.28000000000000003</v>
          </cell>
          <cell r="AI65">
            <v>2.96</v>
          </cell>
          <cell r="AJ65">
            <v>0.28999999999999998</v>
          </cell>
          <cell r="AK65">
            <v>4.6999999999999993</v>
          </cell>
        </row>
        <row r="66">
          <cell r="A66" t="str">
            <v>Dominican Republic</v>
          </cell>
          <cell r="B66" t="str">
            <v>TRAC1</v>
          </cell>
          <cell r="C66">
            <v>2</v>
          </cell>
          <cell r="D66">
            <v>1</v>
          </cell>
          <cell r="E66">
            <v>2.85</v>
          </cell>
          <cell r="F66">
            <v>0.28000000000000003</v>
          </cell>
          <cell r="G66">
            <v>4.53</v>
          </cell>
          <cell r="H66">
            <v>2.85</v>
          </cell>
          <cell r="I66">
            <v>0.28000000000000003</v>
          </cell>
          <cell r="J66">
            <v>4.53</v>
          </cell>
          <cell r="K66">
            <v>0</v>
          </cell>
          <cell r="L66">
            <v>2.85</v>
          </cell>
          <cell r="M66">
            <v>0.28000000000000003</v>
          </cell>
          <cell r="N66">
            <v>4.53</v>
          </cell>
          <cell r="O66">
            <v>0</v>
          </cell>
          <cell r="P66">
            <v>2.85</v>
          </cell>
          <cell r="Q66">
            <v>0.28000000000000003</v>
          </cell>
          <cell r="R66">
            <v>4.53</v>
          </cell>
          <cell r="S66">
            <v>0</v>
          </cell>
          <cell r="T66">
            <v>2.85</v>
          </cell>
          <cell r="U66">
            <v>0.28000000000000003</v>
          </cell>
          <cell r="V66">
            <v>4.53</v>
          </cell>
          <cell r="W66">
            <v>0</v>
          </cell>
          <cell r="X66">
            <v>2.85</v>
          </cell>
          <cell r="Y66">
            <v>0.28000000000000003</v>
          </cell>
          <cell r="Z66">
            <v>4.53</v>
          </cell>
          <cell r="AA66">
            <v>0</v>
          </cell>
          <cell r="AB66">
            <v>2.85</v>
          </cell>
          <cell r="AC66">
            <v>0.28000000000000003</v>
          </cell>
          <cell r="AD66">
            <v>4.53</v>
          </cell>
          <cell r="AE66">
            <v>0</v>
          </cell>
          <cell r="AF66" t="str">
            <v>2001</v>
          </cell>
          <cell r="AG66">
            <v>2.85</v>
          </cell>
          <cell r="AH66">
            <v>0.28000000000000003</v>
          </cell>
          <cell r="AI66">
            <v>2.85</v>
          </cell>
          <cell r="AJ66">
            <v>0.28000000000000003</v>
          </cell>
          <cell r="AK66">
            <v>4.53</v>
          </cell>
        </row>
        <row r="67">
          <cell r="A67" t="str">
            <v>Ecuador</v>
          </cell>
          <cell r="B67" t="str">
            <v>TRAC1</v>
          </cell>
          <cell r="C67">
            <v>2</v>
          </cell>
          <cell r="D67">
            <v>1</v>
          </cell>
          <cell r="E67">
            <v>6.28</v>
          </cell>
          <cell r="F67">
            <v>0.49</v>
          </cell>
          <cell r="G67">
            <v>9.2200000000000006</v>
          </cell>
          <cell r="H67">
            <v>6.28</v>
          </cell>
          <cell r="I67">
            <v>0.49</v>
          </cell>
          <cell r="J67">
            <v>9.2200000000000006</v>
          </cell>
          <cell r="K67">
            <v>0</v>
          </cell>
          <cell r="L67">
            <v>6.28</v>
          </cell>
          <cell r="M67">
            <v>0.49</v>
          </cell>
          <cell r="N67">
            <v>9.2200000000000006</v>
          </cell>
          <cell r="O67">
            <v>0</v>
          </cell>
          <cell r="P67">
            <v>6.45</v>
          </cell>
          <cell r="Q67">
            <v>0.75</v>
          </cell>
          <cell r="R67">
            <v>10.95</v>
          </cell>
          <cell r="S67">
            <v>0.18763557483731003</v>
          </cell>
          <cell r="T67">
            <v>6.45</v>
          </cell>
          <cell r="U67">
            <v>0.75</v>
          </cell>
          <cell r="V67">
            <v>10.95</v>
          </cell>
          <cell r="W67">
            <v>0</v>
          </cell>
          <cell r="X67">
            <v>6.8</v>
          </cell>
          <cell r="Y67">
            <v>0.75</v>
          </cell>
          <cell r="Z67">
            <v>11.3</v>
          </cell>
          <cell r="AA67">
            <v>3.1963470319634833E-2</v>
          </cell>
          <cell r="AB67">
            <v>6.8</v>
          </cell>
          <cell r="AC67">
            <v>0.79</v>
          </cell>
          <cell r="AD67">
            <v>11.54</v>
          </cell>
          <cell r="AE67">
            <v>2.1238938053097206E-2</v>
          </cell>
          <cell r="AF67" t="str">
            <v>2004</v>
          </cell>
          <cell r="AG67">
            <v>6.8</v>
          </cell>
          <cell r="AH67">
            <v>0.75</v>
          </cell>
          <cell r="AI67">
            <v>6.46</v>
          </cell>
          <cell r="AJ67">
            <v>0.71</v>
          </cell>
          <cell r="AK67">
            <v>10.719999999999999</v>
          </cell>
        </row>
        <row r="68">
          <cell r="A68" t="str">
            <v>Egypt    - Air parcels</v>
          </cell>
          <cell r="B68" t="str">
            <v>TRAC1</v>
          </cell>
          <cell r="C68">
            <v>2</v>
          </cell>
          <cell r="D68">
            <v>5</v>
          </cell>
          <cell r="E68">
            <v>5.8</v>
          </cell>
          <cell r="F68">
            <v>0.7</v>
          </cell>
          <cell r="G68">
            <v>10</v>
          </cell>
          <cell r="H68">
            <v>5.8</v>
          </cell>
          <cell r="I68">
            <v>0.7</v>
          </cell>
          <cell r="J68">
            <v>10</v>
          </cell>
          <cell r="K68">
            <v>0</v>
          </cell>
          <cell r="L68">
            <v>5.8</v>
          </cell>
          <cell r="M68">
            <v>0.7</v>
          </cell>
          <cell r="N68">
            <v>10</v>
          </cell>
          <cell r="O68">
            <v>0</v>
          </cell>
          <cell r="P68">
            <v>5.8</v>
          </cell>
          <cell r="Q68">
            <v>0.85299999999999998</v>
          </cell>
          <cell r="R68">
            <v>10.917999999999999</v>
          </cell>
          <cell r="S68">
            <v>9.1799999999999923E-2</v>
          </cell>
          <cell r="T68">
            <v>5.8</v>
          </cell>
          <cell r="U68">
            <v>1.0029999999999999</v>
          </cell>
          <cell r="V68">
            <v>11.817999999999998</v>
          </cell>
          <cell r="W68">
            <v>8.2432679978017828E-2</v>
          </cell>
          <cell r="X68">
            <v>5.8</v>
          </cell>
          <cell r="Y68">
            <v>1.0029999999999999</v>
          </cell>
          <cell r="Z68">
            <v>11.817999999999998</v>
          </cell>
          <cell r="AA68">
            <v>0</v>
          </cell>
          <cell r="AB68">
            <v>5.8</v>
          </cell>
          <cell r="AC68">
            <v>1.0029999999999999</v>
          </cell>
          <cell r="AD68">
            <v>11.817999999999998</v>
          </cell>
          <cell r="AE68">
            <v>0</v>
          </cell>
          <cell r="AF68" t="str">
            <v>2003</v>
          </cell>
          <cell r="AG68">
            <v>5.8</v>
          </cell>
          <cell r="AH68">
            <v>1.0029999999999999</v>
          </cell>
          <cell r="AI68">
            <v>5.8</v>
          </cell>
          <cell r="AJ68">
            <v>1</v>
          </cell>
          <cell r="AK68">
            <v>11.8</v>
          </cell>
        </row>
        <row r="69">
          <cell r="A69" t="str">
            <v>Egypt   - Surface parcels</v>
          </cell>
          <cell r="B69" t="str">
            <v>TRAC1</v>
          </cell>
          <cell r="C69">
            <v>2</v>
          </cell>
          <cell r="D69">
            <v>5</v>
          </cell>
          <cell r="E69">
            <v>5.8</v>
          </cell>
          <cell r="F69">
            <v>0.7</v>
          </cell>
          <cell r="G69">
            <v>10</v>
          </cell>
          <cell r="H69">
            <v>5.8</v>
          </cell>
          <cell r="I69">
            <v>0.7</v>
          </cell>
          <cell r="J69">
            <v>10</v>
          </cell>
          <cell r="K69">
            <v>0</v>
          </cell>
          <cell r="L69">
            <v>5.8</v>
          </cell>
          <cell r="M69">
            <v>0.7</v>
          </cell>
          <cell r="N69">
            <v>10</v>
          </cell>
          <cell r="O69">
            <v>0</v>
          </cell>
          <cell r="P69">
            <v>5.8</v>
          </cell>
          <cell r="Q69">
            <v>0.7</v>
          </cell>
          <cell r="R69">
            <v>10</v>
          </cell>
          <cell r="S69">
            <v>0</v>
          </cell>
          <cell r="T69">
            <v>5.8</v>
          </cell>
          <cell r="U69">
            <v>0.85</v>
          </cell>
          <cell r="V69">
            <v>10.899999999999999</v>
          </cell>
          <cell r="W69">
            <v>8.9999999999999858E-2</v>
          </cell>
          <cell r="X69">
            <v>5.8</v>
          </cell>
          <cell r="Y69">
            <v>0.85</v>
          </cell>
          <cell r="Z69">
            <v>10.899999999999999</v>
          </cell>
          <cell r="AA69">
            <v>0</v>
          </cell>
          <cell r="AB69">
            <v>5.8</v>
          </cell>
          <cell r="AC69">
            <v>0.85</v>
          </cell>
          <cell r="AD69">
            <v>10.899999999999999</v>
          </cell>
          <cell r="AE69">
            <v>0</v>
          </cell>
          <cell r="AF69" t="str">
            <v>2003</v>
          </cell>
          <cell r="AG69">
            <v>5.8</v>
          </cell>
          <cell r="AH69">
            <v>0.85</v>
          </cell>
          <cell r="AI69">
            <v>5.8</v>
          </cell>
          <cell r="AJ69">
            <v>0.85</v>
          </cell>
          <cell r="AK69">
            <v>10.899999999999999</v>
          </cell>
        </row>
        <row r="70">
          <cell r="A70" t="str">
            <v>El Salvador</v>
          </cell>
          <cell r="B70" t="str">
            <v>TRAC1</v>
          </cell>
          <cell r="C70">
            <v>2</v>
          </cell>
          <cell r="D70">
            <v>1</v>
          </cell>
          <cell r="E70">
            <v>3.75</v>
          </cell>
          <cell r="F70">
            <v>0.5</v>
          </cell>
          <cell r="G70">
            <v>6.75</v>
          </cell>
          <cell r="H70">
            <v>3.75</v>
          </cell>
          <cell r="I70">
            <v>0.5</v>
          </cell>
          <cell r="J70">
            <v>6.75</v>
          </cell>
          <cell r="K70">
            <v>0</v>
          </cell>
          <cell r="L70">
            <v>3.5</v>
          </cell>
          <cell r="M70">
            <v>0.5</v>
          </cell>
          <cell r="N70">
            <v>6.5</v>
          </cell>
          <cell r="O70">
            <v>-3.7037037037037035E-2</v>
          </cell>
          <cell r="P70">
            <v>3.5</v>
          </cell>
          <cell r="Q70">
            <v>0.5</v>
          </cell>
          <cell r="R70">
            <v>6.5</v>
          </cell>
          <cell r="S70">
            <v>0</v>
          </cell>
          <cell r="T70">
            <v>3.75</v>
          </cell>
          <cell r="U70">
            <v>0.5</v>
          </cell>
          <cell r="V70">
            <v>6.75</v>
          </cell>
          <cell r="W70">
            <v>3.8461538461538464E-2</v>
          </cell>
          <cell r="X70">
            <v>3.75</v>
          </cell>
          <cell r="Y70">
            <v>0.5</v>
          </cell>
          <cell r="Z70">
            <v>6.75</v>
          </cell>
          <cell r="AA70">
            <v>0</v>
          </cell>
          <cell r="AB70">
            <v>3.75</v>
          </cell>
          <cell r="AC70">
            <v>0.5</v>
          </cell>
          <cell r="AD70">
            <v>6.75</v>
          </cell>
          <cell r="AE70">
            <v>0</v>
          </cell>
          <cell r="AF70" t="str">
            <v>2003</v>
          </cell>
          <cell r="AG70">
            <v>3.75</v>
          </cell>
          <cell r="AH70">
            <v>0.5</v>
          </cell>
          <cell r="AI70">
            <v>3.71</v>
          </cell>
          <cell r="AJ70">
            <v>0.46</v>
          </cell>
          <cell r="AK70">
            <v>6.4700000000000006</v>
          </cell>
        </row>
        <row r="71">
          <cell r="A71" t="str">
            <v>Equatorial Guinea</v>
          </cell>
          <cell r="B71" t="str">
            <v>TRAC1</v>
          </cell>
          <cell r="C71">
            <v>2</v>
          </cell>
          <cell r="D71">
            <v>5</v>
          </cell>
          <cell r="E71">
            <v>2.86</v>
          </cell>
          <cell r="F71">
            <v>0.28000000000000003</v>
          </cell>
          <cell r="G71">
            <v>4.54</v>
          </cell>
          <cell r="H71">
            <v>2.86</v>
          </cell>
          <cell r="I71">
            <v>0.28000000000000003</v>
          </cell>
          <cell r="J71">
            <v>4.54</v>
          </cell>
          <cell r="K71">
            <v>0</v>
          </cell>
          <cell r="L71">
            <v>2.86</v>
          </cell>
          <cell r="M71">
            <v>0.28000000000000003</v>
          </cell>
          <cell r="N71">
            <v>4.54</v>
          </cell>
          <cell r="O71">
            <v>0</v>
          </cell>
          <cell r="P71">
            <v>2.86</v>
          </cell>
          <cell r="Q71">
            <v>0.28000000000000003</v>
          </cell>
          <cell r="R71">
            <v>4.54</v>
          </cell>
          <cell r="S71">
            <v>0</v>
          </cell>
          <cell r="T71">
            <v>2.86</v>
          </cell>
          <cell r="U71">
            <v>0.28000000000000003</v>
          </cell>
          <cell r="V71">
            <v>4.54</v>
          </cell>
          <cell r="W71">
            <v>0</v>
          </cell>
          <cell r="X71">
            <v>2.86</v>
          </cell>
          <cell r="Y71">
            <v>0.28000000000000003</v>
          </cell>
          <cell r="Z71">
            <v>4.54</v>
          </cell>
          <cell r="AA71">
            <v>0</v>
          </cell>
          <cell r="AB71">
            <v>2.86</v>
          </cell>
          <cell r="AC71">
            <v>0.28000000000000003</v>
          </cell>
          <cell r="AD71">
            <v>4.54</v>
          </cell>
          <cell r="AE71">
            <v>0</v>
          </cell>
          <cell r="AF71" t="str">
            <v>2001</v>
          </cell>
          <cell r="AG71">
            <v>2.86</v>
          </cell>
          <cell r="AH71">
            <v>0.28000000000000003</v>
          </cell>
          <cell r="AI71">
            <v>2.85</v>
          </cell>
          <cell r="AJ71">
            <v>0.28000000000000003</v>
          </cell>
          <cell r="AK71">
            <v>4.53</v>
          </cell>
        </row>
        <row r="72">
          <cell r="A72" t="str">
            <v>Eritrea</v>
          </cell>
          <cell r="B72" t="str">
            <v>TRAC1</v>
          </cell>
          <cell r="C72">
            <v>2</v>
          </cell>
          <cell r="D72">
            <v>5</v>
          </cell>
          <cell r="E72">
            <v>5.9</v>
          </cell>
          <cell r="F72">
            <v>0.57999999999999996</v>
          </cell>
          <cell r="G72">
            <v>9.379999999999999</v>
          </cell>
          <cell r="H72">
            <v>5.9</v>
          </cell>
          <cell r="I72">
            <v>0.57999999999999996</v>
          </cell>
          <cell r="J72">
            <v>9.379999999999999</v>
          </cell>
          <cell r="K72">
            <v>0</v>
          </cell>
          <cell r="L72">
            <v>5.9</v>
          </cell>
          <cell r="M72">
            <v>0.57999999999999996</v>
          </cell>
          <cell r="N72">
            <v>9.379999999999999</v>
          </cell>
          <cell r="O72">
            <v>0</v>
          </cell>
          <cell r="P72">
            <v>5.9</v>
          </cell>
          <cell r="Q72">
            <v>0.57999999999999996</v>
          </cell>
          <cell r="R72">
            <v>9.379999999999999</v>
          </cell>
          <cell r="S72">
            <v>0</v>
          </cell>
          <cell r="T72">
            <v>5.9</v>
          </cell>
          <cell r="U72">
            <v>0.57999999999999996</v>
          </cell>
          <cell r="V72">
            <v>9.379999999999999</v>
          </cell>
          <cell r="W72">
            <v>0</v>
          </cell>
          <cell r="X72">
            <v>5.9</v>
          </cell>
          <cell r="Y72">
            <v>0.57999999999999996</v>
          </cell>
          <cell r="Z72">
            <v>9.379999999999999</v>
          </cell>
          <cell r="AA72">
            <v>0</v>
          </cell>
          <cell r="AB72">
            <v>5.9</v>
          </cell>
          <cell r="AC72">
            <v>0.57999999999999996</v>
          </cell>
          <cell r="AD72">
            <v>9.379999999999999</v>
          </cell>
          <cell r="AE72">
            <v>0</v>
          </cell>
          <cell r="AF72" t="str">
            <v>2001</v>
          </cell>
          <cell r="AG72">
            <v>5.9</v>
          </cell>
          <cell r="AH72">
            <v>0.57999999999999996</v>
          </cell>
          <cell r="AI72">
            <v>5.0999999999999996</v>
          </cell>
          <cell r="AJ72">
            <v>0.5</v>
          </cell>
          <cell r="AK72">
            <v>8.1</v>
          </cell>
        </row>
        <row r="73">
          <cell r="A73" t="str">
            <v>Estonia</v>
          </cell>
          <cell r="B73" t="str">
            <v>NCC</v>
          </cell>
          <cell r="C73">
            <v>2</v>
          </cell>
          <cell r="D73">
            <v>2</v>
          </cell>
          <cell r="E73">
            <v>5.5</v>
          </cell>
          <cell r="F73">
            <v>0.45</v>
          </cell>
          <cell r="G73">
            <v>8.1999999999999993</v>
          </cell>
          <cell r="H73">
            <v>5.5</v>
          </cell>
          <cell r="I73">
            <v>0.45</v>
          </cell>
          <cell r="J73">
            <v>8.1999999999999993</v>
          </cell>
          <cell r="K73">
            <v>0</v>
          </cell>
          <cell r="L73">
            <v>5.5</v>
          </cell>
          <cell r="M73">
            <v>0.45</v>
          </cell>
          <cell r="N73">
            <v>8.1999999999999993</v>
          </cell>
          <cell r="O73">
            <v>0</v>
          </cell>
          <cell r="P73">
            <v>5.5</v>
          </cell>
          <cell r="Q73">
            <v>0.45</v>
          </cell>
          <cell r="R73">
            <v>8.1999999999999993</v>
          </cell>
          <cell r="S73">
            <v>0</v>
          </cell>
          <cell r="T73">
            <v>5.5</v>
          </cell>
          <cell r="U73">
            <v>0.45</v>
          </cell>
          <cell r="V73">
            <v>8.1999999999999993</v>
          </cell>
          <cell r="W73">
            <v>0</v>
          </cell>
          <cell r="X73">
            <v>6</v>
          </cell>
          <cell r="Y73">
            <v>0.5</v>
          </cell>
          <cell r="Z73">
            <v>9</v>
          </cell>
          <cell r="AA73">
            <v>9.7560975609756198E-2</v>
          </cell>
          <cell r="AB73">
            <v>6</v>
          </cell>
          <cell r="AC73">
            <v>0.5</v>
          </cell>
          <cell r="AD73">
            <v>9</v>
          </cell>
          <cell r="AE73">
            <v>0</v>
          </cell>
          <cell r="AF73" t="str">
            <v>2004</v>
          </cell>
          <cell r="AG73">
            <v>6</v>
          </cell>
          <cell r="AH73">
            <v>0.5</v>
          </cell>
          <cell r="AI73">
            <v>5.57</v>
          </cell>
          <cell r="AJ73">
            <v>0.46</v>
          </cell>
          <cell r="AK73">
            <v>8.33</v>
          </cell>
        </row>
        <row r="74">
          <cell r="A74" t="str">
            <v>Ethiopia</v>
          </cell>
          <cell r="B74" t="str">
            <v>TRAC1</v>
          </cell>
          <cell r="C74">
            <v>2</v>
          </cell>
          <cell r="D74">
            <v>5</v>
          </cell>
          <cell r="E74">
            <v>2.85</v>
          </cell>
          <cell r="F74">
            <v>1.03</v>
          </cell>
          <cell r="G74">
            <v>9.0299999999999994</v>
          </cell>
          <cell r="H74">
            <v>2.85</v>
          </cell>
          <cell r="I74">
            <v>1.03</v>
          </cell>
          <cell r="J74">
            <v>9.0299999999999994</v>
          </cell>
          <cell r="K74">
            <v>0</v>
          </cell>
          <cell r="L74">
            <v>2.85</v>
          </cell>
          <cell r="M74">
            <v>1.03</v>
          </cell>
          <cell r="N74">
            <v>9.0299999999999994</v>
          </cell>
          <cell r="O74">
            <v>0</v>
          </cell>
          <cell r="P74">
            <v>2.85</v>
          </cell>
          <cell r="Q74">
            <v>1.03</v>
          </cell>
          <cell r="R74">
            <v>9.0299999999999994</v>
          </cell>
          <cell r="S74">
            <v>0</v>
          </cell>
          <cell r="T74">
            <v>2.85</v>
          </cell>
          <cell r="U74">
            <v>1.03</v>
          </cell>
          <cell r="V74">
            <v>9.0299999999999994</v>
          </cell>
          <cell r="W74">
            <v>0</v>
          </cell>
          <cell r="X74">
            <v>2.85</v>
          </cell>
          <cell r="Y74">
            <v>1.03</v>
          </cell>
          <cell r="Z74">
            <v>9.0299999999999994</v>
          </cell>
          <cell r="AA74">
            <v>0</v>
          </cell>
          <cell r="AB74">
            <v>2.85</v>
          </cell>
          <cell r="AC74">
            <v>1.03</v>
          </cell>
          <cell r="AD74">
            <v>9.0299999999999994</v>
          </cell>
          <cell r="AE74">
            <v>0</v>
          </cell>
          <cell r="AF74" t="str">
            <v>2001</v>
          </cell>
          <cell r="AG74">
            <v>2.85</v>
          </cell>
          <cell r="AH74">
            <v>1.03</v>
          </cell>
          <cell r="AI74">
            <v>3.28</v>
          </cell>
          <cell r="AJ74">
            <v>0.85</v>
          </cell>
          <cell r="AK74">
            <v>8.379999999999999</v>
          </cell>
        </row>
        <row r="75">
          <cell r="A75" t="str">
            <v>Fiji</v>
          </cell>
          <cell r="B75" t="str">
            <v>TRAC1</v>
          </cell>
          <cell r="C75">
            <v>2</v>
          </cell>
          <cell r="D75">
            <v>4</v>
          </cell>
          <cell r="E75">
            <v>2.9</v>
          </cell>
          <cell r="F75">
            <v>0.28999999999999998</v>
          </cell>
          <cell r="G75">
            <v>4.6399999999999997</v>
          </cell>
          <cell r="H75">
            <v>2.9</v>
          </cell>
          <cell r="I75">
            <v>0.28999999999999998</v>
          </cell>
          <cell r="J75">
            <v>4.6399999999999997</v>
          </cell>
          <cell r="K75">
            <v>0</v>
          </cell>
          <cell r="L75">
            <v>2.9</v>
          </cell>
          <cell r="M75">
            <v>0.28999999999999998</v>
          </cell>
          <cell r="N75">
            <v>4.6399999999999997</v>
          </cell>
          <cell r="O75">
            <v>0</v>
          </cell>
          <cell r="P75">
            <v>2.9</v>
          </cell>
          <cell r="Q75">
            <v>0.28999999999999998</v>
          </cell>
          <cell r="R75">
            <v>4.6399999999999997</v>
          </cell>
          <cell r="S75">
            <v>0</v>
          </cell>
          <cell r="T75">
            <v>2.9</v>
          </cell>
          <cell r="U75">
            <v>0.28999999999999998</v>
          </cell>
          <cell r="V75">
            <v>4.6399999999999997</v>
          </cell>
          <cell r="W75">
            <v>0</v>
          </cell>
          <cell r="X75">
            <v>2.9</v>
          </cell>
          <cell r="Y75">
            <v>0.28999999999999998</v>
          </cell>
          <cell r="Z75">
            <v>4.6399999999999997</v>
          </cell>
          <cell r="AA75">
            <v>0</v>
          </cell>
          <cell r="AB75">
            <v>2.9</v>
          </cell>
          <cell r="AC75">
            <v>0.28999999999999998</v>
          </cell>
          <cell r="AD75">
            <v>4.6399999999999997</v>
          </cell>
          <cell r="AE75">
            <v>0</v>
          </cell>
          <cell r="AF75" t="str">
            <v>2001</v>
          </cell>
          <cell r="AG75">
            <v>2.9</v>
          </cell>
          <cell r="AH75">
            <v>0.28999999999999998</v>
          </cell>
          <cell r="AI75">
            <v>3.56</v>
          </cell>
          <cell r="AJ75">
            <v>0.35</v>
          </cell>
          <cell r="AK75">
            <v>5.66</v>
          </cell>
        </row>
        <row r="76">
          <cell r="A76" t="str">
            <v>Finland</v>
          </cell>
          <cell r="B76" t="str">
            <v>IC</v>
          </cell>
          <cell r="C76">
            <v>1</v>
          </cell>
          <cell r="D76">
            <v>3</v>
          </cell>
          <cell r="E76">
            <v>8.1999999999999993</v>
          </cell>
          <cell r="F76">
            <v>0.5</v>
          </cell>
          <cell r="G76">
            <v>11.2</v>
          </cell>
          <cell r="H76">
            <v>8.1999999999999993</v>
          </cell>
          <cell r="I76">
            <v>0.5</v>
          </cell>
          <cell r="J76">
            <v>11.2</v>
          </cell>
          <cell r="K76">
            <v>0</v>
          </cell>
          <cell r="L76">
            <v>8.3000000000000007</v>
          </cell>
          <cell r="M76">
            <v>0.6</v>
          </cell>
          <cell r="N76">
            <v>11.9</v>
          </cell>
          <cell r="O76">
            <v>6.2500000000000097E-2</v>
          </cell>
          <cell r="P76">
            <v>8.3000000000000007</v>
          </cell>
          <cell r="Q76">
            <v>0.6</v>
          </cell>
          <cell r="R76">
            <v>11.9</v>
          </cell>
          <cell r="S76">
            <v>0</v>
          </cell>
          <cell r="T76">
            <v>8.3000000000000007</v>
          </cell>
          <cell r="U76">
            <v>0.6</v>
          </cell>
          <cell r="V76">
            <v>11.9</v>
          </cell>
          <cell r="W76">
            <v>0</v>
          </cell>
          <cell r="X76">
            <v>8.7200000000000006</v>
          </cell>
          <cell r="Y76">
            <v>0.63</v>
          </cell>
          <cell r="Z76">
            <v>12.5</v>
          </cell>
          <cell r="AA76">
            <v>5.0420168067226857E-2</v>
          </cell>
          <cell r="AB76">
            <v>8.7200000000000006</v>
          </cell>
          <cell r="AC76">
            <v>0.63</v>
          </cell>
          <cell r="AD76">
            <v>12.5</v>
          </cell>
          <cell r="AE76">
            <v>0</v>
          </cell>
          <cell r="AF76" t="str">
            <v>2004</v>
          </cell>
          <cell r="AG76">
            <v>8.7200000000000006</v>
          </cell>
          <cell r="AH76">
            <v>0.63</v>
          </cell>
          <cell r="AI76">
            <v>8.84</v>
          </cell>
          <cell r="AJ76">
            <v>0.64</v>
          </cell>
          <cell r="AK76">
            <v>12.68</v>
          </cell>
        </row>
        <row r="77">
          <cell r="A77" t="str">
            <v>France</v>
          </cell>
          <cell r="B77" t="str">
            <v>IC</v>
          </cell>
          <cell r="C77">
            <v>1</v>
          </cell>
          <cell r="D77">
            <v>3</v>
          </cell>
          <cell r="E77">
            <v>7.63</v>
          </cell>
          <cell r="F77">
            <v>0.4</v>
          </cell>
          <cell r="G77">
            <v>10.030000000000001</v>
          </cell>
          <cell r="H77">
            <v>7.63</v>
          </cell>
          <cell r="I77">
            <v>0.4</v>
          </cell>
          <cell r="J77">
            <v>10.030000000000001</v>
          </cell>
          <cell r="K77">
            <v>0</v>
          </cell>
          <cell r="L77">
            <v>7.63</v>
          </cell>
          <cell r="M77">
            <v>0.4</v>
          </cell>
          <cell r="N77">
            <v>10.030000000000001</v>
          </cell>
          <cell r="O77">
            <v>0</v>
          </cell>
          <cell r="P77">
            <v>7.63</v>
          </cell>
          <cell r="Q77">
            <v>0.4</v>
          </cell>
          <cell r="R77">
            <v>10.030000000000001</v>
          </cell>
          <cell r="S77">
            <v>0</v>
          </cell>
          <cell r="T77">
            <v>7.63</v>
          </cell>
          <cell r="U77">
            <v>0.4</v>
          </cell>
          <cell r="V77">
            <v>10.030000000000001</v>
          </cell>
          <cell r="W77">
            <v>0</v>
          </cell>
          <cell r="X77">
            <v>7.63</v>
          </cell>
          <cell r="Y77">
            <v>0.4</v>
          </cell>
          <cell r="Z77">
            <v>10.030000000000001</v>
          </cell>
          <cell r="AA77">
            <v>0</v>
          </cell>
          <cell r="AB77">
            <v>7.63</v>
          </cell>
          <cell r="AC77">
            <v>0.4</v>
          </cell>
          <cell r="AD77">
            <v>10.030000000000001</v>
          </cell>
          <cell r="AE77">
            <v>0</v>
          </cell>
          <cell r="AF77" t="str">
            <v>2001</v>
          </cell>
          <cell r="AG77">
            <v>7.63</v>
          </cell>
          <cell r="AH77">
            <v>0.4</v>
          </cell>
          <cell r="AI77">
            <v>7.63</v>
          </cell>
          <cell r="AJ77">
            <v>0.4</v>
          </cell>
          <cell r="AK77">
            <v>10.030000000000001</v>
          </cell>
        </row>
        <row r="78">
          <cell r="A78" t="str">
            <v>"- Guadeloupe(DOM)</v>
          </cell>
          <cell r="B78" t="str">
            <v>IC</v>
          </cell>
          <cell r="C78">
            <v>1</v>
          </cell>
          <cell r="D78">
            <v>3</v>
          </cell>
          <cell r="E78">
            <v>7.63</v>
          </cell>
          <cell r="F78">
            <v>0.4</v>
          </cell>
          <cell r="G78">
            <v>10.030000000000001</v>
          </cell>
          <cell r="H78">
            <v>7.63</v>
          </cell>
          <cell r="I78">
            <v>0.4</v>
          </cell>
          <cell r="J78">
            <v>10.030000000000001</v>
          </cell>
          <cell r="K78">
            <v>0</v>
          </cell>
          <cell r="L78">
            <v>7.63</v>
          </cell>
          <cell r="M78">
            <v>0.4</v>
          </cell>
          <cell r="N78">
            <v>10.030000000000001</v>
          </cell>
          <cell r="O78">
            <v>0</v>
          </cell>
          <cell r="P78">
            <v>7.63</v>
          </cell>
          <cell r="Q78">
            <v>0.4</v>
          </cell>
          <cell r="R78">
            <v>10.030000000000001</v>
          </cell>
          <cell r="S78">
            <v>0</v>
          </cell>
          <cell r="T78">
            <v>7.63</v>
          </cell>
          <cell r="U78">
            <v>0.4</v>
          </cell>
          <cell r="V78">
            <v>10.030000000000001</v>
          </cell>
          <cell r="W78">
            <v>0</v>
          </cell>
          <cell r="X78">
            <v>7.63</v>
          </cell>
          <cell r="Y78">
            <v>0.4</v>
          </cell>
          <cell r="Z78">
            <v>10.030000000000001</v>
          </cell>
          <cell r="AA78">
            <v>0</v>
          </cell>
          <cell r="AB78">
            <v>7.63</v>
          </cell>
          <cell r="AC78">
            <v>0.4</v>
          </cell>
          <cell r="AD78">
            <v>10.030000000000001</v>
          </cell>
          <cell r="AE78">
            <v>0</v>
          </cell>
          <cell r="AF78" t="str">
            <v>2001</v>
          </cell>
          <cell r="AG78">
            <v>7.63</v>
          </cell>
          <cell r="AH78">
            <v>0.4</v>
          </cell>
          <cell r="AI78">
            <v>7.35</v>
          </cell>
          <cell r="AJ78">
            <v>0.39</v>
          </cell>
          <cell r="AK78">
            <v>9.69</v>
          </cell>
        </row>
        <row r="79">
          <cell r="A79" t="str">
            <v>"-French Guyana (DOM)</v>
          </cell>
          <cell r="B79" t="str">
            <v>IC</v>
          </cell>
          <cell r="C79">
            <v>1</v>
          </cell>
          <cell r="D79">
            <v>3</v>
          </cell>
          <cell r="E79">
            <v>7.63</v>
          </cell>
          <cell r="F79">
            <v>0.4</v>
          </cell>
          <cell r="G79">
            <v>10.030000000000001</v>
          </cell>
          <cell r="H79">
            <v>7.63</v>
          </cell>
          <cell r="I79">
            <v>0.4</v>
          </cell>
          <cell r="J79">
            <v>10.030000000000001</v>
          </cell>
          <cell r="K79">
            <v>0</v>
          </cell>
          <cell r="L79">
            <v>7.63</v>
          </cell>
          <cell r="M79">
            <v>0.4</v>
          </cell>
          <cell r="N79">
            <v>10.030000000000001</v>
          </cell>
          <cell r="O79">
            <v>0</v>
          </cell>
          <cell r="P79">
            <v>7.63</v>
          </cell>
          <cell r="Q79">
            <v>0.4</v>
          </cell>
          <cell r="R79">
            <v>10.030000000000001</v>
          </cell>
          <cell r="S79">
            <v>0</v>
          </cell>
          <cell r="T79">
            <v>7.63</v>
          </cell>
          <cell r="U79">
            <v>0.4</v>
          </cell>
          <cell r="V79">
            <v>10.030000000000001</v>
          </cell>
          <cell r="W79">
            <v>0</v>
          </cell>
          <cell r="X79">
            <v>7.63</v>
          </cell>
          <cell r="Y79">
            <v>0.4</v>
          </cell>
          <cell r="Z79">
            <v>10.030000000000001</v>
          </cell>
          <cell r="AA79">
            <v>0</v>
          </cell>
          <cell r="AB79">
            <v>7.63</v>
          </cell>
          <cell r="AC79">
            <v>0.4</v>
          </cell>
          <cell r="AD79">
            <v>10.030000000000001</v>
          </cell>
          <cell r="AE79">
            <v>0</v>
          </cell>
          <cell r="AF79" t="str">
            <v>2001</v>
          </cell>
          <cell r="AG79">
            <v>7.63</v>
          </cell>
          <cell r="AH79">
            <v>0.4</v>
          </cell>
          <cell r="AI79">
            <v>7.35</v>
          </cell>
          <cell r="AJ79">
            <v>0.39</v>
          </cell>
          <cell r="AK79">
            <v>9.69</v>
          </cell>
        </row>
        <row r="80">
          <cell r="A80" t="str">
            <v>"- Martinique (DOM)</v>
          </cell>
          <cell r="B80" t="str">
            <v>IC</v>
          </cell>
          <cell r="C80">
            <v>1</v>
          </cell>
          <cell r="D80">
            <v>3</v>
          </cell>
          <cell r="E80">
            <v>7.63</v>
          </cell>
          <cell r="F80">
            <v>0.4</v>
          </cell>
          <cell r="G80">
            <v>10.030000000000001</v>
          </cell>
          <cell r="H80">
            <v>7.63</v>
          </cell>
          <cell r="I80">
            <v>0.4</v>
          </cell>
          <cell r="J80">
            <v>10.030000000000001</v>
          </cell>
          <cell r="K80">
            <v>0</v>
          </cell>
          <cell r="L80">
            <v>7.63</v>
          </cell>
          <cell r="M80">
            <v>0.4</v>
          </cell>
          <cell r="N80">
            <v>10.030000000000001</v>
          </cell>
          <cell r="O80">
            <v>0</v>
          </cell>
          <cell r="P80">
            <v>7.63</v>
          </cell>
          <cell r="Q80">
            <v>0.4</v>
          </cell>
          <cell r="R80">
            <v>10.030000000000001</v>
          </cell>
          <cell r="S80">
            <v>0</v>
          </cell>
          <cell r="T80">
            <v>7.63</v>
          </cell>
          <cell r="U80">
            <v>0.4</v>
          </cell>
          <cell r="V80">
            <v>10.030000000000001</v>
          </cell>
          <cell r="W80">
            <v>0</v>
          </cell>
          <cell r="X80">
            <v>7.63</v>
          </cell>
          <cell r="Y80">
            <v>0.4</v>
          </cell>
          <cell r="Z80">
            <v>10.030000000000001</v>
          </cell>
          <cell r="AA80">
            <v>0</v>
          </cell>
          <cell r="AB80">
            <v>7.63</v>
          </cell>
          <cell r="AC80">
            <v>0.4</v>
          </cell>
          <cell r="AD80">
            <v>10.030000000000001</v>
          </cell>
          <cell r="AE80">
            <v>0</v>
          </cell>
          <cell r="AF80" t="str">
            <v>2001</v>
          </cell>
          <cell r="AG80">
            <v>7.63</v>
          </cell>
          <cell r="AH80">
            <v>0.4</v>
          </cell>
          <cell r="AI80">
            <v>7.35</v>
          </cell>
          <cell r="AJ80">
            <v>0.39</v>
          </cell>
          <cell r="AK80">
            <v>9.69</v>
          </cell>
        </row>
        <row r="81">
          <cell r="A81" t="str">
            <v>"- Réunion (DOM)</v>
          </cell>
          <cell r="B81" t="str">
            <v>IC</v>
          </cell>
          <cell r="C81">
            <v>1</v>
          </cell>
          <cell r="D81">
            <v>3</v>
          </cell>
          <cell r="E81">
            <v>7.63</v>
          </cell>
          <cell r="F81">
            <v>0.4</v>
          </cell>
          <cell r="G81">
            <v>10.030000000000001</v>
          </cell>
          <cell r="H81">
            <v>7.63</v>
          </cell>
          <cell r="I81">
            <v>0.4</v>
          </cell>
          <cell r="J81">
            <v>10.030000000000001</v>
          </cell>
          <cell r="K81">
            <v>0</v>
          </cell>
          <cell r="L81">
            <v>7.63</v>
          </cell>
          <cell r="M81">
            <v>0.4</v>
          </cell>
          <cell r="N81">
            <v>10.030000000000001</v>
          </cell>
          <cell r="O81">
            <v>0</v>
          </cell>
          <cell r="P81">
            <v>7.63</v>
          </cell>
          <cell r="Q81">
            <v>0.4</v>
          </cell>
          <cell r="R81">
            <v>10.030000000000001</v>
          </cell>
          <cell r="S81">
            <v>0</v>
          </cell>
          <cell r="T81">
            <v>7.63</v>
          </cell>
          <cell r="U81">
            <v>0.4</v>
          </cell>
          <cell r="V81">
            <v>10.030000000000001</v>
          </cell>
          <cell r="W81">
            <v>0</v>
          </cell>
          <cell r="X81">
            <v>7.63</v>
          </cell>
          <cell r="Y81">
            <v>0.4</v>
          </cell>
          <cell r="Z81">
            <v>10.030000000000001</v>
          </cell>
          <cell r="AA81">
            <v>0</v>
          </cell>
          <cell r="AB81">
            <v>7.63</v>
          </cell>
          <cell r="AC81">
            <v>0.4</v>
          </cell>
          <cell r="AD81">
            <v>10.030000000000001</v>
          </cell>
          <cell r="AE81">
            <v>0</v>
          </cell>
          <cell r="AF81" t="str">
            <v>2001</v>
          </cell>
          <cell r="AG81">
            <v>7.63</v>
          </cell>
          <cell r="AH81">
            <v>0.4</v>
          </cell>
          <cell r="AI81">
            <v>7.35</v>
          </cell>
          <cell r="AJ81">
            <v>0.39</v>
          </cell>
          <cell r="AK81">
            <v>9.69</v>
          </cell>
        </row>
        <row r="82">
          <cell r="A82" t="str">
            <v>"- Saint Pierre and Miquelon</v>
          </cell>
          <cell r="B82" t="str">
            <v>IC</v>
          </cell>
          <cell r="C82">
            <v>1</v>
          </cell>
          <cell r="D82">
            <v>3</v>
          </cell>
          <cell r="E82">
            <v>7.63</v>
          </cell>
          <cell r="F82">
            <v>0.4</v>
          </cell>
          <cell r="G82">
            <v>10.030000000000001</v>
          </cell>
          <cell r="H82">
            <v>7.63</v>
          </cell>
          <cell r="I82">
            <v>0.4</v>
          </cell>
          <cell r="J82">
            <v>10.030000000000001</v>
          </cell>
          <cell r="K82">
            <v>0</v>
          </cell>
          <cell r="L82">
            <v>7.63</v>
          </cell>
          <cell r="M82">
            <v>0.4</v>
          </cell>
          <cell r="N82">
            <v>10.030000000000001</v>
          </cell>
          <cell r="O82">
            <v>0</v>
          </cell>
          <cell r="P82">
            <v>7.63</v>
          </cell>
          <cell r="Q82">
            <v>0.4</v>
          </cell>
          <cell r="R82">
            <v>10.030000000000001</v>
          </cell>
          <cell r="S82">
            <v>0</v>
          </cell>
          <cell r="T82">
            <v>7.63</v>
          </cell>
          <cell r="U82">
            <v>0.4</v>
          </cell>
          <cell r="V82">
            <v>10.030000000000001</v>
          </cell>
          <cell r="W82">
            <v>0</v>
          </cell>
          <cell r="X82">
            <v>7.63</v>
          </cell>
          <cell r="Y82">
            <v>0.4</v>
          </cell>
          <cell r="Z82">
            <v>10.030000000000001</v>
          </cell>
          <cell r="AA82">
            <v>0</v>
          </cell>
          <cell r="AB82">
            <v>7.63</v>
          </cell>
          <cell r="AC82">
            <v>0.4</v>
          </cell>
          <cell r="AD82">
            <v>10.030000000000001</v>
          </cell>
          <cell r="AE82">
            <v>0</v>
          </cell>
          <cell r="AF82" t="str">
            <v>2001</v>
          </cell>
          <cell r="AG82">
            <v>7.63</v>
          </cell>
          <cell r="AH82">
            <v>0.4</v>
          </cell>
          <cell r="AI82">
            <v>7.35</v>
          </cell>
          <cell r="AJ82">
            <v>0.39</v>
          </cell>
          <cell r="AK82">
            <v>9.69</v>
          </cell>
        </row>
        <row r="83">
          <cell r="A83" t="str">
            <v>"- French Polynesia (TOM)</v>
          </cell>
          <cell r="B83" t="str">
            <v>IC</v>
          </cell>
          <cell r="C83">
            <v>1</v>
          </cell>
          <cell r="D83">
            <v>3</v>
          </cell>
          <cell r="E83">
            <v>7.63</v>
          </cell>
          <cell r="F83">
            <v>0.4</v>
          </cell>
          <cell r="G83">
            <v>10.030000000000001</v>
          </cell>
          <cell r="H83">
            <v>7.63</v>
          </cell>
          <cell r="I83">
            <v>0.4</v>
          </cell>
          <cell r="J83">
            <v>10.030000000000001</v>
          </cell>
          <cell r="K83">
            <v>0</v>
          </cell>
          <cell r="L83">
            <v>7.63</v>
          </cell>
          <cell r="M83">
            <v>0.4</v>
          </cell>
          <cell r="N83">
            <v>10.030000000000001</v>
          </cell>
          <cell r="O83">
            <v>0</v>
          </cell>
          <cell r="P83">
            <v>7.63</v>
          </cell>
          <cell r="Q83">
            <v>0.4</v>
          </cell>
          <cell r="R83">
            <v>10.030000000000001</v>
          </cell>
          <cell r="S83">
            <v>0</v>
          </cell>
          <cell r="T83">
            <v>7.63</v>
          </cell>
          <cell r="U83">
            <v>0.4</v>
          </cell>
          <cell r="V83">
            <v>10.030000000000001</v>
          </cell>
          <cell r="W83">
            <v>0</v>
          </cell>
          <cell r="X83">
            <v>7.63</v>
          </cell>
          <cell r="Y83">
            <v>0.4</v>
          </cell>
          <cell r="Z83">
            <v>10.030000000000001</v>
          </cell>
          <cell r="AA83">
            <v>0</v>
          </cell>
          <cell r="AB83">
            <v>7.63</v>
          </cell>
          <cell r="AC83">
            <v>0.4</v>
          </cell>
          <cell r="AD83">
            <v>10.030000000000001</v>
          </cell>
          <cell r="AE83">
            <v>0</v>
          </cell>
          <cell r="AF83" t="str">
            <v>2001</v>
          </cell>
          <cell r="AG83">
            <v>7.63</v>
          </cell>
          <cell r="AH83">
            <v>0.4</v>
          </cell>
          <cell r="AI83">
            <v>7.35</v>
          </cell>
          <cell r="AJ83">
            <v>0.39</v>
          </cell>
          <cell r="AK83">
            <v>9.69</v>
          </cell>
        </row>
        <row r="84">
          <cell r="A84" t="str">
            <v>"- New-Caledonia (TOM)</v>
          </cell>
          <cell r="B84" t="str">
            <v>IC</v>
          </cell>
          <cell r="C84">
            <v>1</v>
          </cell>
          <cell r="D84">
            <v>3</v>
          </cell>
          <cell r="E84">
            <v>7.63</v>
          </cell>
          <cell r="F84">
            <v>0.4</v>
          </cell>
          <cell r="G84">
            <v>10.030000000000001</v>
          </cell>
          <cell r="H84">
            <v>7.63</v>
          </cell>
          <cell r="I84">
            <v>0.4</v>
          </cell>
          <cell r="J84">
            <v>10.030000000000001</v>
          </cell>
          <cell r="K84">
            <v>0</v>
          </cell>
          <cell r="L84">
            <v>7.63</v>
          </cell>
          <cell r="M84">
            <v>0.4</v>
          </cell>
          <cell r="N84">
            <v>10.030000000000001</v>
          </cell>
          <cell r="O84">
            <v>0</v>
          </cell>
          <cell r="P84">
            <v>7.63</v>
          </cell>
          <cell r="Q84">
            <v>0.4</v>
          </cell>
          <cell r="R84">
            <v>10.030000000000001</v>
          </cell>
          <cell r="S84">
            <v>0</v>
          </cell>
          <cell r="T84">
            <v>7.63</v>
          </cell>
          <cell r="U84">
            <v>0.4</v>
          </cell>
          <cell r="V84">
            <v>10.030000000000001</v>
          </cell>
          <cell r="W84">
            <v>0</v>
          </cell>
          <cell r="X84">
            <v>7.63</v>
          </cell>
          <cell r="Y84">
            <v>0.4</v>
          </cell>
          <cell r="Z84">
            <v>10.030000000000001</v>
          </cell>
          <cell r="AA84">
            <v>0</v>
          </cell>
          <cell r="AB84">
            <v>7.63</v>
          </cell>
          <cell r="AC84">
            <v>0.4</v>
          </cell>
          <cell r="AD84">
            <v>10.030000000000001</v>
          </cell>
          <cell r="AE84">
            <v>0</v>
          </cell>
          <cell r="AF84" t="str">
            <v>2001</v>
          </cell>
          <cell r="AG84">
            <v>7.63</v>
          </cell>
          <cell r="AH84">
            <v>0.4</v>
          </cell>
          <cell r="AI84">
            <v>5.99</v>
          </cell>
          <cell r="AJ84">
            <v>0.31</v>
          </cell>
          <cell r="AK84">
            <v>7.85</v>
          </cell>
        </row>
        <row r="85">
          <cell r="A85" t="str">
            <v>"- Wallis and Futuna (TOM)</v>
          </cell>
          <cell r="B85" t="str">
            <v>IC</v>
          </cell>
          <cell r="C85">
            <v>1</v>
          </cell>
          <cell r="D85">
            <v>3</v>
          </cell>
          <cell r="E85">
            <v>7.63</v>
          </cell>
          <cell r="F85">
            <v>0.4</v>
          </cell>
          <cell r="G85">
            <v>10.030000000000001</v>
          </cell>
          <cell r="H85">
            <v>7.63</v>
          </cell>
          <cell r="I85">
            <v>0.4</v>
          </cell>
          <cell r="J85">
            <v>10.030000000000001</v>
          </cell>
          <cell r="K85">
            <v>0</v>
          </cell>
          <cell r="L85">
            <v>7.63</v>
          </cell>
          <cell r="M85">
            <v>0.4</v>
          </cell>
          <cell r="N85">
            <v>10.030000000000001</v>
          </cell>
          <cell r="O85">
            <v>0</v>
          </cell>
          <cell r="P85">
            <v>7.63</v>
          </cell>
          <cell r="Q85">
            <v>0.4</v>
          </cell>
          <cell r="R85">
            <v>10.030000000000001</v>
          </cell>
          <cell r="S85">
            <v>0</v>
          </cell>
          <cell r="T85">
            <v>7.63</v>
          </cell>
          <cell r="U85">
            <v>0.4</v>
          </cell>
          <cell r="V85">
            <v>10.030000000000001</v>
          </cell>
          <cell r="W85">
            <v>0</v>
          </cell>
          <cell r="X85">
            <v>7.63</v>
          </cell>
          <cell r="Y85">
            <v>0.4</v>
          </cell>
          <cell r="Z85">
            <v>10.030000000000001</v>
          </cell>
          <cell r="AA85">
            <v>0</v>
          </cell>
          <cell r="AB85">
            <v>7.63</v>
          </cell>
          <cell r="AC85">
            <v>0.4</v>
          </cell>
          <cell r="AD85">
            <v>10.030000000000001</v>
          </cell>
          <cell r="AE85">
            <v>0</v>
          </cell>
          <cell r="AF85" t="str">
            <v>2001</v>
          </cell>
          <cell r="AG85">
            <v>7.63</v>
          </cell>
          <cell r="AH85">
            <v>0.4</v>
          </cell>
          <cell r="AI85">
            <v>5.45</v>
          </cell>
          <cell r="AJ85">
            <v>0.28999999999999998</v>
          </cell>
          <cell r="AK85">
            <v>7.1899999999999995</v>
          </cell>
        </row>
        <row r="86">
          <cell r="A86" t="str">
            <v>Gabon    Air parcels</v>
          </cell>
          <cell r="B86" t="str">
            <v>TRAC1</v>
          </cell>
          <cell r="C86">
            <v>2</v>
          </cell>
          <cell r="D86">
            <v>5</v>
          </cell>
          <cell r="E86">
            <v>5.17</v>
          </cell>
          <cell r="F86">
            <v>0.52</v>
          </cell>
          <cell r="G86">
            <v>8.2899999999999991</v>
          </cell>
          <cell r="H86">
            <v>5.17</v>
          </cell>
          <cell r="I86">
            <v>0.52</v>
          </cell>
          <cell r="J86">
            <v>8.2899999999999991</v>
          </cell>
          <cell r="K86">
            <v>0</v>
          </cell>
          <cell r="L86">
            <v>5.4</v>
          </cell>
          <cell r="M86">
            <v>0.82</v>
          </cell>
          <cell r="N86">
            <v>10.32</v>
          </cell>
          <cell r="O86">
            <v>0.24487334137515096</v>
          </cell>
          <cell r="P86">
            <v>5.94</v>
          </cell>
          <cell r="Q86">
            <v>1</v>
          </cell>
          <cell r="R86">
            <v>11.940000000000001</v>
          </cell>
          <cell r="S86">
            <v>0.1569767441860466</v>
          </cell>
          <cell r="T86">
            <v>5.94</v>
          </cell>
          <cell r="U86">
            <v>1</v>
          </cell>
          <cell r="V86">
            <v>11.940000000000001</v>
          </cell>
          <cell r="W86">
            <v>0</v>
          </cell>
          <cell r="X86">
            <v>5.94</v>
          </cell>
          <cell r="Y86">
            <v>1</v>
          </cell>
          <cell r="Z86">
            <v>11.940000000000001</v>
          </cell>
          <cell r="AA86">
            <v>0</v>
          </cell>
          <cell r="AB86">
            <v>5.94</v>
          </cell>
          <cell r="AC86">
            <v>1</v>
          </cell>
          <cell r="AD86">
            <v>11.940000000000001</v>
          </cell>
          <cell r="AE86">
            <v>0</v>
          </cell>
          <cell r="AF86" t="str">
            <v>2002</v>
          </cell>
          <cell r="AG86">
            <v>5.94</v>
          </cell>
          <cell r="AH86">
            <v>1</v>
          </cell>
          <cell r="AI86">
            <v>4.67</v>
          </cell>
          <cell r="AJ86">
            <v>0.79</v>
          </cell>
          <cell r="AK86">
            <v>9.41</v>
          </cell>
        </row>
        <row r="87">
          <cell r="A87" t="str">
            <v>Gabon  Surface parcels</v>
          </cell>
          <cell r="B87" t="str">
            <v>TRAC1</v>
          </cell>
          <cell r="C87">
            <v>2</v>
          </cell>
          <cell r="D87">
            <v>5</v>
          </cell>
          <cell r="E87">
            <v>5.17</v>
          </cell>
          <cell r="F87">
            <v>0.52</v>
          </cell>
          <cell r="G87">
            <v>8.2899999999999991</v>
          </cell>
          <cell r="H87">
            <v>5.17</v>
          </cell>
          <cell r="I87">
            <v>0.52</v>
          </cell>
          <cell r="J87">
            <v>8.2899999999999991</v>
          </cell>
          <cell r="K87">
            <v>0</v>
          </cell>
          <cell r="L87">
            <v>5.17</v>
          </cell>
          <cell r="M87">
            <v>0.52</v>
          </cell>
          <cell r="N87">
            <v>8.2899999999999991</v>
          </cell>
          <cell r="O87">
            <v>0</v>
          </cell>
          <cell r="P87">
            <v>5.56</v>
          </cell>
          <cell r="Q87">
            <v>0.62</v>
          </cell>
          <cell r="R87">
            <v>9.2799999999999994</v>
          </cell>
          <cell r="S87">
            <v>0.11942098914354649</v>
          </cell>
          <cell r="T87">
            <v>5.56</v>
          </cell>
          <cell r="U87">
            <v>0.62</v>
          </cell>
          <cell r="V87">
            <v>9.2799999999999994</v>
          </cell>
          <cell r="W87">
            <v>0</v>
          </cell>
          <cell r="X87">
            <v>5.56</v>
          </cell>
          <cell r="Y87">
            <v>0.62</v>
          </cell>
          <cell r="Z87">
            <v>9.2799999999999994</v>
          </cell>
          <cell r="AA87">
            <v>0</v>
          </cell>
          <cell r="AB87">
            <v>5.56</v>
          </cell>
          <cell r="AC87">
            <v>0.62</v>
          </cell>
          <cell r="AD87">
            <v>9.2799999999999994</v>
          </cell>
          <cell r="AE87">
            <v>0</v>
          </cell>
          <cell r="AF87" t="str">
            <v>2002</v>
          </cell>
          <cell r="AG87">
            <v>5.56</v>
          </cell>
          <cell r="AH87">
            <v>0.62</v>
          </cell>
          <cell r="AI87">
            <v>4.37</v>
          </cell>
          <cell r="AJ87">
            <v>0.49</v>
          </cell>
          <cell r="AK87">
            <v>7.3100000000000005</v>
          </cell>
        </row>
        <row r="88">
          <cell r="A88" t="str">
            <v>Gambia</v>
          </cell>
          <cell r="B88" t="str">
            <v>TRAC1</v>
          </cell>
          <cell r="C88">
            <v>2</v>
          </cell>
          <cell r="D88">
            <v>5</v>
          </cell>
          <cell r="E88">
            <v>6.75</v>
          </cell>
          <cell r="F88">
            <v>0.22</v>
          </cell>
          <cell r="G88">
            <v>8.07</v>
          </cell>
          <cell r="H88">
            <v>6.75</v>
          </cell>
          <cell r="I88">
            <v>0.22</v>
          </cell>
          <cell r="J88">
            <v>8.07</v>
          </cell>
          <cell r="K88">
            <v>0</v>
          </cell>
          <cell r="L88">
            <v>6.75</v>
          </cell>
          <cell r="M88">
            <v>0.22</v>
          </cell>
          <cell r="N88">
            <v>8.07</v>
          </cell>
          <cell r="O88">
            <v>0</v>
          </cell>
          <cell r="P88">
            <v>6.75</v>
          </cell>
          <cell r="Q88">
            <v>0.22</v>
          </cell>
          <cell r="R88">
            <v>8.07</v>
          </cell>
          <cell r="S88">
            <v>0</v>
          </cell>
          <cell r="T88">
            <v>6.75</v>
          </cell>
          <cell r="U88">
            <v>0.22</v>
          </cell>
          <cell r="V88">
            <v>8.07</v>
          </cell>
          <cell r="W88">
            <v>0</v>
          </cell>
          <cell r="X88">
            <v>6.75</v>
          </cell>
          <cell r="Y88">
            <v>0.22</v>
          </cell>
          <cell r="Z88">
            <v>8.07</v>
          </cell>
          <cell r="AA88">
            <v>0</v>
          </cell>
          <cell r="AB88">
            <v>6.75</v>
          </cell>
          <cell r="AC88">
            <v>0.22</v>
          </cell>
          <cell r="AD88">
            <v>8.07</v>
          </cell>
          <cell r="AE88">
            <v>0</v>
          </cell>
          <cell r="AF88" t="str">
            <v>2001</v>
          </cell>
          <cell r="AG88">
            <v>6.75</v>
          </cell>
          <cell r="AH88">
            <v>0.22</v>
          </cell>
          <cell r="AI88">
            <v>5.3</v>
          </cell>
          <cell r="AJ88">
            <v>0.31</v>
          </cell>
          <cell r="AK88">
            <v>7.16</v>
          </cell>
        </row>
        <row r="89">
          <cell r="A89" t="str">
            <v>Georgia</v>
          </cell>
          <cell r="B89" t="str">
            <v>TRAC1</v>
          </cell>
          <cell r="C89">
            <v>2</v>
          </cell>
          <cell r="D89">
            <v>2</v>
          </cell>
          <cell r="E89">
            <v>7</v>
          </cell>
          <cell r="F89">
            <v>1</v>
          </cell>
          <cell r="G89">
            <v>13</v>
          </cell>
          <cell r="H89">
            <v>7</v>
          </cell>
          <cell r="I89">
            <v>1</v>
          </cell>
          <cell r="J89">
            <v>13</v>
          </cell>
          <cell r="K89">
            <v>0</v>
          </cell>
          <cell r="L89">
            <v>7</v>
          </cell>
          <cell r="M89">
            <v>1.2</v>
          </cell>
          <cell r="N89">
            <v>14.2</v>
          </cell>
          <cell r="O89">
            <v>9.2307692307692257E-2</v>
          </cell>
          <cell r="P89">
            <v>7.12</v>
          </cell>
          <cell r="Q89">
            <v>1.2</v>
          </cell>
          <cell r="R89">
            <v>14.32</v>
          </cell>
          <cell r="S89">
            <v>8.4507042253521829E-3</v>
          </cell>
          <cell r="T89">
            <v>7.12</v>
          </cell>
          <cell r="U89">
            <v>1.32</v>
          </cell>
          <cell r="V89">
            <v>15.04</v>
          </cell>
          <cell r="W89">
            <v>5.0279329608938467E-2</v>
          </cell>
          <cell r="X89">
            <v>7.12</v>
          </cell>
          <cell r="Y89">
            <v>1.32</v>
          </cell>
          <cell r="Z89">
            <v>15.04</v>
          </cell>
          <cell r="AA89">
            <v>0</v>
          </cell>
          <cell r="AB89">
            <v>7.12</v>
          </cell>
          <cell r="AC89">
            <v>1.32</v>
          </cell>
          <cell r="AD89">
            <v>15.04</v>
          </cell>
          <cell r="AE89">
            <v>0</v>
          </cell>
          <cell r="AF89" t="str">
            <v>2003</v>
          </cell>
          <cell r="AG89">
            <v>7.12</v>
          </cell>
          <cell r="AH89">
            <v>1.32</v>
          </cell>
          <cell r="AI89">
            <v>5.59</v>
          </cell>
          <cell r="AJ89">
            <v>1.04</v>
          </cell>
          <cell r="AK89">
            <v>11.83</v>
          </cell>
        </row>
        <row r="90">
          <cell r="A90" t="str">
            <v>Germany</v>
          </cell>
          <cell r="B90" t="str">
            <v>IC</v>
          </cell>
          <cell r="C90">
            <v>1</v>
          </cell>
          <cell r="D90">
            <v>3</v>
          </cell>
          <cell r="E90">
            <v>8</v>
          </cell>
          <cell r="F90">
            <v>0.5</v>
          </cell>
          <cell r="G90">
            <v>11</v>
          </cell>
          <cell r="H90">
            <v>8</v>
          </cell>
          <cell r="I90">
            <v>0.5</v>
          </cell>
          <cell r="J90">
            <v>11</v>
          </cell>
          <cell r="K90">
            <v>0</v>
          </cell>
          <cell r="L90">
            <v>8</v>
          </cell>
          <cell r="M90">
            <v>0.5</v>
          </cell>
          <cell r="N90">
            <v>11</v>
          </cell>
          <cell r="O90">
            <v>0</v>
          </cell>
          <cell r="P90">
            <v>8</v>
          </cell>
          <cell r="Q90">
            <v>0.5</v>
          </cell>
          <cell r="R90">
            <v>11</v>
          </cell>
          <cell r="S90">
            <v>0</v>
          </cell>
          <cell r="T90">
            <v>8</v>
          </cell>
          <cell r="U90">
            <v>0.5</v>
          </cell>
          <cell r="V90">
            <v>11</v>
          </cell>
          <cell r="W90">
            <v>0</v>
          </cell>
          <cell r="X90">
            <v>8.5</v>
          </cell>
          <cell r="Y90">
            <v>0.5</v>
          </cell>
          <cell r="Z90">
            <v>11.5</v>
          </cell>
          <cell r="AA90">
            <v>4.5454545454545456E-2</v>
          </cell>
          <cell r="AB90">
            <v>8.9</v>
          </cell>
          <cell r="AC90">
            <v>0.5</v>
          </cell>
          <cell r="AD90">
            <v>11.9</v>
          </cell>
          <cell r="AE90">
            <v>3.4782608695652202E-2</v>
          </cell>
          <cell r="AF90" t="str">
            <v>2004</v>
          </cell>
          <cell r="AG90">
            <v>8.5</v>
          </cell>
          <cell r="AH90">
            <v>0.5</v>
          </cell>
          <cell r="AI90">
            <v>8.73</v>
          </cell>
          <cell r="AJ90">
            <v>0.51</v>
          </cell>
          <cell r="AK90">
            <v>11.790000000000001</v>
          </cell>
        </row>
        <row r="91">
          <cell r="A91" t="str">
            <v>Ghana</v>
          </cell>
          <cell r="B91" t="str">
            <v>TRAC1</v>
          </cell>
          <cell r="C91">
            <v>2</v>
          </cell>
          <cell r="D91">
            <v>5</v>
          </cell>
          <cell r="E91">
            <v>6.2</v>
          </cell>
          <cell r="F91">
            <v>0.67</v>
          </cell>
          <cell r="G91">
            <v>10.220000000000001</v>
          </cell>
          <cell r="H91">
            <v>6.2</v>
          </cell>
          <cell r="I91">
            <v>0.67</v>
          </cell>
          <cell r="J91">
            <v>10.220000000000001</v>
          </cell>
          <cell r="K91">
            <v>0</v>
          </cell>
          <cell r="L91">
            <v>6.2</v>
          </cell>
          <cell r="M91">
            <v>0.67</v>
          </cell>
          <cell r="N91">
            <v>10.220000000000001</v>
          </cell>
          <cell r="O91">
            <v>0</v>
          </cell>
          <cell r="P91">
            <v>6.2</v>
          </cell>
          <cell r="Q91">
            <v>0.67</v>
          </cell>
          <cell r="R91">
            <v>10.220000000000001</v>
          </cell>
          <cell r="S91">
            <v>0</v>
          </cell>
          <cell r="T91">
            <v>6.2</v>
          </cell>
          <cell r="U91">
            <v>0.67</v>
          </cell>
          <cell r="V91">
            <v>10.220000000000001</v>
          </cell>
          <cell r="W91">
            <v>0</v>
          </cell>
          <cell r="X91">
            <v>6</v>
          </cell>
          <cell r="Y91">
            <v>0.7</v>
          </cell>
          <cell r="Z91">
            <v>10.199999999999999</v>
          </cell>
          <cell r="AA91">
            <v>-1.9569471624267466E-3</v>
          </cell>
          <cell r="AB91">
            <v>6</v>
          </cell>
          <cell r="AC91">
            <v>0.7</v>
          </cell>
          <cell r="AD91">
            <v>10.199999999999999</v>
          </cell>
          <cell r="AE91">
            <v>0</v>
          </cell>
          <cell r="AF91" t="str">
            <v>2004</v>
          </cell>
          <cell r="AG91">
            <v>6</v>
          </cell>
          <cell r="AH91">
            <v>0.7</v>
          </cell>
          <cell r="AI91">
            <v>6</v>
          </cell>
          <cell r="AJ91">
            <v>0.7</v>
          </cell>
          <cell r="AK91">
            <v>10.199999999999999</v>
          </cell>
        </row>
        <row r="92">
          <cell r="A92" t="str">
            <v>Great Britain</v>
          </cell>
          <cell r="B92" t="str">
            <v>IC</v>
          </cell>
          <cell r="C92">
            <v>1</v>
          </cell>
          <cell r="D92">
            <v>3</v>
          </cell>
          <cell r="E92">
            <v>5</v>
          </cell>
          <cell r="F92">
            <v>1.1000000000000001</v>
          </cell>
          <cell r="G92">
            <v>11.600000000000001</v>
          </cell>
          <cell r="H92">
            <v>5</v>
          </cell>
          <cell r="I92">
            <v>1.1000000000000001</v>
          </cell>
          <cell r="J92">
            <v>11.600000000000001</v>
          </cell>
          <cell r="K92">
            <v>0</v>
          </cell>
          <cell r="L92">
            <v>5</v>
          </cell>
          <cell r="M92">
            <v>1.1000000000000001</v>
          </cell>
          <cell r="N92">
            <v>11.600000000000001</v>
          </cell>
          <cell r="O92">
            <v>0</v>
          </cell>
          <cell r="P92">
            <v>7</v>
          </cell>
          <cell r="Q92">
            <v>1.1000000000000001</v>
          </cell>
          <cell r="R92">
            <v>13.600000000000001</v>
          </cell>
          <cell r="S92">
            <v>0.17241379310344826</v>
          </cell>
          <cell r="T92">
            <v>7</v>
          </cell>
          <cell r="U92">
            <v>1.3</v>
          </cell>
          <cell r="V92">
            <v>14.8</v>
          </cell>
          <cell r="W92">
            <v>8.8235294117646995E-2</v>
          </cell>
          <cell r="X92">
            <v>7.21</v>
          </cell>
          <cell r="Y92">
            <v>1.34</v>
          </cell>
          <cell r="Z92">
            <v>15.25</v>
          </cell>
          <cell r="AA92">
            <v>3.0405405405405355E-2</v>
          </cell>
          <cell r="AB92">
            <v>7.43</v>
          </cell>
          <cell r="AC92">
            <v>1.38</v>
          </cell>
          <cell r="AD92">
            <v>15.709999999999999</v>
          </cell>
          <cell r="AE92">
            <v>3.0163934426229447E-2</v>
          </cell>
          <cell r="AF92" t="str">
            <v>2004</v>
          </cell>
          <cell r="AG92">
            <v>7.21</v>
          </cell>
          <cell r="AH92">
            <v>1.34</v>
          </cell>
          <cell r="AI92">
            <v>7.43</v>
          </cell>
          <cell r="AJ92">
            <v>1.38</v>
          </cell>
          <cell r="AK92">
            <v>15.709999999999999</v>
          </cell>
        </row>
        <row r="93">
          <cell r="A93" t="str">
            <v>"- Anguilla</v>
          </cell>
          <cell r="B93" t="str">
            <v>NCC</v>
          </cell>
          <cell r="C93">
            <v>2</v>
          </cell>
          <cell r="D93">
            <v>4</v>
          </cell>
          <cell r="E93">
            <v>2.85</v>
          </cell>
          <cell r="F93">
            <v>0.28000000000000003</v>
          </cell>
          <cell r="G93">
            <v>4.53</v>
          </cell>
          <cell r="H93">
            <v>2.85</v>
          </cell>
          <cell r="I93">
            <v>0.28000000000000003</v>
          </cell>
          <cell r="J93">
            <v>4.53</v>
          </cell>
          <cell r="K93">
            <v>0</v>
          </cell>
          <cell r="L93">
            <v>2.85</v>
          </cell>
          <cell r="M93">
            <v>0.28000000000000003</v>
          </cell>
          <cell r="N93">
            <v>4.53</v>
          </cell>
          <cell r="O93">
            <v>0</v>
          </cell>
          <cell r="P93">
            <v>2.85</v>
          </cell>
          <cell r="Q93">
            <v>0.28000000000000003</v>
          </cell>
          <cell r="R93">
            <v>4.53</v>
          </cell>
          <cell r="S93">
            <v>0</v>
          </cell>
          <cell r="T93">
            <v>2.85</v>
          </cell>
          <cell r="U93">
            <v>0.28000000000000003</v>
          </cell>
          <cell r="V93">
            <v>4.53</v>
          </cell>
          <cell r="W93">
            <v>0</v>
          </cell>
          <cell r="X93">
            <v>2.85</v>
          </cell>
          <cell r="Y93">
            <v>0.28000000000000003</v>
          </cell>
          <cell r="Z93">
            <v>4.53</v>
          </cell>
          <cell r="AA93">
            <v>0</v>
          </cell>
          <cell r="AB93">
            <v>2.85</v>
          </cell>
          <cell r="AC93">
            <v>0.28000000000000003</v>
          </cell>
          <cell r="AD93">
            <v>4.53</v>
          </cell>
          <cell r="AE93">
            <v>0</v>
          </cell>
          <cell r="AF93" t="str">
            <v>2001</v>
          </cell>
          <cell r="AG93">
            <v>2.85</v>
          </cell>
          <cell r="AH93">
            <v>0.28000000000000003</v>
          </cell>
          <cell r="AI93">
            <v>2.85</v>
          </cell>
          <cell r="AJ93">
            <v>0.28000000000000003</v>
          </cell>
          <cell r="AK93">
            <v>4.53</v>
          </cell>
        </row>
        <row r="94">
          <cell r="A94" t="str">
            <v>"- Ascension</v>
          </cell>
          <cell r="B94" t="str">
            <v>NCC</v>
          </cell>
          <cell r="C94">
            <v>1</v>
          </cell>
          <cell r="D94">
            <v>4</v>
          </cell>
          <cell r="E94">
            <v>2.85</v>
          </cell>
          <cell r="F94">
            <v>0.28000000000000003</v>
          </cell>
          <cell r="G94">
            <v>4.53</v>
          </cell>
          <cell r="H94">
            <v>2.85</v>
          </cell>
          <cell r="I94">
            <v>0.28000000000000003</v>
          </cell>
          <cell r="J94">
            <v>4.53</v>
          </cell>
          <cell r="K94">
            <v>0</v>
          </cell>
          <cell r="L94">
            <v>2.85</v>
          </cell>
          <cell r="M94">
            <v>0.28000000000000003</v>
          </cell>
          <cell r="N94">
            <v>4.53</v>
          </cell>
          <cell r="O94">
            <v>0</v>
          </cell>
          <cell r="P94">
            <v>2.85</v>
          </cell>
          <cell r="Q94">
            <v>0.28000000000000003</v>
          </cell>
          <cell r="R94">
            <v>4.53</v>
          </cell>
          <cell r="S94">
            <v>0</v>
          </cell>
          <cell r="T94">
            <v>2.85</v>
          </cell>
          <cell r="U94">
            <v>0.28000000000000003</v>
          </cell>
          <cell r="V94">
            <v>4.53</v>
          </cell>
          <cell r="W94">
            <v>0</v>
          </cell>
          <cell r="X94">
            <v>2.85</v>
          </cell>
          <cell r="Y94">
            <v>0.28000000000000003</v>
          </cell>
          <cell r="Z94">
            <v>4.53</v>
          </cell>
          <cell r="AA94">
            <v>0</v>
          </cell>
          <cell r="AB94">
            <v>2.85</v>
          </cell>
          <cell r="AC94">
            <v>0.28000000000000003</v>
          </cell>
          <cell r="AD94">
            <v>4.53</v>
          </cell>
          <cell r="AE94">
            <v>0</v>
          </cell>
          <cell r="AF94" t="str">
            <v>2001</v>
          </cell>
          <cell r="AG94">
            <v>2.85</v>
          </cell>
          <cell r="AH94">
            <v>0.28000000000000003</v>
          </cell>
          <cell r="AI94">
            <v>3.14</v>
          </cell>
          <cell r="AJ94">
            <v>0.31</v>
          </cell>
          <cell r="AK94">
            <v>5</v>
          </cell>
        </row>
        <row r="95">
          <cell r="A95" t="str">
            <v>" - Bermuda</v>
          </cell>
          <cell r="B95" t="str">
            <v>NCC</v>
          </cell>
          <cell r="C95">
            <v>2</v>
          </cell>
          <cell r="D95">
            <v>4</v>
          </cell>
          <cell r="E95">
            <v>5.7</v>
          </cell>
          <cell r="F95">
            <v>0.56000000000000005</v>
          </cell>
          <cell r="G95">
            <v>9.06</v>
          </cell>
          <cell r="H95">
            <v>5.7</v>
          </cell>
          <cell r="I95">
            <v>0.56000000000000005</v>
          </cell>
          <cell r="J95">
            <v>9.06</v>
          </cell>
          <cell r="K95">
            <v>0</v>
          </cell>
          <cell r="L95">
            <v>5.7</v>
          </cell>
          <cell r="M95">
            <v>0.56000000000000005</v>
          </cell>
          <cell r="N95">
            <v>9.06</v>
          </cell>
          <cell r="O95">
            <v>0</v>
          </cell>
          <cell r="P95">
            <v>5.7</v>
          </cell>
          <cell r="Q95">
            <v>0.56000000000000005</v>
          </cell>
          <cell r="R95">
            <v>9.06</v>
          </cell>
          <cell r="S95">
            <v>0</v>
          </cell>
          <cell r="T95">
            <v>5.7</v>
          </cell>
          <cell r="U95">
            <v>0.56000000000000005</v>
          </cell>
          <cell r="V95">
            <v>9.06</v>
          </cell>
          <cell r="W95">
            <v>0</v>
          </cell>
          <cell r="X95">
            <v>5.7</v>
          </cell>
          <cell r="Y95">
            <v>0.56000000000000005</v>
          </cell>
          <cell r="Z95">
            <v>9.06</v>
          </cell>
          <cell r="AA95">
            <v>0</v>
          </cell>
          <cell r="AB95">
            <v>5.7</v>
          </cell>
          <cell r="AC95">
            <v>0.56000000000000005</v>
          </cell>
          <cell r="AD95">
            <v>9.06</v>
          </cell>
          <cell r="AE95">
            <v>0</v>
          </cell>
          <cell r="AF95" t="str">
            <v>2001</v>
          </cell>
          <cell r="AG95">
            <v>5.7</v>
          </cell>
          <cell r="AH95">
            <v>0.56000000000000005</v>
          </cell>
          <cell r="AI95">
            <v>4.07</v>
          </cell>
          <cell r="AJ95">
            <v>0.4</v>
          </cell>
          <cell r="AK95">
            <v>6.4700000000000006</v>
          </cell>
        </row>
        <row r="96">
          <cell r="A96" t="str">
            <v>"- Cayman</v>
          </cell>
          <cell r="B96" t="str">
            <v>NCC</v>
          </cell>
          <cell r="C96">
            <v>2</v>
          </cell>
          <cell r="D96">
            <v>4</v>
          </cell>
          <cell r="E96">
            <v>4.82</v>
          </cell>
          <cell r="F96">
            <v>0.97</v>
          </cell>
          <cell r="G96">
            <v>10.64</v>
          </cell>
          <cell r="H96">
            <v>4.82</v>
          </cell>
          <cell r="I96">
            <v>0.97</v>
          </cell>
          <cell r="J96">
            <v>10.64</v>
          </cell>
          <cell r="K96">
            <v>0</v>
          </cell>
          <cell r="L96">
            <v>4.82</v>
          </cell>
          <cell r="M96">
            <v>0.97</v>
          </cell>
          <cell r="N96">
            <v>10.64</v>
          </cell>
          <cell r="O96">
            <v>0</v>
          </cell>
          <cell r="P96">
            <v>4.82</v>
          </cell>
          <cell r="Q96">
            <v>0.97</v>
          </cell>
          <cell r="R96">
            <v>10.64</v>
          </cell>
          <cell r="S96">
            <v>0</v>
          </cell>
          <cell r="T96">
            <v>4.82</v>
          </cell>
          <cell r="U96">
            <v>0.97</v>
          </cell>
          <cell r="V96">
            <v>10.64</v>
          </cell>
          <cell r="W96">
            <v>0</v>
          </cell>
          <cell r="X96">
            <v>4.82</v>
          </cell>
          <cell r="Y96">
            <v>0.97</v>
          </cell>
          <cell r="Z96">
            <v>10.64</v>
          </cell>
          <cell r="AA96">
            <v>0</v>
          </cell>
          <cell r="AB96">
            <v>4.82</v>
          </cell>
          <cell r="AC96">
            <v>0.97</v>
          </cell>
          <cell r="AD96">
            <v>10.64</v>
          </cell>
          <cell r="AE96">
            <v>0</v>
          </cell>
          <cell r="AF96" t="str">
            <v>2001</v>
          </cell>
          <cell r="AG96">
            <v>4.82</v>
          </cell>
          <cell r="AH96">
            <v>0.97</v>
          </cell>
          <cell r="AI96">
            <v>3.96</v>
          </cell>
          <cell r="AJ96">
            <v>0.8</v>
          </cell>
          <cell r="AK96">
            <v>8.7600000000000016</v>
          </cell>
        </row>
        <row r="97">
          <cell r="A97" t="str">
            <v>"- Falkland (Malvinas)</v>
          </cell>
          <cell r="B97" t="str">
            <v>IC</v>
          </cell>
          <cell r="C97">
            <v>1</v>
          </cell>
          <cell r="D97">
            <v>4</v>
          </cell>
          <cell r="E97">
            <v>5.81</v>
          </cell>
          <cell r="F97">
            <v>0.38</v>
          </cell>
          <cell r="G97">
            <v>8.09</v>
          </cell>
          <cell r="H97">
            <v>5.81</v>
          </cell>
          <cell r="I97">
            <v>0.38</v>
          </cell>
          <cell r="J97">
            <v>8.09</v>
          </cell>
          <cell r="K97">
            <v>0</v>
          </cell>
          <cell r="L97">
            <v>5.81</v>
          </cell>
          <cell r="M97">
            <v>0.38</v>
          </cell>
          <cell r="N97">
            <v>8.09</v>
          </cell>
          <cell r="O97">
            <v>0</v>
          </cell>
          <cell r="P97">
            <v>5.81</v>
          </cell>
          <cell r="Q97">
            <v>0.38</v>
          </cell>
          <cell r="R97">
            <v>8.09</v>
          </cell>
          <cell r="S97">
            <v>0</v>
          </cell>
          <cell r="T97">
            <v>5.81</v>
          </cell>
          <cell r="U97">
            <v>0.38</v>
          </cell>
          <cell r="V97">
            <v>8.09</v>
          </cell>
          <cell r="W97">
            <v>0</v>
          </cell>
          <cell r="X97">
            <v>5.81</v>
          </cell>
          <cell r="Y97">
            <v>0.38</v>
          </cell>
          <cell r="Z97">
            <v>8.09</v>
          </cell>
          <cell r="AA97">
            <v>0</v>
          </cell>
          <cell r="AB97">
            <v>5.81</v>
          </cell>
          <cell r="AC97">
            <v>0.38</v>
          </cell>
          <cell r="AD97">
            <v>8.09</v>
          </cell>
          <cell r="AE97">
            <v>0</v>
          </cell>
          <cell r="AF97" t="str">
            <v>2001</v>
          </cell>
          <cell r="AG97">
            <v>5.81</v>
          </cell>
          <cell r="AH97">
            <v>0.38</v>
          </cell>
          <cell r="AI97">
            <v>4.1500000000000004</v>
          </cell>
          <cell r="AJ97">
            <v>0.28000000000000003</v>
          </cell>
          <cell r="AK97">
            <v>5.83</v>
          </cell>
        </row>
        <row r="98">
          <cell r="A98" t="str">
            <v>"- Gibraltar</v>
          </cell>
          <cell r="B98" t="str">
            <v>IC</v>
          </cell>
          <cell r="C98">
            <v>1</v>
          </cell>
          <cell r="D98">
            <v>4</v>
          </cell>
          <cell r="E98">
            <v>3.5</v>
          </cell>
          <cell r="F98">
            <v>0.5</v>
          </cell>
          <cell r="G98">
            <v>6.5</v>
          </cell>
          <cell r="H98">
            <v>3.5</v>
          </cell>
          <cell r="I98">
            <v>0.5</v>
          </cell>
          <cell r="J98">
            <v>6.5</v>
          </cell>
          <cell r="K98">
            <v>0</v>
          </cell>
          <cell r="L98">
            <v>3.5</v>
          </cell>
          <cell r="M98">
            <v>0.5</v>
          </cell>
          <cell r="N98">
            <v>6.5</v>
          </cell>
          <cell r="O98">
            <v>0</v>
          </cell>
          <cell r="P98">
            <v>3.5</v>
          </cell>
          <cell r="Q98">
            <v>0.5</v>
          </cell>
          <cell r="R98">
            <v>6.5</v>
          </cell>
          <cell r="S98">
            <v>0</v>
          </cell>
          <cell r="T98">
            <v>3.5</v>
          </cell>
          <cell r="U98">
            <v>0.5</v>
          </cell>
          <cell r="V98">
            <v>6.5</v>
          </cell>
          <cell r="W98">
            <v>0</v>
          </cell>
          <cell r="X98">
            <v>3.5</v>
          </cell>
          <cell r="Y98">
            <v>0.5</v>
          </cell>
          <cell r="Z98">
            <v>6.5</v>
          </cell>
          <cell r="AA98">
            <v>0</v>
          </cell>
          <cell r="AB98">
            <v>3.5</v>
          </cell>
          <cell r="AC98">
            <v>0.5</v>
          </cell>
          <cell r="AD98">
            <v>6.5</v>
          </cell>
          <cell r="AE98">
            <v>0</v>
          </cell>
          <cell r="AF98" t="str">
            <v>2001</v>
          </cell>
          <cell r="AG98">
            <v>3.5</v>
          </cell>
          <cell r="AH98">
            <v>0.5</v>
          </cell>
          <cell r="AI98">
            <v>3.42</v>
          </cell>
          <cell r="AJ98">
            <v>0.43</v>
          </cell>
          <cell r="AK98">
            <v>6</v>
          </cell>
        </row>
        <row r="99">
          <cell r="A99" t="str">
            <v>"- Montserrat</v>
          </cell>
          <cell r="B99" t="str">
            <v>TRAC1</v>
          </cell>
          <cell r="C99">
            <v>2</v>
          </cell>
          <cell r="D99">
            <v>4</v>
          </cell>
          <cell r="E99">
            <v>2.85</v>
          </cell>
          <cell r="F99">
            <v>0.28000000000000003</v>
          </cell>
          <cell r="G99">
            <v>4.53</v>
          </cell>
          <cell r="H99">
            <v>2.85</v>
          </cell>
          <cell r="I99">
            <v>0.28000000000000003</v>
          </cell>
          <cell r="J99">
            <v>4.53</v>
          </cell>
          <cell r="K99">
            <v>0</v>
          </cell>
          <cell r="L99">
            <v>2.85</v>
          </cell>
          <cell r="M99">
            <v>0.28000000000000003</v>
          </cell>
          <cell r="N99">
            <v>4.53</v>
          </cell>
          <cell r="O99">
            <v>0</v>
          </cell>
          <cell r="P99">
            <v>2.85</v>
          </cell>
          <cell r="Q99">
            <v>0.28000000000000003</v>
          </cell>
          <cell r="R99">
            <v>4.53</v>
          </cell>
          <cell r="S99">
            <v>0</v>
          </cell>
          <cell r="T99">
            <v>2.85</v>
          </cell>
          <cell r="U99">
            <v>0.28000000000000003</v>
          </cell>
          <cell r="V99">
            <v>4.53</v>
          </cell>
          <cell r="W99">
            <v>0</v>
          </cell>
          <cell r="X99">
            <v>2.85</v>
          </cell>
          <cell r="Y99">
            <v>0.28000000000000003</v>
          </cell>
          <cell r="Z99">
            <v>4.53</v>
          </cell>
          <cell r="AA99">
            <v>0</v>
          </cell>
          <cell r="AB99">
            <v>2.85</v>
          </cell>
          <cell r="AC99">
            <v>0.28000000000000003</v>
          </cell>
          <cell r="AD99">
            <v>4.53</v>
          </cell>
          <cell r="AE99">
            <v>0</v>
          </cell>
          <cell r="AF99" t="str">
            <v>2001</v>
          </cell>
          <cell r="AG99">
            <v>2.85</v>
          </cell>
          <cell r="AH99">
            <v>0.28000000000000003</v>
          </cell>
          <cell r="AI99">
            <v>2.85</v>
          </cell>
          <cell r="AJ99">
            <v>0.28000000000000003</v>
          </cell>
          <cell r="AK99">
            <v>4.53</v>
          </cell>
        </row>
        <row r="100">
          <cell r="A100" t="str">
            <v>"- Pitcairn Islands</v>
          </cell>
          <cell r="B100" t="str">
            <v>IC</v>
          </cell>
          <cell r="C100">
            <v>1</v>
          </cell>
          <cell r="D100">
            <v>4</v>
          </cell>
          <cell r="E100">
            <v>2.85</v>
          </cell>
          <cell r="F100">
            <v>0.28000000000000003</v>
          </cell>
          <cell r="G100">
            <v>4.53</v>
          </cell>
          <cell r="H100">
            <v>2.85</v>
          </cell>
          <cell r="I100">
            <v>0.28000000000000003</v>
          </cell>
          <cell r="J100">
            <v>4.53</v>
          </cell>
          <cell r="K100">
            <v>0</v>
          </cell>
          <cell r="L100">
            <v>2.85</v>
          </cell>
          <cell r="M100">
            <v>0.28000000000000003</v>
          </cell>
          <cell r="N100">
            <v>4.53</v>
          </cell>
          <cell r="O100">
            <v>0</v>
          </cell>
          <cell r="P100">
            <v>2.85</v>
          </cell>
          <cell r="Q100">
            <v>0.28000000000000003</v>
          </cell>
          <cell r="R100">
            <v>4.53</v>
          </cell>
          <cell r="S100">
            <v>0</v>
          </cell>
          <cell r="T100">
            <v>10</v>
          </cell>
          <cell r="U100">
            <v>4</v>
          </cell>
          <cell r="V100">
            <v>34</v>
          </cell>
          <cell r="W100">
            <v>6.5055187637969087</v>
          </cell>
          <cell r="X100">
            <v>10</v>
          </cell>
          <cell r="Y100">
            <v>4</v>
          </cell>
          <cell r="Z100">
            <v>34</v>
          </cell>
          <cell r="AA100">
            <v>0</v>
          </cell>
          <cell r="AB100">
            <v>10</v>
          </cell>
          <cell r="AC100">
            <v>4</v>
          </cell>
          <cell r="AD100">
            <v>34</v>
          </cell>
          <cell r="AE100">
            <v>0</v>
          </cell>
          <cell r="AF100" t="str">
            <v>2003</v>
          </cell>
          <cell r="AG100">
            <v>10</v>
          </cell>
          <cell r="AH100">
            <v>4</v>
          </cell>
          <cell r="AI100">
            <v>7.14</v>
          </cell>
          <cell r="AJ100">
            <v>2.86</v>
          </cell>
          <cell r="AK100">
            <v>24.3</v>
          </cell>
        </row>
        <row r="101">
          <cell r="A101" t="str">
            <v>"- Saint Helena</v>
          </cell>
          <cell r="B101" t="str">
            <v>TRAC1</v>
          </cell>
          <cell r="C101">
            <v>2</v>
          </cell>
          <cell r="D101">
            <v>4</v>
          </cell>
          <cell r="E101">
            <v>4.82</v>
          </cell>
          <cell r="F101">
            <v>0.15</v>
          </cell>
          <cell r="G101">
            <v>5.7200000000000006</v>
          </cell>
          <cell r="H101">
            <v>4.82</v>
          </cell>
          <cell r="I101">
            <v>0.15</v>
          </cell>
          <cell r="J101">
            <v>5.7200000000000006</v>
          </cell>
          <cell r="K101">
            <v>0</v>
          </cell>
          <cell r="L101">
            <v>4.82</v>
          </cell>
          <cell r="M101">
            <v>0.15</v>
          </cell>
          <cell r="N101">
            <v>5.7200000000000006</v>
          </cell>
          <cell r="O101">
            <v>0</v>
          </cell>
          <cell r="P101">
            <v>4.82</v>
          </cell>
          <cell r="Q101">
            <v>0.15</v>
          </cell>
          <cell r="R101">
            <v>5.7200000000000006</v>
          </cell>
          <cell r="S101">
            <v>0</v>
          </cell>
          <cell r="T101">
            <v>4.82</v>
          </cell>
          <cell r="U101">
            <v>0.15</v>
          </cell>
          <cell r="V101">
            <v>5.7200000000000006</v>
          </cell>
          <cell r="W101">
            <v>0</v>
          </cell>
          <cell r="X101">
            <v>4.82</v>
          </cell>
          <cell r="Y101">
            <v>0.15</v>
          </cell>
          <cell r="Z101">
            <v>5.7200000000000006</v>
          </cell>
          <cell r="AA101">
            <v>0</v>
          </cell>
          <cell r="AB101">
            <v>4.82</v>
          </cell>
          <cell r="AC101">
            <v>0.15</v>
          </cell>
          <cell r="AD101">
            <v>5.7200000000000006</v>
          </cell>
          <cell r="AE101">
            <v>0</v>
          </cell>
          <cell r="AF101" t="str">
            <v>2001</v>
          </cell>
          <cell r="AG101">
            <v>4.82</v>
          </cell>
          <cell r="AH101">
            <v>0.15</v>
          </cell>
          <cell r="AI101">
            <v>3.44</v>
          </cell>
          <cell r="AJ101">
            <v>0.28000000000000003</v>
          </cell>
          <cell r="AK101">
            <v>5.12</v>
          </cell>
        </row>
        <row r="102">
          <cell r="A102" t="str">
            <v>"- Turks and Caicos</v>
          </cell>
          <cell r="B102" t="str">
            <v>NCC</v>
          </cell>
          <cell r="C102">
            <v>2</v>
          </cell>
          <cell r="D102">
            <v>4</v>
          </cell>
          <cell r="E102">
            <v>2.85</v>
          </cell>
          <cell r="F102">
            <v>0.28000000000000003</v>
          </cell>
          <cell r="G102">
            <v>4.53</v>
          </cell>
          <cell r="H102">
            <v>2.85</v>
          </cell>
          <cell r="I102">
            <v>0.28000000000000003</v>
          </cell>
          <cell r="J102">
            <v>4.53</v>
          </cell>
          <cell r="K102">
            <v>0</v>
          </cell>
          <cell r="L102">
            <v>2.85</v>
          </cell>
          <cell r="M102">
            <v>0.28000000000000003</v>
          </cell>
          <cell r="N102">
            <v>4.53</v>
          </cell>
          <cell r="O102">
            <v>0</v>
          </cell>
          <cell r="P102">
            <v>2.85</v>
          </cell>
          <cell r="Q102">
            <v>0.28000000000000003</v>
          </cell>
          <cell r="R102">
            <v>4.53</v>
          </cell>
          <cell r="S102">
            <v>0</v>
          </cell>
          <cell r="T102">
            <v>2.85</v>
          </cell>
          <cell r="U102">
            <v>0.28000000000000003</v>
          </cell>
          <cell r="V102">
            <v>4.53</v>
          </cell>
          <cell r="W102">
            <v>0</v>
          </cell>
          <cell r="X102">
            <v>2.85</v>
          </cell>
          <cell r="Y102">
            <v>0.28000000000000003</v>
          </cell>
          <cell r="Z102">
            <v>4.53</v>
          </cell>
          <cell r="AA102">
            <v>0</v>
          </cell>
          <cell r="AB102">
            <v>2.85</v>
          </cell>
          <cell r="AC102">
            <v>0.28000000000000003</v>
          </cell>
          <cell r="AD102">
            <v>4.53</v>
          </cell>
          <cell r="AE102">
            <v>0</v>
          </cell>
          <cell r="AF102" t="str">
            <v>2001</v>
          </cell>
          <cell r="AG102">
            <v>2.85</v>
          </cell>
          <cell r="AH102">
            <v>0.28000000000000003</v>
          </cell>
          <cell r="AI102">
            <v>2.85</v>
          </cell>
          <cell r="AJ102">
            <v>0.28000000000000003</v>
          </cell>
          <cell r="AK102">
            <v>4.53</v>
          </cell>
        </row>
        <row r="103">
          <cell r="A103" t="str">
            <v>"-Tristan da Cunha</v>
          </cell>
          <cell r="B103" t="str">
            <v>IC</v>
          </cell>
          <cell r="C103">
            <v>1</v>
          </cell>
          <cell r="D103">
            <v>4</v>
          </cell>
          <cell r="E103">
            <v>3.92</v>
          </cell>
          <cell r="F103">
            <v>0.45</v>
          </cell>
          <cell r="G103">
            <v>6.62</v>
          </cell>
          <cell r="H103">
            <v>3.92</v>
          </cell>
          <cell r="I103">
            <v>0.45</v>
          </cell>
          <cell r="J103">
            <v>6.62</v>
          </cell>
          <cell r="K103">
            <v>0</v>
          </cell>
          <cell r="L103">
            <v>3.92</v>
          </cell>
          <cell r="M103">
            <v>0.45</v>
          </cell>
          <cell r="N103">
            <v>6.62</v>
          </cell>
          <cell r="O103">
            <v>0</v>
          </cell>
          <cell r="P103">
            <v>3.92</v>
          </cell>
          <cell r="Q103">
            <v>0.45</v>
          </cell>
          <cell r="R103">
            <v>6.62</v>
          </cell>
          <cell r="S103">
            <v>0</v>
          </cell>
          <cell r="T103">
            <v>3.92</v>
          </cell>
          <cell r="U103">
            <v>0.45</v>
          </cell>
          <cell r="V103">
            <v>6.62</v>
          </cell>
          <cell r="W103">
            <v>0</v>
          </cell>
          <cell r="X103">
            <v>3.92</v>
          </cell>
          <cell r="Y103">
            <v>0.45</v>
          </cell>
          <cell r="Z103">
            <v>6.62</v>
          </cell>
          <cell r="AA103">
            <v>0</v>
          </cell>
          <cell r="AB103">
            <v>3.92</v>
          </cell>
          <cell r="AC103">
            <v>0.45</v>
          </cell>
          <cell r="AD103">
            <v>6.62</v>
          </cell>
          <cell r="AE103">
            <v>0</v>
          </cell>
          <cell r="AF103" t="str">
            <v>2001</v>
          </cell>
          <cell r="AG103">
            <v>3.92</v>
          </cell>
          <cell r="AH103">
            <v>0.45</v>
          </cell>
          <cell r="AI103">
            <v>2.85</v>
          </cell>
          <cell r="AJ103">
            <v>0.32</v>
          </cell>
          <cell r="AK103">
            <v>4.7699999999999996</v>
          </cell>
        </row>
        <row r="104">
          <cell r="A104" t="str">
            <v>"- Virgin Islands</v>
          </cell>
          <cell r="B104" t="str">
            <v>NCC</v>
          </cell>
          <cell r="C104">
            <v>2</v>
          </cell>
          <cell r="D104">
            <v>4</v>
          </cell>
          <cell r="E104">
            <v>2.85</v>
          </cell>
          <cell r="F104">
            <v>0.28000000000000003</v>
          </cell>
          <cell r="G104">
            <v>4.53</v>
          </cell>
          <cell r="H104">
            <v>2.85</v>
          </cell>
          <cell r="I104">
            <v>0.28000000000000003</v>
          </cell>
          <cell r="J104">
            <v>4.53</v>
          </cell>
          <cell r="K104">
            <v>0</v>
          </cell>
          <cell r="L104">
            <v>2.85</v>
          </cell>
          <cell r="M104">
            <v>0.28000000000000003</v>
          </cell>
          <cell r="N104">
            <v>4.53</v>
          </cell>
          <cell r="O104">
            <v>0</v>
          </cell>
          <cell r="P104">
            <v>2.85</v>
          </cell>
          <cell r="Q104">
            <v>0.28000000000000003</v>
          </cell>
          <cell r="R104">
            <v>4.53</v>
          </cell>
          <cell r="S104">
            <v>0</v>
          </cell>
          <cell r="T104">
            <v>2.85</v>
          </cell>
          <cell r="U104">
            <v>0.28000000000000003</v>
          </cell>
          <cell r="V104">
            <v>4.53</v>
          </cell>
          <cell r="W104">
            <v>0</v>
          </cell>
          <cell r="X104">
            <v>2.85</v>
          </cell>
          <cell r="Y104">
            <v>0.28000000000000003</v>
          </cell>
          <cell r="Z104">
            <v>4.53</v>
          </cell>
          <cell r="AA104">
            <v>0</v>
          </cell>
          <cell r="AB104">
            <v>2.85</v>
          </cell>
          <cell r="AC104">
            <v>0.28000000000000003</v>
          </cell>
          <cell r="AD104">
            <v>4.53</v>
          </cell>
          <cell r="AE104">
            <v>0</v>
          </cell>
          <cell r="AF104" t="str">
            <v>2001</v>
          </cell>
          <cell r="AG104">
            <v>2.85</v>
          </cell>
          <cell r="AH104">
            <v>0.28000000000000003</v>
          </cell>
          <cell r="AI104">
            <v>2.99</v>
          </cell>
          <cell r="AJ104">
            <v>0.28999999999999998</v>
          </cell>
          <cell r="AK104">
            <v>4.7300000000000004</v>
          </cell>
        </row>
        <row r="105">
          <cell r="A105" t="str">
            <v>Greece</v>
          </cell>
          <cell r="B105" t="str">
            <v>IC</v>
          </cell>
          <cell r="C105">
            <v>1</v>
          </cell>
          <cell r="D105">
            <v>3</v>
          </cell>
          <cell r="E105">
            <v>2.85</v>
          </cell>
          <cell r="F105">
            <v>0.28000000000000003</v>
          </cell>
          <cell r="G105">
            <v>4.53</v>
          </cell>
          <cell r="H105">
            <v>4</v>
          </cell>
          <cell r="I105">
            <v>0.6</v>
          </cell>
          <cell r="J105">
            <v>7.6</v>
          </cell>
          <cell r="K105">
            <v>0.67770419426048545</v>
          </cell>
          <cell r="L105">
            <v>4</v>
          </cell>
          <cell r="M105">
            <v>0.6</v>
          </cell>
          <cell r="N105">
            <v>7.6</v>
          </cell>
          <cell r="O105">
            <v>0</v>
          </cell>
          <cell r="P105">
            <v>5.5</v>
          </cell>
          <cell r="Q105">
            <v>0.8</v>
          </cell>
          <cell r="R105">
            <v>10.3</v>
          </cell>
          <cell r="S105">
            <v>0.355263157894737</v>
          </cell>
          <cell r="T105">
            <v>5.5</v>
          </cell>
          <cell r="U105">
            <v>0.8</v>
          </cell>
          <cell r="V105">
            <v>10.3</v>
          </cell>
          <cell r="W105">
            <v>0</v>
          </cell>
          <cell r="X105">
            <v>5.5</v>
          </cell>
          <cell r="Y105">
            <v>0.8</v>
          </cell>
          <cell r="Z105">
            <v>10.3</v>
          </cell>
          <cell r="AA105">
            <v>0</v>
          </cell>
          <cell r="AB105">
            <v>5.5</v>
          </cell>
          <cell r="AC105">
            <v>0.8</v>
          </cell>
          <cell r="AD105">
            <v>10.3</v>
          </cell>
          <cell r="AE105">
            <v>0</v>
          </cell>
          <cell r="AF105" t="str">
            <v>2002</v>
          </cell>
          <cell r="AG105">
            <v>5.5</v>
          </cell>
          <cell r="AH105">
            <v>0.8</v>
          </cell>
          <cell r="AI105">
            <v>5.5</v>
          </cell>
          <cell r="AJ105">
            <v>0.8</v>
          </cell>
          <cell r="AK105">
            <v>10.3</v>
          </cell>
        </row>
        <row r="106">
          <cell r="A106" t="str">
            <v>Grenada</v>
          </cell>
          <cell r="B106" t="str">
            <v>TRAC1</v>
          </cell>
          <cell r="C106">
            <v>2</v>
          </cell>
          <cell r="D106">
            <v>1</v>
          </cell>
          <cell r="E106">
            <v>2.99</v>
          </cell>
          <cell r="F106">
            <v>0.39</v>
          </cell>
          <cell r="G106">
            <v>5.33</v>
          </cell>
          <cell r="H106">
            <v>2.99</v>
          </cell>
          <cell r="I106">
            <v>0.39</v>
          </cell>
          <cell r="J106">
            <v>5.33</v>
          </cell>
          <cell r="K106">
            <v>0</v>
          </cell>
          <cell r="L106">
            <v>2.99</v>
          </cell>
          <cell r="M106">
            <v>0.39</v>
          </cell>
          <cell r="N106">
            <v>5.33</v>
          </cell>
          <cell r="O106">
            <v>0</v>
          </cell>
          <cell r="P106">
            <v>2.99</v>
          </cell>
          <cell r="Q106">
            <v>0.39</v>
          </cell>
          <cell r="R106">
            <v>5.33</v>
          </cell>
          <cell r="S106">
            <v>0</v>
          </cell>
          <cell r="T106">
            <v>2.99</v>
          </cell>
          <cell r="U106">
            <v>0.39</v>
          </cell>
          <cell r="V106">
            <v>5.33</v>
          </cell>
          <cell r="W106">
            <v>0</v>
          </cell>
          <cell r="X106">
            <v>2.99</v>
          </cell>
          <cell r="Y106">
            <v>0.39</v>
          </cell>
          <cell r="Z106">
            <v>5.33</v>
          </cell>
          <cell r="AA106">
            <v>0</v>
          </cell>
          <cell r="AB106">
            <v>2.99</v>
          </cell>
          <cell r="AC106">
            <v>0.39</v>
          </cell>
          <cell r="AD106">
            <v>5.33</v>
          </cell>
          <cell r="AE106">
            <v>0</v>
          </cell>
          <cell r="AF106" t="str">
            <v>2001</v>
          </cell>
          <cell r="AG106">
            <v>2.99</v>
          </cell>
          <cell r="AH106">
            <v>0.39</v>
          </cell>
          <cell r="AI106">
            <v>2.85</v>
          </cell>
          <cell r="AJ106">
            <v>0.28000000000000003</v>
          </cell>
          <cell r="AK106">
            <v>4.53</v>
          </cell>
        </row>
        <row r="107">
          <cell r="A107" t="str">
            <v>Guatemala</v>
          </cell>
          <cell r="B107" t="str">
            <v>TRAC1</v>
          </cell>
          <cell r="C107">
            <v>2</v>
          </cell>
          <cell r="D107">
            <v>1</v>
          </cell>
          <cell r="E107">
            <v>3.56</v>
          </cell>
          <cell r="F107">
            <v>0.35</v>
          </cell>
          <cell r="G107">
            <v>5.66</v>
          </cell>
          <cell r="H107">
            <v>3.56</v>
          </cell>
          <cell r="I107">
            <v>0.35</v>
          </cell>
          <cell r="J107">
            <v>5.66</v>
          </cell>
          <cell r="K107">
            <v>0</v>
          </cell>
          <cell r="L107">
            <v>3.56</v>
          </cell>
          <cell r="M107">
            <v>0.35</v>
          </cell>
          <cell r="N107">
            <v>5.66</v>
          </cell>
          <cell r="O107">
            <v>0</v>
          </cell>
          <cell r="P107">
            <v>3.56</v>
          </cell>
          <cell r="Q107">
            <v>0.35</v>
          </cell>
          <cell r="R107">
            <v>5.66</v>
          </cell>
          <cell r="S107">
            <v>0</v>
          </cell>
          <cell r="T107">
            <v>3.56</v>
          </cell>
          <cell r="U107">
            <v>0.35</v>
          </cell>
          <cell r="V107">
            <v>5.66</v>
          </cell>
          <cell r="W107">
            <v>0</v>
          </cell>
          <cell r="X107">
            <v>3.56</v>
          </cell>
          <cell r="Y107">
            <v>0.35</v>
          </cell>
          <cell r="Z107">
            <v>5.66</v>
          </cell>
          <cell r="AA107">
            <v>0</v>
          </cell>
          <cell r="AB107">
            <v>3.56</v>
          </cell>
          <cell r="AC107">
            <v>0.35</v>
          </cell>
          <cell r="AD107">
            <v>5.66</v>
          </cell>
          <cell r="AE107">
            <v>0</v>
          </cell>
          <cell r="AF107" t="str">
            <v>2001</v>
          </cell>
          <cell r="AG107">
            <v>3.56</v>
          </cell>
          <cell r="AH107">
            <v>0.35</v>
          </cell>
          <cell r="AI107">
            <v>2.85</v>
          </cell>
          <cell r="AJ107">
            <v>0.28000000000000003</v>
          </cell>
          <cell r="AK107">
            <v>4.53</v>
          </cell>
        </row>
        <row r="108">
          <cell r="A108" t="str">
            <v>Guinea</v>
          </cell>
          <cell r="B108" t="str">
            <v>TRAC1</v>
          </cell>
          <cell r="C108">
            <v>2</v>
          </cell>
          <cell r="D108">
            <v>5</v>
          </cell>
          <cell r="E108">
            <v>2.85</v>
          </cell>
          <cell r="F108">
            <v>0.28000000000000003</v>
          </cell>
          <cell r="G108">
            <v>4.53</v>
          </cell>
          <cell r="H108">
            <v>2.85</v>
          </cell>
          <cell r="I108">
            <v>0.28000000000000003</v>
          </cell>
          <cell r="J108">
            <v>4.53</v>
          </cell>
          <cell r="K108">
            <v>0</v>
          </cell>
          <cell r="L108">
            <v>2.85</v>
          </cell>
          <cell r="M108">
            <v>0.28000000000000003</v>
          </cell>
          <cell r="N108">
            <v>4.53</v>
          </cell>
          <cell r="O108">
            <v>0</v>
          </cell>
          <cell r="P108">
            <v>5.6</v>
          </cell>
          <cell r="Q108">
            <v>0.56000000000000005</v>
          </cell>
          <cell r="R108">
            <v>8.9600000000000009</v>
          </cell>
          <cell r="S108">
            <v>0.97792494481236214</v>
          </cell>
          <cell r="T108">
            <v>5.6</v>
          </cell>
          <cell r="U108">
            <v>0.56000000000000005</v>
          </cell>
          <cell r="V108">
            <v>8.9600000000000009</v>
          </cell>
          <cell r="W108">
            <v>0</v>
          </cell>
          <cell r="X108">
            <v>5.6</v>
          </cell>
          <cell r="Y108">
            <v>0.56000000000000005</v>
          </cell>
          <cell r="Z108">
            <v>8.9600000000000009</v>
          </cell>
          <cell r="AA108">
            <v>0</v>
          </cell>
          <cell r="AB108">
            <v>5.6</v>
          </cell>
          <cell r="AC108">
            <v>0.56000000000000005</v>
          </cell>
          <cell r="AD108">
            <v>8.9600000000000009</v>
          </cell>
          <cell r="AE108">
            <v>0</v>
          </cell>
          <cell r="AF108" t="str">
            <v>2002</v>
          </cell>
          <cell r="AG108">
            <v>5.6</v>
          </cell>
          <cell r="AH108">
            <v>0.56000000000000005</v>
          </cell>
          <cell r="AI108">
            <v>4.4000000000000004</v>
          </cell>
          <cell r="AJ108">
            <v>0.44</v>
          </cell>
          <cell r="AK108">
            <v>7.0400000000000009</v>
          </cell>
        </row>
        <row r="109">
          <cell r="A109" t="str">
            <v>Guinea-Bissau</v>
          </cell>
          <cell r="B109" t="str">
            <v>TRAC1</v>
          </cell>
          <cell r="C109">
            <v>2</v>
          </cell>
          <cell r="D109">
            <v>5</v>
          </cell>
          <cell r="E109">
            <v>10</v>
          </cell>
          <cell r="F109">
            <v>0.28999999999999998</v>
          </cell>
          <cell r="G109">
            <v>11.74</v>
          </cell>
          <cell r="H109">
            <v>10</v>
          </cell>
          <cell r="I109">
            <v>0.28999999999999998</v>
          </cell>
          <cell r="J109">
            <v>11.74</v>
          </cell>
          <cell r="K109">
            <v>0</v>
          </cell>
          <cell r="L109">
            <v>10</v>
          </cell>
          <cell r="M109">
            <v>0.28999999999999998</v>
          </cell>
          <cell r="N109">
            <v>11.74</v>
          </cell>
          <cell r="O109">
            <v>0</v>
          </cell>
          <cell r="P109">
            <v>10</v>
          </cell>
          <cell r="Q109">
            <v>0.28999999999999998</v>
          </cell>
          <cell r="R109">
            <v>11.74</v>
          </cell>
          <cell r="S109">
            <v>0</v>
          </cell>
          <cell r="T109">
            <v>10</v>
          </cell>
          <cell r="U109">
            <v>0.28999999999999998</v>
          </cell>
          <cell r="V109">
            <v>11.74</v>
          </cell>
          <cell r="W109">
            <v>0</v>
          </cell>
          <cell r="X109">
            <v>10</v>
          </cell>
          <cell r="Y109">
            <v>0.28999999999999998</v>
          </cell>
          <cell r="Z109">
            <v>11.74</v>
          </cell>
          <cell r="AA109">
            <v>0</v>
          </cell>
          <cell r="AB109">
            <v>10</v>
          </cell>
          <cell r="AC109">
            <v>0.28999999999999998</v>
          </cell>
          <cell r="AD109">
            <v>11.74</v>
          </cell>
          <cell r="AE109">
            <v>0</v>
          </cell>
          <cell r="AF109" t="str">
            <v>2001</v>
          </cell>
          <cell r="AG109">
            <v>10</v>
          </cell>
          <cell r="AH109">
            <v>0.28999999999999998</v>
          </cell>
          <cell r="AI109">
            <v>8.57</v>
          </cell>
          <cell r="AJ109">
            <v>0.34</v>
          </cell>
          <cell r="AK109">
            <v>10.61</v>
          </cell>
        </row>
        <row r="110">
          <cell r="A110" t="str">
            <v>Guyana</v>
          </cell>
          <cell r="B110" t="str">
            <v>TRAC1</v>
          </cell>
          <cell r="C110">
            <v>2</v>
          </cell>
          <cell r="D110">
            <v>1</v>
          </cell>
          <cell r="E110">
            <v>3.23</v>
          </cell>
          <cell r="F110">
            <v>0.31</v>
          </cell>
          <cell r="G110">
            <v>5.09</v>
          </cell>
          <cell r="H110">
            <v>3.23</v>
          </cell>
          <cell r="I110">
            <v>0.31</v>
          </cell>
          <cell r="J110">
            <v>5.09</v>
          </cell>
          <cell r="K110">
            <v>0</v>
          </cell>
          <cell r="L110">
            <v>3.23</v>
          </cell>
          <cell r="M110">
            <v>0.31</v>
          </cell>
          <cell r="N110">
            <v>5.09</v>
          </cell>
          <cell r="O110">
            <v>0</v>
          </cell>
          <cell r="P110">
            <v>4.2</v>
          </cell>
          <cell r="Q110">
            <v>0.4</v>
          </cell>
          <cell r="R110">
            <v>6.6000000000000005</v>
          </cell>
          <cell r="S110">
            <v>0.29666011787819269</v>
          </cell>
          <cell r="T110">
            <v>4.66</v>
          </cell>
          <cell r="U110">
            <v>0.5</v>
          </cell>
          <cell r="V110">
            <v>7.66</v>
          </cell>
          <cell r="W110">
            <v>0.16060606060606053</v>
          </cell>
          <cell r="X110">
            <v>4.91</v>
          </cell>
          <cell r="Y110">
            <v>0.55000000000000004</v>
          </cell>
          <cell r="Z110">
            <v>8.2100000000000009</v>
          </cell>
          <cell r="AA110">
            <v>7.180156657963456E-2</v>
          </cell>
          <cell r="AB110">
            <v>4.91</v>
          </cell>
          <cell r="AC110">
            <v>0.55000000000000004</v>
          </cell>
          <cell r="AD110">
            <v>8.2100000000000009</v>
          </cell>
          <cell r="AE110">
            <v>0</v>
          </cell>
          <cell r="AF110" t="str">
            <v>2004</v>
          </cell>
          <cell r="AG110">
            <v>4.91</v>
          </cell>
          <cell r="AH110">
            <v>0.55000000000000004</v>
          </cell>
          <cell r="AI110">
            <v>3.86</v>
          </cell>
          <cell r="AJ110">
            <v>0.43</v>
          </cell>
          <cell r="AK110">
            <v>6.4399999999999995</v>
          </cell>
        </row>
        <row r="111">
          <cell r="A111" t="str">
            <v>Haiti</v>
          </cell>
          <cell r="B111" t="str">
            <v>TRAC1</v>
          </cell>
          <cell r="C111">
            <v>2</v>
          </cell>
          <cell r="D111">
            <v>1</v>
          </cell>
          <cell r="E111">
            <v>2.85</v>
          </cell>
          <cell r="F111">
            <v>0.28000000000000003</v>
          </cell>
          <cell r="G111">
            <v>4.53</v>
          </cell>
          <cell r="H111">
            <v>2.85</v>
          </cell>
          <cell r="I111">
            <v>0.28000000000000003</v>
          </cell>
          <cell r="J111">
            <v>4.53</v>
          </cell>
          <cell r="K111">
            <v>0</v>
          </cell>
          <cell r="L111">
            <v>2.85</v>
          </cell>
          <cell r="M111">
            <v>0.28000000000000003</v>
          </cell>
          <cell r="N111">
            <v>4.53</v>
          </cell>
          <cell r="O111">
            <v>0</v>
          </cell>
          <cell r="P111">
            <v>2.85</v>
          </cell>
          <cell r="Q111">
            <v>0.28000000000000003</v>
          </cell>
          <cell r="R111">
            <v>4.53</v>
          </cell>
          <cell r="S111">
            <v>0</v>
          </cell>
          <cell r="T111">
            <v>2.85</v>
          </cell>
          <cell r="U111">
            <v>0.28000000000000003</v>
          </cell>
          <cell r="V111">
            <v>4.53</v>
          </cell>
          <cell r="W111">
            <v>0</v>
          </cell>
          <cell r="X111">
            <v>2.85</v>
          </cell>
          <cell r="Y111">
            <v>0.28000000000000003</v>
          </cell>
          <cell r="Z111">
            <v>4.53</v>
          </cell>
          <cell r="AA111">
            <v>0</v>
          </cell>
          <cell r="AB111">
            <v>2.85</v>
          </cell>
          <cell r="AC111">
            <v>0.28000000000000003</v>
          </cell>
          <cell r="AD111">
            <v>4.53</v>
          </cell>
          <cell r="AE111">
            <v>0</v>
          </cell>
          <cell r="AF111" t="str">
            <v>2001</v>
          </cell>
          <cell r="AG111">
            <v>2.85</v>
          </cell>
          <cell r="AH111">
            <v>0.28000000000000003</v>
          </cell>
          <cell r="AI111">
            <v>3.14</v>
          </cell>
          <cell r="AJ111">
            <v>0.31</v>
          </cell>
          <cell r="AK111">
            <v>5</v>
          </cell>
        </row>
        <row r="112">
          <cell r="A112" t="str">
            <v>Honduras Rep.) - Air parcels</v>
          </cell>
          <cell r="B112" t="str">
            <v>TRAC1</v>
          </cell>
          <cell r="C112">
            <v>2</v>
          </cell>
          <cell r="D112">
            <v>1</v>
          </cell>
          <cell r="E112">
            <v>4</v>
          </cell>
          <cell r="F112">
            <v>0.25</v>
          </cell>
          <cell r="G112">
            <v>5.5</v>
          </cell>
          <cell r="H112">
            <v>5</v>
          </cell>
          <cell r="I112">
            <v>0.75</v>
          </cell>
          <cell r="J112">
            <v>9.5</v>
          </cell>
          <cell r="K112">
            <v>0.72727272727272729</v>
          </cell>
          <cell r="L112">
            <v>5</v>
          </cell>
          <cell r="M112">
            <v>0.75</v>
          </cell>
          <cell r="N112">
            <v>9.5</v>
          </cell>
          <cell r="O112">
            <v>0</v>
          </cell>
          <cell r="P112">
            <v>5</v>
          </cell>
          <cell r="Q112">
            <v>0.75</v>
          </cell>
          <cell r="R112">
            <v>9.5</v>
          </cell>
          <cell r="S112">
            <v>0</v>
          </cell>
          <cell r="T112">
            <v>5</v>
          </cell>
          <cell r="U112">
            <v>0.75</v>
          </cell>
          <cell r="V112">
            <v>9.5</v>
          </cell>
          <cell r="W112">
            <v>0</v>
          </cell>
          <cell r="X112">
            <v>5</v>
          </cell>
          <cell r="Y112">
            <v>0.75</v>
          </cell>
          <cell r="Z112">
            <v>9.5</v>
          </cell>
          <cell r="AA112">
            <v>0</v>
          </cell>
          <cell r="AB112">
            <v>5</v>
          </cell>
          <cell r="AC112">
            <v>0.75</v>
          </cell>
          <cell r="AD112">
            <v>9.5</v>
          </cell>
          <cell r="AE112">
            <v>0</v>
          </cell>
          <cell r="AF112" t="str">
            <v>2001</v>
          </cell>
          <cell r="AG112">
            <v>5</v>
          </cell>
          <cell r="AH112">
            <v>0.75</v>
          </cell>
          <cell r="AI112">
            <v>3.57</v>
          </cell>
          <cell r="AJ112">
            <v>0.54</v>
          </cell>
          <cell r="AK112">
            <v>6.8100000000000005</v>
          </cell>
        </row>
        <row r="113">
          <cell r="A113" t="str">
            <v>Honduras (Rep.)  –Surface parcels</v>
          </cell>
          <cell r="B113" t="str">
            <v>TRAC1</v>
          </cell>
          <cell r="C113">
            <v>2</v>
          </cell>
          <cell r="D113">
            <v>1</v>
          </cell>
          <cell r="E113">
            <v>4</v>
          </cell>
          <cell r="F113">
            <v>0.5</v>
          </cell>
          <cell r="G113">
            <v>7</v>
          </cell>
          <cell r="H113">
            <v>5</v>
          </cell>
          <cell r="I113">
            <v>0.75</v>
          </cell>
          <cell r="J113">
            <v>9.5</v>
          </cell>
          <cell r="K113">
            <v>0.35714285714285715</v>
          </cell>
          <cell r="L113">
            <v>5</v>
          </cell>
          <cell r="M113">
            <v>0.75</v>
          </cell>
          <cell r="N113">
            <v>9.5</v>
          </cell>
          <cell r="O113">
            <v>0</v>
          </cell>
          <cell r="P113">
            <v>5</v>
          </cell>
          <cell r="Q113">
            <v>0.75</v>
          </cell>
          <cell r="R113">
            <v>9.5</v>
          </cell>
          <cell r="S113">
            <v>0</v>
          </cell>
          <cell r="T113">
            <v>5</v>
          </cell>
          <cell r="U113">
            <v>0.75</v>
          </cell>
          <cell r="V113">
            <v>9.5</v>
          </cell>
          <cell r="W113">
            <v>0</v>
          </cell>
          <cell r="X113">
            <v>5</v>
          </cell>
          <cell r="Y113">
            <v>0.75</v>
          </cell>
          <cell r="Z113">
            <v>9.5</v>
          </cell>
          <cell r="AA113">
            <v>0</v>
          </cell>
          <cell r="AB113">
            <v>5</v>
          </cell>
          <cell r="AC113">
            <v>0.75</v>
          </cell>
          <cell r="AD113">
            <v>9.5</v>
          </cell>
          <cell r="AE113">
            <v>0</v>
          </cell>
          <cell r="AF113" t="str">
            <v>2001</v>
          </cell>
          <cell r="AG113">
            <v>5</v>
          </cell>
          <cell r="AH113">
            <v>0.75</v>
          </cell>
          <cell r="AI113">
            <v>3.57</v>
          </cell>
          <cell r="AJ113">
            <v>0.54</v>
          </cell>
          <cell r="AK113">
            <v>6.8100000000000005</v>
          </cell>
        </row>
        <row r="114">
          <cell r="A114" t="str">
            <v>Hungary (Rep.)</v>
          </cell>
          <cell r="B114" t="str">
            <v>TRAC1</v>
          </cell>
          <cell r="C114">
            <v>2</v>
          </cell>
          <cell r="D114">
            <v>2</v>
          </cell>
          <cell r="E114">
            <v>4.8</v>
          </cell>
          <cell r="F114">
            <v>0.42</v>
          </cell>
          <cell r="G114">
            <v>7.32</v>
          </cell>
          <cell r="H114">
            <v>4.8</v>
          </cell>
          <cell r="I114">
            <v>0.42</v>
          </cell>
          <cell r="J114">
            <v>7.32</v>
          </cell>
          <cell r="K114">
            <v>0</v>
          </cell>
          <cell r="L114">
            <v>5.2</v>
          </cell>
          <cell r="M114">
            <v>0.5</v>
          </cell>
          <cell r="N114">
            <v>8.1999999999999993</v>
          </cell>
          <cell r="O114">
            <v>0.12021857923497253</v>
          </cell>
          <cell r="P114">
            <v>5.6</v>
          </cell>
          <cell r="Q114">
            <v>0.53</v>
          </cell>
          <cell r="R114">
            <v>8.7799999999999994</v>
          </cell>
          <cell r="S114">
            <v>7.0731707317073192E-2</v>
          </cell>
          <cell r="T114">
            <v>5.7</v>
          </cell>
          <cell r="U114">
            <v>0.6</v>
          </cell>
          <cell r="V114">
            <v>9.3000000000000007</v>
          </cell>
          <cell r="W114">
            <v>5.922551252847396E-2</v>
          </cell>
          <cell r="X114">
            <v>5.8</v>
          </cell>
          <cell r="Y114">
            <v>0.7</v>
          </cell>
          <cell r="Z114">
            <v>10</v>
          </cell>
          <cell r="AA114">
            <v>7.5268817204300995E-2</v>
          </cell>
          <cell r="AB114">
            <v>5.8</v>
          </cell>
          <cell r="AC114">
            <v>0.7</v>
          </cell>
          <cell r="AD114">
            <v>10</v>
          </cell>
          <cell r="AE114">
            <v>0</v>
          </cell>
          <cell r="AF114" t="str">
            <v>2004</v>
          </cell>
          <cell r="AG114">
            <v>5.8</v>
          </cell>
          <cell r="AH114">
            <v>0.7</v>
          </cell>
          <cell r="AI114">
            <v>5.8</v>
          </cell>
          <cell r="AJ114">
            <v>0.7</v>
          </cell>
          <cell r="AK114">
            <v>10</v>
          </cell>
        </row>
        <row r="115">
          <cell r="A115" t="str">
            <v>Iceland</v>
          </cell>
          <cell r="B115" t="str">
            <v>IC</v>
          </cell>
          <cell r="C115">
            <v>1</v>
          </cell>
          <cell r="D115">
            <v>3</v>
          </cell>
          <cell r="E115">
            <v>4</v>
          </cell>
          <cell r="F115">
            <v>0.35</v>
          </cell>
          <cell r="G115">
            <v>6.1</v>
          </cell>
          <cell r="H115">
            <v>5</v>
          </cell>
          <cell r="I115">
            <v>0.44</v>
          </cell>
          <cell r="J115">
            <v>7.6400000000000006</v>
          </cell>
          <cell r="K115">
            <v>0.25245901639344281</v>
          </cell>
          <cell r="L115">
            <v>5.5</v>
          </cell>
          <cell r="M115">
            <v>0.44</v>
          </cell>
          <cell r="N115">
            <v>8.14</v>
          </cell>
          <cell r="O115">
            <v>6.5445026178010471E-2</v>
          </cell>
          <cell r="P115">
            <v>5.9</v>
          </cell>
          <cell r="Q115">
            <v>0.47</v>
          </cell>
          <cell r="R115">
            <v>8.7200000000000006</v>
          </cell>
          <cell r="S115">
            <v>7.125307125307126E-2</v>
          </cell>
          <cell r="T115">
            <v>6.49</v>
          </cell>
          <cell r="U115">
            <v>0.52</v>
          </cell>
          <cell r="V115">
            <v>9.61</v>
          </cell>
          <cell r="W115">
            <v>0.1020642201834861</v>
          </cell>
          <cell r="X115">
            <v>6.49</v>
          </cell>
          <cell r="Y115">
            <v>0.52</v>
          </cell>
          <cell r="Z115">
            <v>9.61</v>
          </cell>
          <cell r="AA115">
            <v>0</v>
          </cell>
          <cell r="AB115">
            <v>6.49</v>
          </cell>
          <cell r="AC115">
            <v>0.52</v>
          </cell>
          <cell r="AD115">
            <v>9.61</v>
          </cell>
          <cell r="AE115">
            <v>0</v>
          </cell>
          <cell r="AF115" t="str">
            <v>2003</v>
          </cell>
          <cell r="AG115">
            <v>6.49</v>
          </cell>
          <cell r="AH115">
            <v>0.52</v>
          </cell>
          <cell r="AI115">
            <v>6.83</v>
          </cell>
          <cell r="AJ115">
            <v>0.55000000000000004</v>
          </cell>
          <cell r="AK115">
            <v>10.130000000000001</v>
          </cell>
        </row>
        <row r="116">
          <cell r="A116" t="str">
            <v>India    - Air parcels</v>
          </cell>
          <cell r="B116" t="str">
            <v>TRAC1</v>
          </cell>
          <cell r="C116">
            <v>2</v>
          </cell>
          <cell r="D116">
            <v>4</v>
          </cell>
          <cell r="E116">
            <v>5.62</v>
          </cell>
          <cell r="F116">
            <v>0.62</v>
          </cell>
          <cell r="G116">
            <v>9.34</v>
          </cell>
          <cell r="H116">
            <v>5.62</v>
          </cell>
          <cell r="I116">
            <v>0.62</v>
          </cell>
          <cell r="J116">
            <v>9.34</v>
          </cell>
          <cell r="K116">
            <v>0</v>
          </cell>
          <cell r="L116">
            <v>5.62</v>
          </cell>
          <cell r="M116">
            <v>0.62</v>
          </cell>
          <cell r="N116">
            <v>9.34</v>
          </cell>
          <cell r="O116">
            <v>0</v>
          </cell>
          <cell r="P116">
            <v>5.62</v>
          </cell>
          <cell r="Q116">
            <v>0.62</v>
          </cell>
          <cell r="R116">
            <v>9.34</v>
          </cell>
          <cell r="S116">
            <v>0</v>
          </cell>
          <cell r="T116">
            <v>5.62</v>
          </cell>
          <cell r="U116">
            <v>0.62</v>
          </cell>
          <cell r="V116">
            <v>9.34</v>
          </cell>
          <cell r="W116">
            <v>0</v>
          </cell>
          <cell r="X116">
            <v>5.62</v>
          </cell>
          <cell r="Y116">
            <v>0.62</v>
          </cell>
          <cell r="Z116">
            <v>9.34</v>
          </cell>
          <cell r="AA116">
            <v>0</v>
          </cell>
          <cell r="AB116">
            <v>6.14</v>
          </cell>
          <cell r="AC116">
            <v>0.66</v>
          </cell>
          <cell r="AD116">
            <v>10.1</v>
          </cell>
          <cell r="AE116">
            <v>8.1370449678800832E-2</v>
          </cell>
          <cell r="AF116" t="str">
            <v>2001</v>
          </cell>
          <cell r="AG116">
            <v>5.62</v>
          </cell>
          <cell r="AH116">
            <v>0.62</v>
          </cell>
          <cell r="AI116">
            <v>5.9</v>
          </cell>
          <cell r="AJ116">
            <v>0.65</v>
          </cell>
          <cell r="AK116">
            <v>9.8000000000000007</v>
          </cell>
        </row>
        <row r="117">
          <cell r="A117" t="str">
            <v>India  - Surface parcels</v>
          </cell>
          <cell r="B117" t="str">
            <v>TRAC1</v>
          </cell>
          <cell r="C117">
            <v>2</v>
          </cell>
          <cell r="D117">
            <v>4</v>
          </cell>
          <cell r="E117">
            <v>5.62</v>
          </cell>
          <cell r="F117">
            <v>0.23</v>
          </cell>
          <cell r="G117">
            <v>7</v>
          </cell>
          <cell r="H117">
            <v>5.62</v>
          </cell>
          <cell r="I117">
            <v>0.23</v>
          </cell>
          <cell r="J117">
            <v>7</v>
          </cell>
          <cell r="K117">
            <v>0</v>
          </cell>
          <cell r="L117">
            <v>5.62</v>
          </cell>
          <cell r="M117">
            <v>0.23</v>
          </cell>
          <cell r="N117">
            <v>7</v>
          </cell>
          <cell r="O117">
            <v>0</v>
          </cell>
          <cell r="P117">
            <v>5.62</v>
          </cell>
          <cell r="Q117">
            <v>0.23</v>
          </cell>
          <cell r="R117">
            <v>7</v>
          </cell>
          <cell r="S117">
            <v>0</v>
          </cell>
          <cell r="T117">
            <v>5.62</v>
          </cell>
          <cell r="U117">
            <v>0.23</v>
          </cell>
          <cell r="V117">
            <v>7</v>
          </cell>
          <cell r="W117">
            <v>0</v>
          </cell>
          <cell r="X117">
            <v>5.62</v>
          </cell>
          <cell r="Y117">
            <v>0.23</v>
          </cell>
          <cell r="Z117">
            <v>7</v>
          </cell>
          <cell r="AA117">
            <v>0</v>
          </cell>
          <cell r="AB117">
            <v>6.14</v>
          </cell>
          <cell r="AC117">
            <v>0.37</v>
          </cell>
          <cell r="AD117">
            <v>8.36</v>
          </cell>
          <cell r="AE117">
            <v>0.1942857142857142</v>
          </cell>
          <cell r="AF117" t="str">
            <v>2001</v>
          </cell>
          <cell r="AG117">
            <v>5.62</v>
          </cell>
          <cell r="AH117">
            <v>0.23</v>
          </cell>
          <cell r="AI117">
            <v>5.9</v>
          </cell>
          <cell r="AJ117">
            <v>0.41</v>
          </cell>
          <cell r="AK117">
            <v>8.36</v>
          </cell>
        </row>
        <row r="118">
          <cell r="A118" t="str">
            <v>Indonesia   - Air parcels</v>
          </cell>
          <cell r="B118" t="str">
            <v>TRAC1</v>
          </cell>
          <cell r="C118">
            <v>2</v>
          </cell>
          <cell r="D118">
            <v>4</v>
          </cell>
          <cell r="E118">
            <v>3.03</v>
          </cell>
          <cell r="F118">
            <v>0.72299999999999998</v>
          </cell>
          <cell r="G118">
            <v>7.3680000000000003</v>
          </cell>
          <cell r="H118">
            <v>3.03</v>
          </cell>
          <cell r="I118">
            <v>0.72299999999999998</v>
          </cell>
          <cell r="J118">
            <v>7.3680000000000003</v>
          </cell>
          <cell r="K118">
            <v>0</v>
          </cell>
          <cell r="L118">
            <v>3.03</v>
          </cell>
          <cell r="M118">
            <v>0.72299999999999998</v>
          </cell>
          <cell r="N118">
            <v>7.3680000000000003</v>
          </cell>
          <cell r="O118">
            <v>0</v>
          </cell>
          <cell r="P118">
            <v>3.57</v>
          </cell>
          <cell r="Q118">
            <v>1.32</v>
          </cell>
          <cell r="R118">
            <v>11.49</v>
          </cell>
          <cell r="S118">
            <v>0.55944625407166115</v>
          </cell>
          <cell r="T118">
            <v>3.57</v>
          </cell>
          <cell r="U118">
            <v>1.32</v>
          </cell>
          <cell r="V118">
            <v>11.49</v>
          </cell>
          <cell r="W118">
            <v>0</v>
          </cell>
          <cell r="X118">
            <v>4.84</v>
          </cell>
          <cell r="Y118">
            <v>1.32</v>
          </cell>
          <cell r="Z118">
            <v>12.76</v>
          </cell>
          <cell r="AA118">
            <v>0.11053089643167968</v>
          </cell>
          <cell r="AB118">
            <v>6.4</v>
          </cell>
          <cell r="AC118">
            <v>1.8</v>
          </cell>
          <cell r="AD118">
            <v>17.200000000000003</v>
          </cell>
          <cell r="AE118">
            <v>0.34796238244514133</v>
          </cell>
          <cell r="AF118" t="str">
            <v>2004</v>
          </cell>
          <cell r="AG118">
            <v>4.84</v>
          </cell>
          <cell r="AH118">
            <v>1.32</v>
          </cell>
          <cell r="AI118">
            <v>4.32</v>
          </cell>
          <cell r="AJ118">
            <v>1.18</v>
          </cell>
          <cell r="AK118">
            <v>11.4</v>
          </cell>
        </row>
        <row r="119">
          <cell r="A119" t="str">
            <v>Indonesia   - Surface parcels</v>
          </cell>
          <cell r="B119" t="str">
            <v>TRAC1</v>
          </cell>
          <cell r="C119">
            <v>2</v>
          </cell>
          <cell r="D119">
            <v>4</v>
          </cell>
          <cell r="E119">
            <v>3.03</v>
          </cell>
          <cell r="F119">
            <v>0.28000000000000003</v>
          </cell>
          <cell r="G119">
            <v>4.71</v>
          </cell>
          <cell r="H119">
            <v>3.03</v>
          </cell>
          <cell r="I119">
            <v>0.28000000000000003</v>
          </cell>
          <cell r="J119">
            <v>4.71</v>
          </cell>
          <cell r="K119">
            <v>0</v>
          </cell>
          <cell r="L119">
            <v>3.03</v>
          </cell>
          <cell r="M119">
            <v>0.28000000000000003</v>
          </cell>
          <cell r="N119">
            <v>4.71</v>
          </cell>
          <cell r="O119">
            <v>0</v>
          </cell>
          <cell r="P119">
            <v>3.57</v>
          </cell>
          <cell r="Q119">
            <v>0.88</v>
          </cell>
          <cell r="R119">
            <v>8.85</v>
          </cell>
          <cell r="S119">
            <v>0.87898089171974514</v>
          </cell>
          <cell r="T119">
            <v>3.57</v>
          </cell>
          <cell r="U119">
            <v>0.88</v>
          </cell>
          <cell r="V119">
            <v>8.85</v>
          </cell>
          <cell r="W119">
            <v>0</v>
          </cell>
          <cell r="X119">
            <v>4.84</v>
          </cell>
          <cell r="Y119">
            <v>0.93</v>
          </cell>
          <cell r="Z119">
            <v>10.42</v>
          </cell>
          <cell r="AA119">
            <v>0.17740112994350288</v>
          </cell>
          <cell r="AB119">
            <v>6.4</v>
          </cell>
          <cell r="AC119">
            <v>1.4</v>
          </cell>
          <cell r="AD119">
            <v>14.799999999999999</v>
          </cell>
          <cell r="AE119">
            <v>0.42034548944337802</v>
          </cell>
          <cell r="AF119" t="str">
            <v>2004</v>
          </cell>
          <cell r="AG119">
            <v>4.84</v>
          </cell>
          <cell r="AH119">
            <v>0.93</v>
          </cell>
          <cell r="AI119">
            <v>4.32</v>
          </cell>
          <cell r="AJ119">
            <v>0.83</v>
          </cell>
          <cell r="AK119">
            <v>9.3000000000000007</v>
          </cell>
        </row>
        <row r="120">
          <cell r="A120" t="str">
            <v>Iran    - Air parcels</v>
          </cell>
          <cell r="B120" t="str">
            <v>TRAC1</v>
          </cell>
          <cell r="C120">
            <v>2</v>
          </cell>
          <cell r="D120">
            <v>4</v>
          </cell>
          <cell r="E120">
            <v>6.25</v>
          </cell>
          <cell r="F120">
            <v>0.65</v>
          </cell>
          <cell r="G120">
            <v>10.15</v>
          </cell>
          <cell r="H120">
            <v>6.25</v>
          </cell>
          <cell r="I120">
            <v>0.65</v>
          </cell>
          <cell r="J120">
            <v>10.15</v>
          </cell>
          <cell r="K120">
            <v>0</v>
          </cell>
          <cell r="L120">
            <v>6.25</v>
          </cell>
          <cell r="M120">
            <v>0.65</v>
          </cell>
          <cell r="N120">
            <v>10.15</v>
          </cell>
          <cell r="O120">
            <v>0</v>
          </cell>
          <cell r="P120">
            <v>6.25</v>
          </cell>
          <cell r="Q120">
            <v>0.65</v>
          </cell>
          <cell r="R120">
            <v>10.15</v>
          </cell>
          <cell r="S120">
            <v>0</v>
          </cell>
          <cell r="T120">
            <v>6.25</v>
          </cell>
          <cell r="U120">
            <v>0.65</v>
          </cell>
          <cell r="V120">
            <v>10.15</v>
          </cell>
          <cell r="W120">
            <v>0</v>
          </cell>
          <cell r="X120">
            <v>6.25</v>
          </cell>
          <cell r="Y120">
            <v>0.65</v>
          </cell>
          <cell r="Z120">
            <v>10.15</v>
          </cell>
          <cell r="AA120">
            <v>0</v>
          </cell>
          <cell r="AB120">
            <v>6.25</v>
          </cell>
          <cell r="AC120">
            <v>0.65</v>
          </cell>
          <cell r="AD120">
            <v>10.15</v>
          </cell>
          <cell r="AE120">
            <v>0</v>
          </cell>
          <cell r="AF120" t="str">
            <v>2001</v>
          </cell>
          <cell r="AG120">
            <v>6.25</v>
          </cell>
          <cell r="AH120">
            <v>0.65</v>
          </cell>
          <cell r="AI120">
            <v>5.36</v>
          </cell>
          <cell r="AJ120">
            <v>0.56000000000000005</v>
          </cell>
          <cell r="AK120">
            <v>8.7200000000000006</v>
          </cell>
        </row>
        <row r="121">
          <cell r="A121" t="str">
            <v>Iran    - Surface parcels</v>
          </cell>
          <cell r="B121" t="str">
            <v>TRAC1</v>
          </cell>
          <cell r="C121">
            <v>2</v>
          </cell>
          <cell r="D121">
            <v>4</v>
          </cell>
          <cell r="E121">
            <v>6.25</v>
          </cell>
          <cell r="F121">
            <v>0.65</v>
          </cell>
          <cell r="G121">
            <v>10.15</v>
          </cell>
          <cell r="H121">
            <v>6.25</v>
          </cell>
          <cell r="I121">
            <v>0.65</v>
          </cell>
          <cell r="J121">
            <v>10.15</v>
          </cell>
          <cell r="K121">
            <v>0</v>
          </cell>
          <cell r="L121">
            <v>6.25</v>
          </cell>
          <cell r="M121">
            <v>0.65</v>
          </cell>
          <cell r="N121">
            <v>10.15</v>
          </cell>
          <cell r="O121">
            <v>0</v>
          </cell>
          <cell r="P121">
            <v>6.25</v>
          </cell>
          <cell r="Q121">
            <v>0.65</v>
          </cell>
          <cell r="R121">
            <v>10.15</v>
          </cell>
          <cell r="S121">
            <v>0</v>
          </cell>
          <cell r="T121">
            <v>6.25</v>
          </cell>
          <cell r="U121">
            <v>0.65</v>
          </cell>
          <cell r="V121">
            <v>10.15</v>
          </cell>
          <cell r="W121">
            <v>0</v>
          </cell>
          <cell r="X121">
            <v>6.25</v>
          </cell>
          <cell r="Y121">
            <v>0.65</v>
          </cell>
          <cell r="Z121">
            <v>10.15</v>
          </cell>
          <cell r="AA121">
            <v>0</v>
          </cell>
          <cell r="AB121">
            <v>6.25</v>
          </cell>
          <cell r="AC121">
            <v>0.65</v>
          </cell>
          <cell r="AD121">
            <v>10.15</v>
          </cell>
          <cell r="AE121">
            <v>0</v>
          </cell>
          <cell r="AF121" t="str">
            <v>2001</v>
          </cell>
          <cell r="AG121">
            <v>6.25</v>
          </cell>
          <cell r="AH121">
            <v>0.65</v>
          </cell>
          <cell r="AI121">
            <v>5.36</v>
          </cell>
          <cell r="AJ121">
            <v>0.56000000000000005</v>
          </cell>
          <cell r="AK121">
            <v>8.7200000000000006</v>
          </cell>
        </row>
        <row r="122">
          <cell r="A122" t="str">
            <v>Iraq</v>
          </cell>
          <cell r="B122" t="str">
            <v>TRAC1</v>
          </cell>
          <cell r="C122">
            <v>2</v>
          </cell>
          <cell r="D122">
            <v>4</v>
          </cell>
          <cell r="E122">
            <v>7.6</v>
          </cell>
          <cell r="F122">
            <v>0.8</v>
          </cell>
          <cell r="G122">
            <v>12.4</v>
          </cell>
          <cell r="H122">
            <v>7.6</v>
          </cell>
          <cell r="I122">
            <v>0.8</v>
          </cell>
          <cell r="J122">
            <v>12.4</v>
          </cell>
          <cell r="K122">
            <v>0</v>
          </cell>
          <cell r="L122">
            <v>7.6</v>
          </cell>
          <cell r="M122">
            <v>0.8</v>
          </cell>
          <cell r="N122">
            <v>12.4</v>
          </cell>
          <cell r="O122">
            <v>0</v>
          </cell>
          <cell r="P122">
            <v>7.6</v>
          </cell>
          <cell r="Q122">
            <v>0.8</v>
          </cell>
          <cell r="R122">
            <v>12.4</v>
          </cell>
          <cell r="S122">
            <v>0</v>
          </cell>
          <cell r="T122">
            <v>2.85</v>
          </cell>
          <cell r="U122">
            <v>0.28000000000000003</v>
          </cell>
          <cell r="V122">
            <v>4.53</v>
          </cell>
          <cell r="W122">
            <v>-0.63467741935483868</v>
          </cell>
          <cell r="X122">
            <v>2.85</v>
          </cell>
          <cell r="Y122">
            <v>0.28000000000000003</v>
          </cell>
          <cell r="Z122">
            <v>4.53</v>
          </cell>
          <cell r="AA122">
            <v>0</v>
          </cell>
          <cell r="AB122">
            <v>2.85</v>
          </cell>
          <cell r="AC122">
            <v>0.28000000000000003</v>
          </cell>
          <cell r="AD122">
            <v>4.53</v>
          </cell>
          <cell r="AE122">
            <v>0</v>
          </cell>
          <cell r="AF122" t="str">
            <v>2003</v>
          </cell>
          <cell r="AG122">
            <v>2.85</v>
          </cell>
          <cell r="AH122">
            <v>0.28000000000000003</v>
          </cell>
          <cell r="AI122">
            <v>3.28</v>
          </cell>
          <cell r="AJ122">
            <v>0.32</v>
          </cell>
          <cell r="AK122">
            <v>5.1999999999999993</v>
          </cell>
        </row>
        <row r="123">
          <cell r="A123" t="str">
            <v>Ireland</v>
          </cell>
          <cell r="B123" t="str">
            <v>IC</v>
          </cell>
          <cell r="C123">
            <v>1</v>
          </cell>
          <cell r="D123">
            <v>3</v>
          </cell>
          <cell r="E123">
            <v>4.95</v>
          </cell>
          <cell r="F123">
            <v>0.38</v>
          </cell>
          <cell r="G123">
            <v>7.23</v>
          </cell>
          <cell r="H123">
            <v>4.95</v>
          </cell>
          <cell r="I123">
            <v>0.38</v>
          </cell>
          <cell r="J123">
            <v>7.23</v>
          </cell>
          <cell r="K123">
            <v>0</v>
          </cell>
          <cell r="L123">
            <v>4.95</v>
          </cell>
          <cell r="M123">
            <v>0.38</v>
          </cell>
          <cell r="N123">
            <v>7.23</v>
          </cell>
          <cell r="O123">
            <v>0</v>
          </cell>
          <cell r="P123">
            <v>5.8</v>
          </cell>
          <cell r="Q123">
            <v>0.45</v>
          </cell>
          <cell r="R123">
            <v>8.5</v>
          </cell>
          <cell r="S123">
            <v>0.17565698478561542</v>
          </cell>
          <cell r="T123">
            <v>5.8</v>
          </cell>
          <cell r="U123">
            <v>0.45</v>
          </cell>
          <cell r="V123">
            <v>8.5</v>
          </cell>
          <cell r="W123">
            <v>0</v>
          </cell>
          <cell r="X123">
            <v>5.8</v>
          </cell>
          <cell r="Y123">
            <v>0.45</v>
          </cell>
          <cell r="Z123">
            <v>8.5</v>
          </cell>
          <cell r="AA123">
            <v>0</v>
          </cell>
          <cell r="AB123">
            <v>6.06</v>
          </cell>
          <cell r="AC123">
            <v>0.47</v>
          </cell>
          <cell r="AD123">
            <v>8.879999999999999</v>
          </cell>
          <cell r="AE123">
            <v>4.4705882352941061E-2</v>
          </cell>
          <cell r="AF123" t="str">
            <v>2002</v>
          </cell>
          <cell r="AG123">
            <v>5.8</v>
          </cell>
          <cell r="AH123">
            <v>0.45</v>
          </cell>
          <cell r="AI123">
            <v>6.06</v>
          </cell>
          <cell r="AJ123">
            <v>0.47</v>
          </cell>
          <cell r="AK123">
            <v>8.879999999999999</v>
          </cell>
        </row>
        <row r="124">
          <cell r="A124" t="str">
            <v>Israel</v>
          </cell>
          <cell r="B124" t="str">
            <v>IC</v>
          </cell>
          <cell r="C124">
            <v>1</v>
          </cell>
          <cell r="D124">
            <v>4</v>
          </cell>
          <cell r="E124">
            <v>5.5</v>
          </cell>
          <cell r="F124">
            <v>0.5</v>
          </cell>
          <cell r="G124">
            <v>8.5</v>
          </cell>
          <cell r="H124">
            <v>5.5</v>
          </cell>
          <cell r="I124">
            <v>0.5</v>
          </cell>
          <cell r="J124">
            <v>8.5</v>
          </cell>
          <cell r="K124">
            <v>0</v>
          </cell>
          <cell r="L124">
            <v>5.5</v>
          </cell>
          <cell r="M124">
            <v>0.5</v>
          </cell>
          <cell r="N124">
            <v>8.5</v>
          </cell>
          <cell r="O124">
            <v>0</v>
          </cell>
          <cell r="P124">
            <v>5.5</v>
          </cell>
          <cell r="Q124">
            <v>0.5</v>
          </cell>
          <cell r="R124">
            <v>8.5</v>
          </cell>
          <cell r="S124">
            <v>0</v>
          </cell>
          <cell r="T124">
            <v>5.5</v>
          </cell>
          <cell r="U124">
            <v>0.5</v>
          </cell>
          <cell r="V124">
            <v>8.5</v>
          </cell>
          <cell r="W124">
            <v>0</v>
          </cell>
          <cell r="X124">
            <v>5.5</v>
          </cell>
          <cell r="Y124">
            <v>0.5</v>
          </cell>
          <cell r="Z124">
            <v>8.5</v>
          </cell>
          <cell r="AA124">
            <v>0</v>
          </cell>
          <cell r="AB124">
            <v>5.5</v>
          </cell>
          <cell r="AC124">
            <v>0.5</v>
          </cell>
          <cell r="AD124">
            <v>8.5</v>
          </cell>
          <cell r="AE124">
            <v>0</v>
          </cell>
          <cell r="AF124" t="str">
            <v>2001</v>
          </cell>
          <cell r="AG124">
            <v>5.5</v>
          </cell>
          <cell r="AH124">
            <v>0.5</v>
          </cell>
          <cell r="AI124">
            <v>5.59</v>
          </cell>
          <cell r="AJ124">
            <v>0.51</v>
          </cell>
          <cell r="AK124">
            <v>8.65</v>
          </cell>
        </row>
        <row r="125">
          <cell r="A125" t="str">
            <v>Italy</v>
          </cell>
          <cell r="B125" t="str">
            <v>IC</v>
          </cell>
          <cell r="C125">
            <v>1</v>
          </cell>
          <cell r="D125">
            <v>3</v>
          </cell>
          <cell r="E125">
            <v>5.2</v>
          </cell>
          <cell r="F125">
            <v>0.2</v>
          </cell>
          <cell r="G125">
            <v>6.4</v>
          </cell>
          <cell r="H125">
            <v>5.2</v>
          </cell>
          <cell r="I125">
            <v>0.2</v>
          </cell>
          <cell r="J125">
            <v>6.4</v>
          </cell>
          <cell r="K125">
            <v>0</v>
          </cell>
          <cell r="L125">
            <v>5.2</v>
          </cell>
          <cell r="M125">
            <v>0.2</v>
          </cell>
          <cell r="N125">
            <v>6.4</v>
          </cell>
          <cell r="O125">
            <v>0</v>
          </cell>
          <cell r="P125">
            <v>5.2</v>
          </cell>
          <cell r="Q125">
            <v>0.2</v>
          </cell>
          <cell r="R125">
            <v>6.4</v>
          </cell>
          <cell r="S125">
            <v>0</v>
          </cell>
          <cell r="T125">
            <v>5.5</v>
          </cell>
          <cell r="U125">
            <v>0.5</v>
          </cell>
          <cell r="V125">
            <v>8.5</v>
          </cell>
          <cell r="W125">
            <v>0.32812499999999994</v>
          </cell>
          <cell r="X125">
            <v>5.77</v>
          </cell>
          <cell r="Y125">
            <v>0.52</v>
          </cell>
          <cell r="Z125">
            <v>8.89</v>
          </cell>
          <cell r="AA125">
            <v>4.5882352941176541E-2</v>
          </cell>
          <cell r="AB125">
            <v>6.2</v>
          </cell>
          <cell r="AC125">
            <v>0.55000000000000004</v>
          </cell>
          <cell r="AD125">
            <v>9.5</v>
          </cell>
          <cell r="AE125">
            <v>6.8616422947131536E-2</v>
          </cell>
          <cell r="AF125" t="str">
            <v>2004</v>
          </cell>
          <cell r="AG125">
            <v>5.77</v>
          </cell>
          <cell r="AH125">
            <v>0.52</v>
          </cell>
          <cell r="AI125">
            <v>5.87</v>
          </cell>
          <cell r="AJ125">
            <v>0.53</v>
          </cell>
          <cell r="AK125">
            <v>9.0500000000000007</v>
          </cell>
        </row>
        <row r="126">
          <cell r="A126" t="str">
            <v>Jamaica</v>
          </cell>
          <cell r="B126" t="str">
            <v>TRAC1</v>
          </cell>
          <cell r="C126">
            <v>2</v>
          </cell>
          <cell r="D126">
            <v>1</v>
          </cell>
          <cell r="E126">
            <v>2.85</v>
          </cell>
          <cell r="F126">
            <v>0.57999999999999996</v>
          </cell>
          <cell r="G126">
            <v>6.33</v>
          </cell>
          <cell r="H126">
            <v>2.85</v>
          </cell>
          <cell r="I126">
            <v>0.57999999999999996</v>
          </cell>
          <cell r="J126">
            <v>6.33</v>
          </cell>
          <cell r="K126">
            <v>0</v>
          </cell>
          <cell r="L126">
            <v>2.85</v>
          </cell>
          <cell r="M126">
            <v>0.57999999999999996</v>
          </cell>
          <cell r="N126">
            <v>6.33</v>
          </cell>
          <cell r="O126">
            <v>0</v>
          </cell>
          <cell r="P126">
            <v>2.85</v>
          </cell>
          <cell r="Q126">
            <v>0.57999999999999996</v>
          </cell>
          <cell r="R126">
            <v>6.33</v>
          </cell>
          <cell r="S126">
            <v>0</v>
          </cell>
          <cell r="T126">
            <v>2.85</v>
          </cell>
          <cell r="U126">
            <v>0.57999999999999996</v>
          </cell>
          <cell r="V126">
            <v>6.33</v>
          </cell>
          <cell r="W126">
            <v>0</v>
          </cell>
          <cell r="X126">
            <v>2.85</v>
          </cell>
          <cell r="Y126">
            <v>0.57999999999999996</v>
          </cell>
          <cell r="Z126">
            <v>6.33</v>
          </cell>
          <cell r="AA126">
            <v>0</v>
          </cell>
          <cell r="AB126">
            <v>3</v>
          </cell>
          <cell r="AC126">
            <v>0.57999999999999996</v>
          </cell>
          <cell r="AD126">
            <v>6.4799999999999995</v>
          </cell>
          <cell r="AE126">
            <v>2.3696682464454891E-2</v>
          </cell>
          <cell r="AF126" t="str">
            <v>2001</v>
          </cell>
          <cell r="AG126">
            <v>2.85</v>
          </cell>
          <cell r="AH126">
            <v>0.57999999999999996</v>
          </cell>
          <cell r="AI126">
            <v>2.85</v>
          </cell>
          <cell r="AJ126">
            <v>0.41</v>
          </cell>
          <cell r="AK126">
            <v>5.3100000000000005</v>
          </cell>
        </row>
        <row r="127">
          <cell r="A127" t="str">
            <v>Japan</v>
          </cell>
          <cell r="B127" t="str">
            <v>IC</v>
          </cell>
          <cell r="C127">
            <v>1</v>
          </cell>
          <cell r="D127">
            <v>4</v>
          </cell>
          <cell r="E127">
            <v>5.75</v>
          </cell>
          <cell r="F127">
            <v>0.56999999999999995</v>
          </cell>
          <cell r="G127">
            <v>9.17</v>
          </cell>
          <cell r="H127">
            <v>5.75</v>
          </cell>
          <cell r="I127">
            <v>0.56999999999999995</v>
          </cell>
          <cell r="J127">
            <v>9.17</v>
          </cell>
          <cell r="K127">
            <v>0</v>
          </cell>
          <cell r="L127">
            <v>5.75</v>
          </cell>
          <cell r="M127">
            <v>0.56999999999999995</v>
          </cell>
          <cell r="N127">
            <v>9.17</v>
          </cell>
          <cell r="O127">
            <v>0</v>
          </cell>
          <cell r="P127">
            <v>5.75</v>
          </cell>
          <cell r="Q127">
            <v>0.56999999999999995</v>
          </cell>
          <cell r="R127">
            <v>9.17</v>
          </cell>
          <cell r="S127">
            <v>0</v>
          </cell>
          <cell r="T127">
            <v>5.75</v>
          </cell>
          <cell r="U127">
            <v>0.56999999999999995</v>
          </cell>
          <cell r="V127">
            <v>9.17</v>
          </cell>
          <cell r="W127">
            <v>0</v>
          </cell>
          <cell r="X127">
            <v>5.75</v>
          </cell>
          <cell r="Y127">
            <v>0.56999999999999995</v>
          </cell>
          <cell r="Z127">
            <v>9.17</v>
          </cell>
          <cell r="AA127">
            <v>0</v>
          </cell>
          <cell r="AB127">
            <v>5.75</v>
          </cell>
          <cell r="AC127">
            <v>0.56999999999999995</v>
          </cell>
          <cell r="AD127">
            <v>9.17</v>
          </cell>
          <cell r="AE127">
            <v>0</v>
          </cell>
          <cell r="AF127" t="str">
            <v>2001</v>
          </cell>
          <cell r="AG127">
            <v>5.75</v>
          </cell>
          <cell r="AH127">
            <v>0.56999999999999995</v>
          </cell>
          <cell r="AI127">
            <v>5.75</v>
          </cell>
          <cell r="AJ127">
            <v>0.56999999999999995</v>
          </cell>
          <cell r="AK127">
            <v>9.17</v>
          </cell>
        </row>
        <row r="128">
          <cell r="A128" t="str">
            <v>Jordan</v>
          </cell>
          <cell r="B128" t="str">
            <v>TRAC1</v>
          </cell>
          <cell r="C128">
            <v>2</v>
          </cell>
          <cell r="D128">
            <v>4</v>
          </cell>
          <cell r="E128">
            <v>5</v>
          </cell>
          <cell r="F128">
            <v>0.5</v>
          </cell>
          <cell r="G128">
            <v>8</v>
          </cell>
          <cell r="H128">
            <v>5</v>
          </cell>
          <cell r="I128">
            <v>0.5</v>
          </cell>
          <cell r="J128">
            <v>8</v>
          </cell>
          <cell r="K128">
            <v>0</v>
          </cell>
          <cell r="L128">
            <v>5</v>
          </cell>
          <cell r="M128">
            <v>0.5</v>
          </cell>
          <cell r="N128">
            <v>8</v>
          </cell>
          <cell r="O128">
            <v>0</v>
          </cell>
          <cell r="P128">
            <v>5</v>
          </cell>
          <cell r="Q128">
            <v>0.5</v>
          </cell>
          <cell r="R128">
            <v>8</v>
          </cell>
          <cell r="S128">
            <v>0</v>
          </cell>
          <cell r="T128">
            <v>5</v>
          </cell>
          <cell r="U128">
            <v>0.5</v>
          </cell>
          <cell r="V128">
            <v>8</v>
          </cell>
          <cell r="W128">
            <v>0</v>
          </cell>
          <cell r="X128">
            <v>5</v>
          </cell>
          <cell r="Y128">
            <v>0.5</v>
          </cell>
          <cell r="Z128">
            <v>8</v>
          </cell>
          <cell r="AA128">
            <v>0</v>
          </cell>
          <cell r="AB128">
            <v>5</v>
          </cell>
          <cell r="AC128">
            <v>0.5</v>
          </cell>
          <cell r="AD128">
            <v>8</v>
          </cell>
          <cell r="AE128">
            <v>0</v>
          </cell>
          <cell r="AF128" t="str">
            <v>2001</v>
          </cell>
          <cell r="AG128">
            <v>5</v>
          </cell>
          <cell r="AH128">
            <v>0.5</v>
          </cell>
          <cell r="AI128">
            <v>5</v>
          </cell>
          <cell r="AJ128">
            <v>0.5</v>
          </cell>
          <cell r="AK128">
            <v>8</v>
          </cell>
        </row>
        <row r="129">
          <cell r="A129" t="str">
            <v>Kazakhstan    - Air parcels</v>
          </cell>
          <cell r="B129" t="str">
            <v>TRAC1</v>
          </cell>
          <cell r="C129">
            <v>2</v>
          </cell>
          <cell r="D129">
            <v>2</v>
          </cell>
          <cell r="E129">
            <v>3.72</v>
          </cell>
          <cell r="F129">
            <v>1.22</v>
          </cell>
          <cell r="G129">
            <v>11.040000000000001</v>
          </cell>
          <cell r="H129">
            <v>3.72</v>
          </cell>
          <cell r="I129">
            <v>1.22</v>
          </cell>
          <cell r="J129">
            <v>11.040000000000001</v>
          </cell>
          <cell r="K129">
            <v>0</v>
          </cell>
          <cell r="L129">
            <v>3.72</v>
          </cell>
          <cell r="M129">
            <v>1.22</v>
          </cell>
          <cell r="N129">
            <v>11.040000000000001</v>
          </cell>
          <cell r="O129">
            <v>0</v>
          </cell>
          <cell r="P129">
            <v>3.72</v>
          </cell>
          <cell r="Q129">
            <v>1.22</v>
          </cell>
          <cell r="R129">
            <v>11.040000000000001</v>
          </cell>
          <cell r="S129">
            <v>0</v>
          </cell>
          <cell r="T129">
            <v>3.72</v>
          </cell>
          <cell r="U129">
            <v>1.22</v>
          </cell>
          <cell r="V129">
            <v>11.040000000000001</v>
          </cell>
          <cell r="W129">
            <v>0</v>
          </cell>
          <cell r="X129">
            <v>3.9</v>
          </cell>
          <cell r="Y129">
            <v>1.28</v>
          </cell>
          <cell r="Z129">
            <v>11.58</v>
          </cell>
          <cell r="AA129">
            <v>4.8913043478260788E-2</v>
          </cell>
          <cell r="AB129">
            <v>3.9</v>
          </cell>
          <cell r="AC129">
            <v>1.28</v>
          </cell>
          <cell r="AD129">
            <v>11.58</v>
          </cell>
          <cell r="AE129">
            <v>0</v>
          </cell>
          <cell r="AF129" t="str">
            <v>2004</v>
          </cell>
          <cell r="AG129">
            <v>3.9</v>
          </cell>
          <cell r="AH129">
            <v>1.28</v>
          </cell>
          <cell r="AI129">
            <v>3.56</v>
          </cell>
          <cell r="AJ129">
            <v>1.1399999999999999</v>
          </cell>
          <cell r="AK129">
            <v>10.4</v>
          </cell>
        </row>
        <row r="130">
          <cell r="A130" t="str">
            <v>Kazakhstan  - Surface parcels</v>
          </cell>
          <cell r="B130" t="str">
            <v>TRAC1</v>
          </cell>
          <cell r="C130">
            <v>2</v>
          </cell>
          <cell r="D130">
            <v>2</v>
          </cell>
          <cell r="E130">
            <v>3.72</v>
          </cell>
          <cell r="F130">
            <v>0.74</v>
          </cell>
          <cell r="G130">
            <v>8.16</v>
          </cell>
          <cell r="H130">
            <v>3.72</v>
          </cell>
          <cell r="I130">
            <v>0.74</v>
          </cell>
          <cell r="J130">
            <v>8.16</v>
          </cell>
          <cell r="K130">
            <v>0</v>
          </cell>
          <cell r="L130">
            <v>3.72</v>
          </cell>
          <cell r="M130">
            <v>0.74</v>
          </cell>
          <cell r="N130">
            <v>8.16</v>
          </cell>
          <cell r="O130">
            <v>0</v>
          </cell>
          <cell r="P130">
            <v>3.72</v>
          </cell>
          <cell r="Q130">
            <v>0.74</v>
          </cell>
          <cell r="R130">
            <v>8.16</v>
          </cell>
          <cell r="S130">
            <v>0</v>
          </cell>
          <cell r="T130">
            <v>3.72</v>
          </cell>
          <cell r="U130">
            <v>0.74</v>
          </cell>
          <cell r="V130">
            <v>8.16</v>
          </cell>
          <cell r="W130">
            <v>0</v>
          </cell>
          <cell r="X130">
            <v>3.9</v>
          </cell>
          <cell r="Y130">
            <v>0.78</v>
          </cell>
          <cell r="Z130">
            <v>8.58</v>
          </cell>
          <cell r="AA130">
            <v>5.1470588235294108E-2</v>
          </cell>
          <cell r="AB130">
            <v>3.9</v>
          </cell>
          <cell r="AC130">
            <v>0.78</v>
          </cell>
          <cell r="AD130">
            <v>8.58</v>
          </cell>
          <cell r="AE130">
            <v>0</v>
          </cell>
          <cell r="AF130" t="str">
            <v>2004</v>
          </cell>
          <cell r="AG130">
            <v>3.9</v>
          </cell>
          <cell r="AH130">
            <v>0.78</v>
          </cell>
          <cell r="AI130">
            <v>3.56</v>
          </cell>
          <cell r="AJ130">
            <v>0.7</v>
          </cell>
          <cell r="AK130">
            <v>7.76</v>
          </cell>
        </row>
        <row r="131">
          <cell r="A131" t="str">
            <v>Kenya</v>
          </cell>
          <cell r="B131" t="str">
            <v>TRAC1</v>
          </cell>
          <cell r="C131">
            <v>2</v>
          </cell>
          <cell r="D131">
            <v>5</v>
          </cell>
          <cell r="E131">
            <v>4.5199999999999996</v>
          </cell>
          <cell r="F131">
            <v>0.57999999999999996</v>
          </cell>
          <cell r="G131">
            <v>7.9999999999999991</v>
          </cell>
          <cell r="H131">
            <v>4.5199999999999996</v>
          </cell>
          <cell r="I131">
            <v>0.57999999999999996</v>
          </cell>
          <cell r="J131">
            <v>7.9999999999999991</v>
          </cell>
          <cell r="K131">
            <v>0</v>
          </cell>
          <cell r="L131">
            <v>5.22</v>
          </cell>
          <cell r="M131">
            <v>0.57999999999999996</v>
          </cell>
          <cell r="N131">
            <v>8.6999999999999993</v>
          </cell>
          <cell r="O131">
            <v>8.7500000000000036E-2</v>
          </cell>
          <cell r="P131">
            <v>5.22</v>
          </cell>
          <cell r="Q131">
            <v>0.57999999999999996</v>
          </cell>
          <cell r="R131">
            <v>8.6999999999999993</v>
          </cell>
          <cell r="S131">
            <v>0</v>
          </cell>
          <cell r="T131">
            <v>5.22</v>
          </cell>
          <cell r="U131">
            <v>0.57999999999999996</v>
          </cell>
          <cell r="V131">
            <v>8.6999999999999993</v>
          </cell>
          <cell r="W131">
            <v>0</v>
          </cell>
          <cell r="X131">
            <v>5.22</v>
          </cell>
          <cell r="Y131">
            <v>0.57999999999999996</v>
          </cell>
          <cell r="Z131">
            <v>8.6999999999999993</v>
          </cell>
          <cell r="AA131">
            <v>0</v>
          </cell>
          <cell r="AB131">
            <v>5.22</v>
          </cell>
          <cell r="AC131">
            <v>0.57999999999999996</v>
          </cell>
          <cell r="AD131">
            <v>8.6999999999999993</v>
          </cell>
          <cell r="AE131">
            <v>0</v>
          </cell>
          <cell r="AF131" t="str">
            <v>2001</v>
          </cell>
          <cell r="AG131">
            <v>5.22</v>
          </cell>
          <cell r="AH131">
            <v>0.57999999999999996</v>
          </cell>
          <cell r="AI131">
            <v>4.71</v>
          </cell>
          <cell r="AJ131">
            <v>0.52</v>
          </cell>
          <cell r="AK131">
            <v>7.83</v>
          </cell>
        </row>
        <row r="132">
          <cell r="A132" t="str">
            <v>Kiribati</v>
          </cell>
          <cell r="B132" t="str">
            <v>TRAC1</v>
          </cell>
          <cell r="C132">
            <v>2</v>
          </cell>
          <cell r="D132">
            <v>4</v>
          </cell>
          <cell r="E132">
            <v>2.5</v>
          </cell>
          <cell r="F132">
            <v>0.35</v>
          </cell>
          <cell r="G132">
            <v>4.5999999999999996</v>
          </cell>
          <cell r="H132">
            <v>2.5</v>
          </cell>
          <cell r="I132">
            <v>0.35</v>
          </cell>
          <cell r="J132">
            <v>4.5999999999999996</v>
          </cell>
          <cell r="K132">
            <v>0</v>
          </cell>
          <cell r="L132">
            <v>2.5</v>
          </cell>
          <cell r="M132">
            <v>0.35</v>
          </cell>
          <cell r="N132">
            <v>4.5999999999999996</v>
          </cell>
          <cell r="O132">
            <v>0</v>
          </cell>
          <cell r="P132">
            <v>2.5</v>
          </cell>
          <cell r="Q132">
            <v>0.35</v>
          </cell>
          <cell r="R132">
            <v>4.5999999999999996</v>
          </cell>
          <cell r="S132">
            <v>0</v>
          </cell>
          <cell r="T132">
            <v>2.5</v>
          </cell>
          <cell r="U132">
            <v>0.35</v>
          </cell>
          <cell r="V132">
            <v>4.5999999999999996</v>
          </cell>
          <cell r="W132">
            <v>0</v>
          </cell>
          <cell r="X132">
            <v>2.5</v>
          </cell>
          <cell r="Y132">
            <v>0.35</v>
          </cell>
          <cell r="Z132">
            <v>4.5999999999999996</v>
          </cell>
          <cell r="AA132">
            <v>0</v>
          </cell>
          <cell r="AB132">
            <v>2.5</v>
          </cell>
          <cell r="AC132">
            <v>0.35</v>
          </cell>
          <cell r="AD132">
            <v>4.5999999999999996</v>
          </cell>
          <cell r="AE132">
            <v>0</v>
          </cell>
          <cell r="AF132" t="str">
            <v>2001</v>
          </cell>
          <cell r="AG132">
            <v>2.5</v>
          </cell>
          <cell r="AH132">
            <v>0.35</v>
          </cell>
          <cell r="AI132">
            <v>2.85</v>
          </cell>
          <cell r="AJ132">
            <v>0.28000000000000003</v>
          </cell>
          <cell r="AK132">
            <v>4.53</v>
          </cell>
        </row>
        <row r="133">
          <cell r="A133" t="str">
            <v>Korea (Rep.)</v>
          </cell>
          <cell r="B133" t="str">
            <v>TRAC1</v>
          </cell>
          <cell r="C133">
            <v>2</v>
          </cell>
          <cell r="D133">
            <v>4</v>
          </cell>
          <cell r="E133">
            <v>4.2699999999999996</v>
          </cell>
          <cell r="F133">
            <v>0.4</v>
          </cell>
          <cell r="G133">
            <v>6.67</v>
          </cell>
          <cell r="H133">
            <v>4.2699999999999996</v>
          </cell>
          <cell r="I133">
            <v>0.4</v>
          </cell>
          <cell r="J133">
            <v>6.67</v>
          </cell>
          <cell r="K133">
            <v>0</v>
          </cell>
          <cell r="L133">
            <v>4.2699999999999996</v>
          </cell>
          <cell r="M133">
            <v>0.4</v>
          </cell>
          <cell r="N133">
            <v>6.67</v>
          </cell>
          <cell r="O133">
            <v>0</v>
          </cell>
          <cell r="P133">
            <v>4.2699999999999996</v>
          </cell>
          <cell r="Q133">
            <v>0.4</v>
          </cell>
          <cell r="R133">
            <v>6.67</v>
          </cell>
          <cell r="S133">
            <v>0</v>
          </cell>
          <cell r="T133">
            <v>6.12</v>
          </cell>
          <cell r="U133">
            <v>0.61</v>
          </cell>
          <cell r="V133">
            <v>9.7800000000000011</v>
          </cell>
          <cell r="W133">
            <v>0.46626686656671684</v>
          </cell>
          <cell r="X133">
            <v>6.12</v>
          </cell>
          <cell r="Y133">
            <v>0.61</v>
          </cell>
          <cell r="Z133">
            <v>9.7800000000000011</v>
          </cell>
          <cell r="AA133">
            <v>0</v>
          </cell>
          <cell r="AB133">
            <v>6.12</v>
          </cell>
          <cell r="AC133">
            <v>0.61</v>
          </cell>
          <cell r="AD133">
            <v>9.7800000000000011</v>
          </cell>
          <cell r="AE133">
            <v>0</v>
          </cell>
          <cell r="AF133" t="str">
            <v>2003</v>
          </cell>
          <cell r="AG133">
            <v>6.12</v>
          </cell>
          <cell r="AH133">
            <v>0.61</v>
          </cell>
          <cell r="AI133">
            <v>6.37</v>
          </cell>
          <cell r="AJ133">
            <v>0.63</v>
          </cell>
          <cell r="AK133">
            <v>10.15</v>
          </cell>
        </row>
        <row r="134">
          <cell r="A134" t="str">
            <v>Kuwait</v>
          </cell>
          <cell r="B134" t="str">
            <v>NCC</v>
          </cell>
          <cell r="C134">
            <v>2</v>
          </cell>
          <cell r="D134">
            <v>4</v>
          </cell>
          <cell r="E134">
            <v>5.43</v>
          </cell>
          <cell r="F134">
            <v>0.4</v>
          </cell>
          <cell r="G134">
            <v>7.83</v>
          </cell>
          <cell r="H134">
            <v>5.43</v>
          </cell>
          <cell r="I134">
            <v>0.4</v>
          </cell>
          <cell r="J134">
            <v>7.83</v>
          </cell>
          <cell r="K134">
            <v>0</v>
          </cell>
          <cell r="L134">
            <v>5.43</v>
          </cell>
          <cell r="M134">
            <v>0.4</v>
          </cell>
          <cell r="N134">
            <v>7.83</v>
          </cell>
          <cell r="O134">
            <v>0</v>
          </cell>
          <cell r="P134">
            <v>5.43</v>
          </cell>
          <cell r="Q134">
            <v>0.4</v>
          </cell>
          <cell r="R134">
            <v>7.83</v>
          </cell>
          <cell r="S134">
            <v>0</v>
          </cell>
          <cell r="T134">
            <v>5.43</v>
          </cell>
          <cell r="U134">
            <v>0.4</v>
          </cell>
          <cell r="V134">
            <v>7.83</v>
          </cell>
          <cell r="W134">
            <v>0</v>
          </cell>
          <cell r="X134">
            <v>5.43</v>
          </cell>
          <cell r="Y134">
            <v>0.4</v>
          </cell>
          <cell r="Z134">
            <v>7.83</v>
          </cell>
          <cell r="AA134">
            <v>0</v>
          </cell>
          <cell r="AB134">
            <v>5.43</v>
          </cell>
          <cell r="AC134">
            <v>0.4</v>
          </cell>
          <cell r="AD134">
            <v>7.83</v>
          </cell>
          <cell r="AE134">
            <v>0</v>
          </cell>
          <cell r="AF134" t="str">
            <v>2001</v>
          </cell>
          <cell r="AG134">
            <v>5.43</v>
          </cell>
          <cell r="AH134">
            <v>0.4</v>
          </cell>
          <cell r="AI134">
            <v>4.8600000000000003</v>
          </cell>
          <cell r="AJ134">
            <v>0.36</v>
          </cell>
          <cell r="AK134">
            <v>7.0200000000000005</v>
          </cell>
        </row>
        <row r="135">
          <cell r="A135" t="str">
            <v>Kyrgyzistan</v>
          </cell>
          <cell r="B135" t="str">
            <v>TRAC1</v>
          </cell>
          <cell r="C135">
            <v>2</v>
          </cell>
          <cell r="D135">
            <v>2</v>
          </cell>
          <cell r="E135">
            <v>4.5</v>
          </cell>
          <cell r="F135">
            <v>0.7</v>
          </cell>
          <cell r="G135">
            <v>8.6999999999999993</v>
          </cell>
          <cell r="H135">
            <v>4.5</v>
          </cell>
          <cell r="I135">
            <v>0.7</v>
          </cell>
          <cell r="J135">
            <v>8.6999999999999993</v>
          </cell>
          <cell r="K135">
            <v>0</v>
          </cell>
          <cell r="L135">
            <v>4.5</v>
          </cell>
          <cell r="M135">
            <v>0.7</v>
          </cell>
          <cell r="N135">
            <v>8.6999999999999993</v>
          </cell>
          <cell r="O135">
            <v>0</v>
          </cell>
          <cell r="P135">
            <v>4.5</v>
          </cell>
          <cell r="Q135">
            <v>0.7</v>
          </cell>
          <cell r="R135">
            <v>8.6999999999999993</v>
          </cell>
          <cell r="S135">
            <v>0</v>
          </cell>
          <cell r="T135">
            <v>4.5</v>
          </cell>
          <cell r="U135">
            <v>0.7</v>
          </cell>
          <cell r="V135">
            <v>8.6999999999999993</v>
          </cell>
          <cell r="W135">
            <v>0</v>
          </cell>
          <cell r="X135">
            <v>4.5</v>
          </cell>
          <cell r="Y135">
            <v>0.7</v>
          </cell>
          <cell r="Z135">
            <v>8.6999999999999993</v>
          </cell>
          <cell r="AA135">
            <v>0</v>
          </cell>
          <cell r="AB135">
            <v>4.5</v>
          </cell>
          <cell r="AC135">
            <v>0.7</v>
          </cell>
          <cell r="AD135">
            <v>8.6999999999999993</v>
          </cell>
          <cell r="AE135">
            <v>0</v>
          </cell>
          <cell r="AF135" t="str">
            <v>2001</v>
          </cell>
          <cell r="AG135">
            <v>4.5</v>
          </cell>
          <cell r="AH135">
            <v>0.7</v>
          </cell>
          <cell r="AI135">
            <v>4.1500000000000004</v>
          </cell>
          <cell r="AJ135">
            <v>0.65</v>
          </cell>
          <cell r="AK135">
            <v>8.0500000000000007</v>
          </cell>
        </row>
        <row r="136">
          <cell r="A136" t="str">
            <v>Lao (People's Dem Rep)</v>
          </cell>
          <cell r="B136" t="str">
            <v>TRAC1</v>
          </cell>
          <cell r="C136">
            <v>2</v>
          </cell>
          <cell r="D136">
            <v>4</v>
          </cell>
          <cell r="E136">
            <v>8.94</v>
          </cell>
          <cell r="F136">
            <v>1.26</v>
          </cell>
          <cell r="G136">
            <v>16.5</v>
          </cell>
          <cell r="H136">
            <v>6.88</v>
          </cell>
          <cell r="I136">
            <v>1.26</v>
          </cell>
          <cell r="J136">
            <v>14.440000000000001</v>
          </cell>
          <cell r="K136">
            <v>-0.12484848484848476</v>
          </cell>
          <cell r="L136">
            <v>6.88</v>
          </cell>
          <cell r="M136">
            <v>1.26</v>
          </cell>
          <cell r="N136">
            <v>14.440000000000001</v>
          </cell>
          <cell r="O136">
            <v>0</v>
          </cell>
          <cell r="P136">
            <v>6.88</v>
          </cell>
          <cell r="Q136">
            <v>1.26</v>
          </cell>
          <cell r="R136">
            <v>14.440000000000001</v>
          </cell>
          <cell r="S136">
            <v>0</v>
          </cell>
          <cell r="T136">
            <v>5.5</v>
          </cell>
          <cell r="U136">
            <v>1.1299999999999999</v>
          </cell>
          <cell r="V136">
            <v>12.28</v>
          </cell>
          <cell r="W136">
            <v>-0.14958448753462616</v>
          </cell>
          <cell r="X136">
            <v>4.95</v>
          </cell>
          <cell r="Y136">
            <v>1.02</v>
          </cell>
          <cell r="Z136">
            <v>11.07</v>
          </cell>
          <cell r="AA136">
            <v>-9.8534201954397327E-2</v>
          </cell>
          <cell r="AB136">
            <v>4.95</v>
          </cell>
          <cell r="AC136">
            <v>1.02</v>
          </cell>
          <cell r="AD136">
            <v>11.07</v>
          </cell>
          <cell r="AE136">
            <v>0</v>
          </cell>
          <cell r="AF136" t="str">
            <v>2004</v>
          </cell>
          <cell r="AG136">
            <v>4.95</v>
          </cell>
          <cell r="AH136">
            <v>1.02</v>
          </cell>
          <cell r="AI136">
            <v>4.42</v>
          </cell>
          <cell r="AJ136">
            <v>0.91</v>
          </cell>
          <cell r="AK136">
            <v>9.879999999999999</v>
          </cell>
        </row>
        <row r="137">
          <cell r="A137" t="str">
            <v>Latvia</v>
          </cell>
          <cell r="B137" t="str">
            <v>TRAC1</v>
          </cell>
          <cell r="C137">
            <v>2</v>
          </cell>
          <cell r="D137">
            <v>2</v>
          </cell>
          <cell r="E137">
            <v>3.5</v>
          </cell>
          <cell r="F137">
            <v>0.62</v>
          </cell>
          <cell r="G137">
            <v>7.22</v>
          </cell>
          <cell r="H137">
            <v>3.5</v>
          </cell>
          <cell r="I137">
            <v>0.62</v>
          </cell>
          <cell r="J137">
            <v>7.22</v>
          </cell>
          <cell r="K137">
            <v>0</v>
          </cell>
          <cell r="L137">
            <v>3.5</v>
          </cell>
          <cell r="M137">
            <v>0.62</v>
          </cell>
          <cell r="N137">
            <v>7.22</v>
          </cell>
          <cell r="O137">
            <v>0</v>
          </cell>
          <cell r="P137">
            <v>3.5</v>
          </cell>
          <cell r="Q137">
            <v>0.62</v>
          </cell>
          <cell r="R137">
            <v>7.22</v>
          </cell>
          <cell r="S137">
            <v>0</v>
          </cell>
          <cell r="T137">
            <v>3.5</v>
          </cell>
          <cell r="U137">
            <v>0.62</v>
          </cell>
          <cell r="V137">
            <v>7.22</v>
          </cell>
          <cell r="W137">
            <v>0</v>
          </cell>
          <cell r="X137">
            <v>3.5</v>
          </cell>
          <cell r="Y137">
            <v>0.62</v>
          </cell>
          <cell r="Z137">
            <v>7.22</v>
          </cell>
          <cell r="AA137">
            <v>0</v>
          </cell>
          <cell r="AB137">
            <v>3.5</v>
          </cell>
          <cell r="AC137">
            <v>0.62</v>
          </cell>
          <cell r="AD137">
            <v>7.22</v>
          </cell>
          <cell r="AE137">
            <v>0</v>
          </cell>
          <cell r="AF137" t="str">
            <v>2001</v>
          </cell>
          <cell r="AG137">
            <v>3.5</v>
          </cell>
          <cell r="AH137">
            <v>0.62</v>
          </cell>
          <cell r="AI137">
            <v>3.28</v>
          </cell>
          <cell r="AJ137">
            <v>0.51</v>
          </cell>
          <cell r="AK137">
            <v>6.34</v>
          </cell>
        </row>
        <row r="138">
          <cell r="A138" t="str">
            <v>Lebanon</v>
          </cell>
          <cell r="B138" t="str">
            <v>TRAC1</v>
          </cell>
          <cell r="C138">
            <v>2</v>
          </cell>
          <cell r="D138">
            <v>4</v>
          </cell>
          <cell r="E138">
            <v>4</v>
          </cell>
          <cell r="F138">
            <v>0.5</v>
          </cell>
          <cell r="G138">
            <v>7</v>
          </cell>
          <cell r="H138">
            <v>4</v>
          </cell>
          <cell r="I138">
            <v>0.5</v>
          </cell>
          <cell r="J138">
            <v>7</v>
          </cell>
          <cell r="K138">
            <v>0</v>
          </cell>
          <cell r="L138">
            <v>5</v>
          </cell>
          <cell r="M138">
            <v>0.5</v>
          </cell>
          <cell r="N138">
            <v>8</v>
          </cell>
          <cell r="O138">
            <v>0.14285714285714285</v>
          </cell>
          <cell r="P138">
            <v>5</v>
          </cell>
          <cell r="Q138">
            <v>0.5</v>
          </cell>
          <cell r="R138">
            <v>8</v>
          </cell>
          <cell r="S138">
            <v>0</v>
          </cell>
          <cell r="T138">
            <v>5</v>
          </cell>
          <cell r="U138">
            <v>0.5</v>
          </cell>
          <cell r="V138">
            <v>8</v>
          </cell>
          <cell r="W138">
            <v>0</v>
          </cell>
          <cell r="X138">
            <v>5</v>
          </cell>
          <cell r="Y138">
            <v>0.5</v>
          </cell>
          <cell r="Z138">
            <v>8</v>
          </cell>
          <cell r="AA138">
            <v>0</v>
          </cell>
          <cell r="AB138">
            <v>5</v>
          </cell>
          <cell r="AC138">
            <v>0.5</v>
          </cell>
          <cell r="AD138">
            <v>8</v>
          </cell>
          <cell r="AE138">
            <v>0</v>
          </cell>
          <cell r="AF138" t="str">
            <v>2001</v>
          </cell>
          <cell r="AG138">
            <v>5</v>
          </cell>
          <cell r="AH138">
            <v>0.5</v>
          </cell>
          <cell r="AI138">
            <v>4.6399999999999997</v>
          </cell>
          <cell r="AJ138">
            <v>0.46</v>
          </cell>
          <cell r="AK138">
            <v>7.4</v>
          </cell>
        </row>
        <row r="139">
          <cell r="A139" t="str">
            <v>Lesotho</v>
          </cell>
          <cell r="B139" t="str">
            <v>TRAC1</v>
          </cell>
          <cell r="C139">
            <v>2</v>
          </cell>
          <cell r="D139">
            <v>5</v>
          </cell>
          <cell r="E139">
            <v>5.5</v>
          </cell>
          <cell r="F139">
            <v>0.6</v>
          </cell>
          <cell r="G139">
            <v>9.1</v>
          </cell>
          <cell r="H139">
            <v>5.5</v>
          </cell>
          <cell r="I139">
            <v>0.6</v>
          </cell>
          <cell r="J139">
            <v>9.1</v>
          </cell>
          <cell r="K139">
            <v>0</v>
          </cell>
          <cell r="L139">
            <v>5.7</v>
          </cell>
          <cell r="M139">
            <v>0.65</v>
          </cell>
          <cell r="N139">
            <v>9.6000000000000014</v>
          </cell>
          <cell r="O139">
            <v>5.4945054945055145E-2</v>
          </cell>
          <cell r="P139">
            <v>5.7</v>
          </cell>
          <cell r="Q139">
            <v>0.65</v>
          </cell>
          <cell r="R139">
            <v>9.6000000000000014</v>
          </cell>
          <cell r="S139">
            <v>0</v>
          </cell>
          <cell r="T139">
            <v>6</v>
          </cell>
          <cell r="U139">
            <v>0.7</v>
          </cell>
          <cell r="V139">
            <v>10.199999999999999</v>
          </cell>
          <cell r="W139">
            <v>6.2499999999999771E-2</v>
          </cell>
          <cell r="X139">
            <v>6</v>
          </cell>
          <cell r="Y139">
            <v>0.7</v>
          </cell>
          <cell r="Z139">
            <v>10.199999999999999</v>
          </cell>
          <cell r="AA139">
            <v>0</v>
          </cell>
          <cell r="AB139">
            <v>6</v>
          </cell>
          <cell r="AC139">
            <v>0.7</v>
          </cell>
          <cell r="AD139">
            <v>10.199999999999999</v>
          </cell>
          <cell r="AE139">
            <v>0</v>
          </cell>
          <cell r="AF139" t="str">
            <v>2003</v>
          </cell>
          <cell r="AG139">
            <v>6</v>
          </cell>
          <cell r="AH139">
            <v>0.7</v>
          </cell>
          <cell r="AI139">
            <v>4.28</v>
          </cell>
          <cell r="AJ139">
            <v>0.5</v>
          </cell>
          <cell r="AK139">
            <v>7.28</v>
          </cell>
        </row>
        <row r="140">
          <cell r="A140" t="str">
            <v>Liberia</v>
          </cell>
          <cell r="B140" t="str">
            <v>TRAC1</v>
          </cell>
          <cell r="C140">
            <v>2</v>
          </cell>
          <cell r="D140">
            <v>5</v>
          </cell>
          <cell r="E140">
            <v>2.85</v>
          </cell>
          <cell r="F140">
            <v>0.28000000000000003</v>
          </cell>
          <cell r="G140">
            <v>4.53</v>
          </cell>
          <cell r="H140">
            <v>2.85</v>
          </cell>
          <cell r="I140">
            <v>0.28000000000000003</v>
          </cell>
          <cell r="J140">
            <v>4.53</v>
          </cell>
          <cell r="K140">
            <v>0</v>
          </cell>
          <cell r="L140">
            <v>2.85</v>
          </cell>
          <cell r="M140">
            <v>0.28000000000000003</v>
          </cell>
          <cell r="N140">
            <v>4.53</v>
          </cell>
          <cell r="O140">
            <v>0</v>
          </cell>
          <cell r="P140">
            <v>2.85</v>
          </cell>
          <cell r="Q140">
            <v>0.28000000000000003</v>
          </cell>
          <cell r="R140">
            <v>4.53</v>
          </cell>
          <cell r="S140">
            <v>0</v>
          </cell>
          <cell r="T140">
            <v>2.85</v>
          </cell>
          <cell r="U140">
            <v>0.28000000000000003</v>
          </cell>
          <cell r="V140">
            <v>4.53</v>
          </cell>
          <cell r="W140">
            <v>0</v>
          </cell>
          <cell r="X140">
            <v>2.85</v>
          </cell>
          <cell r="Y140">
            <v>0.28000000000000003</v>
          </cell>
          <cell r="Z140">
            <v>4.53</v>
          </cell>
          <cell r="AA140">
            <v>0</v>
          </cell>
          <cell r="AB140">
            <v>2.85</v>
          </cell>
          <cell r="AC140">
            <v>0.28000000000000003</v>
          </cell>
          <cell r="AD140">
            <v>4.53</v>
          </cell>
          <cell r="AE140">
            <v>0</v>
          </cell>
          <cell r="AF140" t="str">
            <v>2001</v>
          </cell>
          <cell r="AG140">
            <v>2.85</v>
          </cell>
          <cell r="AH140">
            <v>0.28000000000000003</v>
          </cell>
          <cell r="AI140">
            <v>2.85</v>
          </cell>
          <cell r="AJ140">
            <v>0.28000000000000003</v>
          </cell>
          <cell r="AK140">
            <v>4.53</v>
          </cell>
        </row>
        <row r="141">
          <cell r="A141" t="str">
            <v>Libyan Jamahiriya</v>
          </cell>
          <cell r="B141" t="str">
            <v>NCC</v>
          </cell>
          <cell r="C141">
            <v>2</v>
          </cell>
          <cell r="D141">
            <v>5</v>
          </cell>
          <cell r="E141">
            <v>5.4</v>
          </cell>
          <cell r="F141">
            <v>0.8</v>
          </cell>
          <cell r="G141">
            <v>10.200000000000001</v>
          </cell>
          <cell r="H141">
            <v>5.4</v>
          </cell>
          <cell r="I141">
            <v>0.8</v>
          </cell>
          <cell r="J141">
            <v>10.200000000000001</v>
          </cell>
          <cell r="K141">
            <v>0</v>
          </cell>
          <cell r="L141">
            <v>5.4</v>
          </cell>
          <cell r="M141">
            <v>0.8</v>
          </cell>
          <cell r="N141">
            <v>10.200000000000001</v>
          </cell>
          <cell r="O141">
            <v>0</v>
          </cell>
          <cell r="P141">
            <v>6</v>
          </cell>
          <cell r="Q141">
            <v>0.6</v>
          </cell>
          <cell r="R141">
            <v>9.6</v>
          </cell>
          <cell r="S141">
            <v>-5.8823529411764837E-2</v>
          </cell>
          <cell r="T141">
            <v>6</v>
          </cell>
          <cell r="U141">
            <v>0.6</v>
          </cell>
          <cell r="V141">
            <v>9.6</v>
          </cell>
          <cell r="W141">
            <v>0</v>
          </cell>
          <cell r="X141">
            <v>6</v>
          </cell>
          <cell r="Y141">
            <v>0.6</v>
          </cell>
          <cell r="Z141">
            <v>9.6</v>
          </cell>
          <cell r="AA141">
            <v>0</v>
          </cell>
          <cell r="AB141">
            <v>6</v>
          </cell>
          <cell r="AC141">
            <v>0.6</v>
          </cell>
          <cell r="AD141">
            <v>9.6</v>
          </cell>
          <cell r="AE141">
            <v>0</v>
          </cell>
          <cell r="AF141" t="str">
            <v>2002</v>
          </cell>
          <cell r="AG141">
            <v>6</v>
          </cell>
          <cell r="AH141">
            <v>0.6</v>
          </cell>
          <cell r="AI141">
            <v>4.28</v>
          </cell>
          <cell r="AJ141">
            <v>0.43</v>
          </cell>
          <cell r="AK141">
            <v>6.86</v>
          </cell>
        </row>
        <row r="142">
          <cell r="A142" t="str">
            <v>Lithuania</v>
          </cell>
          <cell r="B142" t="str">
            <v>TRAC1</v>
          </cell>
          <cell r="C142">
            <v>2</v>
          </cell>
          <cell r="D142">
            <v>2</v>
          </cell>
          <cell r="E142">
            <v>5.5</v>
          </cell>
          <cell r="F142">
            <v>0.45</v>
          </cell>
          <cell r="G142">
            <v>8.1999999999999993</v>
          </cell>
          <cell r="H142">
            <v>5.5</v>
          </cell>
          <cell r="I142">
            <v>0.45</v>
          </cell>
          <cell r="J142">
            <v>8.1999999999999993</v>
          </cell>
          <cell r="K142">
            <v>0</v>
          </cell>
          <cell r="L142">
            <v>5.5</v>
          </cell>
          <cell r="M142">
            <v>0.45</v>
          </cell>
          <cell r="N142">
            <v>8.1999999999999993</v>
          </cell>
          <cell r="O142">
            <v>0</v>
          </cell>
          <cell r="P142">
            <v>5.5</v>
          </cell>
          <cell r="Q142">
            <v>0.45</v>
          </cell>
          <cell r="R142">
            <v>8.1999999999999993</v>
          </cell>
          <cell r="S142">
            <v>0</v>
          </cell>
          <cell r="T142">
            <v>6</v>
          </cell>
          <cell r="U142">
            <v>0.45</v>
          </cell>
          <cell r="V142">
            <v>8.6999999999999993</v>
          </cell>
          <cell r="W142">
            <v>6.0975609756097567E-2</v>
          </cell>
          <cell r="X142">
            <v>6</v>
          </cell>
          <cell r="Y142">
            <v>0.45</v>
          </cell>
          <cell r="Z142">
            <v>8.6999999999999993</v>
          </cell>
          <cell r="AA142">
            <v>0</v>
          </cell>
          <cell r="AB142">
            <v>6</v>
          </cell>
          <cell r="AC142">
            <v>0.45</v>
          </cell>
          <cell r="AD142">
            <v>8.6999999999999993</v>
          </cell>
          <cell r="AE142">
            <v>0</v>
          </cell>
          <cell r="AF142" t="str">
            <v>2003</v>
          </cell>
          <cell r="AG142">
            <v>6</v>
          </cell>
          <cell r="AH142">
            <v>0.45</v>
          </cell>
          <cell r="AI142">
            <v>5.14</v>
          </cell>
          <cell r="AJ142">
            <v>0.39</v>
          </cell>
          <cell r="AK142">
            <v>7.4799999999999995</v>
          </cell>
        </row>
        <row r="143">
          <cell r="A143" t="str">
            <v>Luxembourg</v>
          </cell>
          <cell r="B143" t="str">
            <v>IC</v>
          </cell>
          <cell r="C143">
            <v>1</v>
          </cell>
          <cell r="D143">
            <v>3</v>
          </cell>
          <cell r="E143">
            <v>4.8</v>
          </cell>
          <cell r="F143">
            <v>0.15</v>
          </cell>
          <cell r="G143">
            <v>5.6999999999999993</v>
          </cell>
          <cell r="H143">
            <v>4.8</v>
          </cell>
          <cell r="I143">
            <v>0.15</v>
          </cell>
          <cell r="J143">
            <v>5.6999999999999993</v>
          </cell>
          <cell r="K143">
            <v>0</v>
          </cell>
          <cell r="L143">
            <v>4.8</v>
          </cell>
          <cell r="M143">
            <v>0.15</v>
          </cell>
          <cell r="N143">
            <v>5.6999999999999993</v>
          </cell>
          <cell r="O143">
            <v>0</v>
          </cell>
          <cell r="P143">
            <v>4.8</v>
          </cell>
          <cell r="Q143">
            <v>0.15</v>
          </cell>
          <cell r="R143">
            <v>5.6999999999999993</v>
          </cell>
          <cell r="S143">
            <v>0</v>
          </cell>
          <cell r="T143">
            <v>5</v>
          </cell>
          <cell r="U143">
            <v>0.2</v>
          </cell>
          <cell r="V143">
            <v>6.2</v>
          </cell>
          <cell r="W143">
            <v>8.7719298245614197E-2</v>
          </cell>
          <cell r="X143">
            <v>5</v>
          </cell>
          <cell r="Y143">
            <v>0.2</v>
          </cell>
          <cell r="Z143">
            <v>6.2</v>
          </cell>
          <cell r="AA143">
            <v>0</v>
          </cell>
          <cell r="AB143">
            <v>6</v>
          </cell>
          <cell r="AC143">
            <v>0.3</v>
          </cell>
          <cell r="AD143">
            <v>7.8</v>
          </cell>
          <cell r="AE143">
            <v>0.2580645161290322</v>
          </cell>
          <cell r="AF143" t="str">
            <v>2003</v>
          </cell>
          <cell r="AG143">
            <v>5</v>
          </cell>
          <cell r="AH143">
            <v>0.2</v>
          </cell>
          <cell r="AI143">
            <v>5</v>
          </cell>
          <cell r="AJ143">
            <v>0.39</v>
          </cell>
          <cell r="AK143">
            <v>7.34</v>
          </cell>
        </row>
        <row r="144">
          <cell r="A144" t="str">
            <v>Madagascar</v>
          </cell>
          <cell r="B144" t="str">
            <v>TRAC1</v>
          </cell>
          <cell r="C144">
            <v>2</v>
          </cell>
          <cell r="D144">
            <v>5</v>
          </cell>
          <cell r="E144">
            <v>7.35</v>
          </cell>
          <cell r="F144">
            <v>0.5</v>
          </cell>
          <cell r="G144">
            <v>10.35</v>
          </cell>
          <cell r="H144">
            <v>7.35</v>
          </cell>
          <cell r="I144">
            <v>0.5</v>
          </cell>
          <cell r="J144">
            <v>10.35</v>
          </cell>
          <cell r="K144">
            <v>0</v>
          </cell>
          <cell r="L144">
            <v>7.35</v>
          </cell>
          <cell r="M144">
            <v>0.5</v>
          </cell>
          <cell r="N144">
            <v>10.35</v>
          </cell>
          <cell r="O144">
            <v>0</v>
          </cell>
          <cell r="P144">
            <v>7.35</v>
          </cell>
          <cell r="Q144">
            <v>0.5</v>
          </cell>
          <cell r="R144">
            <v>10.35</v>
          </cell>
          <cell r="S144">
            <v>0</v>
          </cell>
          <cell r="T144">
            <v>7.35</v>
          </cell>
          <cell r="U144">
            <v>0.5</v>
          </cell>
          <cell r="V144">
            <v>10.35</v>
          </cell>
          <cell r="W144">
            <v>0</v>
          </cell>
          <cell r="X144">
            <v>7.35</v>
          </cell>
          <cell r="Y144">
            <v>0.5</v>
          </cell>
          <cell r="Z144">
            <v>10.35</v>
          </cell>
          <cell r="AA144">
            <v>0</v>
          </cell>
          <cell r="AB144">
            <v>7.35</v>
          </cell>
          <cell r="AC144">
            <v>0.5</v>
          </cell>
          <cell r="AD144">
            <v>10.35</v>
          </cell>
          <cell r="AE144">
            <v>0</v>
          </cell>
          <cell r="AF144" t="str">
            <v>2001</v>
          </cell>
          <cell r="AG144">
            <v>7.35</v>
          </cell>
          <cell r="AH144">
            <v>0.5</v>
          </cell>
          <cell r="AI144">
            <v>6.56</v>
          </cell>
          <cell r="AJ144">
            <v>0.45</v>
          </cell>
          <cell r="AK144">
            <v>9.26</v>
          </cell>
        </row>
        <row r="145">
          <cell r="A145" t="str">
            <v>Malawi</v>
          </cell>
          <cell r="B145" t="str">
            <v>TRAC1</v>
          </cell>
          <cell r="C145">
            <v>2</v>
          </cell>
          <cell r="D145">
            <v>5</v>
          </cell>
          <cell r="E145">
            <v>5.8</v>
          </cell>
          <cell r="F145">
            <v>0.65</v>
          </cell>
          <cell r="G145">
            <v>9.6999999999999993</v>
          </cell>
          <cell r="H145">
            <v>5.8</v>
          </cell>
          <cell r="I145">
            <v>0.65</v>
          </cell>
          <cell r="J145">
            <v>9.6999999999999993</v>
          </cell>
          <cell r="K145">
            <v>0</v>
          </cell>
          <cell r="L145">
            <v>6</v>
          </cell>
          <cell r="M145">
            <v>0.8</v>
          </cell>
          <cell r="N145">
            <v>10.8</v>
          </cell>
          <cell r="O145">
            <v>0.11340206185567026</v>
          </cell>
          <cell r="P145">
            <v>6</v>
          </cell>
          <cell r="Q145">
            <v>0.8</v>
          </cell>
          <cell r="R145">
            <v>10.8</v>
          </cell>
          <cell r="S145">
            <v>0</v>
          </cell>
          <cell r="T145">
            <v>6</v>
          </cell>
          <cell r="U145">
            <v>0.8</v>
          </cell>
          <cell r="V145">
            <v>10.8</v>
          </cell>
          <cell r="W145">
            <v>0</v>
          </cell>
          <cell r="X145">
            <v>6</v>
          </cell>
          <cell r="Y145">
            <v>0.8</v>
          </cell>
          <cell r="Z145">
            <v>10.8</v>
          </cell>
          <cell r="AA145">
            <v>0</v>
          </cell>
          <cell r="AB145">
            <v>6</v>
          </cell>
          <cell r="AC145">
            <v>0.8</v>
          </cell>
          <cell r="AD145">
            <v>10.8</v>
          </cell>
          <cell r="AE145">
            <v>0</v>
          </cell>
          <cell r="AF145" t="str">
            <v>2001</v>
          </cell>
          <cell r="AG145">
            <v>6</v>
          </cell>
          <cell r="AH145">
            <v>0.8</v>
          </cell>
          <cell r="AI145">
            <v>4.95</v>
          </cell>
          <cell r="AJ145">
            <v>0.66</v>
          </cell>
          <cell r="AK145">
            <v>8.91</v>
          </cell>
        </row>
        <row r="146">
          <cell r="A146" t="str">
            <v>Malaysia</v>
          </cell>
          <cell r="B146" t="str">
            <v>TRAC1</v>
          </cell>
          <cell r="C146">
            <v>2</v>
          </cell>
          <cell r="D146">
            <v>4</v>
          </cell>
          <cell r="E146">
            <v>2.85</v>
          </cell>
          <cell r="F146">
            <v>0.28000000000000003</v>
          </cell>
          <cell r="G146">
            <v>4.53</v>
          </cell>
          <cell r="H146">
            <v>2.85</v>
          </cell>
          <cell r="I146">
            <v>0.28000000000000003</v>
          </cell>
          <cell r="J146">
            <v>4.53</v>
          </cell>
          <cell r="K146">
            <v>0</v>
          </cell>
          <cell r="L146">
            <v>2.85</v>
          </cell>
          <cell r="M146">
            <v>0.28000000000000003</v>
          </cell>
          <cell r="N146">
            <v>4.53</v>
          </cell>
          <cell r="O146">
            <v>0</v>
          </cell>
          <cell r="P146">
            <v>2.85</v>
          </cell>
          <cell r="Q146">
            <v>0.28000000000000003</v>
          </cell>
          <cell r="R146">
            <v>4.53</v>
          </cell>
          <cell r="S146">
            <v>0</v>
          </cell>
          <cell r="T146">
            <v>2.85</v>
          </cell>
          <cell r="U146">
            <v>0.35</v>
          </cell>
          <cell r="V146">
            <v>4.9499999999999993</v>
          </cell>
          <cell r="W146">
            <v>9.271523178807925E-2</v>
          </cell>
          <cell r="X146">
            <v>2.85</v>
          </cell>
          <cell r="Y146">
            <v>0.35</v>
          </cell>
          <cell r="Z146">
            <v>4.9499999999999993</v>
          </cell>
          <cell r="AA146">
            <v>0</v>
          </cell>
          <cell r="AB146">
            <v>2.85</v>
          </cell>
          <cell r="AC146">
            <v>0.35</v>
          </cell>
          <cell r="AD146">
            <v>4.9499999999999993</v>
          </cell>
          <cell r="AE146">
            <v>0</v>
          </cell>
          <cell r="AF146" t="str">
            <v>2003</v>
          </cell>
          <cell r="AG146">
            <v>2.85</v>
          </cell>
          <cell r="AH146">
            <v>0.35</v>
          </cell>
          <cell r="AI146">
            <v>3.56</v>
          </cell>
          <cell r="AJ146">
            <v>0.35</v>
          </cell>
          <cell r="AK146">
            <v>5.66</v>
          </cell>
        </row>
        <row r="147">
          <cell r="A147" t="str">
            <v>Maldives</v>
          </cell>
          <cell r="B147" t="str">
            <v>TRAC1</v>
          </cell>
          <cell r="C147">
            <v>2</v>
          </cell>
          <cell r="D147">
            <v>4</v>
          </cell>
          <cell r="E147">
            <v>7</v>
          </cell>
          <cell r="F147">
            <v>0.9</v>
          </cell>
          <cell r="G147">
            <v>12.4</v>
          </cell>
          <cell r="H147">
            <v>7</v>
          </cell>
          <cell r="I147">
            <v>0.9</v>
          </cell>
          <cell r="J147">
            <v>12.4</v>
          </cell>
          <cell r="K147">
            <v>0</v>
          </cell>
          <cell r="L147">
            <v>5</v>
          </cell>
          <cell r="M147">
            <v>0.5</v>
          </cell>
          <cell r="N147">
            <v>8</v>
          </cell>
          <cell r="O147">
            <v>-0.35483870967741937</v>
          </cell>
          <cell r="P147">
            <v>5</v>
          </cell>
          <cell r="Q147">
            <v>0.5</v>
          </cell>
          <cell r="R147">
            <v>8</v>
          </cell>
          <cell r="S147">
            <v>0</v>
          </cell>
          <cell r="T147">
            <v>5</v>
          </cell>
          <cell r="U147">
            <v>0.5</v>
          </cell>
          <cell r="V147">
            <v>8</v>
          </cell>
          <cell r="W147">
            <v>0</v>
          </cell>
          <cell r="X147">
            <v>5</v>
          </cell>
          <cell r="Y147">
            <v>0.5</v>
          </cell>
          <cell r="Z147">
            <v>8</v>
          </cell>
          <cell r="AA147">
            <v>0</v>
          </cell>
          <cell r="AB147">
            <v>5</v>
          </cell>
          <cell r="AC147">
            <v>0.5</v>
          </cell>
          <cell r="AD147">
            <v>8</v>
          </cell>
          <cell r="AE147">
            <v>0</v>
          </cell>
          <cell r="AF147" t="str">
            <v>2001</v>
          </cell>
          <cell r="AG147">
            <v>5</v>
          </cell>
          <cell r="AH147">
            <v>0.5</v>
          </cell>
          <cell r="AI147">
            <v>4.1100000000000003</v>
          </cell>
          <cell r="AJ147">
            <v>0.41</v>
          </cell>
          <cell r="AK147">
            <v>6.57</v>
          </cell>
        </row>
        <row r="148">
          <cell r="A148" t="str">
            <v>Mali</v>
          </cell>
          <cell r="B148" t="str">
            <v>TRAC1</v>
          </cell>
          <cell r="C148">
            <v>2</v>
          </cell>
          <cell r="D148">
            <v>5</v>
          </cell>
          <cell r="E148">
            <v>5.19</v>
          </cell>
          <cell r="F148">
            <v>0.77</v>
          </cell>
          <cell r="G148">
            <v>9.81</v>
          </cell>
          <cell r="H148">
            <v>5.19</v>
          </cell>
          <cell r="I148">
            <v>0.77</v>
          </cell>
          <cell r="J148">
            <v>9.81</v>
          </cell>
          <cell r="K148">
            <v>0</v>
          </cell>
          <cell r="L148">
            <v>5.19</v>
          </cell>
          <cell r="M148">
            <v>0.77</v>
          </cell>
          <cell r="N148">
            <v>9.81</v>
          </cell>
          <cell r="O148">
            <v>0</v>
          </cell>
          <cell r="P148">
            <v>5.19</v>
          </cell>
          <cell r="Q148">
            <v>0.77</v>
          </cell>
          <cell r="R148">
            <v>9.81</v>
          </cell>
          <cell r="S148">
            <v>0</v>
          </cell>
          <cell r="T148">
            <v>5.19</v>
          </cell>
          <cell r="U148">
            <v>0.77</v>
          </cell>
          <cell r="V148">
            <v>9.81</v>
          </cell>
          <cell r="W148">
            <v>0</v>
          </cell>
          <cell r="X148">
            <v>5.19</v>
          </cell>
          <cell r="Y148">
            <v>0.77</v>
          </cell>
          <cell r="Z148">
            <v>9.81</v>
          </cell>
          <cell r="AA148">
            <v>0</v>
          </cell>
          <cell r="AB148">
            <v>5.19</v>
          </cell>
          <cell r="AC148">
            <v>0.77</v>
          </cell>
          <cell r="AD148">
            <v>9.81</v>
          </cell>
          <cell r="AE148">
            <v>0</v>
          </cell>
          <cell r="AF148" t="str">
            <v>2001</v>
          </cell>
          <cell r="AG148">
            <v>5.19</v>
          </cell>
          <cell r="AH148">
            <v>0.77</v>
          </cell>
          <cell r="AI148">
            <v>3.96</v>
          </cell>
          <cell r="AJ148">
            <v>0.59</v>
          </cell>
          <cell r="AK148">
            <v>7.5</v>
          </cell>
        </row>
        <row r="149">
          <cell r="A149" t="str">
            <v>Malta</v>
          </cell>
          <cell r="B149" t="str">
            <v>NCC</v>
          </cell>
          <cell r="C149">
            <v>2</v>
          </cell>
          <cell r="D149">
            <v>3</v>
          </cell>
          <cell r="E149">
            <v>5.95</v>
          </cell>
          <cell r="F149">
            <v>0.85</v>
          </cell>
          <cell r="G149">
            <v>11.05</v>
          </cell>
          <cell r="H149">
            <v>5.95</v>
          </cell>
          <cell r="I149">
            <v>0.85</v>
          </cell>
          <cell r="J149">
            <v>11.05</v>
          </cell>
          <cell r="K149">
            <v>0</v>
          </cell>
          <cell r="L149">
            <v>5.95</v>
          </cell>
          <cell r="M149">
            <v>0.85</v>
          </cell>
          <cell r="N149">
            <v>11.05</v>
          </cell>
          <cell r="O149">
            <v>0</v>
          </cell>
          <cell r="P149">
            <v>5.95</v>
          </cell>
          <cell r="Q149">
            <v>0.85</v>
          </cell>
          <cell r="R149">
            <v>11.05</v>
          </cell>
          <cell r="S149">
            <v>0</v>
          </cell>
          <cell r="T149">
            <v>5.95</v>
          </cell>
          <cell r="U149">
            <v>0.85</v>
          </cell>
          <cell r="V149">
            <v>11.05</v>
          </cell>
          <cell r="W149">
            <v>0</v>
          </cell>
          <cell r="X149">
            <v>5.95</v>
          </cell>
          <cell r="Y149">
            <v>0.85</v>
          </cell>
          <cell r="Z149">
            <v>11.05</v>
          </cell>
          <cell r="AA149">
            <v>0</v>
          </cell>
          <cell r="AB149">
            <v>5.95</v>
          </cell>
          <cell r="AC149">
            <v>0.85</v>
          </cell>
          <cell r="AD149">
            <v>11.05</v>
          </cell>
          <cell r="AE149">
            <v>0</v>
          </cell>
          <cell r="AF149" t="str">
            <v>2001</v>
          </cell>
          <cell r="AG149">
            <v>5.95</v>
          </cell>
          <cell r="AH149">
            <v>0.85</v>
          </cell>
          <cell r="AI149">
            <v>5.54</v>
          </cell>
          <cell r="AJ149">
            <v>0.79</v>
          </cell>
          <cell r="AK149">
            <v>10.280000000000001</v>
          </cell>
        </row>
        <row r="150">
          <cell r="A150" t="str">
            <v>Mauritania</v>
          </cell>
          <cell r="B150" t="str">
            <v>TRAC1</v>
          </cell>
          <cell r="C150">
            <v>2</v>
          </cell>
          <cell r="D150">
            <v>5</v>
          </cell>
          <cell r="E150">
            <v>6.95</v>
          </cell>
          <cell r="F150">
            <v>0.85</v>
          </cell>
          <cell r="G150">
            <v>12.05</v>
          </cell>
          <cell r="H150">
            <v>6.95</v>
          </cell>
          <cell r="I150">
            <v>0.85</v>
          </cell>
          <cell r="J150">
            <v>12.05</v>
          </cell>
          <cell r="K150">
            <v>0</v>
          </cell>
          <cell r="L150">
            <v>6.95</v>
          </cell>
          <cell r="M150">
            <v>0.85</v>
          </cell>
          <cell r="N150">
            <v>12.05</v>
          </cell>
          <cell r="O150">
            <v>0</v>
          </cell>
          <cell r="P150">
            <v>6.95</v>
          </cell>
          <cell r="Q150">
            <v>0.85</v>
          </cell>
          <cell r="R150">
            <v>12.05</v>
          </cell>
          <cell r="S150">
            <v>0</v>
          </cell>
          <cell r="T150">
            <v>6.95</v>
          </cell>
          <cell r="U150">
            <v>0.85</v>
          </cell>
          <cell r="V150">
            <v>12.05</v>
          </cell>
          <cell r="W150">
            <v>0</v>
          </cell>
          <cell r="X150">
            <v>6.95</v>
          </cell>
          <cell r="Y150">
            <v>0.85</v>
          </cell>
          <cell r="Z150">
            <v>12.05</v>
          </cell>
          <cell r="AA150">
            <v>0</v>
          </cell>
          <cell r="AB150">
            <v>6.95</v>
          </cell>
          <cell r="AC150">
            <v>0.85</v>
          </cell>
          <cell r="AD150">
            <v>12.05</v>
          </cell>
          <cell r="AE150">
            <v>0</v>
          </cell>
          <cell r="AF150" t="str">
            <v>2001</v>
          </cell>
          <cell r="AG150">
            <v>6.95</v>
          </cell>
          <cell r="AH150">
            <v>0.85</v>
          </cell>
          <cell r="AI150">
            <v>4.96</v>
          </cell>
          <cell r="AJ150">
            <v>0.61</v>
          </cell>
          <cell r="AK150">
            <v>8.620000000000001</v>
          </cell>
        </row>
        <row r="151">
          <cell r="A151" t="str">
            <v>Mauritius</v>
          </cell>
          <cell r="B151" t="str">
            <v>TRAC1</v>
          </cell>
          <cell r="C151">
            <v>2</v>
          </cell>
          <cell r="D151">
            <v>5</v>
          </cell>
          <cell r="E151">
            <v>2.71</v>
          </cell>
          <cell r="F151">
            <v>0.42</v>
          </cell>
          <cell r="G151">
            <v>5.23</v>
          </cell>
          <cell r="H151">
            <v>2.71</v>
          </cell>
          <cell r="I151">
            <v>0.42</v>
          </cell>
          <cell r="J151">
            <v>5.23</v>
          </cell>
          <cell r="K151">
            <v>0</v>
          </cell>
          <cell r="L151">
            <v>2.71</v>
          </cell>
          <cell r="M151">
            <v>0.42</v>
          </cell>
          <cell r="N151">
            <v>5.23</v>
          </cell>
          <cell r="O151">
            <v>0</v>
          </cell>
          <cell r="P151">
            <v>2.71</v>
          </cell>
          <cell r="Q151">
            <v>0.42</v>
          </cell>
          <cell r="R151">
            <v>5.23</v>
          </cell>
          <cell r="S151">
            <v>0</v>
          </cell>
          <cell r="T151">
            <v>2.71</v>
          </cell>
          <cell r="U151">
            <v>0.42</v>
          </cell>
          <cell r="V151">
            <v>5.23</v>
          </cell>
          <cell r="W151">
            <v>0</v>
          </cell>
          <cell r="X151">
            <v>2.71</v>
          </cell>
          <cell r="Y151">
            <v>0.42</v>
          </cell>
          <cell r="Z151">
            <v>5.23</v>
          </cell>
          <cell r="AA151">
            <v>0</v>
          </cell>
          <cell r="AB151">
            <v>2.71</v>
          </cell>
          <cell r="AC151">
            <v>0.42</v>
          </cell>
          <cell r="AD151">
            <v>5.23</v>
          </cell>
          <cell r="AE151">
            <v>0</v>
          </cell>
          <cell r="AF151" t="str">
            <v>2001</v>
          </cell>
          <cell r="AG151">
            <v>2.71</v>
          </cell>
          <cell r="AH151">
            <v>0.42</v>
          </cell>
          <cell r="AI151">
            <v>3.99</v>
          </cell>
          <cell r="AJ151">
            <v>0.42</v>
          </cell>
          <cell r="AK151">
            <v>6.51</v>
          </cell>
        </row>
        <row r="152">
          <cell r="A152" t="str">
            <v>Mexico</v>
          </cell>
          <cell r="B152" t="str">
            <v>TRAC1</v>
          </cell>
          <cell r="C152">
            <v>2</v>
          </cell>
          <cell r="D152">
            <v>1</v>
          </cell>
          <cell r="E152">
            <v>4.28</v>
          </cell>
          <cell r="F152">
            <v>0.42</v>
          </cell>
          <cell r="G152">
            <v>6.8000000000000007</v>
          </cell>
          <cell r="H152">
            <v>4.28</v>
          </cell>
          <cell r="I152">
            <v>0.42</v>
          </cell>
          <cell r="J152">
            <v>6.8000000000000007</v>
          </cell>
          <cell r="K152">
            <v>0</v>
          </cell>
          <cell r="L152">
            <v>4.28</v>
          </cell>
          <cell r="M152">
            <v>0.42</v>
          </cell>
          <cell r="N152">
            <v>6.8000000000000007</v>
          </cell>
          <cell r="O152">
            <v>0</v>
          </cell>
          <cell r="P152">
            <v>4.28</v>
          </cell>
          <cell r="Q152">
            <v>0.42</v>
          </cell>
          <cell r="R152">
            <v>6.8000000000000007</v>
          </cell>
          <cell r="S152">
            <v>0</v>
          </cell>
          <cell r="T152">
            <v>4.28</v>
          </cell>
          <cell r="U152">
            <v>0.42</v>
          </cell>
          <cell r="V152">
            <v>6.8000000000000007</v>
          </cell>
          <cell r="W152">
            <v>0</v>
          </cell>
          <cell r="X152">
            <v>4.28</v>
          </cell>
          <cell r="Y152">
            <v>0.42</v>
          </cell>
          <cell r="Z152">
            <v>6.8000000000000007</v>
          </cell>
          <cell r="AA152">
            <v>0</v>
          </cell>
          <cell r="AB152">
            <v>4.28</v>
          </cell>
          <cell r="AC152">
            <v>0.42</v>
          </cell>
          <cell r="AD152">
            <v>6.8000000000000007</v>
          </cell>
          <cell r="AE152">
            <v>0</v>
          </cell>
          <cell r="AF152" t="str">
            <v>2001</v>
          </cell>
          <cell r="AG152">
            <v>4.28</v>
          </cell>
          <cell r="AH152">
            <v>0.42</v>
          </cell>
          <cell r="AI152">
            <v>3.06</v>
          </cell>
          <cell r="AJ152">
            <v>0.3</v>
          </cell>
          <cell r="AK152">
            <v>4.8599999999999994</v>
          </cell>
        </row>
        <row r="153">
          <cell r="A153" t="str">
            <v>Moldova</v>
          </cell>
          <cell r="B153" t="str">
            <v>TRAC1</v>
          </cell>
          <cell r="C153">
            <v>2</v>
          </cell>
          <cell r="D153">
            <v>2</v>
          </cell>
          <cell r="E153">
            <v>5</v>
          </cell>
          <cell r="F153">
            <v>0.79</v>
          </cell>
          <cell r="G153">
            <v>9.74</v>
          </cell>
          <cell r="H153">
            <v>6</v>
          </cell>
          <cell r="I153">
            <v>1</v>
          </cell>
          <cell r="J153">
            <v>12</v>
          </cell>
          <cell r="K153">
            <v>0.23203285420944555</v>
          </cell>
          <cell r="L153">
            <v>6</v>
          </cell>
          <cell r="M153">
            <v>1</v>
          </cell>
          <cell r="N153">
            <v>12</v>
          </cell>
          <cell r="O153">
            <v>0</v>
          </cell>
          <cell r="P153">
            <v>6</v>
          </cell>
          <cell r="Q153">
            <v>1</v>
          </cell>
          <cell r="R153">
            <v>12</v>
          </cell>
          <cell r="S153">
            <v>0</v>
          </cell>
          <cell r="T153">
            <v>6</v>
          </cell>
          <cell r="U153">
            <v>1</v>
          </cell>
          <cell r="V153">
            <v>12</v>
          </cell>
          <cell r="W153">
            <v>0</v>
          </cell>
          <cell r="X153">
            <v>6.3</v>
          </cell>
          <cell r="Y153">
            <v>1.1000000000000001</v>
          </cell>
          <cell r="Z153">
            <v>12.9</v>
          </cell>
          <cell r="AA153">
            <v>7.5000000000000025E-2</v>
          </cell>
          <cell r="AB153">
            <v>6.3</v>
          </cell>
          <cell r="AC153">
            <v>1.1000000000000001</v>
          </cell>
          <cell r="AD153">
            <v>12.9</v>
          </cell>
          <cell r="AE153">
            <v>0</v>
          </cell>
          <cell r="AF153" t="str">
            <v>2004</v>
          </cell>
          <cell r="AG153">
            <v>6.3</v>
          </cell>
          <cell r="AH153">
            <v>1.1000000000000001</v>
          </cell>
          <cell r="AI153">
            <v>5.17</v>
          </cell>
          <cell r="AJ153">
            <v>0.9</v>
          </cell>
          <cell r="AK153">
            <v>10.57</v>
          </cell>
        </row>
        <row r="154">
          <cell r="A154" t="str">
            <v>Mongolia</v>
          </cell>
          <cell r="B154" t="str">
            <v>TRAC1</v>
          </cell>
          <cell r="C154">
            <v>2</v>
          </cell>
          <cell r="D154">
            <v>4</v>
          </cell>
          <cell r="E154">
            <v>4.03</v>
          </cell>
          <cell r="F154">
            <v>0.55000000000000004</v>
          </cell>
          <cell r="G154">
            <v>7.33</v>
          </cell>
          <cell r="H154">
            <v>4.03</v>
          </cell>
          <cell r="I154">
            <v>0.55000000000000004</v>
          </cell>
          <cell r="J154">
            <v>7.33</v>
          </cell>
          <cell r="K154">
            <v>0</v>
          </cell>
          <cell r="L154">
            <v>4.8499999999999996</v>
          </cell>
          <cell r="M154">
            <v>0.97</v>
          </cell>
          <cell r="N154">
            <v>10.67</v>
          </cell>
          <cell r="O154">
            <v>0.45566166439290584</v>
          </cell>
          <cell r="P154">
            <v>4.9000000000000004</v>
          </cell>
          <cell r="Q154">
            <v>1</v>
          </cell>
          <cell r="R154">
            <v>10.9</v>
          </cell>
          <cell r="S154">
            <v>2.1555763823805103E-2</v>
          </cell>
          <cell r="T154">
            <v>4.9000000000000004</v>
          </cell>
          <cell r="U154">
            <v>1</v>
          </cell>
          <cell r="V154">
            <v>10.9</v>
          </cell>
          <cell r="W154">
            <v>0</v>
          </cell>
          <cell r="X154">
            <v>4.9000000000000004</v>
          </cell>
          <cell r="Y154">
            <v>1</v>
          </cell>
          <cell r="Z154">
            <v>10.9</v>
          </cell>
          <cell r="AA154">
            <v>0</v>
          </cell>
          <cell r="AB154">
            <v>4.9000000000000004</v>
          </cell>
          <cell r="AC154">
            <v>1</v>
          </cell>
          <cell r="AD154">
            <v>10.9</v>
          </cell>
          <cell r="AE154">
            <v>0</v>
          </cell>
          <cell r="AF154" t="str">
            <v>2002</v>
          </cell>
          <cell r="AG154">
            <v>4.9000000000000004</v>
          </cell>
          <cell r="AH154">
            <v>1</v>
          </cell>
          <cell r="AI154">
            <v>3.85</v>
          </cell>
          <cell r="AJ154">
            <v>0.79</v>
          </cell>
          <cell r="AK154">
            <v>8.59</v>
          </cell>
        </row>
        <row r="155">
          <cell r="A155" t="str">
            <v>Morocco</v>
          </cell>
          <cell r="B155" t="str">
            <v>TRAC1</v>
          </cell>
          <cell r="C155">
            <v>2</v>
          </cell>
          <cell r="D155">
            <v>5</v>
          </cell>
          <cell r="E155">
            <v>4.5999999999999996</v>
          </cell>
          <cell r="F155">
            <v>0.45</v>
          </cell>
          <cell r="G155">
            <v>7.3</v>
          </cell>
          <cell r="H155">
            <v>4.5999999999999996</v>
          </cell>
          <cell r="I155">
            <v>0.45</v>
          </cell>
          <cell r="J155">
            <v>7.3</v>
          </cell>
          <cell r="K155">
            <v>0</v>
          </cell>
          <cell r="L155">
            <v>4.5999999999999996</v>
          </cell>
          <cell r="M155">
            <v>0.45</v>
          </cell>
          <cell r="N155">
            <v>7.3</v>
          </cell>
          <cell r="O155">
            <v>0</v>
          </cell>
          <cell r="P155">
            <v>4.5999999999999996</v>
          </cell>
          <cell r="Q155">
            <v>0.45</v>
          </cell>
          <cell r="R155">
            <v>7.3</v>
          </cell>
          <cell r="S155">
            <v>0</v>
          </cell>
          <cell r="T155">
            <v>4.5999999999999996</v>
          </cell>
          <cell r="U155">
            <v>0.45</v>
          </cell>
          <cell r="V155">
            <v>7.3</v>
          </cell>
          <cell r="W155">
            <v>0</v>
          </cell>
          <cell r="X155">
            <v>4.5999999999999996</v>
          </cell>
          <cell r="Y155">
            <v>0.45</v>
          </cell>
          <cell r="Z155">
            <v>7.3</v>
          </cell>
          <cell r="AA155">
            <v>0</v>
          </cell>
          <cell r="AB155">
            <v>4.5999999999999996</v>
          </cell>
          <cell r="AC155">
            <v>0.45</v>
          </cell>
          <cell r="AD155">
            <v>7.3</v>
          </cell>
          <cell r="AE155">
            <v>0</v>
          </cell>
          <cell r="AF155" t="str">
            <v>2001</v>
          </cell>
          <cell r="AG155">
            <v>4.5999999999999996</v>
          </cell>
          <cell r="AH155">
            <v>0.45</v>
          </cell>
          <cell r="AI155">
            <v>4.2699999999999996</v>
          </cell>
          <cell r="AJ155">
            <v>0.42</v>
          </cell>
          <cell r="AK155">
            <v>6.7899999999999991</v>
          </cell>
        </row>
        <row r="156">
          <cell r="A156" t="str">
            <v>Mozambique</v>
          </cell>
          <cell r="B156" t="str">
            <v>TRAC1</v>
          </cell>
          <cell r="C156">
            <v>2</v>
          </cell>
          <cell r="D156">
            <v>5</v>
          </cell>
          <cell r="E156">
            <v>8.01</v>
          </cell>
          <cell r="F156">
            <v>0.63</v>
          </cell>
          <cell r="G156">
            <v>11.79</v>
          </cell>
          <cell r="H156">
            <v>8.01</v>
          </cell>
          <cell r="I156">
            <v>0.63</v>
          </cell>
          <cell r="J156">
            <v>11.79</v>
          </cell>
          <cell r="K156">
            <v>0</v>
          </cell>
          <cell r="L156">
            <v>8.01</v>
          </cell>
          <cell r="M156">
            <v>0.63</v>
          </cell>
          <cell r="N156">
            <v>11.79</v>
          </cell>
          <cell r="O156">
            <v>0</v>
          </cell>
          <cell r="P156">
            <v>8.01</v>
          </cell>
          <cell r="Q156">
            <v>0.63</v>
          </cell>
          <cell r="R156">
            <v>11.79</v>
          </cell>
          <cell r="S156">
            <v>0</v>
          </cell>
          <cell r="T156">
            <v>8.01</v>
          </cell>
          <cell r="U156">
            <v>0.63</v>
          </cell>
          <cell r="V156">
            <v>11.79</v>
          </cell>
          <cell r="W156">
            <v>0</v>
          </cell>
          <cell r="X156">
            <v>8.01</v>
          </cell>
          <cell r="Y156">
            <v>0.63</v>
          </cell>
          <cell r="Z156">
            <v>11.79</v>
          </cell>
          <cell r="AA156">
            <v>0</v>
          </cell>
          <cell r="AB156">
            <v>8.4</v>
          </cell>
          <cell r="AC156">
            <v>0.7</v>
          </cell>
          <cell r="AD156">
            <v>12.6</v>
          </cell>
          <cell r="AE156">
            <v>6.8702290076335923E-2</v>
          </cell>
          <cell r="AF156" t="str">
            <v>2001</v>
          </cell>
          <cell r="AG156">
            <v>8.01</v>
          </cell>
          <cell r="AH156">
            <v>0.63</v>
          </cell>
          <cell r="AI156">
            <v>6.29</v>
          </cell>
          <cell r="AJ156">
            <v>0.49</v>
          </cell>
          <cell r="AK156">
            <v>9.23</v>
          </cell>
        </row>
        <row r="157">
          <cell r="A157" t="str">
            <v>Myanmar</v>
          </cell>
          <cell r="B157" t="str">
            <v>TRAC1</v>
          </cell>
          <cell r="C157">
            <v>2</v>
          </cell>
          <cell r="D157">
            <v>4</v>
          </cell>
          <cell r="E157">
            <v>2.85</v>
          </cell>
          <cell r="F157">
            <v>0.28000000000000003</v>
          </cell>
          <cell r="G157">
            <v>4.53</v>
          </cell>
          <cell r="H157">
            <v>2.85</v>
          </cell>
          <cell r="I157">
            <v>0.28000000000000003</v>
          </cell>
          <cell r="J157">
            <v>4.53</v>
          </cell>
          <cell r="K157">
            <v>0</v>
          </cell>
          <cell r="L157">
            <v>2.85</v>
          </cell>
          <cell r="M157">
            <v>0.28000000000000003</v>
          </cell>
          <cell r="N157">
            <v>4.53</v>
          </cell>
          <cell r="O157">
            <v>0</v>
          </cell>
          <cell r="P157">
            <v>2.85</v>
          </cell>
          <cell r="Q157">
            <v>0.28000000000000003</v>
          </cell>
          <cell r="R157">
            <v>4.53</v>
          </cell>
          <cell r="S157">
            <v>0</v>
          </cell>
          <cell r="T157">
            <v>2.85</v>
          </cell>
          <cell r="U157">
            <v>0.28000000000000003</v>
          </cell>
          <cell r="V157">
            <v>4.53</v>
          </cell>
          <cell r="W157">
            <v>0</v>
          </cell>
          <cell r="X157">
            <v>2.85</v>
          </cell>
          <cell r="Y157">
            <v>0.28000000000000003</v>
          </cell>
          <cell r="Z157">
            <v>4.53</v>
          </cell>
          <cell r="AA157">
            <v>0</v>
          </cell>
          <cell r="AB157">
            <v>2.85</v>
          </cell>
          <cell r="AC157">
            <v>0.28000000000000003</v>
          </cell>
          <cell r="AD157">
            <v>4.53</v>
          </cell>
          <cell r="AE157">
            <v>0</v>
          </cell>
          <cell r="AF157" t="str">
            <v>2001</v>
          </cell>
          <cell r="AG157">
            <v>2.85</v>
          </cell>
          <cell r="AH157">
            <v>0.28000000000000003</v>
          </cell>
          <cell r="AI157">
            <v>3.56</v>
          </cell>
          <cell r="AJ157">
            <v>0.35</v>
          </cell>
          <cell r="AK157">
            <v>5.66</v>
          </cell>
        </row>
        <row r="158">
          <cell r="A158" t="str">
            <v>Namibia</v>
          </cell>
          <cell r="B158" t="str">
            <v>TRAC1</v>
          </cell>
          <cell r="C158">
            <v>2</v>
          </cell>
          <cell r="D158">
            <v>5</v>
          </cell>
          <cell r="E158">
            <v>5.55</v>
          </cell>
          <cell r="F158">
            <v>0.54</v>
          </cell>
          <cell r="G158">
            <v>8.7899999999999991</v>
          </cell>
          <cell r="H158">
            <v>5.55</v>
          </cell>
          <cell r="I158">
            <v>0.54</v>
          </cell>
          <cell r="J158">
            <v>8.7899999999999991</v>
          </cell>
          <cell r="K158">
            <v>0</v>
          </cell>
          <cell r="L158">
            <v>5.55</v>
          </cell>
          <cell r="M158">
            <v>0.54</v>
          </cell>
          <cell r="N158">
            <v>8.7899999999999991</v>
          </cell>
          <cell r="O158">
            <v>0</v>
          </cell>
          <cell r="P158">
            <v>5.55</v>
          </cell>
          <cell r="Q158">
            <v>0.54</v>
          </cell>
          <cell r="R158">
            <v>8.7899999999999991</v>
          </cell>
          <cell r="S158">
            <v>0</v>
          </cell>
          <cell r="T158">
            <v>5.55</v>
          </cell>
          <cell r="U158">
            <v>0.54</v>
          </cell>
          <cell r="V158">
            <v>8.7899999999999991</v>
          </cell>
          <cell r="W158">
            <v>0</v>
          </cell>
          <cell r="X158">
            <v>5.55</v>
          </cell>
          <cell r="Y158">
            <v>0.54</v>
          </cell>
          <cell r="Z158">
            <v>8.7899999999999991</v>
          </cell>
          <cell r="AA158">
            <v>0</v>
          </cell>
          <cell r="AB158">
            <v>5.55</v>
          </cell>
          <cell r="AC158">
            <v>0.54</v>
          </cell>
          <cell r="AD158">
            <v>8.7899999999999991</v>
          </cell>
          <cell r="AE158">
            <v>0</v>
          </cell>
          <cell r="AF158" t="str">
            <v>2001</v>
          </cell>
          <cell r="AG158">
            <v>5.55</v>
          </cell>
          <cell r="AH158">
            <v>0.54</v>
          </cell>
          <cell r="AI158">
            <v>3.96</v>
          </cell>
          <cell r="AJ158">
            <v>0.39</v>
          </cell>
          <cell r="AK158">
            <v>6.3</v>
          </cell>
        </row>
        <row r="159">
          <cell r="A159" t="str">
            <v>Nauru</v>
          </cell>
          <cell r="B159" t="str">
            <v>TRAC1</v>
          </cell>
          <cell r="C159">
            <v>2</v>
          </cell>
          <cell r="D159">
            <v>4</v>
          </cell>
          <cell r="E159">
            <v>2.85</v>
          </cell>
          <cell r="F159">
            <v>0.28000000000000003</v>
          </cell>
          <cell r="G159">
            <v>4.53</v>
          </cell>
          <cell r="H159">
            <v>2.85</v>
          </cell>
          <cell r="I159">
            <v>0.28000000000000003</v>
          </cell>
          <cell r="J159">
            <v>4.53</v>
          </cell>
          <cell r="K159">
            <v>0</v>
          </cell>
          <cell r="L159">
            <v>2.85</v>
          </cell>
          <cell r="M159">
            <v>0.28000000000000003</v>
          </cell>
          <cell r="N159">
            <v>4.53</v>
          </cell>
          <cell r="O159">
            <v>0</v>
          </cell>
          <cell r="P159">
            <v>2.85</v>
          </cell>
          <cell r="Q159">
            <v>0.28000000000000003</v>
          </cell>
          <cell r="R159">
            <v>4.53</v>
          </cell>
          <cell r="S159">
            <v>0</v>
          </cell>
          <cell r="T159">
            <v>2.85</v>
          </cell>
          <cell r="U159">
            <v>0.28000000000000003</v>
          </cell>
          <cell r="V159">
            <v>4.53</v>
          </cell>
          <cell r="W159">
            <v>0</v>
          </cell>
          <cell r="X159">
            <v>2.85</v>
          </cell>
          <cell r="Y159">
            <v>0.28000000000000003</v>
          </cell>
          <cell r="Z159">
            <v>4.53</v>
          </cell>
          <cell r="AA159">
            <v>0</v>
          </cell>
          <cell r="AB159">
            <v>2.85</v>
          </cell>
          <cell r="AC159">
            <v>0.28000000000000003</v>
          </cell>
          <cell r="AD159">
            <v>4.53</v>
          </cell>
          <cell r="AE159">
            <v>0</v>
          </cell>
          <cell r="AF159" t="str">
            <v>2001</v>
          </cell>
          <cell r="AG159">
            <v>2.85</v>
          </cell>
          <cell r="AH159">
            <v>0.28000000000000003</v>
          </cell>
          <cell r="AI159">
            <v>2.85</v>
          </cell>
          <cell r="AJ159">
            <v>0.28000000000000003</v>
          </cell>
          <cell r="AK159">
            <v>4.53</v>
          </cell>
        </row>
        <row r="160">
          <cell r="A160" t="str">
            <v>Nepal</v>
          </cell>
          <cell r="B160" t="str">
            <v>TRAC1</v>
          </cell>
          <cell r="C160">
            <v>2</v>
          </cell>
          <cell r="D160">
            <v>4</v>
          </cell>
          <cell r="E160">
            <v>4</v>
          </cell>
          <cell r="F160">
            <v>0.45</v>
          </cell>
          <cell r="G160">
            <v>6.7</v>
          </cell>
          <cell r="H160">
            <v>4</v>
          </cell>
          <cell r="I160">
            <v>0.45</v>
          </cell>
          <cell r="J160">
            <v>6.7</v>
          </cell>
          <cell r="K160">
            <v>0</v>
          </cell>
          <cell r="L160">
            <v>4</v>
          </cell>
          <cell r="M160">
            <v>0.45</v>
          </cell>
          <cell r="N160">
            <v>6.7</v>
          </cell>
          <cell r="O160">
            <v>0</v>
          </cell>
          <cell r="P160">
            <v>4</v>
          </cell>
          <cell r="Q160">
            <v>0.45</v>
          </cell>
          <cell r="R160">
            <v>6.7</v>
          </cell>
          <cell r="S160">
            <v>0</v>
          </cell>
          <cell r="T160">
            <v>4</v>
          </cell>
          <cell r="U160">
            <v>0.45</v>
          </cell>
          <cell r="V160">
            <v>6.7</v>
          </cell>
          <cell r="W160">
            <v>0</v>
          </cell>
          <cell r="X160">
            <v>4</v>
          </cell>
          <cell r="Y160">
            <v>0.45</v>
          </cell>
          <cell r="Z160">
            <v>6.7</v>
          </cell>
          <cell r="AA160">
            <v>0</v>
          </cell>
          <cell r="AB160">
            <v>4</v>
          </cell>
          <cell r="AC160">
            <v>0.45</v>
          </cell>
          <cell r="AD160">
            <v>6.7</v>
          </cell>
          <cell r="AE160">
            <v>0</v>
          </cell>
          <cell r="AF160" t="str">
            <v>2001</v>
          </cell>
          <cell r="AG160">
            <v>4</v>
          </cell>
          <cell r="AH160">
            <v>0.45</v>
          </cell>
          <cell r="AI160">
            <v>2.86</v>
          </cell>
          <cell r="AJ160">
            <v>0.32</v>
          </cell>
          <cell r="AK160">
            <v>4.7799999999999994</v>
          </cell>
        </row>
        <row r="161">
          <cell r="A161" t="str">
            <v>Netherlands</v>
          </cell>
          <cell r="B161" t="str">
            <v>IC</v>
          </cell>
          <cell r="C161">
            <v>1</v>
          </cell>
          <cell r="D161">
            <v>3</v>
          </cell>
          <cell r="E161">
            <v>5.19</v>
          </cell>
          <cell r="F161">
            <v>0.4</v>
          </cell>
          <cell r="G161">
            <v>7.5900000000000007</v>
          </cell>
          <cell r="H161">
            <v>5.29</v>
          </cell>
          <cell r="I161">
            <v>0.41</v>
          </cell>
          <cell r="J161">
            <v>7.75</v>
          </cell>
          <cell r="K161">
            <v>2.1080368906455763E-2</v>
          </cell>
          <cell r="L161">
            <v>5.4</v>
          </cell>
          <cell r="M161">
            <v>0.42</v>
          </cell>
          <cell r="N161">
            <v>7.92</v>
          </cell>
          <cell r="O161">
            <v>2.1935483870967734E-2</v>
          </cell>
          <cell r="P161">
            <v>5.56</v>
          </cell>
          <cell r="Q161">
            <v>0.43</v>
          </cell>
          <cell r="R161">
            <v>8.14</v>
          </cell>
          <cell r="S161">
            <v>2.777777777777786E-2</v>
          </cell>
          <cell r="T161">
            <v>5.73</v>
          </cell>
          <cell r="U161">
            <v>0.45</v>
          </cell>
          <cell r="V161">
            <v>8.43</v>
          </cell>
          <cell r="W161">
            <v>3.5626535626535519E-2</v>
          </cell>
          <cell r="X161">
            <v>5.73</v>
          </cell>
          <cell r="Y161">
            <v>0.45</v>
          </cell>
          <cell r="Z161">
            <v>8.43</v>
          </cell>
          <cell r="AA161">
            <v>0</v>
          </cell>
          <cell r="AB161">
            <v>6.59</v>
          </cell>
          <cell r="AC161">
            <v>0.52</v>
          </cell>
          <cell r="AD161">
            <v>9.7100000000000009</v>
          </cell>
          <cell r="AE161">
            <v>0.1518386714116253</v>
          </cell>
          <cell r="AF161" t="str">
            <v>2003</v>
          </cell>
          <cell r="AG161">
            <v>5.73</v>
          </cell>
          <cell r="AH161">
            <v>0.45</v>
          </cell>
          <cell r="AI161">
            <v>5.88</v>
          </cell>
          <cell r="AJ161">
            <v>0.46</v>
          </cell>
          <cell r="AK161">
            <v>8.64</v>
          </cell>
        </row>
        <row r="162">
          <cell r="A162" t="str">
            <v>"- Netherlands Antilles</v>
          </cell>
          <cell r="B162" t="str">
            <v>IC</v>
          </cell>
          <cell r="C162">
            <v>2</v>
          </cell>
          <cell r="D162">
            <v>1</v>
          </cell>
          <cell r="E162">
            <v>4.2</v>
          </cell>
          <cell r="F162">
            <v>0.6</v>
          </cell>
          <cell r="G162">
            <v>7.8</v>
          </cell>
          <cell r="H162">
            <v>4.2</v>
          </cell>
          <cell r="I162">
            <v>0.6</v>
          </cell>
          <cell r="J162">
            <v>7.8</v>
          </cell>
          <cell r="K162">
            <v>0</v>
          </cell>
          <cell r="L162">
            <v>4.2</v>
          </cell>
          <cell r="M162">
            <v>0.6</v>
          </cell>
          <cell r="N162">
            <v>7.8</v>
          </cell>
          <cell r="O162">
            <v>0</v>
          </cell>
          <cell r="P162">
            <v>4.2</v>
          </cell>
          <cell r="Q162">
            <v>0.6</v>
          </cell>
          <cell r="R162">
            <v>7.8</v>
          </cell>
          <cell r="S162">
            <v>0</v>
          </cell>
          <cell r="T162">
            <v>5</v>
          </cell>
          <cell r="U162">
            <v>1</v>
          </cell>
          <cell r="V162">
            <v>11</v>
          </cell>
          <cell r="W162">
            <v>0.4102564102564103</v>
          </cell>
          <cell r="X162">
            <v>5</v>
          </cell>
          <cell r="Y162">
            <v>1</v>
          </cell>
          <cell r="Z162">
            <v>11</v>
          </cell>
          <cell r="AA162">
            <v>0</v>
          </cell>
          <cell r="AB162">
            <v>5</v>
          </cell>
          <cell r="AC162">
            <v>1</v>
          </cell>
          <cell r="AD162">
            <v>11</v>
          </cell>
          <cell r="AE162">
            <v>0</v>
          </cell>
          <cell r="AF162" t="str">
            <v>2003</v>
          </cell>
          <cell r="AG162">
            <v>5</v>
          </cell>
          <cell r="AH162">
            <v>1</v>
          </cell>
          <cell r="AI162">
            <v>4.0199999999999996</v>
          </cell>
          <cell r="AJ162">
            <v>0.8</v>
          </cell>
          <cell r="AK162">
            <v>8.82</v>
          </cell>
        </row>
        <row r="163">
          <cell r="A163" t="str">
            <v>"- Aruba</v>
          </cell>
          <cell r="B163" t="str">
            <v>IC</v>
          </cell>
          <cell r="C163">
            <v>2</v>
          </cell>
          <cell r="D163">
            <v>1</v>
          </cell>
          <cell r="E163">
            <v>4.2</v>
          </cell>
          <cell r="F163">
            <v>0.6</v>
          </cell>
          <cell r="G163">
            <v>7.8</v>
          </cell>
          <cell r="H163">
            <v>4.2</v>
          </cell>
          <cell r="I163">
            <v>0.6</v>
          </cell>
          <cell r="J163">
            <v>7.8</v>
          </cell>
          <cell r="K163">
            <v>0</v>
          </cell>
          <cell r="L163">
            <v>4.2</v>
          </cell>
          <cell r="M163">
            <v>0.6</v>
          </cell>
          <cell r="N163">
            <v>7.8</v>
          </cell>
          <cell r="O163">
            <v>0</v>
          </cell>
          <cell r="P163">
            <v>4.2</v>
          </cell>
          <cell r="Q163">
            <v>0.6</v>
          </cell>
          <cell r="R163">
            <v>7.8</v>
          </cell>
          <cell r="S163">
            <v>0</v>
          </cell>
          <cell r="T163">
            <v>4.2</v>
          </cell>
          <cell r="U163">
            <v>0.6</v>
          </cell>
          <cell r="V163">
            <v>7.8</v>
          </cell>
          <cell r="W163">
            <v>0</v>
          </cell>
          <cell r="X163">
            <v>4.2</v>
          </cell>
          <cell r="Y163">
            <v>0.6</v>
          </cell>
          <cell r="Z163">
            <v>7.8</v>
          </cell>
          <cell r="AA163">
            <v>0</v>
          </cell>
          <cell r="AB163">
            <v>4.2</v>
          </cell>
          <cell r="AC163">
            <v>0.6</v>
          </cell>
          <cell r="AD163">
            <v>7.8</v>
          </cell>
          <cell r="AE163">
            <v>0</v>
          </cell>
          <cell r="AF163" t="str">
            <v>2001</v>
          </cell>
          <cell r="AG163">
            <v>4.2</v>
          </cell>
          <cell r="AH163">
            <v>0.6</v>
          </cell>
          <cell r="AI163">
            <v>3</v>
          </cell>
          <cell r="AJ163">
            <v>0.43</v>
          </cell>
          <cell r="AK163">
            <v>5.58</v>
          </cell>
        </row>
        <row r="164">
          <cell r="A164" t="str">
            <v>New Zealand - Air parcels</v>
          </cell>
          <cell r="B164" t="str">
            <v>IC</v>
          </cell>
          <cell r="C164">
            <v>1</v>
          </cell>
          <cell r="D164">
            <v>4</v>
          </cell>
          <cell r="E164">
            <v>5.24</v>
          </cell>
          <cell r="F164">
            <v>1.1000000000000001</v>
          </cell>
          <cell r="G164">
            <v>11.84</v>
          </cell>
          <cell r="H164">
            <v>5.24</v>
          </cell>
          <cell r="I164">
            <v>1.1000000000000001</v>
          </cell>
          <cell r="J164">
            <v>11.84</v>
          </cell>
          <cell r="K164">
            <v>0</v>
          </cell>
          <cell r="L164">
            <v>6</v>
          </cell>
          <cell r="M164">
            <v>1.1000000000000001</v>
          </cell>
          <cell r="N164">
            <v>12.600000000000001</v>
          </cell>
          <cell r="O164">
            <v>6.4189189189189325E-2</v>
          </cell>
          <cell r="P164">
            <v>6</v>
          </cell>
          <cell r="Q164">
            <v>1.1000000000000001</v>
          </cell>
          <cell r="R164">
            <v>12.600000000000001</v>
          </cell>
          <cell r="S164">
            <v>0</v>
          </cell>
          <cell r="T164">
            <v>6</v>
          </cell>
          <cell r="U164">
            <v>1.1000000000000001</v>
          </cell>
          <cell r="V164">
            <v>12.600000000000001</v>
          </cell>
          <cell r="W164">
            <v>0</v>
          </cell>
          <cell r="X164">
            <v>6</v>
          </cell>
          <cell r="Y164">
            <v>1.1000000000000001</v>
          </cell>
          <cell r="Z164">
            <v>12.600000000000001</v>
          </cell>
          <cell r="AA164">
            <v>0</v>
          </cell>
          <cell r="AB164">
            <v>6</v>
          </cell>
          <cell r="AC164">
            <v>1.1000000000000001</v>
          </cell>
          <cell r="AD164">
            <v>12.600000000000001</v>
          </cell>
          <cell r="AE164">
            <v>0</v>
          </cell>
          <cell r="AF164" t="str">
            <v>2001</v>
          </cell>
          <cell r="AG164">
            <v>6</v>
          </cell>
          <cell r="AH164">
            <v>1.1000000000000001</v>
          </cell>
          <cell r="AI164">
            <v>6</v>
          </cell>
          <cell r="AJ164">
            <v>1.1000000000000001</v>
          </cell>
          <cell r="AK164">
            <v>12.600000000000001</v>
          </cell>
        </row>
        <row r="165">
          <cell r="A165" t="str">
            <v>New Zealand  - Surface parcels</v>
          </cell>
          <cell r="B165" t="str">
            <v>IC</v>
          </cell>
          <cell r="C165">
            <v>1</v>
          </cell>
          <cell r="D165">
            <v>4</v>
          </cell>
          <cell r="E165">
            <v>5.24</v>
          </cell>
          <cell r="F165">
            <v>0.95</v>
          </cell>
          <cell r="G165">
            <v>10.94</v>
          </cell>
          <cell r="H165">
            <v>5.24</v>
          </cell>
          <cell r="I165">
            <v>0.95</v>
          </cell>
          <cell r="J165">
            <v>10.94</v>
          </cell>
          <cell r="K165">
            <v>0</v>
          </cell>
          <cell r="L165">
            <v>6</v>
          </cell>
          <cell r="M165">
            <v>0.95</v>
          </cell>
          <cell r="N165">
            <v>11.7</v>
          </cell>
          <cell r="O165">
            <v>6.9469835466179145E-2</v>
          </cell>
          <cell r="P165">
            <v>6</v>
          </cell>
          <cell r="Q165">
            <v>0.95</v>
          </cell>
          <cell r="R165">
            <v>11.7</v>
          </cell>
          <cell r="S165">
            <v>0</v>
          </cell>
          <cell r="T165">
            <v>6</v>
          </cell>
          <cell r="U165">
            <v>0.95</v>
          </cell>
          <cell r="V165">
            <v>11.7</v>
          </cell>
          <cell r="W165">
            <v>0</v>
          </cell>
          <cell r="X165">
            <v>6</v>
          </cell>
          <cell r="Y165">
            <v>0.95</v>
          </cell>
          <cell r="Z165">
            <v>11.7</v>
          </cell>
          <cell r="AA165">
            <v>0</v>
          </cell>
          <cell r="AB165">
            <v>6</v>
          </cell>
          <cell r="AC165">
            <v>0.95</v>
          </cell>
          <cell r="AD165">
            <v>11.7</v>
          </cell>
          <cell r="AE165">
            <v>0</v>
          </cell>
          <cell r="AF165" t="str">
            <v>2001</v>
          </cell>
          <cell r="AG165">
            <v>6</v>
          </cell>
          <cell r="AH165">
            <v>0.95</v>
          </cell>
          <cell r="AI165">
            <v>6</v>
          </cell>
          <cell r="AJ165">
            <v>0.95</v>
          </cell>
          <cell r="AK165">
            <v>11.7</v>
          </cell>
        </row>
        <row r="166">
          <cell r="A166" t="str">
            <v>Nicaragua</v>
          </cell>
          <cell r="B166" t="str">
            <v>TRAC1</v>
          </cell>
          <cell r="C166">
            <v>2</v>
          </cell>
          <cell r="D166">
            <v>1</v>
          </cell>
          <cell r="E166">
            <v>4</v>
          </cell>
          <cell r="F166">
            <v>0.25</v>
          </cell>
          <cell r="G166">
            <v>5.5</v>
          </cell>
          <cell r="H166">
            <v>4</v>
          </cell>
          <cell r="I166">
            <v>0.25</v>
          </cell>
          <cell r="J166">
            <v>5.5</v>
          </cell>
          <cell r="K166">
            <v>0</v>
          </cell>
          <cell r="L166">
            <v>4</v>
          </cell>
          <cell r="M166">
            <v>0.25</v>
          </cell>
          <cell r="N166">
            <v>5.5</v>
          </cell>
          <cell r="O166">
            <v>0</v>
          </cell>
          <cell r="P166">
            <v>4</v>
          </cell>
          <cell r="Q166">
            <v>0.25</v>
          </cell>
          <cell r="R166">
            <v>5.5</v>
          </cell>
          <cell r="S166">
            <v>0</v>
          </cell>
          <cell r="T166">
            <v>4</v>
          </cell>
          <cell r="U166">
            <v>0.74</v>
          </cell>
          <cell r="V166">
            <v>8.44</v>
          </cell>
          <cell r="W166">
            <v>0.53454545454545443</v>
          </cell>
          <cell r="X166">
            <v>4</v>
          </cell>
          <cell r="Y166">
            <v>0.74</v>
          </cell>
          <cell r="Z166">
            <v>8.44</v>
          </cell>
          <cell r="AA166">
            <v>0</v>
          </cell>
          <cell r="AB166">
            <v>4</v>
          </cell>
          <cell r="AC166">
            <v>0.74</v>
          </cell>
          <cell r="AD166">
            <v>8.44</v>
          </cell>
          <cell r="AE166">
            <v>0</v>
          </cell>
          <cell r="AF166" t="str">
            <v>2003</v>
          </cell>
          <cell r="AG166">
            <v>4</v>
          </cell>
          <cell r="AH166">
            <v>0.74</v>
          </cell>
          <cell r="AI166">
            <v>3.71</v>
          </cell>
          <cell r="AJ166">
            <v>0.69</v>
          </cell>
          <cell r="AK166">
            <v>7.85</v>
          </cell>
        </row>
        <row r="167">
          <cell r="A167" t="str">
            <v>Niger</v>
          </cell>
          <cell r="B167" t="str">
            <v>TRAC1</v>
          </cell>
          <cell r="C167">
            <v>2</v>
          </cell>
          <cell r="D167">
            <v>5</v>
          </cell>
          <cell r="E167">
            <v>4.2699999999999996</v>
          </cell>
          <cell r="F167">
            <v>0.8</v>
          </cell>
          <cell r="G167">
            <v>9.07</v>
          </cell>
          <cell r="H167">
            <v>4.2699999999999996</v>
          </cell>
          <cell r="I167">
            <v>0.8</v>
          </cell>
          <cell r="J167">
            <v>9.07</v>
          </cell>
          <cell r="K167">
            <v>0</v>
          </cell>
          <cell r="L167">
            <v>4.2699999999999996</v>
          </cell>
          <cell r="M167">
            <v>0.8</v>
          </cell>
          <cell r="N167">
            <v>9.07</v>
          </cell>
          <cell r="O167">
            <v>0</v>
          </cell>
          <cell r="P167">
            <v>4.2699999999999996</v>
          </cell>
          <cell r="Q167">
            <v>0.8</v>
          </cell>
          <cell r="R167">
            <v>9.07</v>
          </cell>
          <cell r="S167">
            <v>0</v>
          </cell>
          <cell r="T167">
            <v>4.2699999999999996</v>
          </cell>
          <cell r="U167">
            <v>0.8</v>
          </cell>
          <cell r="V167">
            <v>9.07</v>
          </cell>
          <cell r="W167">
            <v>0</v>
          </cell>
          <cell r="X167">
            <v>4.2699999999999996</v>
          </cell>
          <cell r="Y167">
            <v>0.8</v>
          </cell>
          <cell r="Z167">
            <v>9.07</v>
          </cell>
          <cell r="AA167">
            <v>0</v>
          </cell>
          <cell r="AB167">
            <v>4.2699999999999996</v>
          </cell>
          <cell r="AC167">
            <v>0.8</v>
          </cell>
          <cell r="AD167">
            <v>9.07</v>
          </cell>
          <cell r="AE167">
            <v>0</v>
          </cell>
          <cell r="AF167" t="str">
            <v>2001</v>
          </cell>
          <cell r="AG167">
            <v>4.2699999999999996</v>
          </cell>
          <cell r="AH167">
            <v>0.8</v>
          </cell>
          <cell r="AI167">
            <v>3.2</v>
          </cell>
          <cell r="AJ167">
            <v>0.6</v>
          </cell>
          <cell r="AK167">
            <v>6.8</v>
          </cell>
        </row>
        <row r="168">
          <cell r="A168" t="str">
            <v>Nigeria</v>
          </cell>
          <cell r="B168" t="str">
            <v>TRAC1</v>
          </cell>
          <cell r="C168">
            <v>2</v>
          </cell>
          <cell r="D168">
            <v>5</v>
          </cell>
          <cell r="E168">
            <v>5.2</v>
          </cell>
          <cell r="F168">
            <v>0.8</v>
          </cell>
          <cell r="G168">
            <v>10</v>
          </cell>
          <cell r="H168">
            <v>5.2</v>
          </cell>
          <cell r="I168">
            <v>0.8</v>
          </cell>
          <cell r="J168">
            <v>10</v>
          </cell>
          <cell r="K168">
            <v>0</v>
          </cell>
          <cell r="L168">
            <v>5.2</v>
          </cell>
          <cell r="M168">
            <v>0.8</v>
          </cell>
          <cell r="N168">
            <v>10</v>
          </cell>
          <cell r="O168">
            <v>0</v>
          </cell>
          <cell r="P168">
            <v>5.2</v>
          </cell>
          <cell r="Q168">
            <v>0.8</v>
          </cell>
          <cell r="R168">
            <v>10</v>
          </cell>
          <cell r="S168">
            <v>0</v>
          </cell>
          <cell r="T168">
            <v>6.2</v>
          </cell>
          <cell r="U168">
            <v>0.9</v>
          </cell>
          <cell r="V168">
            <v>11.600000000000001</v>
          </cell>
          <cell r="W168">
            <v>0.16000000000000014</v>
          </cell>
          <cell r="X168">
            <v>6.2</v>
          </cell>
          <cell r="Y168">
            <v>0.9</v>
          </cell>
          <cell r="Z168">
            <v>11.600000000000001</v>
          </cell>
          <cell r="AA168">
            <v>0</v>
          </cell>
          <cell r="AB168">
            <v>6.25</v>
          </cell>
          <cell r="AC168">
            <v>0.95</v>
          </cell>
          <cell r="AD168">
            <v>11.95</v>
          </cell>
          <cell r="AE168">
            <v>3.0172413793103262E-2</v>
          </cell>
          <cell r="AF168" t="str">
            <v>2003</v>
          </cell>
          <cell r="AG168">
            <v>6.2</v>
          </cell>
          <cell r="AH168">
            <v>0.9</v>
          </cell>
          <cell r="AI168">
            <v>5.53</v>
          </cell>
          <cell r="AJ168">
            <v>0.8</v>
          </cell>
          <cell r="AK168">
            <v>10.330000000000002</v>
          </cell>
        </row>
        <row r="169">
          <cell r="A169" t="str">
            <v>Norway</v>
          </cell>
          <cell r="B169" t="str">
            <v>IC</v>
          </cell>
          <cell r="C169">
            <v>1</v>
          </cell>
          <cell r="D169">
            <v>3</v>
          </cell>
          <cell r="E169">
            <v>5.4</v>
          </cell>
          <cell r="F169">
            <v>0.6</v>
          </cell>
          <cell r="G169">
            <v>9</v>
          </cell>
          <cell r="H169">
            <v>5.9</v>
          </cell>
          <cell r="I169">
            <v>0.6</v>
          </cell>
          <cell r="J169">
            <v>9.5</v>
          </cell>
          <cell r="K169">
            <v>5.5555555555555552E-2</v>
          </cell>
          <cell r="L169">
            <v>6.5</v>
          </cell>
          <cell r="M169">
            <v>0.6</v>
          </cell>
          <cell r="N169">
            <v>10.1</v>
          </cell>
          <cell r="O169">
            <v>6.3157894736842066E-2</v>
          </cell>
          <cell r="P169">
            <v>6.5</v>
          </cell>
          <cell r="Q169">
            <v>0.6</v>
          </cell>
          <cell r="R169">
            <v>10.1</v>
          </cell>
          <cell r="S169">
            <v>0</v>
          </cell>
          <cell r="T169">
            <v>7.15</v>
          </cell>
          <cell r="U169">
            <v>0.66</v>
          </cell>
          <cell r="V169">
            <v>11.11</v>
          </cell>
          <cell r="W169">
            <v>9.9999999999999978E-2</v>
          </cell>
          <cell r="X169">
            <v>8.5</v>
          </cell>
          <cell r="Y169">
            <v>0.73</v>
          </cell>
          <cell r="Z169">
            <v>12.879999999999999</v>
          </cell>
          <cell r="AA169">
            <v>0.15931593159315929</v>
          </cell>
          <cell r="AB169">
            <v>8.7899999999999991</v>
          </cell>
          <cell r="AC169">
            <v>0.75</v>
          </cell>
          <cell r="AD169">
            <v>13.29</v>
          </cell>
          <cell r="AE169">
            <v>3.1832298136645974E-2</v>
          </cell>
          <cell r="AF169" t="str">
            <v>2004</v>
          </cell>
          <cell r="AG169">
            <v>8.5</v>
          </cell>
          <cell r="AH169">
            <v>0.73</v>
          </cell>
          <cell r="AI169">
            <v>8.5</v>
          </cell>
          <cell r="AJ169">
            <v>0.73</v>
          </cell>
          <cell r="AK169">
            <v>12.879999999999999</v>
          </cell>
        </row>
        <row r="170">
          <cell r="A170" t="str">
            <v>Oman</v>
          </cell>
          <cell r="B170" t="str">
            <v>NCC</v>
          </cell>
          <cell r="C170">
            <v>2</v>
          </cell>
          <cell r="D170">
            <v>4</v>
          </cell>
          <cell r="E170">
            <v>5.5</v>
          </cell>
          <cell r="F170">
            <v>0.5</v>
          </cell>
          <cell r="G170">
            <v>8.5</v>
          </cell>
          <cell r="H170">
            <v>5.5</v>
          </cell>
          <cell r="I170">
            <v>0.5</v>
          </cell>
          <cell r="J170">
            <v>8.5</v>
          </cell>
          <cell r="K170">
            <v>0</v>
          </cell>
          <cell r="L170">
            <v>5.5</v>
          </cell>
          <cell r="M170">
            <v>0.5</v>
          </cell>
          <cell r="N170">
            <v>8.5</v>
          </cell>
          <cell r="O170">
            <v>0</v>
          </cell>
          <cell r="P170">
            <v>5.5</v>
          </cell>
          <cell r="Q170">
            <v>0.5</v>
          </cell>
          <cell r="R170">
            <v>8.5</v>
          </cell>
          <cell r="S170">
            <v>0</v>
          </cell>
          <cell r="T170">
            <v>5.5</v>
          </cell>
          <cell r="U170">
            <v>0.5</v>
          </cell>
          <cell r="V170">
            <v>8.5</v>
          </cell>
          <cell r="W170">
            <v>0</v>
          </cell>
          <cell r="X170">
            <v>5.5</v>
          </cell>
          <cell r="Y170">
            <v>0.5</v>
          </cell>
          <cell r="Z170">
            <v>8.5</v>
          </cell>
          <cell r="AA170">
            <v>0</v>
          </cell>
          <cell r="AB170">
            <v>3.5</v>
          </cell>
          <cell r="AC170">
            <v>0.5</v>
          </cell>
          <cell r="AD170">
            <v>6.5</v>
          </cell>
          <cell r="AE170">
            <v>-0.23529411764705882</v>
          </cell>
          <cell r="AF170" t="str">
            <v>2001</v>
          </cell>
          <cell r="AG170">
            <v>5.5</v>
          </cell>
          <cell r="AH170">
            <v>0.5</v>
          </cell>
          <cell r="AI170">
            <v>4.5199999999999996</v>
          </cell>
          <cell r="AJ170">
            <v>0.41</v>
          </cell>
          <cell r="AK170">
            <v>6.9799999999999995</v>
          </cell>
        </row>
        <row r="171">
          <cell r="A171" t="str">
            <v>Pakistan   - Air parcels</v>
          </cell>
          <cell r="B171" t="str">
            <v>TRAC1</v>
          </cell>
          <cell r="C171">
            <v>2</v>
          </cell>
          <cell r="D171">
            <v>4</v>
          </cell>
          <cell r="E171">
            <v>5</v>
          </cell>
          <cell r="F171">
            <v>0.64</v>
          </cell>
          <cell r="G171">
            <v>8.84</v>
          </cell>
          <cell r="H171">
            <v>5</v>
          </cell>
          <cell r="I171">
            <v>0.64</v>
          </cell>
          <cell r="J171">
            <v>8.84</v>
          </cell>
          <cell r="K171">
            <v>0</v>
          </cell>
          <cell r="L171">
            <v>4</v>
          </cell>
          <cell r="M171">
            <v>0.51</v>
          </cell>
          <cell r="N171">
            <v>7.0600000000000005</v>
          </cell>
          <cell r="O171">
            <v>-0.20135746606334834</v>
          </cell>
          <cell r="P171">
            <v>4</v>
          </cell>
          <cell r="Q171">
            <v>0.51</v>
          </cell>
          <cell r="R171">
            <v>7.0600000000000005</v>
          </cell>
          <cell r="S171">
            <v>0</v>
          </cell>
          <cell r="T171">
            <v>4</v>
          </cell>
          <cell r="U171">
            <v>0.51</v>
          </cell>
          <cell r="V171">
            <v>7.0600000000000005</v>
          </cell>
          <cell r="W171">
            <v>0</v>
          </cell>
          <cell r="X171">
            <v>4</v>
          </cell>
          <cell r="Y171">
            <v>0.51</v>
          </cell>
          <cell r="Z171">
            <v>7.0600000000000005</v>
          </cell>
          <cell r="AA171">
            <v>0</v>
          </cell>
          <cell r="AB171">
            <v>4</v>
          </cell>
          <cell r="AC171">
            <v>0.51</v>
          </cell>
          <cell r="AD171">
            <v>7.0600000000000005</v>
          </cell>
          <cell r="AE171">
            <v>0</v>
          </cell>
          <cell r="AF171" t="str">
            <v>2001</v>
          </cell>
          <cell r="AG171">
            <v>4</v>
          </cell>
          <cell r="AH171">
            <v>0.51</v>
          </cell>
          <cell r="AI171">
            <v>3.93</v>
          </cell>
          <cell r="AJ171">
            <v>0.5</v>
          </cell>
          <cell r="AK171">
            <v>6.93</v>
          </cell>
        </row>
        <row r="172">
          <cell r="A172" t="str">
            <v>Pakistan     - Surface parcels</v>
          </cell>
          <cell r="B172" t="str">
            <v>TRAC1</v>
          </cell>
          <cell r="C172">
            <v>2</v>
          </cell>
          <cell r="D172">
            <v>4</v>
          </cell>
          <cell r="E172">
            <v>5</v>
          </cell>
          <cell r="F172">
            <v>0.49</v>
          </cell>
          <cell r="G172">
            <v>7.9399999999999995</v>
          </cell>
          <cell r="H172">
            <v>5</v>
          </cell>
          <cell r="I172">
            <v>0.49</v>
          </cell>
          <cell r="J172">
            <v>7.9399999999999995</v>
          </cell>
          <cell r="K172">
            <v>0</v>
          </cell>
          <cell r="L172">
            <v>4</v>
          </cell>
          <cell r="M172">
            <v>0.39</v>
          </cell>
          <cell r="N172">
            <v>6.34</v>
          </cell>
          <cell r="O172">
            <v>-0.20151133501259444</v>
          </cell>
          <cell r="P172">
            <v>4</v>
          </cell>
          <cell r="Q172">
            <v>0.39</v>
          </cell>
          <cell r="R172">
            <v>6.34</v>
          </cell>
          <cell r="S172">
            <v>0</v>
          </cell>
          <cell r="T172">
            <v>4</v>
          </cell>
          <cell r="U172">
            <v>0.39</v>
          </cell>
          <cell r="V172">
            <v>6.34</v>
          </cell>
          <cell r="W172">
            <v>0</v>
          </cell>
          <cell r="X172">
            <v>4</v>
          </cell>
          <cell r="Y172">
            <v>0.39</v>
          </cell>
          <cell r="Z172">
            <v>6.34</v>
          </cell>
          <cell r="AA172">
            <v>0</v>
          </cell>
          <cell r="AB172">
            <v>4</v>
          </cell>
          <cell r="AC172">
            <v>0.39</v>
          </cell>
          <cell r="AD172">
            <v>6.34</v>
          </cell>
          <cell r="AE172">
            <v>0</v>
          </cell>
          <cell r="AF172" t="str">
            <v>2001</v>
          </cell>
          <cell r="AG172">
            <v>4</v>
          </cell>
          <cell r="AH172">
            <v>0.39</v>
          </cell>
          <cell r="AI172">
            <v>3.93</v>
          </cell>
          <cell r="AJ172">
            <v>0.38</v>
          </cell>
          <cell r="AK172">
            <v>6.2100000000000009</v>
          </cell>
        </row>
        <row r="173">
          <cell r="A173" t="str">
            <v>Panama (Rep.)</v>
          </cell>
          <cell r="B173" t="str">
            <v>TRAC1</v>
          </cell>
          <cell r="C173">
            <v>2</v>
          </cell>
          <cell r="D173">
            <v>1</v>
          </cell>
          <cell r="E173">
            <v>3.75</v>
          </cell>
          <cell r="F173">
            <v>0.5</v>
          </cell>
          <cell r="G173">
            <v>6.75</v>
          </cell>
          <cell r="H173">
            <v>3.75</v>
          </cell>
          <cell r="I173">
            <v>0.5</v>
          </cell>
          <cell r="J173">
            <v>6.75</v>
          </cell>
          <cell r="K173">
            <v>0</v>
          </cell>
          <cell r="L173">
            <v>3.75</v>
          </cell>
          <cell r="M173">
            <v>0.5</v>
          </cell>
          <cell r="N173">
            <v>6.75</v>
          </cell>
          <cell r="O173">
            <v>0</v>
          </cell>
          <cell r="P173">
            <v>3.75</v>
          </cell>
          <cell r="Q173">
            <v>0.5</v>
          </cell>
          <cell r="R173">
            <v>6.75</v>
          </cell>
          <cell r="S173">
            <v>0</v>
          </cell>
          <cell r="T173">
            <v>3.75</v>
          </cell>
          <cell r="U173">
            <v>0.5</v>
          </cell>
          <cell r="V173">
            <v>6.75</v>
          </cell>
          <cell r="W173">
            <v>0</v>
          </cell>
          <cell r="X173">
            <v>3.75</v>
          </cell>
          <cell r="Y173">
            <v>0.5</v>
          </cell>
          <cell r="Z173">
            <v>6.75</v>
          </cell>
          <cell r="AA173">
            <v>0</v>
          </cell>
          <cell r="AB173">
            <v>3.75</v>
          </cell>
          <cell r="AC173">
            <v>0.5</v>
          </cell>
          <cell r="AD173">
            <v>6.75</v>
          </cell>
          <cell r="AE173">
            <v>0</v>
          </cell>
          <cell r="AF173" t="str">
            <v>2001</v>
          </cell>
          <cell r="AG173">
            <v>3.75</v>
          </cell>
          <cell r="AH173">
            <v>0.5</v>
          </cell>
          <cell r="AI173">
            <v>3.14</v>
          </cell>
          <cell r="AJ173">
            <v>0.39</v>
          </cell>
          <cell r="AK173">
            <v>5.48</v>
          </cell>
        </row>
        <row r="174">
          <cell r="A174" t="str">
            <v>Papua - New Guinea</v>
          </cell>
          <cell r="B174" t="str">
            <v>TRAC1</v>
          </cell>
          <cell r="C174">
            <v>2</v>
          </cell>
          <cell r="D174">
            <v>4</v>
          </cell>
          <cell r="E174">
            <v>7.16</v>
          </cell>
          <cell r="F174">
            <v>0.36</v>
          </cell>
          <cell r="G174">
            <v>9.32</v>
          </cell>
          <cell r="H174">
            <v>7.16</v>
          </cell>
          <cell r="I174">
            <v>0.36</v>
          </cell>
          <cell r="J174">
            <v>9.32</v>
          </cell>
          <cell r="K174">
            <v>0</v>
          </cell>
          <cell r="L174">
            <v>7.82</v>
          </cell>
          <cell r="M174">
            <v>0.7</v>
          </cell>
          <cell r="N174">
            <v>12.02</v>
          </cell>
          <cell r="O174">
            <v>0.28969957081545056</v>
          </cell>
          <cell r="P174">
            <v>7.82</v>
          </cell>
          <cell r="Q174">
            <v>0.7</v>
          </cell>
          <cell r="R174">
            <v>12.02</v>
          </cell>
          <cell r="S174">
            <v>0</v>
          </cell>
          <cell r="T174">
            <v>7</v>
          </cell>
          <cell r="U174">
            <v>1.24</v>
          </cell>
          <cell r="V174">
            <v>14.44</v>
          </cell>
          <cell r="W174">
            <v>0.20133111480865223</v>
          </cell>
          <cell r="X174">
            <v>7</v>
          </cell>
          <cell r="Y174">
            <v>1.24</v>
          </cell>
          <cell r="Z174">
            <v>14.44</v>
          </cell>
          <cell r="AA174">
            <v>0</v>
          </cell>
          <cell r="AB174">
            <v>7</v>
          </cell>
          <cell r="AC174">
            <v>1.24</v>
          </cell>
          <cell r="AD174">
            <v>14.44</v>
          </cell>
          <cell r="AE174">
            <v>0</v>
          </cell>
          <cell r="AF174" t="str">
            <v>2003</v>
          </cell>
          <cell r="AG174">
            <v>7</v>
          </cell>
          <cell r="AH174">
            <v>1.24</v>
          </cell>
          <cell r="AI174">
            <v>5</v>
          </cell>
          <cell r="AJ174">
            <v>0.89</v>
          </cell>
          <cell r="AK174">
            <v>10.34</v>
          </cell>
        </row>
        <row r="175">
          <cell r="A175" t="str">
            <v>Paraguay</v>
          </cell>
          <cell r="B175" t="str">
            <v>TRAC1</v>
          </cell>
          <cell r="C175">
            <v>2</v>
          </cell>
          <cell r="D175">
            <v>1</v>
          </cell>
          <cell r="E175">
            <v>3.94</v>
          </cell>
          <cell r="F175">
            <v>0.83</v>
          </cell>
          <cell r="G175">
            <v>8.92</v>
          </cell>
          <cell r="H175">
            <v>4.33</v>
          </cell>
          <cell r="I175">
            <v>0.91</v>
          </cell>
          <cell r="J175">
            <v>9.7899999999999991</v>
          </cell>
          <cell r="K175">
            <v>9.7533632286995423E-2</v>
          </cell>
          <cell r="L175">
            <v>4.33</v>
          </cell>
          <cell r="M175">
            <v>0.91</v>
          </cell>
          <cell r="N175">
            <v>9.7899999999999991</v>
          </cell>
          <cell r="O175">
            <v>0</v>
          </cell>
          <cell r="P175">
            <v>4.33</v>
          </cell>
          <cell r="Q175">
            <v>0.91</v>
          </cell>
          <cell r="R175">
            <v>9.7899999999999991</v>
          </cell>
          <cell r="S175">
            <v>0</v>
          </cell>
          <cell r="T175">
            <v>4.33</v>
          </cell>
          <cell r="U175">
            <v>0.91</v>
          </cell>
          <cell r="V175">
            <v>9.7899999999999991</v>
          </cell>
          <cell r="W175">
            <v>0</v>
          </cell>
          <cell r="X175">
            <v>4.33</v>
          </cell>
          <cell r="Y175">
            <v>0.91</v>
          </cell>
          <cell r="Z175">
            <v>9.7899999999999991</v>
          </cell>
          <cell r="AA175">
            <v>0</v>
          </cell>
          <cell r="AB175">
            <v>4.5</v>
          </cell>
          <cell r="AC175">
            <v>0.91</v>
          </cell>
          <cell r="AD175">
            <v>9.9600000000000009</v>
          </cell>
          <cell r="AE175">
            <v>1.7364657814096192E-2</v>
          </cell>
          <cell r="AF175" t="str">
            <v>2001</v>
          </cell>
          <cell r="AG175">
            <v>4.33</v>
          </cell>
          <cell r="AH175">
            <v>0.91</v>
          </cell>
          <cell r="AI175">
            <v>4.0199999999999996</v>
          </cell>
          <cell r="AJ175">
            <v>0.84</v>
          </cell>
          <cell r="AK175">
            <v>9.0599999999999987</v>
          </cell>
        </row>
        <row r="176">
          <cell r="A176" t="str">
            <v>Peru</v>
          </cell>
          <cell r="B176" t="str">
            <v>TRAC1</v>
          </cell>
          <cell r="C176">
            <v>2</v>
          </cell>
          <cell r="D176">
            <v>1</v>
          </cell>
          <cell r="E176">
            <v>4.82</v>
          </cell>
          <cell r="F176">
            <v>1.05</v>
          </cell>
          <cell r="G176">
            <v>11.120000000000001</v>
          </cell>
          <cell r="H176">
            <v>4.82</v>
          </cell>
          <cell r="I176">
            <v>1.05</v>
          </cell>
          <cell r="J176">
            <v>11.120000000000001</v>
          </cell>
          <cell r="K176">
            <v>0</v>
          </cell>
          <cell r="L176">
            <v>4.82</v>
          </cell>
          <cell r="M176">
            <v>1.05</v>
          </cell>
          <cell r="N176">
            <v>11.120000000000001</v>
          </cell>
          <cell r="O176">
            <v>0</v>
          </cell>
          <cell r="P176">
            <v>4.82</v>
          </cell>
          <cell r="Q176">
            <v>1.05</v>
          </cell>
          <cell r="R176">
            <v>11.120000000000001</v>
          </cell>
          <cell r="S176">
            <v>0</v>
          </cell>
          <cell r="T176">
            <v>4.82</v>
          </cell>
          <cell r="U176">
            <v>1.05</v>
          </cell>
          <cell r="V176">
            <v>11.120000000000001</v>
          </cell>
          <cell r="W176">
            <v>0</v>
          </cell>
          <cell r="X176">
            <v>4.82</v>
          </cell>
          <cell r="Y176">
            <v>1.05</v>
          </cell>
          <cell r="Z176">
            <v>11.120000000000001</v>
          </cell>
          <cell r="AA176">
            <v>0</v>
          </cell>
          <cell r="AB176">
            <v>4.82</v>
          </cell>
          <cell r="AC176">
            <v>1.05</v>
          </cell>
          <cell r="AD176">
            <v>11.120000000000001</v>
          </cell>
          <cell r="AE176">
            <v>0</v>
          </cell>
          <cell r="AF176" t="str">
            <v>2001</v>
          </cell>
          <cell r="AG176">
            <v>4.82</v>
          </cell>
          <cell r="AH176">
            <v>1.05</v>
          </cell>
          <cell r="AI176">
            <v>4.3</v>
          </cell>
          <cell r="AJ176">
            <v>0.94</v>
          </cell>
          <cell r="AK176">
            <v>9.94</v>
          </cell>
        </row>
        <row r="177">
          <cell r="A177" t="str">
            <v>Philippines</v>
          </cell>
          <cell r="B177" t="str">
            <v>TRAC1</v>
          </cell>
          <cell r="C177">
            <v>2</v>
          </cell>
          <cell r="D177">
            <v>4</v>
          </cell>
          <cell r="E177">
            <v>4.33</v>
          </cell>
          <cell r="F177">
            <v>0.72</v>
          </cell>
          <cell r="G177">
            <v>8.65</v>
          </cell>
          <cell r="H177">
            <v>4.33</v>
          </cell>
          <cell r="I177">
            <v>0.72</v>
          </cell>
          <cell r="J177">
            <v>8.65</v>
          </cell>
          <cell r="K177">
            <v>0</v>
          </cell>
          <cell r="L177">
            <v>4.33</v>
          </cell>
          <cell r="M177">
            <v>0.72</v>
          </cell>
          <cell r="N177">
            <v>8.65</v>
          </cell>
          <cell r="O177">
            <v>0</v>
          </cell>
          <cell r="P177">
            <v>4.33</v>
          </cell>
          <cell r="Q177">
            <v>0.72</v>
          </cell>
          <cell r="R177">
            <v>8.65</v>
          </cell>
          <cell r="S177">
            <v>0</v>
          </cell>
          <cell r="T177">
            <v>4.33</v>
          </cell>
          <cell r="U177">
            <v>0.72</v>
          </cell>
          <cell r="V177">
            <v>8.65</v>
          </cell>
          <cell r="W177">
            <v>0</v>
          </cell>
          <cell r="X177">
            <v>4.33</v>
          </cell>
          <cell r="Y177">
            <v>0.72</v>
          </cell>
          <cell r="Z177">
            <v>8.65</v>
          </cell>
          <cell r="AA177">
            <v>0</v>
          </cell>
          <cell r="AB177">
            <v>4.33</v>
          </cell>
          <cell r="AC177">
            <v>0.72</v>
          </cell>
          <cell r="AD177">
            <v>8.65</v>
          </cell>
          <cell r="AE177">
            <v>0</v>
          </cell>
          <cell r="AF177" t="str">
            <v>2001</v>
          </cell>
          <cell r="AG177">
            <v>4.33</v>
          </cell>
          <cell r="AH177">
            <v>0.72</v>
          </cell>
          <cell r="AI177">
            <v>3.56</v>
          </cell>
          <cell r="AJ177">
            <v>0.59</v>
          </cell>
          <cell r="AK177">
            <v>7.1</v>
          </cell>
        </row>
        <row r="178">
          <cell r="A178" t="str">
            <v>Poland (Rep)</v>
          </cell>
          <cell r="B178" t="str">
            <v>TRAC1</v>
          </cell>
          <cell r="C178">
            <v>2</v>
          </cell>
          <cell r="D178">
            <v>2</v>
          </cell>
          <cell r="E178">
            <v>4.8</v>
          </cell>
          <cell r="F178">
            <v>0.6</v>
          </cell>
          <cell r="G178">
            <v>8.3999999999999986</v>
          </cell>
          <cell r="H178">
            <v>4.8</v>
          </cell>
          <cell r="I178">
            <v>0.6</v>
          </cell>
          <cell r="J178">
            <v>8.3999999999999986</v>
          </cell>
          <cell r="K178">
            <v>0</v>
          </cell>
          <cell r="L178">
            <v>4.8</v>
          </cell>
          <cell r="M178">
            <v>0.6</v>
          </cell>
          <cell r="N178">
            <v>8.3999999999999986</v>
          </cell>
          <cell r="O178">
            <v>0</v>
          </cell>
          <cell r="P178">
            <v>4.8</v>
          </cell>
          <cell r="Q178">
            <v>0.6</v>
          </cell>
          <cell r="R178">
            <v>8.3999999999999986</v>
          </cell>
          <cell r="S178">
            <v>0</v>
          </cell>
          <cell r="T178">
            <v>4.8</v>
          </cell>
          <cell r="U178">
            <v>0.6</v>
          </cell>
          <cell r="V178">
            <v>8.3999999999999986</v>
          </cell>
          <cell r="W178">
            <v>0</v>
          </cell>
          <cell r="X178">
            <v>4.8</v>
          </cell>
          <cell r="Y178">
            <v>0.6</v>
          </cell>
          <cell r="Z178">
            <v>8.3999999999999986</v>
          </cell>
          <cell r="AA178">
            <v>0</v>
          </cell>
          <cell r="AB178">
            <v>4.8</v>
          </cell>
          <cell r="AC178">
            <v>0.6</v>
          </cell>
          <cell r="AD178">
            <v>8.3999999999999986</v>
          </cell>
          <cell r="AE178">
            <v>0</v>
          </cell>
          <cell r="AF178" t="str">
            <v>2001</v>
          </cell>
          <cell r="AG178">
            <v>4.8</v>
          </cell>
          <cell r="AH178">
            <v>0.6</v>
          </cell>
          <cell r="AI178">
            <v>5.01</v>
          </cell>
          <cell r="AJ178">
            <v>0.63</v>
          </cell>
          <cell r="AK178">
            <v>8.7899999999999991</v>
          </cell>
        </row>
        <row r="179">
          <cell r="A179" t="str">
            <v>Portugal</v>
          </cell>
          <cell r="B179" t="str">
            <v>IC</v>
          </cell>
          <cell r="C179">
            <v>1</v>
          </cell>
          <cell r="D179">
            <v>3</v>
          </cell>
          <cell r="E179">
            <v>6.5</v>
          </cell>
          <cell r="F179">
            <v>0.51</v>
          </cell>
          <cell r="G179">
            <v>9.56</v>
          </cell>
          <cell r="H179">
            <v>6.72</v>
          </cell>
          <cell r="I179">
            <v>0.59</v>
          </cell>
          <cell r="J179">
            <v>10.26</v>
          </cell>
          <cell r="K179">
            <v>7.322175732217566E-2</v>
          </cell>
          <cell r="L179">
            <v>6.96</v>
          </cell>
          <cell r="M179">
            <v>0.61</v>
          </cell>
          <cell r="N179">
            <v>10.620000000000001</v>
          </cell>
          <cell r="O179">
            <v>3.508771929824573E-2</v>
          </cell>
          <cell r="P179">
            <v>6.96</v>
          </cell>
          <cell r="Q179">
            <v>0.61</v>
          </cell>
          <cell r="R179">
            <v>10.620000000000001</v>
          </cell>
          <cell r="S179">
            <v>0</v>
          </cell>
          <cell r="T179">
            <v>6.96</v>
          </cell>
          <cell r="U179">
            <v>0.61</v>
          </cell>
          <cell r="V179">
            <v>10.620000000000001</v>
          </cell>
          <cell r="W179">
            <v>0</v>
          </cell>
          <cell r="X179">
            <v>6.96</v>
          </cell>
          <cell r="Y179">
            <v>0.61</v>
          </cell>
          <cell r="Z179">
            <v>10.620000000000001</v>
          </cell>
          <cell r="AA179">
            <v>0</v>
          </cell>
          <cell r="AB179">
            <v>6.96</v>
          </cell>
          <cell r="AC179">
            <v>0.61</v>
          </cell>
          <cell r="AD179">
            <v>10.620000000000001</v>
          </cell>
          <cell r="AE179">
            <v>0</v>
          </cell>
          <cell r="AF179" t="str">
            <v>2001</v>
          </cell>
          <cell r="AG179">
            <v>6.96</v>
          </cell>
          <cell r="AH179">
            <v>0.61</v>
          </cell>
          <cell r="AI179">
            <v>7.21</v>
          </cell>
          <cell r="AJ179">
            <v>0.63</v>
          </cell>
          <cell r="AK179">
            <v>10.99</v>
          </cell>
        </row>
        <row r="180">
          <cell r="A180" t="str">
            <v>Qatar</v>
          </cell>
          <cell r="B180" t="str">
            <v>NCC</v>
          </cell>
          <cell r="C180">
            <v>2</v>
          </cell>
          <cell r="D180">
            <v>4</v>
          </cell>
          <cell r="E180">
            <v>4.28</v>
          </cell>
          <cell r="F180">
            <v>0.42</v>
          </cell>
          <cell r="G180">
            <v>6.8000000000000007</v>
          </cell>
          <cell r="H180">
            <v>4.28</v>
          </cell>
          <cell r="I180">
            <v>0.42</v>
          </cell>
          <cell r="J180">
            <v>6.8000000000000007</v>
          </cell>
          <cell r="K180">
            <v>0</v>
          </cell>
          <cell r="L180">
            <v>4.28</v>
          </cell>
          <cell r="M180">
            <v>0.42</v>
          </cell>
          <cell r="N180">
            <v>6.8000000000000007</v>
          </cell>
          <cell r="O180">
            <v>0</v>
          </cell>
          <cell r="P180">
            <v>4.28</v>
          </cell>
          <cell r="Q180">
            <v>0.42</v>
          </cell>
          <cell r="R180">
            <v>6.8000000000000007</v>
          </cell>
          <cell r="S180">
            <v>0</v>
          </cell>
          <cell r="T180">
            <v>4.28</v>
          </cell>
          <cell r="U180">
            <v>0.42</v>
          </cell>
          <cell r="V180">
            <v>6.8000000000000007</v>
          </cell>
          <cell r="W180">
            <v>0</v>
          </cell>
          <cell r="X180">
            <v>4.28</v>
          </cell>
          <cell r="Y180">
            <v>0.42</v>
          </cell>
          <cell r="Z180">
            <v>6.8000000000000007</v>
          </cell>
          <cell r="AA180">
            <v>0</v>
          </cell>
          <cell r="AB180">
            <v>4.28</v>
          </cell>
          <cell r="AC180">
            <v>0.42</v>
          </cell>
          <cell r="AD180">
            <v>6.8000000000000007</v>
          </cell>
          <cell r="AE180">
            <v>0</v>
          </cell>
          <cell r="AF180" t="str">
            <v>2001</v>
          </cell>
          <cell r="AG180">
            <v>4.28</v>
          </cell>
          <cell r="AH180">
            <v>0.42</v>
          </cell>
          <cell r="AI180">
            <v>4.28</v>
          </cell>
          <cell r="AJ180">
            <v>0.42</v>
          </cell>
          <cell r="AK180">
            <v>6.8000000000000007</v>
          </cell>
        </row>
        <row r="181">
          <cell r="A181" t="str">
            <v>Romania</v>
          </cell>
          <cell r="B181" t="str">
            <v>TRAC1</v>
          </cell>
          <cell r="C181">
            <v>2</v>
          </cell>
          <cell r="D181">
            <v>2</v>
          </cell>
          <cell r="E181">
            <v>5.58</v>
          </cell>
          <cell r="F181">
            <v>0.69</v>
          </cell>
          <cell r="G181">
            <v>9.7199999999999989</v>
          </cell>
          <cell r="H181">
            <v>5.58</v>
          </cell>
          <cell r="I181">
            <v>0.69</v>
          </cell>
          <cell r="J181">
            <v>9.7199999999999989</v>
          </cell>
          <cell r="K181">
            <v>0</v>
          </cell>
          <cell r="L181">
            <v>5.58</v>
          </cell>
          <cell r="M181">
            <v>0.69</v>
          </cell>
          <cell r="N181">
            <v>9.7199999999999989</v>
          </cell>
          <cell r="O181">
            <v>0</v>
          </cell>
          <cell r="P181">
            <v>5.58</v>
          </cell>
          <cell r="Q181">
            <v>0.69</v>
          </cell>
          <cell r="R181">
            <v>9.7199999999999989</v>
          </cell>
          <cell r="S181">
            <v>0</v>
          </cell>
          <cell r="T181">
            <v>5.58</v>
          </cell>
          <cell r="U181">
            <v>0.69</v>
          </cell>
          <cell r="V181">
            <v>9.7199999999999989</v>
          </cell>
          <cell r="W181">
            <v>0</v>
          </cell>
          <cell r="X181">
            <v>5.58</v>
          </cell>
          <cell r="Y181">
            <v>0.69</v>
          </cell>
          <cell r="Z181">
            <v>9.7199999999999989</v>
          </cell>
          <cell r="AA181">
            <v>0</v>
          </cell>
          <cell r="AB181">
            <v>5.58</v>
          </cell>
          <cell r="AC181">
            <v>0.69</v>
          </cell>
          <cell r="AD181">
            <v>9.7199999999999989</v>
          </cell>
          <cell r="AE181">
            <v>0</v>
          </cell>
          <cell r="AF181" t="str">
            <v>2001</v>
          </cell>
          <cell r="AG181">
            <v>5.58</v>
          </cell>
          <cell r="AH181">
            <v>0.69</v>
          </cell>
          <cell r="AI181">
            <v>5.18</v>
          </cell>
          <cell r="AJ181">
            <v>0.64</v>
          </cell>
          <cell r="AK181">
            <v>9.02</v>
          </cell>
        </row>
        <row r="182">
          <cell r="A182" t="str">
            <v>Russian Federation    - Air parcels</v>
          </cell>
          <cell r="B182" t="str">
            <v>TRAC1</v>
          </cell>
          <cell r="C182">
            <v>2</v>
          </cell>
          <cell r="D182">
            <v>2</v>
          </cell>
          <cell r="E182">
            <v>7.12</v>
          </cell>
          <cell r="F182">
            <v>1.4</v>
          </cell>
          <cell r="G182">
            <v>15.52</v>
          </cell>
          <cell r="H182">
            <v>7.12</v>
          </cell>
          <cell r="I182">
            <v>1.4</v>
          </cell>
          <cell r="J182">
            <v>15.52</v>
          </cell>
          <cell r="K182">
            <v>0</v>
          </cell>
          <cell r="L182">
            <v>7.12</v>
          </cell>
          <cell r="M182">
            <v>1.4</v>
          </cell>
          <cell r="N182">
            <v>15.52</v>
          </cell>
          <cell r="O182">
            <v>0</v>
          </cell>
          <cell r="P182">
            <v>7.12</v>
          </cell>
          <cell r="Q182">
            <v>1.4</v>
          </cell>
          <cell r="R182">
            <v>15.52</v>
          </cell>
          <cell r="S182">
            <v>0</v>
          </cell>
          <cell r="T182">
            <v>7.12</v>
          </cell>
          <cell r="U182">
            <v>1.4</v>
          </cell>
          <cell r="V182">
            <v>15.52</v>
          </cell>
          <cell r="W182">
            <v>0</v>
          </cell>
          <cell r="X182">
            <v>7.12</v>
          </cell>
          <cell r="Y182">
            <v>1.4</v>
          </cell>
          <cell r="Z182">
            <v>15.52</v>
          </cell>
          <cell r="AA182">
            <v>0</v>
          </cell>
          <cell r="AB182">
            <v>7.12</v>
          </cell>
          <cell r="AC182">
            <v>1.4</v>
          </cell>
          <cell r="AD182">
            <v>15.52</v>
          </cell>
          <cell r="AE182">
            <v>0</v>
          </cell>
          <cell r="AF182" t="str">
            <v>2001</v>
          </cell>
          <cell r="AG182">
            <v>7.12</v>
          </cell>
          <cell r="AH182">
            <v>1.4</v>
          </cell>
          <cell r="AI182">
            <v>6.61</v>
          </cell>
          <cell r="AJ182">
            <v>1.3</v>
          </cell>
          <cell r="AK182">
            <v>14.41</v>
          </cell>
        </row>
        <row r="183">
          <cell r="A183" t="str">
            <v>Russian Federation   - Surface parcels</v>
          </cell>
          <cell r="B183" t="str">
            <v>TRAC1</v>
          </cell>
          <cell r="C183">
            <v>2</v>
          </cell>
          <cell r="D183">
            <v>2</v>
          </cell>
          <cell r="E183">
            <v>7.12</v>
          </cell>
          <cell r="F183">
            <v>0.56000000000000005</v>
          </cell>
          <cell r="G183">
            <v>10.48</v>
          </cell>
          <cell r="H183">
            <v>7.12</v>
          </cell>
          <cell r="I183">
            <v>0.56000000000000005</v>
          </cell>
          <cell r="J183">
            <v>10.48</v>
          </cell>
          <cell r="K183">
            <v>0</v>
          </cell>
          <cell r="L183">
            <v>7.12</v>
          </cell>
          <cell r="M183">
            <v>0.56000000000000005</v>
          </cell>
          <cell r="N183">
            <v>10.48</v>
          </cell>
          <cell r="O183">
            <v>0</v>
          </cell>
          <cell r="P183">
            <v>7.12</v>
          </cell>
          <cell r="Q183">
            <v>0.56000000000000005</v>
          </cell>
          <cell r="R183">
            <v>10.48</v>
          </cell>
          <cell r="S183">
            <v>0</v>
          </cell>
          <cell r="T183">
            <v>7.12</v>
          </cell>
          <cell r="U183">
            <v>0.56000000000000005</v>
          </cell>
          <cell r="V183">
            <v>10.48</v>
          </cell>
          <cell r="W183">
            <v>0</v>
          </cell>
          <cell r="X183">
            <v>7.12</v>
          </cell>
          <cell r="Y183">
            <v>0.56000000000000005</v>
          </cell>
          <cell r="Z183">
            <v>10.48</v>
          </cell>
          <cell r="AA183">
            <v>0</v>
          </cell>
          <cell r="AB183">
            <v>7.12</v>
          </cell>
          <cell r="AC183">
            <v>0.56000000000000005</v>
          </cell>
          <cell r="AD183">
            <v>10.48</v>
          </cell>
          <cell r="AE183">
            <v>0</v>
          </cell>
          <cell r="AF183" t="str">
            <v>2001</v>
          </cell>
          <cell r="AG183">
            <v>7.12</v>
          </cell>
          <cell r="AH183">
            <v>0.56000000000000005</v>
          </cell>
          <cell r="AI183">
            <v>6.61</v>
          </cell>
          <cell r="AJ183">
            <v>0.52</v>
          </cell>
          <cell r="AK183">
            <v>9.73</v>
          </cell>
        </row>
        <row r="184">
          <cell r="A184" t="str">
            <v>Rwanda</v>
          </cell>
          <cell r="B184" t="str">
            <v>TRAC1</v>
          </cell>
          <cell r="C184">
            <v>2</v>
          </cell>
          <cell r="D184">
            <v>5</v>
          </cell>
          <cell r="E184">
            <v>4.6500000000000004</v>
          </cell>
          <cell r="F184">
            <v>0.55000000000000004</v>
          </cell>
          <cell r="G184">
            <v>7.9500000000000011</v>
          </cell>
          <cell r="H184">
            <v>4.6500000000000004</v>
          </cell>
          <cell r="I184">
            <v>0.55000000000000004</v>
          </cell>
          <cell r="J184">
            <v>7.9500000000000011</v>
          </cell>
          <cell r="K184">
            <v>0</v>
          </cell>
          <cell r="L184">
            <v>4.6500000000000004</v>
          </cell>
          <cell r="M184">
            <v>0.55000000000000004</v>
          </cell>
          <cell r="N184">
            <v>7.9500000000000011</v>
          </cell>
          <cell r="O184">
            <v>0</v>
          </cell>
          <cell r="P184">
            <v>4.6500000000000004</v>
          </cell>
          <cell r="Q184">
            <v>0.55000000000000004</v>
          </cell>
          <cell r="R184">
            <v>7.9500000000000011</v>
          </cell>
          <cell r="S184">
            <v>0</v>
          </cell>
          <cell r="T184">
            <v>4.6500000000000004</v>
          </cell>
          <cell r="U184">
            <v>0.55000000000000004</v>
          </cell>
          <cell r="V184">
            <v>7.9500000000000011</v>
          </cell>
          <cell r="W184">
            <v>0</v>
          </cell>
          <cell r="X184">
            <v>4.6500000000000004</v>
          </cell>
          <cell r="Y184">
            <v>0.55000000000000004</v>
          </cell>
          <cell r="Z184">
            <v>7.9500000000000011</v>
          </cell>
          <cell r="AA184">
            <v>0</v>
          </cell>
          <cell r="AB184">
            <v>4.6500000000000004</v>
          </cell>
          <cell r="AC184">
            <v>0.55000000000000004</v>
          </cell>
          <cell r="AD184">
            <v>7.9500000000000011</v>
          </cell>
          <cell r="AE184">
            <v>0</v>
          </cell>
          <cell r="AF184" t="str">
            <v>2001</v>
          </cell>
          <cell r="AG184">
            <v>4.6500000000000004</v>
          </cell>
          <cell r="AH184">
            <v>0.55000000000000004</v>
          </cell>
          <cell r="AI184">
            <v>3.32</v>
          </cell>
          <cell r="AJ184">
            <v>0.39</v>
          </cell>
          <cell r="AK184">
            <v>5.66</v>
          </cell>
        </row>
        <row r="185">
          <cell r="A185" t="str">
            <v>Saint Christopher (Saint Kitts) and Nevis</v>
          </cell>
          <cell r="B185" t="str">
            <v>NCC</v>
          </cell>
          <cell r="C185">
            <v>2</v>
          </cell>
          <cell r="D185">
            <v>1</v>
          </cell>
          <cell r="E185">
            <v>4.3099999999999996</v>
          </cell>
          <cell r="F185">
            <v>0.32</v>
          </cell>
          <cell r="G185">
            <v>6.2299999999999995</v>
          </cell>
          <cell r="H185">
            <v>4.3099999999999996</v>
          </cell>
          <cell r="I185">
            <v>0.32</v>
          </cell>
          <cell r="J185">
            <v>6.2299999999999995</v>
          </cell>
          <cell r="K185">
            <v>0</v>
          </cell>
          <cell r="L185">
            <v>4.3099999999999996</v>
          </cell>
          <cell r="M185">
            <v>0.32</v>
          </cell>
          <cell r="N185">
            <v>6.2299999999999995</v>
          </cell>
          <cell r="O185">
            <v>0</v>
          </cell>
          <cell r="P185">
            <v>4.3099999999999996</v>
          </cell>
          <cell r="Q185">
            <v>0.32</v>
          </cell>
          <cell r="R185">
            <v>6.2299999999999995</v>
          </cell>
          <cell r="S185">
            <v>0</v>
          </cell>
          <cell r="T185">
            <v>4.3099999999999996</v>
          </cell>
          <cell r="U185">
            <v>0.32</v>
          </cell>
          <cell r="V185">
            <v>6.2299999999999995</v>
          </cell>
          <cell r="W185">
            <v>0</v>
          </cell>
          <cell r="X185">
            <v>4.3099999999999996</v>
          </cell>
          <cell r="Y185">
            <v>0.32</v>
          </cell>
          <cell r="Z185">
            <v>6.2299999999999995</v>
          </cell>
          <cell r="AA185">
            <v>0</v>
          </cell>
          <cell r="AB185">
            <v>4.3099999999999996</v>
          </cell>
          <cell r="AC185">
            <v>0.32</v>
          </cell>
          <cell r="AD185">
            <v>6.2299999999999995</v>
          </cell>
          <cell r="AE185">
            <v>0</v>
          </cell>
          <cell r="AF185" t="str">
            <v>2001</v>
          </cell>
          <cell r="AG185">
            <v>4.3099999999999996</v>
          </cell>
          <cell r="AH185">
            <v>0.32</v>
          </cell>
          <cell r="AI185">
            <v>3.39</v>
          </cell>
          <cell r="AJ185">
            <v>0.31</v>
          </cell>
          <cell r="AK185">
            <v>5.25</v>
          </cell>
        </row>
        <row r="186">
          <cell r="A186" t="str">
            <v>Saint Lucia</v>
          </cell>
          <cell r="B186" t="str">
            <v>TRAC1</v>
          </cell>
          <cell r="C186">
            <v>2</v>
          </cell>
          <cell r="D186">
            <v>1</v>
          </cell>
          <cell r="E186">
            <v>3.96</v>
          </cell>
          <cell r="F186">
            <v>0.28000000000000003</v>
          </cell>
          <cell r="G186">
            <v>5.6400000000000006</v>
          </cell>
          <cell r="H186">
            <v>3.96</v>
          </cell>
          <cell r="I186">
            <v>0.28000000000000003</v>
          </cell>
          <cell r="J186">
            <v>5.6400000000000006</v>
          </cell>
          <cell r="K186">
            <v>0</v>
          </cell>
          <cell r="L186">
            <v>3.96</v>
          </cell>
          <cell r="M186">
            <v>0.28000000000000003</v>
          </cell>
          <cell r="N186">
            <v>5.6400000000000006</v>
          </cell>
          <cell r="O186">
            <v>0</v>
          </cell>
          <cell r="P186">
            <v>3.96</v>
          </cell>
          <cell r="Q186">
            <v>0.28000000000000003</v>
          </cell>
          <cell r="R186">
            <v>5.6400000000000006</v>
          </cell>
          <cell r="S186">
            <v>0</v>
          </cell>
          <cell r="T186">
            <v>3.96</v>
          </cell>
          <cell r="U186">
            <v>0.28000000000000003</v>
          </cell>
          <cell r="V186">
            <v>5.6400000000000006</v>
          </cell>
          <cell r="W186">
            <v>0</v>
          </cell>
          <cell r="X186">
            <v>3.96</v>
          </cell>
          <cell r="Y186">
            <v>0.28000000000000003</v>
          </cell>
          <cell r="Z186">
            <v>5.6400000000000006</v>
          </cell>
          <cell r="AA186">
            <v>0</v>
          </cell>
          <cell r="AB186">
            <v>3.96</v>
          </cell>
          <cell r="AC186">
            <v>0.28000000000000003</v>
          </cell>
          <cell r="AD186">
            <v>5.6400000000000006</v>
          </cell>
          <cell r="AE186">
            <v>0</v>
          </cell>
          <cell r="AF186" t="str">
            <v>2001</v>
          </cell>
          <cell r="AG186">
            <v>3.96</v>
          </cell>
          <cell r="AH186">
            <v>0.28000000000000003</v>
          </cell>
          <cell r="AI186">
            <v>3.28</v>
          </cell>
          <cell r="AJ186">
            <v>0.32</v>
          </cell>
          <cell r="AK186">
            <v>5.1999999999999993</v>
          </cell>
        </row>
        <row r="187">
          <cell r="A187" t="str">
            <v>Saint Vincent and the Grenadines</v>
          </cell>
          <cell r="B187" t="str">
            <v>TRAC1</v>
          </cell>
          <cell r="C187">
            <v>2</v>
          </cell>
          <cell r="D187">
            <v>1</v>
          </cell>
          <cell r="E187">
            <v>4.42</v>
          </cell>
          <cell r="F187">
            <v>0.8</v>
          </cell>
          <cell r="G187">
            <v>9.2200000000000006</v>
          </cell>
          <cell r="H187">
            <v>4.42</v>
          </cell>
          <cell r="I187">
            <v>0.8</v>
          </cell>
          <cell r="J187">
            <v>9.2200000000000006</v>
          </cell>
          <cell r="K187">
            <v>0</v>
          </cell>
          <cell r="L187">
            <v>4.42</v>
          </cell>
          <cell r="M187">
            <v>0.8</v>
          </cell>
          <cell r="N187">
            <v>9.2200000000000006</v>
          </cell>
          <cell r="O187">
            <v>0</v>
          </cell>
          <cell r="P187">
            <v>4.42</v>
          </cell>
          <cell r="Q187">
            <v>0.8</v>
          </cell>
          <cell r="R187">
            <v>9.2200000000000006</v>
          </cell>
          <cell r="S187">
            <v>0</v>
          </cell>
          <cell r="T187">
            <v>4.42</v>
          </cell>
          <cell r="U187">
            <v>0.8</v>
          </cell>
          <cell r="V187">
            <v>9.2200000000000006</v>
          </cell>
          <cell r="W187">
            <v>0</v>
          </cell>
          <cell r="X187">
            <v>4.42</v>
          </cell>
          <cell r="Y187">
            <v>0.8</v>
          </cell>
          <cell r="Z187">
            <v>9.2200000000000006</v>
          </cell>
          <cell r="AA187">
            <v>0</v>
          </cell>
          <cell r="AB187">
            <v>4.42</v>
          </cell>
          <cell r="AC187">
            <v>0.8</v>
          </cell>
          <cell r="AD187">
            <v>9.2200000000000006</v>
          </cell>
          <cell r="AE187">
            <v>0</v>
          </cell>
          <cell r="AF187" t="str">
            <v>2001</v>
          </cell>
          <cell r="AG187">
            <v>4.42</v>
          </cell>
          <cell r="AH187">
            <v>0.8</v>
          </cell>
          <cell r="AI187">
            <v>3.16</v>
          </cell>
          <cell r="AJ187">
            <v>0.56999999999999995</v>
          </cell>
          <cell r="AK187">
            <v>6.58</v>
          </cell>
        </row>
        <row r="188">
          <cell r="A188" t="str">
            <v>Sao Tome and Principe</v>
          </cell>
          <cell r="B188" t="str">
            <v>TRAC1</v>
          </cell>
          <cell r="C188">
            <v>2</v>
          </cell>
          <cell r="D188">
            <v>5</v>
          </cell>
          <cell r="E188">
            <v>2.85</v>
          </cell>
          <cell r="F188">
            <v>0.28000000000000003</v>
          </cell>
          <cell r="G188">
            <v>4.53</v>
          </cell>
          <cell r="H188">
            <v>2.85</v>
          </cell>
          <cell r="I188">
            <v>0.28000000000000003</v>
          </cell>
          <cell r="J188">
            <v>4.53</v>
          </cell>
          <cell r="K188">
            <v>0</v>
          </cell>
          <cell r="L188">
            <v>2.85</v>
          </cell>
          <cell r="M188">
            <v>0.28000000000000003</v>
          </cell>
          <cell r="N188">
            <v>4.53</v>
          </cell>
          <cell r="O188">
            <v>0</v>
          </cell>
          <cell r="P188">
            <v>2.85</v>
          </cell>
          <cell r="Q188">
            <v>0.28000000000000003</v>
          </cell>
          <cell r="R188">
            <v>4.53</v>
          </cell>
          <cell r="S188">
            <v>0</v>
          </cell>
          <cell r="T188">
            <v>2.85</v>
          </cell>
          <cell r="U188">
            <v>0.28000000000000003</v>
          </cell>
          <cell r="V188">
            <v>4.53</v>
          </cell>
          <cell r="W188">
            <v>0</v>
          </cell>
          <cell r="X188">
            <v>2.85</v>
          </cell>
          <cell r="Y188">
            <v>0.28000000000000003</v>
          </cell>
          <cell r="Z188">
            <v>4.53</v>
          </cell>
          <cell r="AA188">
            <v>0</v>
          </cell>
          <cell r="AB188">
            <v>2.85</v>
          </cell>
          <cell r="AC188">
            <v>0.28000000000000003</v>
          </cell>
          <cell r="AD188">
            <v>4.53</v>
          </cell>
          <cell r="AE188">
            <v>0</v>
          </cell>
          <cell r="AF188" t="str">
            <v>2001</v>
          </cell>
          <cell r="AG188">
            <v>2.85</v>
          </cell>
          <cell r="AH188">
            <v>0.28000000000000003</v>
          </cell>
          <cell r="AI188">
            <v>2.85</v>
          </cell>
          <cell r="AJ188">
            <v>0.28000000000000003</v>
          </cell>
          <cell r="AK188">
            <v>4.53</v>
          </cell>
        </row>
        <row r="189">
          <cell r="A189" t="str">
            <v>Saudi Arabia - Air parcels</v>
          </cell>
          <cell r="B189" t="str">
            <v>NCC</v>
          </cell>
          <cell r="C189">
            <v>2</v>
          </cell>
          <cell r="D189">
            <v>4</v>
          </cell>
          <cell r="E189">
            <v>3.5</v>
          </cell>
          <cell r="F189">
            <v>0.95</v>
          </cell>
          <cell r="G189">
            <v>9.1999999999999993</v>
          </cell>
          <cell r="H189">
            <v>3.5</v>
          </cell>
          <cell r="I189">
            <v>0.75</v>
          </cell>
          <cell r="J189">
            <v>8</v>
          </cell>
          <cell r="K189">
            <v>-0.13043478260869559</v>
          </cell>
          <cell r="L189">
            <v>3.5</v>
          </cell>
          <cell r="M189">
            <v>0.75</v>
          </cell>
          <cell r="N189">
            <v>8</v>
          </cell>
          <cell r="O189">
            <v>0</v>
          </cell>
          <cell r="P189">
            <v>3.5</v>
          </cell>
          <cell r="Q189">
            <v>0.75</v>
          </cell>
          <cell r="R189">
            <v>8</v>
          </cell>
          <cell r="S189">
            <v>0</v>
          </cell>
          <cell r="T189">
            <v>3.5</v>
          </cell>
          <cell r="U189">
            <v>0.75</v>
          </cell>
          <cell r="V189">
            <v>8</v>
          </cell>
          <cell r="W189">
            <v>0</v>
          </cell>
          <cell r="X189">
            <v>3.5</v>
          </cell>
          <cell r="Y189">
            <v>0.75</v>
          </cell>
          <cell r="Z189">
            <v>8</v>
          </cell>
          <cell r="AA189">
            <v>0</v>
          </cell>
          <cell r="AB189">
            <v>3.5</v>
          </cell>
          <cell r="AC189">
            <v>0.75</v>
          </cell>
          <cell r="AD189">
            <v>8</v>
          </cell>
          <cell r="AE189">
            <v>0</v>
          </cell>
          <cell r="AF189" t="str">
            <v>2001</v>
          </cell>
          <cell r="AG189">
            <v>3.5</v>
          </cell>
          <cell r="AH189">
            <v>0.75</v>
          </cell>
          <cell r="AI189">
            <v>3.42</v>
          </cell>
          <cell r="AJ189">
            <v>0.64</v>
          </cell>
          <cell r="AK189">
            <v>7.26</v>
          </cell>
        </row>
        <row r="190">
          <cell r="A190" t="str">
            <v>Saudi Arabia    - Surface parcels</v>
          </cell>
          <cell r="B190" t="str">
            <v>NCC</v>
          </cell>
          <cell r="C190">
            <v>2</v>
          </cell>
          <cell r="D190">
            <v>4</v>
          </cell>
          <cell r="E190">
            <v>3.25</v>
          </cell>
          <cell r="F190">
            <v>0.75</v>
          </cell>
          <cell r="G190">
            <v>7.75</v>
          </cell>
          <cell r="H190">
            <v>3.25</v>
          </cell>
          <cell r="I190">
            <v>0.5</v>
          </cell>
          <cell r="J190">
            <v>6.25</v>
          </cell>
          <cell r="K190">
            <v>-0.19354838709677419</v>
          </cell>
          <cell r="L190">
            <v>3.25</v>
          </cell>
          <cell r="M190">
            <v>0.5</v>
          </cell>
          <cell r="N190">
            <v>6.25</v>
          </cell>
          <cell r="O190">
            <v>0</v>
          </cell>
          <cell r="P190">
            <v>3.25</v>
          </cell>
          <cell r="Q190">
            <v>0.5</v>
          </cell>
          <cell r="R190">
            <v>6.25</v>
          </cell>
          <cell r="S190">
            <v>0</v>
          </cell>
          <cell r="T190">
            <v>3.25</v>
          </cell>
          <cell r="U190">
            <v>0.5</v>
          </cell>
          <cell r="V190">
            <v>6.25</v>
          </cell>
          <cell r="W190">
            <v>0</v>
          </cell>
          <cell r="X190">
            <v>3.25</v>
          </cell>
          <cell r="Y190">
            <v>0.5</v>
          </cell>
          <cell r="Z190">
            <v>6.25</v>
          </cell>
          <cell r="AA190">
            <v>0</v>
          </cell>
          <cell r="AB190">
            <v>3.25</v>
          </cell>
          <cell r="AC190">
            <v>0.5</v>
          </cell>
          <cell r="AD190">
            <v>6.25</v>
          </cell>
          <cell r="AE190">
            <v>0</v>
          </cell>
          <cell r="AF190" t="str">
            <v>2001</v>
          </cell>
          <cell r="AG190">
            <v>3.25</v>
          </cell>
          <cell r="AH190">
            <v>0.5</v>
          </cell>
          <cell r="AI190">
            <v>3.42</v>
          </cell>
          <cell r="AJ190">
            <v>0.43</v>
          </cell>
          <cell r="AK190">
            <v>6</v>
          </cell>
        </row>
        <row r="191">
          <cell r="A191" t="str">
            <v>Senegal</v>
          </cell>
          <cell r="B191" t="str">
            <v>TRAC1</v>
          </cell>
          <cell r="C191">
            <v>2</v>
          </cell>
          <cell r="D191">
            <v>5</v>
          </cell>
          <cell r="E191">
            <v>5.15</v>
          </cell>
          <cell r="F191">
            <v>0.5</v>
          </cell>
          <cell r="G191">
            <v>8.15</v>
          </cell>
          <cell r="H191">
            <v>5.15</v>
          </cell>
          <cell r="I191">
            <v>0.5</v>
          </cell>
          <cell r="J191">
            <v>8.15</v>
          </cell>
          <cell r="K191">
            <v>0</v>
          </cell>
          <cell r="L191">
            <v>5.15</v>
          </cell>
          <cell r="M191">
            <v>0.5</v>
          </cell>
          <cell r="N191">
            <v>8.15</v>
          </cell>
          <cell r="O191">
            <v>0</v>
          </cell>
          <cell r="P191">
            <v>5.15</v>
          </cell>
          <cell r="Q191">
            <v>0.5</v>
          </cell>
          <cell r="R191">
            <v>8.15</v>
          </cell>
          <cell r="S191">
            <v>0</v>
          </cell>
          <cell r="T191">
            <v>5.15</v>
          </cell>
          <cell r="U191">
            <v>0.5</v>
          </cell>
          <cell r="V191">
            <v>8.15</v>
          </cell>
          <cell r="W191">
            <v>0</v>
          </cell>
          <cell r="X191">
            <v>5.15</v>
          </cell>
          <cell r="Y191">
            <v>0.5</v>
          </cell>
          <cell r="Z191">
            <v>8.15</v>
          </cell>
          <cell r="AA191">
            <v>0</v>
          </cell>
          <cell r="AB191">
            <v>5.15</v>
          </cell>
          <cell r="AC191">
            <v>0.5</v>
          </cell>
          <cell r="AD191">
            <v>8.15</v>
          </cell>
          <cell r="AE191">
            <v>0</v>
          </cell>
          <cell r="AF191" t="str">
            <v>2001</v>
          </cell>
          <cell r="AG191">
            <v>5.15</v>
          </cell>
          <cell r="AH191">
            <v>0.5</v>
          </cell>
          <cell r="AI191">
            <v>4.5999999999999996</v>
          </cell>
          <cell r="AJ191">
            <v>0.45</v>
          </cell>
          <cell r="AK191">
            <v>7.3</v>
          </cell>
        </row>
        <row r="192">
          <cell r="A192" t="str">
            <v>Serbia and Montenegro</v>
          </cell>
          <cell r="B192" t="str">
            <v>TRAC1</v>
          </cell>
          <cell r="C192">
            <v>2</v>
          </cell>
          <cell r="K192" t="str">
            <v>NA</v>
          </cell>
          <cell r="O192" t="str">
            <v>NA</v>
          </cell>
          <cell r="S192" t="str">
            <v>NA</v>
          </cell>
          <cell r="W192" t="str">
            <v>NA</v>
          </cell>
          <cell r="X192">
            <v>7.3</v>
          </cell>
          <cell r="Y192">
            <v>0.42</v>
          </cell>
          <cell r="Z192">
            <v>9.82</v>
          </cell>
          <cell r="AA192" t="str">
            <v>NA</v>
          </cell>
          <cell r="AB192">
            <v>7.3</v>
          </cell>
          <cell r="AC192">
            <v>0.42</v>
          </cell>
          <cell r="AD192">
            <v>9.82</v>
          </cell>
          <cell r="AE192">
            <v>0</v>
          </cell>
          <cell r="AF192" t="str">
            <v>2004</v>
          </cell>
          <cell r="AG192">
            <v>7.3</v>
          </cell>
          <cell r="AH192">
            <v>0.42</v>
          </cell>
          <cell r="AI192">
            <v>7.3</v>
          </cell>
          <cell r="AJ192">
            <v>0.42</v>
          </cell>
          <cell r="AK192">
            <v>9.82</v>
          </cell>
        </row>
        <row r="193">
          <cell r="A193" t="str">
            <v>Seychelles</v>
          </cell>
          <cell r="B193" t="str">
            <v>NCC</v>
          </cell>
          <cell r="C193">
            <v>2</v>
          </cell>
          <cell r="D193">
            <v>5</v>
          </cell>
          <cell r="E193">
            <v>3.5</v>
          </cell>
          <cell r="F193">
            <v>0.25</v>
          </cell>
          <cell r="G193">
            <v>5</v>
          </cell>
          <cell r="H193">
            <v>3.5</v>
          </cell>
          <cell r="I193">
            <v>0.25</v>
          </cell>
          <cell r="J193">
            <v>5</v>
          </cell>
          <cell r="K193">
            <v>0</v>
          </cell>
          <cell r="L193">
            <v>3.5</v>
          </cell>
          <cell r="M193">
            <v>0.25</v>
          </cell>
          <cell r="N193">
            <v>5</v>
          </cell>
          <cell r="O193">
            <v>0</v>
          </cell>
          <cell r="P193">
            <v>3.5</v>
          </cell>
          <cell r="Q193">
            <v>0.25</v>
          </cell>
          <cell r="R193">
            <v>5</v>
          </cell>
          <cell r="S193">
            <v>0</v>
          </cell>
          <cell r="T193">
            <v>3.5</v>
          </cell>
          <cell r="U193">
            <v>0.25</v>
          </cell>
          <cell r="V193">
            <v>5</v>
          </cell>
          <cell r="W193">
            <v>0</v>
          </cell>
          <cell r="X193">
            <v>3.5</v>
          </cell>
          <cell r="Y193">
            <v>0.25</v>
          </cell>
          <cell r="Z193">
            <v>5</v>
          </cell>
          <cell r="AA193">
            <v>0</v>
          </cell>
          <cell r="AB193">
            <v>3.5</v>
          </cell>
          <cell r="AC193">
            <v>0.25</v>
          </cell>
          <cell r="AD193">
            <v>5</v>
          </cell>
          <cell r="AE193">
            <v>0</v>
          </cell>
          <cell r="AF193" t="str">
            <v>2001</v>
          </cell>
          <cell r="AG193">
            <v>3.5</v>
          </cell>
          <cell r="AH193">
            <v>0.25</v>
          </cell>
          <cell r="AI193">
            <v>3.28</v>
          </cell>
          <cell r="AJ193">
            <v>0.32</v>
          </cell>
          <cell r="AK193">
            <v>5.1999999999999993</v>
          </cell>
        </row>
        <row r="194">
          <cell r="A194" t="str">
            <v>Sierra Leone</v>
          </cell>
          <cell r="B194" t="str">
            <v>TRAC1</v>
          </cell>
          <cell r="C194">
            <v>2</v>
          </cell>
          <cell r="D194">
            <v>5</v>
          </cell>
          <cell r="E194">
            <v>5.1100000000000003</v>
          </cell>
          <cell r="F194">
            <v>0.56000000000000005</v>
          </cell>
          <cell r="G194">
            <v>8.4700000000000006</v>
          </cell>
          <cell r="H194">
            <v>5.1100000000000003</v>
          </cell>
          <cell r="I194">
            <v>0.56000000000000005</v>
          </cell>
          <cell r="J194">
            <v>8.4700000000000006</v>
          </cell>
          <cell r="K194">
            <v>0</v>
          </cell>
          <cell r="L194">
            <v>5.1100000000000003</v>
          </cell>
          <cell r="M194">
            <v>0.56000000000000005</v>
          </cell>
          <cell r="N194">
            <v>8.4700000000000006</v>
          </cell>
          <cell r="O194">
            <v>0</v>
          </cell>
          <cell r="P194">
            <v>5.1100000000000003</v>
          </cell>
          <cell r="Q194">
            <v>0.56000000000000005</v>
          </cell>
          <cell r="R194">
            <v>8.4700000000000006</v>
          </cell>
          <cell r="S194">
            <v>0</v>
          </cell>
          <cell r="T194">
            <v>5.1100000000000003</v>
          </cell>
          <cell r="U194">
            <v>0.56000000000000005</v>
          </cell>
          <cell r="V194">
            <v>8.4700000000000006</v>
          </cell>
          <cell r="W194">
            <v>0</v>
          </cell>
          <cell r="X194">
            <v>5.1100000000000003</v>
          </cell>
          <cell r="Y194">
            <v>0.56000000000000005</v>
          </cell>
          <cell r="Z194">
            <v>8.4700000000000006</v>
          </cell>
          <cell r="AA194">
            <v>0</v>
          </cell>
          <cell r="AB194">
            <v>5.1100000000000003</v>
          </cell>
          <cell r="AC194">
            <v>0.56000000000000005</v>
          </cell>
          <cell r="AD194">
            <v>8.4700000000000006</v>
          </cell>
          <cell r="AE194">
            <v>0</v>
          </cell>
          <cell r="AF194" t="str">
            <v>2001</v>
          </cell>
          <cell r="AG194">
            <v>5.1100000000000003</v>
          </cell>
          <cell r="AH194">
            <v>0.56000000000000005</v>
          </cell>
          <cell r="AI194">
            <v>4.2</v>
          </cell>
          <cell r="AJ194">
            <v>0.46</v>
          </cell>
          <cell r="AK194">
            <v>6.9600000000000009</v>
          </cell>
        </row>
        <row r="195">
          <cell r="A195" t="str">
            <v>Singapore</v>
          </cell>
          <cell r="B195" t="str">
            <v>NCC</v>
          </cell>
          <cell r="C195">
            <v>2</v>
          </cell>
          <cell r="D195">
            <v>4</v>
          </cell>
          <cell r="E195">
            <v>2.85</v>
          </cell>
          <cell r="F195">
            <v>0.28000000000000003</v>
          </cell>
          <cell r="G195">
            <v>4.53</v>
          </cell>
          <cell r="H195">
            <v>2.85</v>
          </cell>
          <cell r="I195">
            <v>0.28000000000000003</v>
          </cell>
          <cell r="J195">
            <v>4.53</v>
          </cell>
          <cell r="K195">
            <v>0</v>
          </cell>
          <cell r="L195">
            <v>2.85</v>
          </cell>
          <cell r="M195">
            <v>0.28000000000000003</v>
          </cell>
          <cell r="N195">
            <v>4.53</v>
          </cell>
          <cell r="O195">
            <v>0</v>
          </cell>
          <cell r="P195">
            <v>2.85</v>
          </cell>
          <cell r="Q195">
            <v>0.28000000000000003</v>
          </cell>
          <cell r="R195">
            <v>4.53</v>
          </cell>
          <cell r="S195">
            <v>0</v>
          </cell>
          <cell r="T195">
            <v>2.85</v>
          </cell>
          <cell r="U195">
            <v>0.28000000000000003</v>
          </cell>
          <cell r="V195">
            <v>4.53</v>
          </cell>
          <cell r="W195">
            <v>0</v>
          </cell>
          <cell r="X195">
            <v>2.85</v>
          </cell>
          <cell r="Y195">
            <v>0.28000000000000003</v>
          </cell>
          <cell r="Z195">
            <v>4.53</v>
          </cell>
          <cell r="AA195">
            <v>0</v>
          </cell>
          <cell r="AB195">
            <v>3.5</v>
          </cell>
          <cell r="AC195">
            <v>0.35</v>
          </cell>
          <cell r="AD195">
            <v>5.6</v>
          </cell>
          <cell r="AE195">
            <v>0.23620309050772612</v>
          </cell>
          <cell r="AF195" t="str">
            <v>2001</v>
          </cell>
          <cell r="AG195">
            <v>2.85</v>
          </cell>
          <cell r="AH195">
            <v>0.28000000000000003</v>
          </cell>
          <cell r="AI195">
            <v>4.0599999999999996</v>
          </cell>
          <cell r="AJ195">
            <v>0.4</v>
          </cell>
          <cell r="AK195">
            <v>6.46</v>
          </cell>
        </row>
        <row r="196">
          <cell r="A196" t="str">
            <v>Slovakia</v>
          </cell>
          <cell r="B196" t="str">
            <v>TRAC1</v>
          </cell>
          <cell r="C196">
            <v>2</v>
          </cell>
          <cell r="D196">
            <v>2</v>
          </cell>
          <cell r="E196">
            <v>3.85</v>
          </cell>
          <cell r="F196">
            <v>0.28999999999999998</v>
          </cell>
          <cell r="G196">
            <v>5.59</v>
          </cell>
          <cell r="H196">
            <v>3.85</v>
          </cell>
          <cell r="I196">
            <v>0.28999999999999998</v>
          </cell>
          <cell r="J196">
            <v>5.59</v>
          </cell>
          <cell r="K196">
            <v>0</v>
          </cell>
          <cell r="L196">
            <v>4.8</v>
          </cell>
          <cell r="M196">
            <v>0.38</v>
          </cell>
          <cell r="N196">
            <v>7.08</v>
          </cell>
          <cell r="O196">
            <v>0.26654740608228983</v>
          </cell>
          <cell r="P196">
            <v>4.8499999999999996</v>
          </cell>
          <cell r="Q196">
            <v>0.39</v>
          </cell>
          <cell r="R196">
            <v>7.1899999999999995</v>
          </cell>
          <cell r="S196">
            <v>1.5536723163841727E-2</v>
          </cell>
          <cell r="T196">
            <v>4.8499999999999996</v>
          </cell>
          <cell r="U196">
            <v>0.39</v>
          </cell>
          <cell r="V196">
            <v>7.1899999999999995</v>
          </cell>
          <cell r="W196">
            <v>0</v>
          </cell>
          <cell r="X196">
            <v>4.8499999999999996</v>
          </cell>
          <cell r="Y196">
            <v>0.39</v>
          </cell>
          <cell r="Z196">
            <v>7.1899999999999995</v>
          </cell>
          <cell r="AA196">
            <v>0</v>
          </cell>
          <cell r="AB196">
            <v>4.8499999999999996</v>
          </cell>
          <cell r="AC196">
            <v>0.39</v>
          </cell>
          <cell r="AD196">
            <v>7.1899999999999995</v>
          </cell>
          <cell r="AE196">
            <v>0</v>
          </cell>
          <cell r="AF196" t="str">
            <v>2002</v>
          </cell>
          <cell r="AG196">
            <v>4.8499999999999996</v>
          </cell>
          <cell r="AH196">
            <v>0.39</v>
          </cell>
          <cell r="AI196">
            <v>4.33</v>
          </cell>
          <cell r="AJ196">
            <v>0.35</v>
          </cell>
          <cell r="AK196">
            <v>6.43</v>
          </cell>
        </row>
        <row r="197">
          <cell r="A197" t="str">
            <v>Slovenia</v>
          </cell>
          <cell r="B197" t="str">
            <v>NCC</v>
          </cell>
          <cell r="C197">
            <v>2</v>
          </cell>
          <cell r="D197">
            <v>3</v>
          </cell>
          <cell r="E197">
            <v>5</v>
          </cell>
          <cell r="F197">
            <v>0.4</v>
          </cell>
          <cell r="G197">
            <v>7.4</v>
          </cell>
          <cell r="H197">
            <v>5</v>
          </cell>
          <cell r="I197">
            <v>0.4</v>
          </cell>
          <cell r="J197">
            <v>7.4</v>
          </cell>
          <cell r="K197">
            <v>0</v>
          </cell>
          <cell r="L197">
            <v>5</v>
          </cell>
          <cell r="M197">
            <v>0.4</v>
          </cell>
          <cell r="N197">
            <v>7.4</v>
          </cell>
          <cell r="O197">
            <v>0</v>
          </cell>
          <cell r="P197">
            <v>5</v>
          </cell>
          <cell r="Q197">
            <v>0.4</v>
          </cell>
          <cell r="R197">
            <v>7.4</v>
          </cell>
          <cell r="S197">
            <v>0</v>
          </cell>
          <cell r="T197">
            <v>5</v>
          </cell>
          <cell r="U197">
            <v>0.4</v>
          </cell>
          <cell r="V197">
            <v>7.4</v>
          </cell>
          <cell r="W197">
            <v>0</v>
          </cell>
          <cell r="X197">
            <v>5</v>
          </cell>
          <cell r="Y197">
            <v>0.4</v>
          </cell>
          <cell r="Z197">
            <v>7.4</v>
          </cell>
          <cell r="AA197">
            <v>0</v>
          </cell>
          <cell r="AB197">
            <v>5</v>
          </cell>
          <cell r="AC197">
            <v>0.4</v>
          </cell>
          <cell r="AD197">
            <v>7.4</v>
          </cell>
          <cell r="AE197">
            <v>0</v>
          </cell>
          <cell r="AF197" t="str">
            <v>2001</v>
          </cell>
          <cell r="AG197">
            <v>5</v>
          </cell>
          <cell r="AH197">
            <v>0.4</v>
          </cell>
          <cell r="AI197">
            <v>4.46</v>
          </cell>
          <cell r="AJ197">
            <v>0.36</v>
          </cell>
          <cell r="AK197">
            <v>6.62</v>
          </cell>
        </row>
        <row r="198">
          <cell r="A198" t="str">
            <v>Solomon Islands - Air Parcels</v>
          </cell>
          <cell r="B198" t="str">
            <v>TRAC1</v>
          </cell>
          <cell r="C198">
            <v>2</v>
          </cell>
          <cell r="D198">
            <v>4</v>
          </cell>
          <cell r="E198">
            <v>2.85</v>
          </cell>
          <cell r="F198">
            <v>0.28000000000000003</v>
          </cell>
          <cell r="G198">
            <v>4.53</v>
          </cell>
          <cell r="H198">
            <v>2.85</v>
          </cell>
          <cell r="I198">
            <v>0.28000000000000003</v>
          </cell>
          <cell r="J198">
            <v>4.53</v>
          </cell>
          <cell r="K198">
            <v>0</v>
          </cell>
          <cell r="L198">
            <v>2.85</v>
          </cell>
          <cell r="M198">
            <v>0.28000000000000003</v>
          </cell>
          <cell r="N198">
            <v>4.53</v>
          </cell>
          <cell r="O198">
            <v>0</v>
          </cell>
          <cell r="P198">
            <v>2.85</v>
          </cell>
          <cell r="Q198">
            <v>0.28000000000000003</v>
          </cell>
          <cell r="R198">
            <v>4.53</v>
          </cell>
          <cell r="S198">
            <v>0</v>
          </cell>
          <cell r="T198">
            <v>2.85</v>
          </cell>
          <cell r="U198">
            <v>0.28000000000000003</v>
          </cell>
          <cell r="V198">
            <v>4.53</v>
          </cell>
          <cell r="W198">
            <v>0</v>
          </cell>
          <cell r="X198">
            <v>2.85</v>
          </cell>
          <cell r="Y198">
            <v>0.28000000000000003</v>
          </cell>
          <cell r="Z198">
            <v>4.53</v>
          </cell>
          <cell r="AA198">
            <v>0</v>
          </cell>
          <cell r="AB198">
            <v>5</v>
          </cell>
          <cell r="AC198">
            <v>1</v>
          </cell>
          <cell r="AD198">
            <v>11</v>
          </cell>
          <cell r="AE198">
            <v>1.4282560706401766</v>
          </cell>
          <cell r="AF198" t="str">
            <v>2001</v>
          </cell>
          <cell r="AG198">
            <v>2.85</v>
          </cell>
          <cell r="AH198">
            <v>0.28000000000000003</v>
          </cell>
          <cell r="AI198">
            <v>2.85</v>
          </cell>
          <cell r="AJ198">
            <v>0.28000000000000003</v>
          </cell>
          <cell r="AK198">
            <v>4.53</v>
          </cell>
        </row>
        <row r="199">
          <cell r="A199" t="str">
            <v>Solomon Islands - Surface Parcels</v>
          </cell>
          <cell r="B199" t="str">
            <v>TRAC1</v>
          </cell>
          <cell r="C199">
            <v>2</v>
          </cell>
          <cell r="E199">
            <v>2.85</v>
          </cell>
          <cell r="F199">
            <v>0.28000000000000003</v>
          </cell>
          <cell r="G199">
            <v>4.53</v>
          </cell>
          <cell r="H199">
            <v>2.85</v>
          </cell>
          <cell r="I199">
            <v>0.28000000000000003</v>
          </cell>
          <cell r="J199">
            <v>4.53</v>
          </cell>
          <cell r="K199">
            <v>0</v>
          </cell>
          <cell r="L199">
            <v>2.85</v>
          </cell>
          <cell r="M199">
            <v>0.28000000000000003</v>
          </cell>
          <cell r="N199">
            <v>4.53</v>
          </cell>
          <cell r="O199">
            <v>0</v>
          </cell>
          <cell r="P199">
            <v>2.85</v>
          </cell>
          <cell r="Q199">
            <v>0.28000000000000003</v>
          </cell>
          <cell r="R199">
            <v>4.53</v>
          </cell>
          <cell r="S199">
            <v>0</v>
          </cell>
          <cell r="T199">
            <v>2.85</v>
          </cell>
          <cell r="U199">
            <v>0.28000000000000003</v>
          </cell>
          <cell r="V199">
            <v>4.53</v>
          </cell>
          <cell r="W199">
            <v>0</v>
          </cell>
          <cell r="X199">
            <v>2.85</v>
          </cell>
          <cell r="Y199">
            <v>0.28000000000000003</v>
          </cell>
          <cell r="Z199">
            <v>4.53</v>
          </cell>
          <cell r="AA199">
            <v>0</v>
          </cell>
          <cell r="AB199">
            <v>5</v>
          </cell>
          <cell r="AC199">
            <v>0.85</v>
          </cell>
          <cell r="AD199">
            <v>10.1</v>
          </cell>
          <cell r="AE199">
            <v>1.2295805739514347</v>
          </cell>
          <cell r="AF199" t="str">
            <v>2001</v>
          </cell>
          <cell r="AG199">
            <v>2.85</v>
          </cell>
          <cell r="AH199">
            <v>0.28000000000000003</v>
          </cell>
          <cell r="AI199">
            <v>2.85</v>
          </cell>
          <cell r="AJ199">
            <v>0.28000000000000003</v>
          </cell>
          <cell r="AK199">
            <v>4.53</v>
          </cell>
        </row>
        <row r="200">
          <cell r="A200" t="str">
            <v>Somalia</v>
          </cell>
          <cell r="B200" t="str">
            <v>TRAC1</v>
          </cell>
          <cell r="C200">
            <v>2</v>
          </cell>
          <cell r="D200">
            <v>5</v>
          </cell>
          <cell r="E200">
            <v>2.85</v>
          </cell>
          <cell r="F200">
            <v>0.28000000000000003</v>
          </cell>
          <cell r="G200">
            <v>4.53</v>
          </cell>
          <cell r="H200">
            <v>2.85</v>
          </cell>
          <cell r="I200">
            <v>0.28000000000000003</v>
          </cell>
          <cell r="J200">
            <v>4.53</v>
          </cell>
          <cell r="K200">
            <v>0</v>
          </cell>
          <cell r="L200">
            <v>2.85</v>
          </cell>
          <cell r="M200">
            <v>0.28000000000000003</v>
          </cell>
          <cell r="N200">
            <v>4.53</v>
          </cell>
          <cell r="O200">
            <v>0</v>
          </cell>
          <cell r="P200">
            <v>2.85</v>
          </cell>
          <cell r="Q200">
            <v>0.28000000000000003</v>
          </cell>
          <cell r="R200">
            <v>4.53</v>
          </cell>
          <cell r="S200">
            <v>0</v>
          </cell>
          <cell r="T200">
            <v>2.85</v>
          </cell>
          <cell r="U200">
            <v>0.28000000000000003</v>
          </cell>
          <cell r="V200">
            <v>4.53</v>
          </cell>
          <cell r="W200">
            <v>0</v>
          </cell>
          <cell r="X200">
            <v>2.85</v>
          </cell>
          <cell r="Y200">
            <v>0.28000000000000003</v>
          </cell>
          <cell r="Z200">
            <v>4.53</v>
          </cell>
          <cell r="AA200">
            <v>0</v>
          </cell>
          <cell r="AB200">
            <v>2.85</v>
          </cell>
          <cell r="AC200">
            <v>0.28000000000000003</v>
          </cell>
          <cell r="AD200">
            <v>4.53</v>
          </cell>
          <cell r="AE200">
            <v>0</v>
          </cell>
          <cell r="AF200" t="str">
            <v>2001</v>
          </cell>
          <cell r="AG200">
            <v>2.85</v>
          </cell>
          <cell r="AH200">
            <v>0.28000000000000003</v>
          </cell>
          <cell r="AI200">
            <v>2.85</v>
          </cell>
          <cell r="AJ200">
            <v>0.28000000000000003</v>
          </cell>
          <cell r="AK200">
            <v>4.53</v>
          </cell>
        </row>
        <row r="201">
          <cell r="A201" t="str">
            <v>South Africa     - Air parcels</v>
          </cell>
          <cell r="B201" t="str">
            <v>TRAC1</v>
          </cell>
          <cell r="C201">
            <v>2</v>
          </cell>
          <cell r="D201">
            <v>5</v>
          </cell>
          <cell r="E201">
            <v>5.22</v>
          </cell>
          <cell r="F201">
            <v>0.75</v>
          </cell>
          <cell r="G201">
            <v>9.7199999999999989</v>
          </cell>
          <cell r="H201">
            <v>5.22</v>
          </cell>
          <cell r="I201">
            <v>0.75</v>
          </cell>
          <cell r="J201">
            <v>9.7199999999999989</v>
          </cell>
          <cell r="K201">
            <v>0</v>
          </cell>
          <cell r="L201">
            <v>5.22</v>
          </cell>
          <cell r="M201">
            <v>0.75</v>
          </cell>
          <cell r="N201">
            <v>9.7199999999999989</v>
          </cell>
          <cell r="O201">
            <v>0</v>
          </cell>
          <cell r="P201">
            <v>5.22</v>
          </cell>
          <cell r="Q201">
            <v>0.75</v>
          </cell>
          <cell r="R201">
            <v>9.7199999999999989</v>
          </cell>
          <cell r="S201">
            <v>0</v>
          </cell>
          <cell r="T201">
            <v>5.22</v>
          </cell>
          <cell r="U201">
            <v>0.75</v>
          </cell>
          <cell r="V201">
            <v>9.7199999999999989</v>
          </cell>
          <cell r="W201">
            <v>0</v>
          </cell>
          <cell r="X201">
            <v>5.22</v>
          </cell>
          <cell r="Y201">
            <v>0.75</v>
          </cell>
          <cell r="Z201">
            <v>9.7199999999999989</v>
          </cell>
          <cell r="AA201">
            <v>0</v>
          </cell>
          <cell r="AB201">
            <v>5.22</v>
          </cell>
          <cell r="AC201">
            <v>0.75</v>
          </cell>
          <cell r="AD201">
            <v>9.7199999999999989</v>
          </cell>
          <cell r="AE201">
            <v>0</v>
          </cell>
          <cell r="AF201" t="str">
            <v>2001</v>
          </cell>
          <cell r="AG201">
            <v>5.22</v>
          </cell>
          <cell r="AH201">
            <v>0.75</v>
          </cell>
          <cell r="AI201">
            <v>3.91</v>
          </cell>
          <cell r="AJ201">
            <v>0.56000000000000005</v>
          </cell>
          <cell r="AK201">
            <v>7.2700000000000005</v>
          </cell>
        </row>
        <row r="202">
          <cell r="A202" t="str">
            <v>South Africa  - Surface parcels</v>
          </cell>
          <cell r="B202" t="str">
            <v>TRAC1</v>
          </cell>
          <cell r="C202">
            <v>2</v>
          </cell>
          <cell r="D202">
            <v>5</v>
          </cell>
          <cell r="E202">
            <v>5.22</v>
          </cell>
          <cell r="F202">
            <v>0.56999999999999995</v>
          </cell>
          <cell r="G202">
            <v>8.64</v>
          </cell>
          <cell r="H202">
            <v>5.22</v>
          </cell>
          <cell r="I202">
            <v>0.56999999999999995</v>
          </cell>
          <cell r="J202">
            <v>8.64</v>
          </cell>
          <cell r="K202">
            <v>0</v>
          </cell>
          <cell r="L202">
            <v>5.22</v>
          </cell>
          <cell r="M202">
            <v>0.56999999999999995</v>
          </cell>
          <cell r="N202">
            <v>8.64</v>
          </cell>
          <cell r="O202">
            <v>0</v>
          </cell>
          <cell r="P202">
            <v>5.22</v>
          </cell>
          <cell r="Q202">
            <v>0.56999999999999995</v>
          </cell>
          <cell r="R202">
            <v>8.64</v>
          </cell>
          <cell r="S202">
            <v>0</v>
          </cell>
          <cell r="T202">
            <v>5.22</v>
          </cell>
          <cell r="U202">
            <v>0.56999999999999995</v>
          </cell>
          <cell r="V202">
            <v>8.64</v>
          </cell>
          <cell r="W202">
            <v>0</v>
          </cell>
          <cell r="X202">
            <v>5.22</v>
          </cell>
          <cell r="Y202">
            <v>0.56999999999999995</v>
          </cell>
          <cell r="Z202">
            <v>8.64</v>
          </cell>
          <cell r="AA202">
            <v>0</v>
          </cell>
          <cell r="AB202">
            <v>5.22</v>
          </cell>
          <cell r="AC202">
            <v>0.56999999999999995</v>
          </cell>
          <cell r="AD202">
            <v>8.64</v>
          </cell>
          <cell r="AE202">
            <v>0</v>
          </cell>
          <cell r="AF202" t="str">
            <v>2001</v>
          </cell>
          <cell r="AG202">
            <v>5.22</v>
          </cell>
          <cell r="AH202">
            <v>0.56999999999999995</v>
          </cell>
          <cell r="AI202">
            <v>3.91</v>
          </cell>
          <cell r="AJ202">
            <v>0.43</v>
          </cell>
          <cell r="AK202">
            <v>6.49</v>
          </cell>
        </row>
        <row r="203">
          <cell r="A203" t="str">
            <v>Spain</v>
          </cell>
          <cell r="B203" t="str">
            <v>IC</v>
          </cell>
          <cell r="C203">
            <v>1</v>
          </cell>
          <cell r="D203">
            <v>3</v>
          </cell>
          <cell r="E203">
            <v>4</v>
          </cell>
          <cell r="F203">
            <v>0.4</v>
          </cell>
          <cell r="G203">
            <v>6.4</v>
          </cell>
          <cell r="H203">
            <v>5.7</v>
          </cell>
          <cell r="I203">
            <v>0.4</v>
          </cell>
          <cell r="J203">
            <v>8.1000000000000014</v>
          </cell>
          <cell r="K203">
            <v>0.26562500000000017</v>
          </cell>
          <cell r="L203">
            <v>5.7</v>
          </cell>
          <cell r="M203">
            <v>0.4</v>
          </cell>
          <cell r="N203">
            <v>8.1000000000000014</v>
          </cell>
          <cell r="O203">
            <v>0</v>
          </cell>
          <cell r="P203">
            <v>5.7</v>
          </cell>
          <cell r="Q203">
            <v>0.4</v>
          </cell>
          <cell r="R203">
            <v>8.1000000000000014</v>
          </cell>
          <cell r="S203">
            <v>0</v>
          </cell>
          <cell r="T203">
            <v>5.7</v>
          </cell>
          <cell r="U203">
            <v>0.4</v>
          </cell>
          <cell r="V203">
            <v>8.1000000000000014</v>
          </cell>
          <cell r="W203">
            <v>0</v>
          </cell>
          <cell r="X203">
            <v>5.7</v>
          </cell>
          <cell r="Y203">
            <v>0.4</v>
          </cell>
          <cell r="Z203">
            <v>8.1000000000000014</v>
          </cell>
          <cell r="AA203">
            <v>0</v>
          </cell>
          <cell r="AB203">
            <v>5.7</v>
          </cell>
          <cell r="AC203">
            <v>0.4</v>
          </cell>
          <cell r="AD203">
            <v>8.1000000000000014</v>
          </cell>
          <cell r="AE203">
            <v>0</v>
          </cell>
          <cell r="AF203" t="str">
            <v>2001</v>
          </cell>
          <cell r="AG203">
            <v>5.7</v>
          </cell>
          <cell r="AH203">
            <v>0.4</v>
          </cell>
          <cell r="AI203">
            <v>5.7</v>
          </cell>
          <cell r="AJ203">
            <v>0.4</v>
          </cell>
          <cell r="AK203">
            <v>8.1000000000000014</v>
          </cell>
        </row>
        <row r="204">
          <cell r="A204" t="str">
            <v>Sri Lanka</v>
          </cell>
          <cell r="B204" t="str">
            <v>TRAC1</v>
          </cell>
          <cell r="C204">
            <v>2</v>
          </cell>
          <cell r="D204">
            <v>4</v>
          </cell>
          <cell r="E204">
            <v>4.2699999999999996</v>
          </cell>
          <cell r="F204">
            <v>0.42</v>
          </cell>
          <cell r="G204">
            <v>6.7899999999999991</v>
          </cell>
          <cell r="H204">
            <v>4.2699999999999996</v>
          </cell>
          <cell r="I204">
            <v>0.42</v>
          </cell>
          <cell r="J204">
            <v>6.7899999999999991</v>
          </cell>
          <cell r="K204">
            <v>0</v>
          </cell>
          <cell r="L204">
            <v>4.2699999999999996</v>
          </cell>
          <cell r="M204">
            <v>0.42</v>
          </cell>
          <cell r="N204">
            <v>6.7899999999999991</v>
          </cell>
          <cell r="O204">
            <v>0</v>
          </cell>
          <cell r="P204">
            <v>4.2699999999999996</v>
          </cell>
          <cell r="Q204">
            <v>0.42</v>
          </cell>
          <cell r="R204">
            <v>6.7899999999999991</v>
          </cell>
          <cell r="S204">
            <v>0</v>
          </cell>
          <cell r="T204">
            <v>4.2699999999999996</v>
          </cell>
          <cell r="U204">
            <v>0.42</v>
          </cell>
          <cell r="V204">
            <v>6.7899999999999991</v>
          </cell>
          <cell r="W204">
            <v>0</v>
          </cell>
          <cell r="X204">
            <v>4.2699999999999996</v>
          </cell>
          <cell r="Y204">
            <v>0.42</v>
          </cell>
          <cell r="Z204">
            <v>6.7899999999999991</v>
          </cell>
          <cell r="AA204">
            <v>0</v>
          </cell>
          <cell r="AB204">
            <v>4.2699999999999996</v>
          </cell>
          <cell r="AC204">
            <v>0.42</v>
          </cell>
          <cell r="AD204">
            <v>6.7899999999999991</v>
          </cell>
          <cell r="AE204">
            <v>0</v>
          </cell>
          <cell r="AF204" t="str">
            <v>2001</v>
          </cell>
          <cell r="AG204">
            <v>4.2699999999999996</v>
          </cell>
          <cell r="AH204">
            <v>0.42</v>
          </cell>
          <cell r="AI204">
            <v>3.05</v>
          </cell>
          <cell r="AJ204">
            <v>0.3</v>
          </cell>
          <cell r="AK204">
            <v>4.8499999999999996</v>
          </cell>
        </row>
        <row r="205">
          <cell r="A205" t="str">
            <v>Sudan</v>
          </cell>
          <cell r="B205" t="str">
            <v>TRAC1</v>
          </cell>
          <cell r="C205">
            <v>2</v>
          </cell>
          <cell r="D205">
            <v>5</v>
          </cell>
          <cell r="E205">
            <v>7.85</v>
          </cell>
          <cell r="F205">
            <v>0.28000000000000003</v>
          </cell>
          <cell r="G205">
            <v>9.5299999999999994</v>
          </cell>
          <cell r="H205">
            <v>7.85</v>
          </cell>
          <cell r="I205">
            <v>0.28000000000000003</v>
          </cell>
          <cell r="J205">
            <v>9.5299999999999994</v>
          </cell>
          <cell r="K205">
            <v>0</v>
          </cell>
          <cell r="L205">
            <v>7.85</v>
          </cell>
          <cell r="M205">
            <v>0.28000000000000003</v>
          </cell>
          <cell r="N205">
            <v>9.5299999999999994</v>
          </cell>
          <cell r="O205">
            <v>0</v>
          </cell>
          <cell r="P205">
            <v>6</v>
          </cell>
          <cell r="Q205">
            <v>0.5</v>
          </cell>
          <cell r="R205">
            <v>9</v>
          </cell>
          <cell r="S205">
            <v>-5.5613850996851982E-2</v>
          </cell>
          <cell r="T205">
            <v>6</v>
          </cell>
          <cell r="U205">
            <v>0.5</v>
          </cell>
          <cell r="V205">
            <v>9</v>
          </cell>
          <cell r="W205">
            <v>0</v>
          </cell>
          <cell r="X205">
            <v>6</v>
          </cell>
          <cell r="Y205">
            <v>0.5</v>
          </cell>
          <cell r="Z205">
            <v>9</v>
          </cell>
          <cell r="AA205">
            <v>0</v>
          </cell>
          <cell r="AB205">
            <v>6</v>
          </cell>
          <cell r="AC205">
            <v>0.5</v>
          </cell>
          <cell r="AD205">
            <v>9</v>
          </cell>
          <cell r="AE205">
            <v>0</v>
          </cell>
          <cell r="AF205" t="str">
            <v>2002</v>
          </cell>
          <cell r="AG205">
            <v>6</v>
          </cell>
          <cell r="AH205">
            <v>0.5</v>
          </cell>
          <cell r="AI205">
            <v>4.28</v>
          </cell>
          <cell r="AJ205">
            <v>0.36</v>
          </cell>
          <cell r="AK205">
            <v>6.44</v>
          </cell>
        </row>
        <row r="206">
          <cell r="A206" t="str">
            <v>Surinam</v>
          </cell>
          <cell r="B206" t="str">
            <v>TRAC1</v>
          </cell>
          <cell r="C206">
            <v>2</v>
          </cell>
          <cell r="D206">
            <v>1</v>
          </cell>
          <cell r="E206">
            <v>2.85</v>
          </cell>
          <cell r="F206">
            <v>0.28000000000000003</v>
          </cell>
          <cell r="G206">
            <v>4.53</v>
          </cell>
          <cell r="H206">
            <v>2.85</v>
          </cell>
          <cell r="I206">
            <v>0.28000000000000003</v>
          </cell>
          <cell r="J206">
            <v>4.53</v>
          </cell>
          <cell r="K206">
            <v>0</v>
          </cell>
          <cell r="L206">
            <v>2.85</v>
          </cell>
          <cell r="M206">
            <v>0.28000000000000003</v>
          </cell>
          <cell r="N206">
            <v>4.53</v>
          </cell>
          <cell r="O206">
            <v>0</v>
          </cell>
          <cell r="P206">
            <v>2.85</v>
          </cell>
          <cell r="Q206">
            <v>0.28000000000000003</v>
          </cell>
          <cell r="R206">
            <v>4.53</v>
          </cell>
          <cell r="S206">
            <v>0</v>
          </cell>
          <cell r="T206">
            <v>4</v>
          </cell>
          <cell r="U206">
            <v>0.5</v>
          </cell>
          <cell r="V206">
            <v>7</v>
          </cell>
          <cell r="W206">
            <v>0.54525386313465773</v>
          </cell>
          <cell r="X206">
            <v>4</v>
          </cell>
          <cell r="Y206">
            <v>0.5</v>
          </cell>
          <cell r="Z206">
            <v>7</v>
          </cell>
          <cell r="AA206">
            <v>0</v>
          </cell>
          <cell r="AB206">
            <v>4</v>
          </cell>
          <cell r="AC206">
            <v>0.5</v>
          </cell>
          <cell r="AD206">
            <v>7</v>
          </cell>
          <cell r="AE206">
            <v>0</v>
          </cell>
          <cell r="AF206" t="str">
            <v>2003</v>
          </cell>
          <cell r="AG206">
            <v>4</v>
          </cell>
          <cell r="AH206">
            <v>0.5</v>
          </cell>
          <cell r="AI206">
            <v>2.85</v>
          </cell>
          <cell r="AJ206">
            <v>0.36</v>
          </cell>
          <cell r="AK206">
            <v>5.01</v>
          </cell>
        </row>
        <row r="207">
          <cell r="A207" t="str">
            <v>Swaziland</v>
          </cell>
          <cell r="B207" t="str">
            <v>TRAC1</v>
          </cell>
          <cell r="C207">
            <v>2</v>
          </cell>
          <cell r="D207">
            <v>5</v>
          </cell>
          <cell r="E207">
            <v>2.61</v>
          </cell>
          <cell r="F207">
            <v>0.52</v>
          </cell>
          <cell r="G207">
            <v>5.73</v>
          </cell>
          <cell r="H207">
            <v>2.61</v>
          </cell>
          <cell r="I207">
            <v>0.52</v>
          </cell>
          <cell r="J207">
            <v>5.73</v>
          </cell>
          <cell r="K207">
            <v>0</v>
          </cell>
          <cell r="L207">
            <v>2.61</v>
          </cell>
          <cell r="M207">
            <v>0.52</v>
          </cell>
          <cell r="N207">
            <v>5.73</v>
          </cell>
          <cell r="O207">
            <v>0</v>
          </cell>
          <cell r="P207">
            <v>2.61</v>
          </cell>
          <cell r="Q207">
            <v>0.52</v>
          </cell>
          <cell r="R207">
            <v>5.73</v>
          </cell>
          <cell r="S207">
            <v>0</v>
          </cell>
          <cell r="T207">
            <v>2.85</v>
          </cell>
          <cell r="U207">
            <v>0.52</v>
          </cell>
          <cell r="V207">
            <v>5.9700000000000006</v>
          </cell>
          <cell r="W207">
            <v>4.1884816753926739E-2</v>
          </cell>
          <cell r="X207">
            <v>2.85</v>
          </cell>
          <cell r="Y207">
            <v>0.52</v>
          </cell>
          <cell r="Z207">
            <v>5.9700000000000006</v>
          </cell>
          <cell r="AA207">
            <v>0</v>
          </cell>
          <cell r="AB207">
            <v>2.85</v>
          </cell>
          <cell r="AC207">
            <v>0.52</v>
          </cell>
          <cell r="AD207">
            <v>5.9700000000000006</v>
          </cell>
          <cell r="AE207">
            <v>0</v>
          </cell>
          <cell r="AF207" t="str">
            <v>2003</v>
          </cell>
          <cell r="AG207">
            <v>2.85</v>
          </cell>
          <cell r="AH207">
            <v>0.52</v>
          </cell>
          <cell r="AI207">
            <v>2.85</v>
          </cell>
          <cell r="AJ207">
            <v>0.37</v>
          </cell>
          <cell r="AK207">
            <v>5.07</v>
          </cell>
        </row>
        <row r="208">
          <cell r="A208" t="str">
            <v>Sweden</v>
          </cell>
          <cell r="B208" t="str">
            <v>IC</v>
          </cell>
          <cell r="C208">
            <v>1</v>
          </cell>
          <cell r="D208">
            <v>3</v>
          </cell>
          <cell r="E208">
            <v>8.24</v>
          </cell>
          <cell r="F208">
            <v>0.52</v>
          </cell>
          <cell r="G208">
            <v>11.36</v>
          </cell>
          <cell r="H208">
            <v>8.24</v>
          </cell>
          <cell r="I208">
            <v>0.52</v>
          </cell>
          <cell r="J208">
            <v>11.36</v>
          </cell>
          <cell r="K208">
            <v>0</v>
          </cell>
          <cell r="L208">
            <v>8.5</v>
          </cell>
          <cell r="M208">
            <v>0.6</v>
          </cell>
          <cell r="N208">
            <v>12.1</v>
          </cell>
          <cell r="O208">
            <v>6.5140845070422559E-2</v>
          </cell>
          <cell r="P208">
            <v>8.5</v>
          </cell>
          <cell r="Q208">
            <v>0.6</v>
          </cell>
          <cell r="R208">
            <v>12.1</v>
          </cell>
          <cell r="S208">
            <v>0</v>
          </cell>
          <cell r="T208">
            <v>8.5</v>
          </cell>
          <cell r="U208">
            <v>0.6</v>
          </cell>
          <cell r="V208">
            <v>12.1</v>
          </cell>
          <cell r="W208">
            <v>0</v>
          </cell>
          <cell r="X208">
            <v>8.5</v>
          </cell>
          <cell r="Y208">
            <v>0.6</v>
          </cell>
          <cell r="Z208">
            <v>12.1</v>
          </cell>
          <cell r="AA208">
            <v>0</v>
          </cell>
          <cell r="AB208">
            <v>8.5</v>
          </cell>
          <cell r="AC208">
            <v>0.6</v>
          </cell>
          <cell r="AD208">
            <v>12.1</v>
          </cell>
          <cell r="AE208">
            <v>0</v>
          </cell>
          <cell r="AF208" t="str">
            <v>2001</v>
          </cell>
          <cell r="AG208">
            <v>8.5</v>
          </cell>
          <cell r="AH208">
            <v>0.6</v>
          </cell>
          <cell r="AI208">
            <v>7.89</v>
          </cell>
          <cell r="AJ208">
            <v>0.56000000000000005</v>
          </cell>
          <cell r="AK208">
            <v>11.25</v>
          </cell>
        </row>
        <row r="209">
          <cell r="A209" t="str">
            <v>Switzerland</v>
          </cell>
          <cell r="B209" t="str">
            <v>IC</v>
          </cell>
          <cell r="C209">
            <v>1</v>
          </cell>
          <cell r="D209">
            <v>3</v>
          </cell>
          <cell r="E209">
            <v>4.93</v>
          </cell>
          <cell r="F209">
            <v>0.42</v>
          </cell>
          <cell r="G209">
            <v>7.4499999999999993</v>
          </cell>
          <cell r="H209">
            <v>4.93</v>
          </cell>
          <cell r="I209">
            <v>0.42</v>
          </cell>
          <cell r="J209">
            <v>7.4499999999999993</v>
          </cell>
          <cell r="K209">
            <v>0</v>
          </cell>
          <cell r="L209">
            <v>5.55</v>
          </cell>
          <cell r="M209">
            <v>0.44</v>
          </cell>
          <cell r="N209">
            <v>8.19</v>
          </cell>
          <cell r="O209">
            <v>9.9328859060402716E-2</v>
          </cell>
          <cell r="P209">
            <v>5.55</v>
          </cell>
          <cell r="Q209">
            <v>0.44</v>
          </cell>
          <cell r="R209">
            <v>8.19</v>
          </cell>
          <cell r="S209">
            <v>0</v>
          </cell>
          <cell r="T209">
            <v>5.55</v>
          </cell>
          <cell r="U209">
            <v>0.44</v>
          </cell>
          <cell r="V209">
            <v>8.19</v>
          </cell>
          <cell r="W209">
            <v>0</v>
          </cell>
          <cell r="X209">
            <v>5.82</v>
          </cell>
          <cell r="Y209">
            <v>0.46</v>
          </cell>
          <cell r="Z209">
            <v>8.58</v>
          </cell>
          <cell r="AA209">
            <v>4.7619047619047693E-2</v>
          </cell>
          <cell r="AB209">
            <v>5.82</v>
          </cell>
          <cell r="AC209">
            <v>0.46</v>
          </cell>
          <cell r="AD209">
            <v>8.58</v>
          </cell>
          <cell r="AE209">
            <v>0</v>
          </cell>
          <cell r="AF209" t="str">
            <v>2004</v>
          </cell>
          <cell r="AG209">
            <v>5.82</v>
          </cell>
          <cell r="AH209">
            <v>0.46</v>
          </cell>
          <cell r="AI209">
            <v>5.94</v>
          </cell>
          <cell r="AJ209">
            <v>0.47</v>
          </cell>
          <cell r="AK209">
            <v>8.76</v>
          </cell>
        </row>
        <row r="210">
          <cell r="A210" t="str">
            <v>Syrian Arab Republic</v>
          </cell>
          <cell r="B210" t="str">
            <v>TRAC1</v>
          </cell>
          <cell r="C210">
            <v>2</v>
          </cell>
          <cell r="D210">
            <v>4</v>
          </cell>
          <cell r="E210">
            <v>4</v>
          </cell>
          <cell r="F210">
            <v>0.5</v>
          </cell>
          <cell r="G210">
            <v>7</v>
          </cell>
          <cell r="H210">
            <v>4</v>
          </cell>
          <cell r="I210">
            <v>0.5</v>
          </cell>
          <cell r="J210">
            <v>7</v>
          </cell>
          <cell r="K210">
            <v>0</v>
          </cell>
          <cell r="L210">
            <v>4</v>
          </cell>
          <cell r="M210">
            <v>0.5</v>
          </cell>
          <cell r="N210">
            <v>7</v>
          </cell>
          <cell r="O210">
            <v>0</v>
          </cell>
          <cell r="P210">
            <v>4</v>
          </cell>
          <cell r="Q210">
            <v>0.5</v>
          </cell>
          <cell r="R210">
            <v>7</v>
          </cell>
          <cell r="S210">
            <v>0</v>
          </cell>
          <cell r="T210">
            <v>5</v>
          </cell>
          <cell r="U210">
            <v>0.75</v>
          </cell>
          <cell r="V210">
            <v>9.5</v>
          </cell>
          <cell r="W210">
            <v>0.35714285714285715</v>
          </cell>
          <cell r="X210">
            <v>5</v>
          </cell>
          <cell r="Y210">
            <v>0.75</v>
          </cell>
          <cell r="Z210">
            <v>9.5</v>
          </cell>
          <cell r="AA210">
            <v>0</v>
          </cell>
          <cell r="AB210">
            <v>5</v>
          </cell>
          <cell r="AC210">
            <v>0.75</v>
          </cell>
          <cell r="AD210">
            <v>9.5</v>
          </cell>
          <cell r="AE210">
            <v>0</v>
          </cell>
          <cell r="AF210" t="str">
            <v>2003</v>
          </cell>
          <cell r="AG210">
            <v>5</v>
          </cell>
          <cell r="AH210">
            <v>0.75</v>
          </cell>
          <cell r="AI210">
            <v>4.46</v>
          </cell>
          <cell r="AJ210">
            <v>0.67</v>
          </cell>
          <cell r="AK210">
            <v>8.48</v>
          </cell>
        </row>
        <row r="211">
          <cell r="A211" t="str">
            <v>Tajikistan</v>
          </cell>
          <cell r="B211" t="str">
            <v>TRAC1</v>
          </cell>
          <cell r="C211">
            <v>2</v>
          </cell>
          <cell r="D211">
            <v>2</v>
          </cell>
          <cell r="E211">
            <v>4.05</v>
          </cell>
          <cell r="F211">
            <v>0.75</v>
          </cell>
          <cell r="G211">
            <v>8.5500000000000007</v>
          </cell>
          <cell r="H211">
            <v>4.05</v>
          </cell>
          <cell r="I211">
            <v>0.75</v>
          </cell>
          <cell r="J211">
            <v>8.5500000000000007</v>
          </cell>
          <cell r="K211">
            <v>0</v>
          </cell>
          <cell r="L211">
            <v>4.05</v>
          </cell>
          <cell r="M211">
            <v>0.75</v>
          </cell>
          <cell r="N211">
            <v>8.5500000000000007</v>
          </cell>
          <cell r="O211">
            <v>0</v>
          </cell>
          <cell r="P211">
            <v>4.05</v>
          </cell>
          <cell r="Q211">
            <v>0.75</v>
          </cell>
          <cell r="R211">
            <v>8.5500000000000007</v>
          </cell>
          <cell r="S211">
            <v>0</v>
          </cell>
          <cell r="T211">
            <v>4.05</v>
          </cell>
          <cell r="U211">
            <v>0.75</v>
          </cell>
          <cell r="V211">
            <v>8.5500000000000007</v>
          </cell>
          <cell r="W211">
            <v>0</v>
          </cell>
          <cell r="X211">
            <v>4.05</v>
          </cell>
          <cell r="Y211">
            <v>0.75</v>
          </cell>
          <cell r="Z211">
            <v>8.5500000000000007</v>
          </cell>
          <cell r="AA211">
            <v>0</v>
          </cell>
          <cell r="AB211">
            <v>4.05</v>
          </cell>
          <cell r="AC211">
            <v>0.75</v>
          </cell>
          <cell r="AD211">
            <v>8.5500000000000007</v>
          </cell>
          <cell r="AE211">
            <v>0</v>
          </cell>
          <cell r="AF211" t="str">
            <v>2001</v>
          </cell>
          <cell r="AG211">
            <v>4.05</v>
          </cell>
          <cell r="AH211">
            <v>0.75</v>
          </cell>
          <cell r="AI211">
            <v>3.52</v>
          </cell>
          <cell r="AJ211">
            <v>0.65</v>
          </cell>
          <cell r="AK211">
            <v>7.42</v>
          </cell>
        </row>
        <row r="212">
          <cell r="A212" t="str">
            <v>Tanzania (United Rep)</v>
          </cell>
          <cell r="B212" t="str">
            <v>TRAC1</v>
          </cell>
          <cell r="C212">
            <v>2</v>
          </cell>
          <cell r="D212">
            <v>5</v>
          </cell>
          <cell r="E212">
            <v>3.78</v>
          </cell>
          <cell r="F212">
            <v>0.4</v>
          </cell>
          <cell r="G212">
            <v>6.18</v>
          </cell>
          <cell r="H212">
            <v>4.8099999999999996</v>
          </cell>
          <cell r="I212">
            <v>0.51</v>
          </cell>
          <cell r="J212">
            <v>7.8699999999999992</v>
          </cell>
          <cell r="K212">
            <v>0.27346278317152095</v>
          </cell>
          <cell r="L212">
            <v>4.92</v>
          </cell>
          <cell r="M212">
            <v>0.7</v>
          </cell>
          <cell r="N212">
            <v>9.1199999999999992</v>
          </cell>
          <cell r="O212">
            <v>0.15883100381194409</v>
          </cell>
          <cell r="P212">
            <v>4.92</v>
          </cell>
          <cell r="Q212">
            <v>0.7</v>
          </cell>
          <cell r="R212">
            <v>9.1199999999999992</v>
          </cell>
          <cell r="S212">
            <v>0</v>
          </cell>
          <cell r="T212">
            <v>5.0999999999999996</v>
          </cell>
          <cell r="U212">
            <v>0.65</v>
          </cell>
          <cell r="V212">
            <v>9</v>
          </cell>
          <cell r="W212">
            <v>-1.3157894736842021E-2</v>
          </cell>
          <cell r="X212">
            <v>5.0999999999999996</v>
          </cell>
          <cell r="Y212">
            <v>0.65</v>
          </cell>
          <cell r="Z212">
            <v>9</v>
          </cell>
          <cell r="AA212">
            <v>0</v>
          </cell>
          <cell r="AB212">
            <v>5.0999999999999996</v>
          </cell>
          <cell r="AC212">
            <v>0.65</v>
          </cell>
          <cell r="AD212">
            <v>9</v>
          </cell>
          <cell r="AE212">
            <v>0</v>
          </cell>
          <cell r="AF212" t="str">
            <v>2003</v>
          </cell>
          <cell r="AG212">
            <v>5.0999999999999996</v>
          </cell>
          <cell r="AH212">
            <v>0.65</v>
          </cell>
          <cell r="AI212">
            <v>4.1900000000000004</v>
          </cell>
          <cell r="AJ212">
            <v>0.53</v>
          </cell>
          <cell r="AK212">
            <v>7.370000000000001</v>
          </cell>
        </row>
        <row r="213">
          <cell r="A213" t="str">
            <v>Thailand</v>
          </cell>
          <cell r="B213" t="str">
            <v>TRAC1</v>
          </cell>
          <cell r="C213">
            <v>2</v>
          </cell>
          <cell r="D213">
            <v>4</v>
          </cell>
          <cell r="E213">
            <v>2.5</v>
          </cell>
          <cell r="F213">
            <v>0.35</v>
          </cell>
          <cell r="G213">
            <v>4.5999999999999996</v>
          </cell>
          <cell r="H213">
            <v>2.5</v>
          </cell>
          <cell r="I213">
            <v>0.35</v>
          </cell>
          <cell r="J213">
            <v>4.5999999999999996</v>
          </cell>
          <cell r="K213">
            <v>0</v>
          </cell>
          <cell r="L213">
            <v>2.5</v>
          </cell>
          <cell r="M213">
            <v>0.35</v>
          </cell>
          <cell r="N213">
            <v>4.5999999999999996</v>
          </cell>
          <cell r="O213">
            <v>0</v>
          </cell>
          <cell r="P213">
            <v>2.5</v>
          </cell>
          <cell r="Q213">
            <v>0.35</v>
          </cell>
          <cell r="R213">
            <v>4.5999999999999996</v>
          </cell>
          <cell r="S213">
            <v>0</v>
          </cell>
          <cell r="T213">
            <v>2.5</v>
          </cell>
          <cell r="U213">
            <v>0.35</v>
          </cell>
          <cell r="V213">
            <v>4.5999999999999996</v>
          </cell>
          <cell r="W213">
            <v>0</v>
          </cell>
          <cell r="X213">
            <v>2.5</v>
          </cell>
          <cell r="Y213">
            <v>0.35</v>
          </cell>
          <cell r="Z213">
            <v>4.5999999999999996</v>
          </cell>
          <cell r="AA213">
            <v>0</v>
          </cell>
          <cell r="AB213">
            <v>2.5</v>
          </cell>
          <cell r="AC213">
            <v>0.35</v>
          </cell>
          <cell r="AD213">
            <v>4.5999999999999996</v>
          </cell>
          <cell r="AE213">
            <v>0</v>
          </cell>
          <cell r="AF213" t="str">
            <v>2001</v>
          </cell>
          <cell r="AG213">
            <v>2.5</v>
          </cell>
          <cell r="AH213">
            <v>0.35</v>
          </cell>
          <cell r="AI213">
            <v>3.42</v>
          </cell>
          <cell r="AJ213">
            <v>0.34</v>
          </cell>
          <cell r="AK213">
            <v>5.46</v>
          </cell>
        </row>
        <row r="214">
          <cell r="A214" t="str">
            <v>The former  Yugoslav Republic of Macedonia</v>
          </cell>
          <cell r="B214" t="str">
            <v>TRAC1</v>
          </cell>
          <cell r="C214">
            <v>2</v>
          </cell>
          <cell r="D214">
            <v>2</v>
          </cell>
          <cell r="E214">
            <v>4.45</v>
          </cell>
          <cell r="F214">
            <v>0.44</v>
          </cell>
          <cell r="G214">
            <v>7.09</v>
          </cell>
          <cell r="H214">
            <v>4.45</v>
          </cell>
          <cell r="I214">
            <v>0.44</v>
          </cell>
          <cell r="J214">
            <v>7.09</v>
          </cell>
          <cell r="K214">
            <v>0</v>
          </cell>
          <cell r="L214">
            <v>4.45</v>
          </cell>
          <cell r="M214">
            <v>0.44</v>
          </cell>
          <cell r="N214">
            <v>7.09</v>
          </cell>
          <cell r="O214">
            <v>0</v>
          </cell>
          <cell r="P214">
            <v>4.45</v>
          </cell>
          <cell r="Q214">
            <v>0.44</v>
          </cell>
          <cell r="R214">
            <v>7.09</v>
          </cell>
          <cell r="S214">
            <v>0</v>
          </cell>
          <cell r="T214">
            <v>4.45</v>
          </cell>
          <cell r="U214">
            <v>0.44</v>
          </cell>
          <cell r="V214">
            <v>7.09</v>
          </cell>
          <cell r="W214">
            <v>0</v>
          </cell>
          <cell r="X214">
            <v>5</v>
          </cell>
          <cell r="Y214">
            <v>0.44</v>
          </cell>
          <cell r="Z214">
            <v>7.6400000000000006</v>
          </cell>
          <cell r="AA214">
            <v>7.757404795486611E-2</v>
          </cell>
          <cell r="AB214">
            <v>5</v>
          </cell>
          <cell r="AC214">
            <v>0.48</v>
          </cell>
          <cell r="AD214">
            <v>7.88</v>
          </cell>
          <cell r="AE214">
            <v>3.1413612565444934E-2</v>
          </cell>
          <cell r="AF214" t="str">
            <v>2004</v>
          </cell>
          <cell r="AG214">
            <v>5</v>
          </cell>
          <cell r="AH214">
            <v>0.44</v>
          </cell>
          <cell r="AI214">
            <v>4.46</v>
          </cell>
          <cell r="AJ214">
            <v>0.39</v>
          </cell>
          <cell r="AK214">
            <v>6.8</v>
          </cell>
        </row>
        <row r="215">
          <cell r="A215" t="str">
            <v>Timor Leste</v>
          </cell>
          <cell r="B215" t="str">
            <v>TRAC1</v>
          </cell>
          <cell r="C215">
            <v>2</v>
          </cell>
          <cell r="D215">
            <v>4</v>
          </cell>
          <cell r="E215" t="str">
            <v>NA</v>
          </cell>
          <cell r="F215" t="str">
            <v>NA</v>
          </cell>
          <cell r="G215" t="str">
            <v>NA</v>
          </cell>
          <cell r="H215" t="str">
            <v>NA</v>
          </cell>
          <cell r="I215" t="str">
            <v>NA</v>
          </cell>
          <cell r="J215" t="str">
            <v>NA</v>
          </cell>
          <cell r="K215" t="str">
            <v>NA</v>
          </cell>
          <cell r="L215" t="str">
            <v>NA</v>
          </cell>
          <cell r="M215" t="str">
            <v>NA</v>
          </cell>
          <cell r="N215" t="str">
            <v>NA</v>
          </cell>
          <cell r="O215" t="str">
            <v>NA</v>
          </cell>
          <cell r="P215" t="str">
            <v>NA</v>
          </cell>
          <cell r="Q215" t="str">
            <v>NA</v>
          </cell>
          <cell r="R215" t="str">
            <v>NA</v>
          </cell>
          <cell r="S215" t="str">
            <v>NA</v>
          </cell>
          <cell r="T215" t="str">
            <v>NA</v>
          </cell>
          <cell r="U215" t="str">
            <v>NA</v>
          </cell>
          <cell r="V215" t="str">
            <v>NA</v>
          </cell>
          <cell r="W215" t="str">
            <v>NA</v>
          </cell>
          <cell r="X215" t="str">
            <v>NA</v>
          </cell>
          <cell r="Y215" t="str">
            <v>NA</v>
          </cell>
          <cell r="Z215" t="str">
            <v>NA</v>
          </cell>
          <cell r="AA215" t="str">
            <v>NA</v>
          </cell>
          <cell r="AB215" t="str">
            <v>NA</v>
          </cell>
          <cell r="AC215" t="str">
            <v>NA</v>
          </cell>
          <cell r="AD215" t="str">
            <v>NA</v>
          </cell>
          <cell r="AE215" t="str">
            <v>NA</v>
          </cell>
          <cell r="AF215" t="str">
            <v>2004</v>
          </cell>
          <cell r="AG215" t="str">
            <v>NA</v>
          </cell>
          <cell r="AH215" t="str">
            <v>NA</v>
          </cell>
          <cell r="AI215">
            <v>2.85</v>
          </cell>
          <cell r="AJ215">
            <v>0.28000000000000003</v>
          </cell>
          <cell r="AK215">
            <v>4.53</v>
          </cell>
        </row>
        <row r="216">
          <cell r="A216" t="str">
            <v>Togo</v>
          </cell>
          <cell r="B216" t="str">
            <v>TRAC1</v>
          </cell>
          <cell r="C216">
            <v>2</v>
          </cell>
          <cell r="D216">
            <v>5</v>
          </cell>
          <cell r="E216">
            <v>4.95</v>
          </cell>
          <cell r="F216">
            <v>0.43</v>
          </cell>
          <cell r="G216">
            <v>7.53</v>
          </cell>
          <cell r="H216">
            <v>4.95</v>
          </cell>
          <cell r="I216">
            <v>0.43</v>
          </cell>
          <cell r="J216">
            <v>7.53</v>
          </cell>
          <cell r="K216">
            <v>0</v>
          </cell>
          <cell r="L216">
            <v>4.95</v>
          </cell>
          <cell r="M216">
            <v>0.43</v>
          </cell>
          <cell r="N216">
            <v>7.53</v>
          </cell>
          <cell r="O216">
            <v>0</v>
          </cell>
          <cell r="P216">
            <v>4.95</v>
          </cell>
          <cell r="Q216">
            <v>0.43</v>
          </cell>
          <cell r="R216">
            <v>7.53</v>
          </cell>
          <cell r="S216">
            <v>0</v>
          </cell>
          <cell r="T216">
            <v>4.95</v>
          </cell>
          <cell r="U216">
            <v>0.43</v>
          </cell>
          <cell r="V216">
            <v>7.53</v>
          </cell>
          <cell r="W216">
            <v>0</v>
          </cell>
          <cell r="X216">
            <v>4.95</v>
          </cell>
          <cell r="Y216">
            <v>0.43</v>
          </cell>
          <cell r="Z216">
            <v>7.53</v>
          </cell>
          <cell r="AA216">
            <v>0</v>
          </cell>
          <cell r="AB216">
            <v>4.95</v>
          </cell>
          <cell r="AC216">
            <v>0.43</v>
          </cell>
          <cell r="AD216">
            <v>7.53</v>
          </cell>
          <cell r="AE216">
            <v>0</v>
          </cell>
          <cell r="AF216" t="str">
            <v>2001</v>
          </cell>
          <cell r="AG216">
            <v>4.95</v>
          </cell>
          <cell r="AH216">
            <v>0.43</v>
          </cell>
          <cell r="AI216">
            <v>4.5999999999999996</v>
          </cell>
          <cell r="AJ216">
            <v>0.4</v>
          </cell>
          <cell r="AK216">
            <v>7</v>
          </cell>
        </row>
        <row r="217">
          <cell r="A217" t="str">
            <v>Tonga (including Niuafo'ou)</v>
          </cell>
          <cell r="B217" t="str">
            <v>TRAC1</v>
          </cell>
          <cell r="C217">
            <v>2</v>
          </cell>
          <cell r="D217">
            <v>4</v>
          </cell>
          <cell r="E217">
            <v>2.85</v>
          </cell>
          <cell r="F217">
            <v>0.28000000000000003</v>
          </cell>
          <cell r="G217">
            <v>4.53</v>
          </cell>
          <cell r="H217">
            <v>2.85</v>
          </cell>
          <cell r="I217">
            <v>0.28000000000000003</v>
          </cell>
          <cell r="J217">
            <v>4.53</v>
          </cell>
          <cell r="K217">
            <v>0</v>
          </cell>
          <cell r="L217">
            <v>2.85</v>
          </cell>
          <cell r="M217">
            <v>0.28000000000000003</v>
          </cell>
          <cell r="N217">
            <v>4.53</v>
          </cell>
          <cell r="O217">
            <v>0</v>
          </cell>
          <cell r="P217">
            <v>2.85</v>
          </cell>
          <cell r="Q217">
            <v>0.28000000000000003</v>
          </cell>
          <cell r="R217">
            <v>4.53</v>
          </cell>
          <cell r="S217">
            <v>0</v>
          </cell>
          <cell r="T217">
            <v>2.85</v>
          </cell>
          <cell r="U217">
            <v>0.28000000000000003</v>
          </cell>
          <cell r="V217">
            <v>4.53</v>
          </cell>
          <cell r="W217">
            <v>0</v>
          </cell>
          <cell r="X217">
            <v>2.85</v>
          </cell>
          <cell r="Y217">
            <v>0.28000000000000003</v>
          </cell>
          <cell r="Z217">
            <v>4.53</v>
          </cell>
          <cell r="AA217">
            <v>0</v>
          </cell>
          <cell r="AB217">
            <v>2.85</v>
          </cell>
          <cell r="AC217">
            <v>0.28000000000000003</v>
          </cell>
          <cell r="AD217">
            <v>4.53</v>
          </cell>
          <cell r="AE217">
            <v>0</v>
          </cell>
          <cell r="AF217" t="str">
            <v>2001</v>
          </cell>
          <cell r="AG217">
            <v>2.85</v>
          </cell>
          <cell r="AH217">
            <v>0.28000000000000003</v>
          </cell>
          <cell r="AI217">
            <v>2.85</v>
          </cell>
          <cell r="AJ217">
            <v>0.28000000000000003</v>
          </cell>
          <cell r="AK217">
            <v>4.53</v>
          </cell>
        </row>
        <row r="218">
          <cell r="A218" t="str">
            <v>Trinidad and Tobago</v>
          </cell>
          <cell r="B218" t="str">
            <v>TRAC1</v>
          </cell>
          <cell r="C218">
            <v>2</v>
          </cell>
          <cell r="D218">
            <v>1</v>
          </cell>
          <cell r="E218">
            <v>2.85</v>
          </cell>
          <cell r="F218">
            <v>0.28000000000000003</v>
          </cell>
          <cell r="G218">
            <v>4.53</v>
          </cell>
          <cell r="H218">
            <v>2.85</v>
          </cell>
          <cell r="I218">
            <v>0.28000000000000003</v>
          </cell>
          <cell r="J218">
            <v>4.53</v>
          </cell>
          <cell r="K218">
            <v>0</v>
          </cell>
          <cell r="L218">
            <v>2.85</v>
          </cell>
          <cell r="M218">
            <v>0.28000000000000003</v>
          </cell>
          <cell r="N218">
            <v>4.53</v>
          </cell>
          <cell r="O218">
            <v>0</v>
          </cell>
          <cell r="P218">
            <v>4</v>
          </cell>
          <cell r="Q218">
            <v>0.5</v>
          </cell>
          <cell r="R218">
            <v>7</v>
          </cell>
          <cell r="S218">
            <v>0.54525386313465773</v>
          </cell>
          <cell r="T218">
            <v>4</v>
          </cell>
          <cell r="U218">
            <v>0.5</v>
          </cell>
          <cell r="V218">
            <v>7</v>
          </cell>
          <cell r="W218">
            <v>0</v>
          </cell>
          <cell r="X218">
            <v>4</v>
          </cell>
          <cell r="Y218">
            <v>0.5</v>
          </cell>
          <cell r="Z218">
            <v>7</v>
          </cell>
          <cell r="AA218">
            <v>0</v>
          </cell>
          <cell r="AB218">
            <v>4</v>
          </cell>
          <cell r="AC218">
            <v>0.5</v>
          </cell>
          <cell r="AD218">
            <v>7</v>
          </cell>
          <cell r="AE218">
            <v>0</v>
          </cell>
          <cell r="AF218" t="str">
            <v>2002</v>
          </cell>
          <cell r="AG218">
            <v>4</v>
          </cell>
          <cell r="AH218">
            <v>0.5</v>
          </cell>
          <cell r="AI218">
            <v>3.57</v>
          </cell>
          <cell r="AJ218">
            <v>0.45</v>
          </cell>
          <cell r="AK218">
            <v>6.27</v>
          </cell>
        </row>
        <row r="219">
          <cell r="A219" t="str">
            <v>Tunisia</v>
          </cell>
          <cell r="B219" t="str">
            <v>TRAC1</v>
          </cell>
          <cell r="C219">
            <v>2</v>
          </cell>
          <cell r="D219">
            <v>5</v>
          </cell>
          <cell r="E219">
            <v>2.85</v>
          </cell>
          <cell r="F219">
            <v>0.85</v>
          </cell>
          <cell r="G219">
            <v>7.9499999999999993</v>
          </cell>
          <cell r="H219">
            <v>2.85</v>
          </cell>
          <cell r="I219">
            <v>0.85</v>
          </cell>
          <cell r="J219">
            <v>7.9499999999999993</v>
          </cell>
          <cell r="K219">
            <v>0</v>
          </cell>
          <cell r="L219">
            <v>2.85</v>
          </cell>
          <cell r="M219">
            <v>0.85</v>
          </cell>
          <cell r="N219">
            <v>7.9499999999999993</v>
          </cell>
          <cell r="O219">
            <v>0</v>
          </cell>
          <cell r="P219">
            <v>2.85</v>
          </cell>
          <cell r="Q219">
            <v>0.85</v>
          </cell>
          <cell r="R219">
            <v>7.9499999999999993</v>
          </cell>
          <cell r="S219">
            <v>0</v>
          </cell>
          <cell r="T219">
            <v>4</v>
          </cell>
          <cell r="U219">
            <v>0.85</v>
          </cell>
          <cell r="V219">
            <v>9.1</v>
          </cell>
          <cell r="W219">
            <v>0.14465408805031452</v>
          </cell>
          <cell r="X219">
            <v>4</v>
          </cell>
          <cell r="Y219">
            <v>0.85</v>
          </cell>
          <cell r="Z219">
            <v>9.1</v>
          </cell>
          <cell r="AA219">
            <v>0</v>
          </cell>
          <cell r="AB219">
            <v>4</v>
          </cell>
          <cell r="AC219">
            <v>0.85</v>
          </cell>
          <cell r="AD219">
            <v>9.1</v>
          </cell>
          <cell r="AE219">
            <v>0</v>
          </cell>
          <cell r="AF219" t="str">
            <v>2003</v>
          </cell>
          <cell r="AG219">
            <v>4</v>
          </cell>
          <cell r="AH219">
            <v>0.85</v>
          </cell>
          <cell r="AI219">
            <v>2.86</v>
          </cell>
          <cell r="AJ219">
            <v>0.61</v>
          </cell>
          <cell r="AK219">
            <v>6.52</v>
          </cell>
        </row>
        <row r="220">
          <cell r="A220" t="str">
            <v>Turkey  - Air parcels</v>
          </cell>
          <cell r="B220" t="str">
            <v>TRAC1</v>
          </cell>
          <cell r="C220">
            <v>2</v>
          </cell>
          <cell r="D220">
            <v>3</v>
          </cell>
          <cell r="E220">
            <v>3.85</v>
          </cell>
          <cell r="F220">
            <v>0.72</v>
          </cell>
          <cell r="G220">
            <v>8.17</v>
          </cell>
          <cell r="H220">
            <v>3.85</v>
          </cell>
          <cell r="I220">
            <v>0.72</v>
          </cell>
          <cell r="J220">
            <v>8.17</v>
          </cell>
          <cell r="K220">
            <v>0</v>
          </cell>
          <cell r="L220">
            <v>3.85</v>
          </cell>
          <cell r="M220">
            <v>0.72</v>
          </cell>
          <cell r="N220">
            <v>8.17</v>
          </cell>
          <cell r="O220">
            <v>0</v>
          </cell>
          <cell r="P220">
            <v>4.5</v>
          </cell>
          <cell r="Q220">
            <v>0.82</v>
          </cell>
          <cell r="R220">
            <v>9.42</v>
          </cell>
          <cell r="S220">
            <v>0.15299877600979192</v>
          </cell>
          <cell r="T220">
            <v>4.5</v>
          </cell>
          <cell r="U220">
            <v>0.82</v>
          </cell>
          <cell r="V220">
            <v>9.42</v>
          </cell>
          <cell r="W220">
            <v>0</v>
          </cell>
          <cell r="X220">
            <v>4.5</v>
          </cell>
          <cell r="Y220">
            <v>0.82</v>
          </cell>
          <cell r="Z220">
            <v>9.42</v>
          </cell>
          <cell r="AA220">
            <v>0</v>
          </cell>
          <cell r="AB220">
            <v>4.5</v>
          </cell>
          <cell r="AC220">
            <v>0.82</v>
          </cell>
          <cell r="AD220">
            <v>9.42</v>
          </cell>
          <cell r="AE220">
            <v>0</v>
          </cell>
          <cell r="AF220" t="str">
            <v>2002</v>
          </cell>
          <cell r="AG220">
            <v>4.5</v>
          </cell>
          <cell r="AH220">
            <v>0.82</v>
          </cell>
          <cell r="AI220">
            <v>4.0199999999999996</v>
          </cell>
          <cell r="AJ220">
            <v>0.73</v>
          </cell>
          <cell r="AK220">
            <v>8.3999999999999986</v>
          </cell>
        </row>
        <row r="221">
          <cell r="A221" t="str">
            <v>Turkey    - Surface parcels</v>
          </cell>
          <cell r="B221" t="str">
            <v>TRAC1</v>
          </cell>
          <cell r="C221">
            <v>2</v>
          </cell>
          <cell r="D221">
            <v>3</v>
          </cell>
          <cell r="E221">
            <v>3.85</v>
          </cell>
          <cell r="F221">
            <v>0.5</v>
          </cell>
          <cell r="G221">
            <v>6.85</v>
          </cell>
          <cell r="H221">
            <v>3.85</v>
          </cell>
          <cell r="I221">
            <v>0.5</v>
          </cell>
          <cell r="J221">
            <v>6.85</v>
          </cell>
          <cell r="K221">
            <v>0</v>
          </cell>
          <cell r="L221">
            <v>3.85</v>
          </cell>
          <cell r="M221">
            <v>0.5</v>
          </cell>
          <cell r="N221">
            <v>6.85</v>
          </cell>
          <cell r="O221">
            <v>0</v>
          </cell>
          <cell r="P221">
            <v>4.5</v>
          </cell>
          <cell r="Q221">
            <v>0.6</v>
          </cell>
          <cell r="R221">
            <v>8.1</v>
          </cell>
          <cell r="S221">
            <v>0.18248175182481752</v>
          </cell>
          <cell r="T221">
            <v>4.5</v>
          </cell>
          <cell r="U221">
            <v>0.6</v>
          </cell>
          <cell r="V221">
            <v>8.1</v>
          </cell>
          <cell r="W221">
            <v>0</v>
          </cell>
          <cell r="X221">
            <v>4.5</v>
          </cell>
          <cell r="Y221">
            <v>0.6</v>
          </cell>
          <cell r="Z221">
            <v>8.1</v>
          </cell>
          <cell r="AA221">
            <v>0</v>
          </cell>
          <cell r="AB221">
            <v>4.5</v>
          </cell>
          <cell r="AC221">
            <v>0.6</v>
          </cell>
          <cell r="AD221">
            <v>8.1</v>
          </cell>
          <cell r="AE221">
            <v>0</v>
          </cell>
          <cell r="AF221" t="str">
            <v>2002</v>
          </cell>
          <cell r="AG221">
            <v>4.5</v>
          </cell>
          <cell r="AH221">
            <v>0.6</v>
          </cell>
          <cell r="AI221">
            <v>4.0199999999999996</v>
          </cell>
          <cell r="AJ221">
            <v>0.54</v>
          </cell>
          <cell r="AK221">
            <v>7.26</v>
          </cell>
        </row>
        <row r="222">
          <cell r="A222" t="str">
            <v>Turkmenistan</v>
          </cell>
          <cell r="B222" t="str">
            <v>TRAC1</v>
          </cell>
          <cell r="C222">
            <v>2</v>
          </cell>
          <cell r="D222">
            <v>2</v>
          </cell>
          <cell r="E222">
            <v>5.0999999999999996</v>
          </cell>
          <cell r="F222">
            <v>0.6</v>
          </cell>
          <cell r="G222">
            <v>8.6999999999999993</v>
          </cell>
          <cell r="H222">
            <v>5.0999999999999996</v>
          </cell>
          <cell r="I222">
            <v>0.6</v>
          </cell>
          <cell r="J222">
            <v>8.6999999999999993</v>
          </cell>
          <cell r="K222">
            <v>0</v>
          </cell>
          <cell r="L222">
            <v>5.0999999999999996</v>
          </cell>
          <cell r="M222">
            <v>0.6</v>
          </cell>
          <cell r="N222">
            <v>8.6999999999999993</v>
          </cell>
          <cell r="O222">
            <v>0</v>
          </cell>
          <cell r="P222">
            <v>5.0999999999999996</v>
          </cell>
          <cell r="Q222">
            <v>0.6</v>
          </cell>
          <cell r="R222">
            <v>8.6999999999999993</v>
          </cell>
          <cell r="S222">
            <v>0</v>
          </cell>
          <cell r="T222">
            <v>5.0999999999999996</v>
          </cell>
          <cell r="U222">
            <v>0.6</v>
          </cell>
          <cell r="V222">
            <v>8.6999999999999993</v>
          </cell>
          <cell r="W222">
            <v>0</v>
          </cell>
          <cell r="X222">
            <v>5.0999999999999996</v>
          </cell>
          <cell r="Y222">
            <v>0.6</v>
          </cell>
          <cell r="Z222">
            <v>8.6999999999999993</v>
          </cell>
          <cell r="AA222">
            <v>0</v>
          </cell>
          <cell r="AB222">
            <v>5.0999999999999996</v>
          </cell>
          <cell r="AC222">
            <v>0.6</v>
          </cell>
          <cell r="AD222">
            <v>8.6999999999999993</v>
          </cell>
          <cell r="AE222">
            <v>0</v>
          </cell>
          <cell r="AF222" t="str">
            <v>2001</v>
          </cell>
          <cell r="AG222">
            <v>5.0999999999999996</v>
          </cell>
          <cell r="AH222">
            <v>0.6</v>
          </cell>
          <cell r="AI222">
            <v>4.01</v>
          </cell>
          <cell r="AJ222">
            <v>0.47</v>
          </cell>
          <cell r="AK222">
            <v>6.83</v>
          </cell>
        </row>
        <row r="223">
          <cell r="A223" t="str">
            <v>Tuvalu</v>
          </cell>
          <cell r="B223" t="str">
            <v>TRAC1</v>
          </cell>
          <cell r="C223">
            <v>2</v>
          </cell>
          <cell r="D223">
            <v>4</v>
          </cell>
          <cell r="E223">
            <v>2.85</v>
          </cell>
          <cell r="F223">
            <v>0.28000000000000003</v>
          </cell>
          <cell r="G223">
            <v>4.53</v>
          </cell>
          <cell r="H223">
            <v>2.85</v>
          </cell>
          <cell r="I223">
            <v>0.28000000000000003</v>
          </cell>
          <cell r="J223">
            <v>4.53</v>
          </cell>
          <cell r="K223">
            <v>0</v>
          </cell>
          <cell r="L223">
            <v>2.85</v>
          </cell>
          <cell r="M223">
            <v>0.28000000000000003</v>
          </cell>
          <cell r="N223">
            <v>4.53</v>
          </cell>
          <cell r="O223">
            <v>0</v>
          </cell>
          <cell r="P223">
            <v>2.85</v>
          </cell>
          <cell r="Q223">
            <v>0.28000000000000003</v>
          </cell>
          <cell r="R223">
            <v>4.53</v>
          </cell>
          <cell r="S223">
            <v>0</v>
          </cell>
          <cell r="T223">
            <v>2.85</v>
          </cell>
          <cell r="U223">
            <v>0.28000000000000003</v>
          </cell>
          <cell r="V223">
            <v>4.53</v>
          </cell>
          <cell r="W223">
            <v>0</v>
          </cell>
          <cell r="X223">
            <v>2.85</v>
          </cell>
          <cell r="Y223">
            <v>0.28000000000000003</v>
          </cell>
          <cell r="Z223">
            <v>4.53</v>
          </cell>
          <cell r="AA223">
            <v>0</v>
          </cell>
          <cell r="AB223">
            <v>2.85</v>
          </cell>
          <cell r="AC223">
            <v>0.28000000000000003</v>
          </cell>
          <cell r="AD223">
            <v>4.53</v>
          </cell>
          <cell r="AE223">
            <v>0</v>
          </cell>
          <cell r="AF223" t="str">
            <v>2001</v>
          </cell>
          <cell r="AG223">
            <v>2.85</v>
          </cell>
          <cell r="AH223">
            <v>0.28000000000000003</v>
          </cell>
          <cell r="AI223">
            <v>2.85</v>
          </cell>
          <cell r="AJ223">
            <v>0.28000000000000003</v>
          </cell>
          <cell r="AK223">
            <v>4.53</v>
          </cell>
        </row>
        <row r="224">
          <cell r="A224" t="str">
            <v>Uganda</v>
          </cell>
          <cell r="B224" t="str">
            <v>TRAC1</v>
          </cell>
          <cell r="C224">
            <v>2</v>
          </cell>
          <cell r="D224">
            <v>5</v>
          </cell>
          <cell r="E224">
            <v>4.9000000000000004</v>
          </cell>
          <cell r="F224">
            <v>0.5</v>
          </cell>
          <cell r="G224">
            <v>7.9</v>
          </cell>
          <cell r="H224">
            <v>4.9000000000000004</v>
          </cell>
          <cell r="I224">
            <v>0.5</v>
          </cell>
          <cell r="J224">
            <v>7.9</v>
          </cell>
          <cell r="K224">
            <v>0</v>
          </cell>
          <cell r="L224">
            <v>4.9000000000000004</v>
          </cell>
          <cell r="M224">
            <v>0.5</v>
          </cell>
          <cell r="N224">
            <v>7.9</v>
          </cell>
          <cell r="O224">
            <v>0</v>
          </cell>
          <cell r="P224">
            <v>4.9000000000000004</v>
          </cell>
          <cell r="Q224">
            <v>0.5</v>
          </cell>
          <cell r="R224">
            <v>7.9</v>
          </cell>
          <cell r="S224">
            <v>0</v>
          </cell>
          <cell r="T224">
            <v>4.9000000000000004</v>
          </cell>
          <cell r="U224">
            <v>0.5</v>
          </cell>
          <cell r="V224">
            <v>7.9</v>
          </cell>
          <cell r="W224">
            <v>0</v>
          </cell>
          <cell r="X224">
            <v>4.9000000000000004</v>
          </cell>
          <cell r="Y224">
            <v>0.5</v>
          </cell>
          <cell r="Z224">
            <v>7.9</v>
          </cell>
          <cell r="AA224">
            <v>0</v>
          </cell>
          <cell r="AB224">
            <v>4.9000000000000004</v>
          </cell>
          <cell r="AC224">
            <v>0.5</v>
          </cell>
          <cell r="AD224">
            <v>7.9</v>
          </cell>
          <cell r="AE224">
            <v>0</v>
          </cell>
          <cell r="AF224" t="str">
            <v>2001</v>
          </cell>
          <cell r="AG224">
            <v>4.9000000000000004</v>
          </cell>
          <cell r="AH224">
            <v>0.5</v>
          </cell>
          <cell r="AI224">
            <v>4.55</v>
          </cell>
          <cell r="AJ224">
            <v>0.46</v>
          </cell>
          <cell r="AK224">
            <v>7.3100000000000005</v>
          </cell>
        </row>
        <row r="225">
          <cell r="A225" t="str">
            <v>Ukraine</v>
          </cell>
          <cell r="B225" t="str">
            <v>TRAC1</v>
          </cell>
          <cell r="C225">
            <v>2</v>
          </cell>
          <cell r="D225">
            <v>2</v>
          </cell>
          <cell r="E225">
            <v>6.4</v>
          </cell>
          <cell r="F225">
            <v>0.6</v>
          </cell>
          <cell r="G225">
            <v>10</v>
          </cell>
          <cell r="H225">
            <v>6.4</v>
          </cell>
          <cell r="I225">
            <v>0.6</v>
          </cell>
          <cell r="J225">
            <v>10</v>
          </cell>
          <cell r="K225">
            <v>0</v>
          </cell>
          <cell r="L225">
            <v>6.4</v>
          </cell>
          <cell r="M225">
            <v>0.6</v>
          </cell>
          <cell r="N225">
            <v>10</v>
          </cell>
          <cell r="O225">
            <v>0</v>
          </cell>
          <cell r="P225">
            <v>6.4</v>
          </cell>
          <cell r="Q225">
            <v>0.6</v>
          </cell>
          <cell r="R225">
            <v>10</v>
          </cell>
          <cell r="S225">
            <v>0</v>
          </cell>
          <cell r="T225">
            <v>6.4</v>
          </cell>
          <cell r="U225">
            <v>0.6</v>
          </cell>
          <cell r="V225">
            <v>10</v>
          </cell>
          <cell r="W225">
            <v>0</v>
          </cell>
          <cell r="X225">
            <v>6.4</v>
          </cell>
          <cell r="Y225">
            <v>0.6</v>
          </cell>
          <cell r="Z225">
            <v>10</v>
          </cell>
          <cell r="AA225">
            <v>0</v>
          </cell>
          <cell r="AB225">
            <v>6.4</v>
          </cell>
          <cell r="AC225">
            <v>0.6</v>
          </cell>
          <cell r="AD225">
            <v>10</v>
          </cell>
          <cell r="AE225">
            <v>0</v>
          </cell>
          <cell r="AF225" t="str">
            <v>2001</v>
          </cell>
          <cell r="AG225">
            <v>6.4</v>
          </cell>
          <cell r="AH225">
            <v>0.6</v>
          </cell>
          <cell r="AI225">
            <v>6.4</v>
          </cell>
          <cell r="AJ225">
            <v>0.6</v>
          </cell>
          <cell r="AK225">
            <v>10</v>
          </cell>
        </row>
        <row r="226">
          <cell r="A226" t="str">
            <v>United Arab Emirates</v>
          </cell>
          <cell r="B226" t="str">
            <v>NCC</v>
          </cell>
          <cell r="C226">
            <v>2</v>
          </cell>
          <cell r="D226">
            <v>4</v>
          </cell>
          <cell r="E226">
            <v>4</v>
          </cell>
          <cell r="F226">
            <v>0.4</v>
          </cell>
          <cell r="G226">
            <v>6.4</v>
          </cell>
          <cell r="H226">
            <v>4</v>
          </cell>
          <cell r="I226">
            <v>0.4</v>
          </cell>
          <cell r="J226">
            <v>6.4</v>
          </cell>
          <cell r="K226">
            <v>0</v>
          </cell>
          <cell r="L226">
            <v>4</v>
          </cell>
          <cell r="M226">
            <v>0.4</v>
          </cell>
          <cell r="N226">
            <v>6.4</v>
          </cell>
          <cell r="O226">
            <v>0</v>
          </cell>
          <cell r="P226">
            <v>4</v>
          </cell>
          <cell r="Q226">
            <v>0.4</v>
          </cell>
          <cell r="R226">
            <v>6.4</v>
          </cell>
          <cell r="S226">
            <v>0</v>
          </cell>
          <cell r="T226">
            <v>4</v>
          </cell>
          <cell r="U226">
            <v>0.4</v>
          </cell>
          <cell r="V226">
            <v>6.4</v>
          </cell>
          <cell r="W226">
            <v>0</v>
          </cell>
          <cell r="X226">
            <v>4</v>
          </cell>
          <cell r="Y226">
            <v>0.4</v>
          </cell>
          <cell r="Z226">
            <v>6.4</v>
          </cell>
          <cell r="AA226">
            <v>0</v>
          </cell>
          <cell r="AB226">
            <v>4</v>
          </cell>
          <cell r="AC226">
            <v>0.4</v>
          </cell>
          <cell r="AD226">
            <v>6.4</v>
          </cell>
          <cell r="AE226">
            <v>0</v>
          </cell>
          <cell r="AF226" t="str">
            <v>2001</v>
          </cell>
          <cell r="AG226">
            <v>4</v>
          </cell>
          <cell r="AH226">
            <v>0.4</v>
          </cell>
          <cell r="AI226">
            <v>3.74</v>
          </cell>
          <cell r="AJ226">
            <v>0.37</v>
          </cell>
          <cell r="AK226">
            <v>5.96</v>
          </cell>
        </row>
        <row r="227">
          <cell r="A227" t="str">
            <v>United States of America  - Air parcels</v>
          </cell>
          <cell r="B227" t="str">
            <v>IC</v>
          </cell>
          <cell r="C227">
            <v>1</v>
          </cell>
          <cell r="D227">
            <v>1</v>
          </cell>
          <cell r="E227">
            <v>3.14</v>
          </cell>
          <cell r="F227">
            <v>1.17</v>
          </cell>
          <cell r="G227">
            <v>10.16</v>
          </cell>
          <cell r="H227">
            <v>3.32</v>
          </cell>
          <cell r="I227">
            <v>1.24</v>
          </cell>
          <cell r="J227">
            <v>10.76</v>
          </cell>
          <cell r="K227">
            <v>5.9055118110236185E-2</v>
          </cell>
          <cell r="L227">
            <v>3.32</v>
          </cell>
          <cell r="M227">
            <v>1.24</v>
          </cell>
          <cell r="N227">
            <v>10.76</v>
          </cell>
          <cell r="O227">
            <v>0</v>
          </cell>
          <cell r="P227">
            <v>3.61</v>
          </cell>
          <cell r="Q227">
            <v>1.35</v>
          </cell>
          <cell r="R227">
            <v>11.71</v>
          </cell>
          <cell r="S227">
            <v>8.8289962825278914E-2</v>
          </cell>
          <cell r="T227">
            <v>3.97</v>
          </cell>
          <cell r="U227">
            <v>1.49</v>
          </cell>
          <cell r="V227">
            <v>12.91</v>
          </cell>
          <cell r="W227">
            <v>0.10247651579846279</v>
          </cell>
          <cell r="X227">
            <v>4</v>
          </cell>
          <cell r="Y227">
            <v>1.65</v>
          </cell>
          <cell r="Z227">
            <v>13.899999999999999</v>
          </cell>
          <cell r="AA227">
            <v>7.6684740511231475E-2</v>
          </cell>
          <cell r="AB227">
            <v>4.25</v>
          </cell>
          <cell r="AC227">
            <v>1.85</v>
          </cell>
          <cell r="AD227">
            <v>15.350000000000001</v>
          </cell>
          <cell r="AE227">
            <v>0.10431654676259014</v>
          </cell>
          <cell r="AF227" t="str">
            <v>2004</v>
          </cell>
          <cell r="AG227">
            <v>4</v>
          </cell>
          <cell r="AH227">
            <v>1.65</v>
          </cell>
          <cell r="AI227">
            <v>4.1900000000000004</v>
          </cell>
          <cell r="AJ227">
            <v>1.73</v>
          </cell>
          <cell r="AK227">
            <v>14.57</v>
          </cell>
        </row>
        <row r="228">
          <cell r="A228" t="str">
            <v>United States of America  - Surface parcels</v>
          </cell>
          <cell r="B228" t="str">
            <v>IC</v>
          </cell>
          <cell r="C228">
            <v>1</v>
          </cell>
          <cell r="D228">
            <v>1</v>
          </cell>
          <cell r="E228">
            <v>3.14</v>
          </cell>
          <cell r="F228">
            <v>0.88</v>
          </cell>
          <cell r="G228">
            <v>8.42</v>
          </cell>
          <cell r="H228">
            <v>3.14</v>
          </cell>
          <cell r="I228">
            <v>1</v>
          </cell>
          <cell r="J228">
            <v>9.14</v>
          </cell>
          <cell r="K228">
            <v>8.551068883610459E-2</v>
          </cell>
          <cell r="L228">
            <v>3.14</v>
          </cell>
          <cell r="M228">
            <v>1</v>
          </cell>
          <cell r="N228">
            <v>9.14</v>
          </cell>
          <cell r="O228">
            <v>0</v>
          </cell>
          <cell r="P228">
            <v>3.28</v>
          </cell>
          <cell r="Q228">
            <v>1.04</v>
          </cell>
          <cell r="R228">
            <v>9.52</v>
          </cell>
          <cell r="S228">
            <v>4.157549234135656E-2</v>
          </cell>
          <cell r="T228">
            <v>3.28</v>
          </cell>
          <cell r="U228">
            <v>1.04</v>
          </cell>
          <cell r="V228">
            <v>9.52</v>
          </cell>
          <cell r="W228">
            <v>0</v>
          </cell>
          <cell r="X228">
            <v>3.28</v>
          </cell>
          <cell r="Y228">
            <v>1.04</v>
          </cell>
          <cell r="Z228">
            <v>9.52</v>
          </cell>
          <cell r="AA228">
            <v>0</v>
          </cell>
          <cell r="AB228">
            <v>2.7</v>
          </cell>
          <cell r="AC228">
            <v>1.25</v>
          </cell>
          <cell r="AD228">
            <v>10.199999999999999</v>
          </cell>
          <cell r="AE228">
            <v>7.1428571428571397E-2</v>
          </cell>
          <cell r="AF228" t="str">
            <v>2002</v>
          </cell>
          <cell r="AG228">
            <v>3.28</v>
          </cell>
          <cell r="AH228">
            <v>1.04</v>
          </cell>
          <cell r="AI228">
            <v>4.1900000000000004</v>
          </cell>
          <cell r="AJ228">
            <v>1.0900000000000001</v>
          </cell>
          <cell r="AK228">
            <v>10.73</v>
          </cell>
        </row>
        <row r="229">
          <cell r="A229" t="str">
            <v>Uruguay</v>
          </cell>
          <cell r="B229" t="str">
            <v>TRAC1</v>
          </cell>
          <cell r="C229">
            <v>2</v>
          </cell>
          <cell r="D229">
            <v>1</v>
          </cell>
          <cell r="E229">
            <v>7.14</v>
          </cell>
          <cell r="F229">
            <v>0.73</v>
          </cell>
          <cell r="G229">
            <v>11.52</v>
          </cell>
          <cell r="H229">
            <v>7.14</v>
          </cell>
          <cell r="I229">
            <v>0.73</v>
          </cell>
          <cell r="J229">
            <v>11.52</v>
          </cell>
          <cell r="K229">
            <v>0</v>
          </cell>
          <cell r="L229">
            <v>7.14</v>
          </cell>
          <cell r="M229">
            <v>0.73</v>
          </cell>
          <cell r="N229">
            <v>11.52</v>
          </cell>
          <cell r="O229">
            <v>0</v>
          </cell>
          <cell r="P229">
            <v>7.14</v>
          </cell>
          <cell r="Q229">
            <v>0.73</v>
          </cell>
          <cell r="R229">
            <v>11.52</v>
          </cell>
          <cell r="S229">
            <v>0</v>
          </cell>
          <cell r="T229">
            <v>7.14</v>
          </cell>
          <cell r="U229">
            <v>0.73</v>
          </cell>
          <cell r="V229">
            <v>11.52</v>
          </cell>
          <cell r="W229">
            <v>0</v>
          </cell>
          <cell r="X229">
            <v>7.14</v>
          </cell>
          <cell r="Y229">
            <v>0.73</v>
          </cell>
          <cell r="Z229">
            <v>11.52</v>
          </cell>
          <cell r="AA229">
            <v>0</v>
          </cell>
          <cell r="AB229">
            <v>7.14</v>
          </cell>
          <cell r="AC229">
            <v>0.73</v>
          </cell>
          <cell r="AD229">
            <v>11.52</v>
          </cell>
          <cell r="AE229">
            <v>0</v>
          </cell>
          <cell r="AF229" t="str">
            <v>2001</v>
          </cell>
          <cell r="AG229">
            <v>7.14</v>
          </cell>
          <cell r="AH229">
            <v>0.73</v>
          </cell>
          <cell r="AI229">
            <v>5.0999999999999996</v>
          </cell>
          <cell r="AJ229">
            <v>0.52</v>
          </cell>
          <cell r="AK229">
            <v>8.2199999999999989</v>
          </cell>
        </row>
        <row r="230">
          <cell r="A230" t="str">
            <v>Uzbekistan</v>
          </cell>
          <cell r="B230" t="str">
            <v>TRAC1</v>
          </cell>
          <cell r="C230">
            <v>2</v>
          </cell>
          <cell r="D230">
            <v>2</v>
          </cell>
          <cell r="E230">
            <v>6.75</v>
          </cell>
          <cell r="F230">
            <v>0.8</v>
          </cell>
          <cell r="G230">
            <v>11.55</v>
          </cell>
          <cell r="H230">
            <v>6.75</v>
          </cell>
          <cell r="I230">
            <v>0.8</v>
          </cell>
          <cell r="J230">
            <v>11.55</v>
          </cell>
          <cell r="K230">
            <v>0</v>
          </cell>
          <cell r="L230">
            <v>6.75</v>
          </cell>
          <cell r="M230">
            <v>0.8</v>
          </cell>
          <cell r="N230">
            <v>11.55</v>
          </cell>
          <cell r="O230">
            <v>0</v>
          </cell>
          <cell r="P230">
            <v>6.75</v>
          </cell>
          <cell r="Q230">
            <v>0.8</v>
          </cell>
          <cell r="R230">
            <v>11.55</v>
          </cell>
          <cell r="S230">
            <v>0</v>
          </cell>
          <cell r="T230">
            <v>6.75</v>
          </cell>
          <cell r="U230">
            <v>0.8</v>
          </cell>
          <cell r="V230">
            <v>11.55</v>
          </cell>
          <cell r="W230">
            <v>0</v>
          </cell>
          <cell r="X230">
            <v>6.75</v>
          </cell>
          <cell r="Y230">
            <v>0.8</v>
          </cell>
          <cell r="Z230">
            <v>11.55</v>
          </cell>
          <cell r="AA230">
            <v>0</v>
          </cell>
          <cell r="AB230">
            <v>6.75</v>
          </cell>
          <cell r="AC230">
            <v>0.8</v>
          </cell>
          <cell r="AD230">
            <v>11.55</v>
          </cell>
          <cell r="AE230">
            <v>0</v>
          </cell>
          <cell r="AF230" t="str">
            <v>2001</v>
          </cell>
          <cell r="AG230">
            <v>6.75</v>
          </cell>
          <cell r="AH230">
            <v>0.8</v>
          </cell>
          <cell r="AI230">
            <v>5.94</v>
          </cell>
          <cell r="AJ230">
            <v>0.7</v>
          </cell>
          <cell r="AK230">
            <v>10.14</v>
          </cell>
        </row>
        <row r="231">
          <cell r="A231" t="str">
            <v>Vanuatu</v>
          </cell>
          <cell r="B231" t="str">
            <v>TRAC1</v>
          </cell>
          <cell r="C231">
            <v>2</v>
          </cell>
          <cell r="D231">
            <v>4</v>
          </cell>
          <cell r="E231">
            <v>2.85</v>
          </cell>
          <cell r="F231">
            <v>0.28000000000000003</v>
          </cell>
          <cell r="G231">
            <v>4.53</v>
          </cell>
          <cell r="H231">
            <v>2.85</v>
          </cell>
          <cell r="I231">
            <v>0.28000000000000003</v>
          </cell>
          <cell r="J231">
            <v>4.53</v>
          </cell>
          <cell r="K231">
            <v>0</v>
          </cell>
          <cell r="L231">
            <v>2.85</v>
          </cell>
          <cell r="M231">
            <v>0.28000000000000003</v>
          </cell>
          <cell r="N231">
            <v>4.53</v>
          </cell>
          <cell r="O231">
            <v>0</v>
          </cell>
          <cell r="P231">
            <v>2.85</v>
          </cell>
          <cell r="Q231">
            <v>0.28000000000000003</v>
          </cell>
          <cell r="R231">
            <v>4.53</v>
          </cell>
          <cell r="S231">
            <v>0</v>
          </cell>
          <cell r="T231">
            <v>3</v>
          </cell>
          <cell r="U231">
            <v>0.65</v>
          </cell>
          <cell r="V231">
            <v>6.9</v>
          </cell>
          <cell r="W231">
            <v>0.52317880794701987</v>
          </cell>
          <cell r="X231">
            <v>3</v>
          </cell>
          <cell r="Y231">
            <v>0.65</v>
          </cell>
          <cell r="Z231">
            <v>6.9</v>
          </cell>
          <cell r="AA231">
            <v>0</v>
          </cell>
          <cell r="AB231">
            <v>3</v>
          </cell>
          <cell r="AC231">
            <v>0.65</v>
          </cell>
          <cell r="AD231">
            <v>6.9</v>
          </cell>
          <cell r="AE231">
            <v>0</v>
          </cell>
          <cell r="AF231" t="str">
            <v>2003</v>
          </cell>
          <cell r="AG231">
            <v>3</v>
          </cell>
          <cell r="AH231">
            <v>0.65</v>
          </cell>
          <cell r="AI231">
            <v>2.85</v>
          </cell>
          <cell r="AJ231">
            <v>0.46</v>
          </cell>
          <cell r="AK231">
            <v>5.61</v>
          </cell>
        </row>
        <row r="232">
          <cell r="A232" t="str">
            <v>Vatican</v>
          </cell>
          <cell r="B232" t="str">
            <v>IC</v>
          </cell>
          <cell r="C232">
            <v>1</v>
          </cell>
          <cell r="D232">
            <v>3</v>
          </cell>
          <cell r="E232">
            <v>2.85</v>
          </cell>
          <cell r="F232">
            <v>0.28000000000000003</v>
          </cell>
          <cell r="G232">
            <v>4.53</v>
          </cell>
          <cell r="H232">
            <v>2.85</v>
          </cell>
          <cell r="I232">
            <v>0.28000000000000003</v>
          </cell>
          <cell r="J232">
            <v>4.53</v>
          </cell>
          <cell r="K232">
            <v>0</v>
          </cell>
          <cell r="L232">
            <v>2.85</v>
          </cell>
          <cell r="M232">
            <v>0.28000000000000003</v>
          </cell>
          <cell r="N232">
            <v>4.53</v>
          </cell>
          <cell r="O232">
            <v>0</v>
          </cell>
          <cell r="P232">
            <v>2.85</v>
          </cell>
          <cell r="Q232">
            <v>0.28000000000000003</v>
          </cell>
          <cell r="R232">
            <v>4.53</v>
          </cell>
          <cell r="S232">
            <v>0</v>
          </cell>
          <cell r="T232">
            <v>2.85</v>
          </cell>
          <cell r="U232">
            <v>0.28000000000000003</v>
          </cell>
          <cell r="V232">
            <v>4.53</v>
          </cell>
          <cell r="W232">
            <v>0</v>
          </cell>
          <cell r="X232">
            <v>5.5</v>
          </cell>
          <cell r="Y232">
            <v>0.5</v>
          </cell>
          <cell r="Z232">
            <v>8.5</v>
          </cell>
          <cell r="AA232">
            <v>0.8763796909492273</v>
          </cell>
          <cell r="AB232">
            <v>5.5</v>
          </cell>
          <cell r="AC232">
            <v>0.5</v>
          </cell>
          <cell r="AD232">
            <v>8.5</v>
          </cell>
          <cell r="AE232">
            <v>0</v>
          </cell>
          <cell r="AF232" t="str">
            <v>2004</v>
          </cell>
          <cell r="AG232">
            <v>5.5</v>
          </cell>
          <cell r="AH232">
            <v>0.5</v>
          </cell>
          <cell r="AI232">
            <v>4.4400000000000004</v>
          </cell>
          <cell r="AJ232">
            <v>0.4</v>
          </cell>
          <cell r="AK232">
            <v>6.8400000000000007</v>
          </cell>
        </row>
        <row r="233">
          <cell r="A233" t="str">
            <v>Venezuela</v>
          </cell>
          <cell r="B233" t="str">
            <v>TRAC1</v>
          </cell>
          <cell r="C233">
            <v>2</v>
          </cell>
          <cell r="D233">
            <v>1</v>
          </cell>
          <cell r="E233">
            <v>5.2</v>
          </cell>
          <cell r="F233">
            <v>0.57999999999999996</v>
          </cell>
          <cell r="G233">
            <v>8.68</v>
          </cell>
          <cell r="H233">
            <v>5.2</v>
          </cell>
          <cell r="I233">
            <v>0.57999999999999996</v>
          </cell>
          <cell r="J233">
            <v>8.68</v>
          </cell>
          <cell r="K233">
            <v>0</v>
          </cell>
          <cell r="L233">
            <v>5.2</v>
          </cell>
          <cell r="M233">
            <v>0.57999999999999996</v>
          </cell>
          <cell r="N233">
            <v>8.68</v>
          </cell>
          <cell r="O233">
            <v>0</v>
          </cell>
          <cell r="P233">
            <v>5.2</v>
          </cell>
          <cell r="Q233">
            <v>0.57999999999999996</v>
          </cell>
          <cell r="R233">
            <v>8.68</v>
          </cell>
          <cell r="S233">
            <v>0</v>
          </cell>
          <cell r="T233">
            <v>5.2</v>
          </cell>
          <cell r="U233">
            <v>0.57999999999999996</v>
          </cell>
          <cell r="V233">
            <v>8.68</v>
          </cell>
          <cell r="W233">
            <v>0</v>
          </cell>
          <cell r="X233">
            <v>5.2</v>
          </cell>
          <cell r="Y233">
            <v>0.57999999999999996</v>
          </cell>
          <cell r="Z233">
            <v>8.68</v>
          </cell>
          <cell r="AA233">
            <v>0</v>
          </cell>
          <cell r="AB233">
            <v>5.2</v>
          </cell>
          <cell r="AC233">
            <v>0.57999999999999996</v>
          </cell>
          <cell r="AD233">
            <v>8.68</v>
          </cell>
          <cell r="AE233">
            <v>0</v>
          </cell>
          <cell r="AF233" t="str">
            <v>2001</v>
          </cell>
          <cell r="AG233">
            <v>5.2</v>
          </cell>
          <cell r="AH233">
            <v>0.57999999999999996</v>
          </cell>
          <cell r="AI233">
            <v>4.2699999999999996</v>
          </cell>
          <cell r="AJ233">
            <v>0.48</v>
          </cell>
          <cell r="AK233">
            <v>7.1499999999999995</v>
          </cell>
        </row>
        <row r="234">
          <cell r="A234" t="str">
            <v>Viet Nam  - Air parcels</v>
          </cell>
          <cell r="B234" t="str">
            <v>TRAC1</v>
          </cell>
          <cell r="C234">
            <v>2</v>
          </cell>
          <cell r="D234">
            <v>4</v>
          </cell>
          <cell r="E234">
            <v>4.07</v>
          </cell>
          <cell r="F234">
            <v>0.48</v>
          </cell>
          <cell r="G234">
            <v>6.95</v>
          </cell>
          <cell r="H234">
            <v>4.07</v>
          </cell>
          <cell r="I234">
            <v>0.74</v>
          </cell>
          <cell r="J234">
            <v>8.51</v>
          </cell>
          <cell r="K234">
            <v>0.22446043165467619</v>
          </cell>
          <cell r="L234">
            <v>4.07</v>
          </cell>
          <cell r="M234">
            <v>0.74</v>
          </cell>
          <cell r="N234">
            <v>8.51</v>
          </cell>
          <cell r="O234">
            <v>0</v>
          </cell>
          <cell r="P234">
            <v>4.07</v>
          </cell>
          <cell r="Q234">
            <v>0.74</v>
          </cell>
          <cell r="R234">
            <v>8.51</v>
          </cell>
          <cell r="S234">
            <v>0</v>
          </cell>
          <cell r="T234">
            <v>4.07</v>
          </cell>
          <cell r="U234">
            <v>0.8</v>
          </cell>
          <cell r="V234">
            <v>8.870000000000001</v>
          </cell>
          <cell r="W234">
            <v>4.2303172737955488E-2</v>
          </cell>
          <cell r="X234">
            <v>4.07</v>
          </cell>
          <cell r="Y234">
            <v>0.8</v>
          </cell>
          <cell r="Z234">
            <v>8.870000000000001</v>
          </cell>
          <cell r="AA234">
            <v>0</v>
          </cell>
          <cell r="AB234">
            <v>4.07</v>
          </cell>
          <cell r="AC234">
            <v>0.8</v>
          </cell>
          <cell r="AD234">
            <v>8.870000000000001</v>
          </cell>
          <cell r="AE234">
            <v>0</v>
          </cell>
          <cell r="AF234" t="str">
            <v>2003</v>
          </cell>
          <cell r="AG234">
            <v>4.07</v>
          </cell>
          <cell r="AH234">
            <v>0.8</v>
          </cell>
          <cell r="AI234">
            <v>3.34</v>
          </cell>
          <cell r="AJ234">
            <v>0.66</v>
          </cell>
          <cell r="AK234">
            <v>7.3</v>
          </cell>
        </row>
        <row r="235">
          <cell r="A235" t="str">
            <v>Viet Nam    - Surface parcels</v>
          </cell>
          <cell r="B235" t="str">
            <v>TRAC1</v>
          </cell>
          <cell r="C235">
            <v>2</v>
          </cell>
          <cell r="D235">
            <v>4</v>
          </cell>
          <cell r="E235">
            <v>4.07</v>
          </cell>
          <cell r="F235">
            <v>0.48</v>
          </cell>
          <cell r="G235">
            <v>6.95</v>
          </cell>
          <cell r="H235">
            <v>4.07</v>
          </cell>
          <cell r="I235">
            <v>0.48</v>
          </cell>
          <cell r="J235">
            <v>6.95</v>
          </cell>
          <cell r="K235">
            <v>0</v>
          </cell>
          <cell r="L235">
            <v>4.07</v>
          </cell>
          <cell r="M235">
            <v>0.48</v>
          </cell>
          <cell r="N235">
            <v>6.95</v>
          </cell>
          <cell r="O235">
            <v>0</v>
          </cell>
          <cell r="P235">
            <v>4.07</v>
          </cell>
          <cell r="Q235">
            <v>0.48</v>
          </cell>
          <cell r="R235">
            <v>6.95</v>
          </cell>
          <cell r="S235">
            <v>0</v>
          </cell>
          <cell r="T235">
            <v>4.07</v>
          </cell>
          <cell r="U235">
            <v>0.48</v>
          </cell>
          <cell r="V235">
            <v>6.95</v>
          </cell>
          <cell r="W235">
            <v>0</v>
          </cell>
          <cell r="X235">
            <v>4.07</v>
          </cell>
          <cell r="Y235">
            <v>0.48</v>
          </cell>
          <cell r="Z235">
            <v>6.95</v>
          </cell>
          <cell r="AA235">
            <v>0</v>
          </cell>
          <cell r="AB235">
            <v>4.07</v>
          </cell>
          <cell r="AC235">
            <v>0.48</v>
          </cell>
          <cell r="AD235">
            <v>6.95</v>
          </cell>
          <cell r="AE235">
            <v>0</v>
          </cell>
          <cell r="AF235" t="str">
            <v>2001</v>
          </cell>
          <cell r="AG235">
            <v>4.07</v>
          </cell>
          <cell r="AH235">
            <v>0.48</v>
          </cell>
          <cell r="AI235">
            <v>3.34</v>
          </cell>
          <cell r="AJ235">
            <v>0.39</v>
          </cell>
          <cell r="AK235">
            <v>5.68</v>
          </cell>
        </row>
        <row r="236">
          <cell r="A236" t="str">
            <v>Western Samoa</v>
          </cell>
          <cell r="B236" t="str">
            <v>TRAC1</v>
          </cell>
          <cell r="C236">
            <v>2</v>
          </cell>
          <cell r="D236">
            <v>4</v>
          </cell>
          <cell r="E236">
            <v>2.85</v>
          </cell>
          <cell r="F236">
            <v>0.28000000000000003</v>
          </cell>
          <cell r="G236">
            <v>4.53</v>
          </cell>
          <cell r="H236">
            <v>2.85</v>
          </cell>
          <cell r="I236">
            <v>0.28000000000000003</v>
          </cell>
          <cell r="J236">
            <v>4.53</v>
          </cell>
          <cell r="K236">
            <v>0</v>
          </cell>
          <cell r="L236">
            <v>2.85</v>
          </cell>
          <cell r="M236">
            <v>0.28000000000000003</v>
          </cell>
          <cell r="N236">
            <v>4.53</v>
          </cell>
          <cell r="O236">
            <v>0</v>
          </cell>
          <cell r="P236">
            <v>2.85</v>
          </cell>
          <cell r="Q236">
            <v>0.28000000000000003</v>
          </cell>
          <cell r="R236">
            <v>4.53</v>
          </cell>
          <cell r="S236">
            <v>0</v>
          </cell>
          <cell r="T236">
            <v>2.85</v>
          </cell>
          <cell r="U236">
            <v>0.28000000000000003</v>
          </cell>
          <cell r="V236">
            <v>4.53</v>
          </cell>
          <cell r="W236">
            <v>0</v>
          </cell>
          <cell r="X236">
            <v>3.25</v>
          </cell>
          <cell r="Y236">
            <v>1</v>
          </cell>
          <cell r="Z236">
            <v>9.25</v>
          </cell>
          <cell r="AA236">
            <v>1.0419426048565121</v>
          </cell>
          <cell r="AB236">
            <v>3.25</v>
          </cell>
          <cell r="AC236">
            <v>1</v>
          </cell>
          <cell r="AD236">
            <v>9.25</v>
          </cell>
          <cell r="AE236">
            <v>0</v>
          </cell>
          <cell r="AF236" t="str">
            <v>2004</v>
          </cell>
          <cell r="AG236">
            <v>3.25</v>
          </cell>
          <cell r="AH236">
            <v>1</v>
          </cell>
          <cell r="AI236">
            <v>2.85</v>
          </cell>
          <cell r="AJ236">
            <v>0.71</v>
          </cell>
          <cell r="AK236">
            <v>7.1099999999999994</v>
          </cell>
        </row>
        <row r="237">
          <cell r="A237" t="str">
            <v>Yemen - Air parcels</v>
          </cell>
          <cell r="B237" t="str">
            <v>TRAC1</v>
          </cell>
          <cell r="C237">
            <v>2</v>
          </cell>
          <cell r="D237">
            <v>4</v>
          </cell>
          <cell r="E237">
            <v>4</v>
          </cell>
          <cell r="F237">
            <v>1</v>
          </cell>
          <cell r="G237">
            <v>10</v>
          </cell>
          <cell r="H237">
            <v>4</v>
          </cell>
          <cell r="I237">
            <v>1</v>
          </cell>
          <cell r="J237">
            <v>10</v>
          </cell>
          <cell r="K237">
            <v>0</v>
          </cell>
          <cell r="L237">
            <v>4</v>
          </cell>
          <cell r="M237">
            <v>1</v>
          </cell>
          <cell r="N237">
            <v>10</v>
          </cell>
          <cell r="O237">
            <v>0</v>
          </cell>
          <cell r="P237">
            <v>4</v>
          </cell>
          <cell r="Q237">
            <v>1</v>
          </cell>
          <cell r="R237">
            <v>10</v>
          </cell>
          <cell r="S237">
            <v>0</v>
          </cell>
          <cell r="T237">
            <v>4</v>
          </cell>
          <cell r="U237">
            <v>1</v>
          </cell>
          <cell r="V237">
            <v>10</v>
          </cell>
          <cell r="W237">
            <v>0</v>
          </cell>
          <cell r="X237">
            <v>4</v>
          </cell>
          <cell r="Y237">
            <v>1</v>
          </cell>
          <cell r="Z237">
            <v>10</v>
          </cell>
          <cell r="AA237">
            <v>0</v>
          </cell>
          <cell r="AB237">
            <v>4</v>
          </cell>
          <cell r="AC237">
            <v>1</v>
          </cell>
          <cell r="AD237">
            <v>10</v>
          </cell>
          <cell r="AE237">
            <v>0</v>
          </cell>
          <cell r="AF237" t="str">
            <v>2001</v>
          </cell>
          <cell r="AG237">
            <v>4</v>
          </cell>
          <cell r="AH237">
            <v>1</v>
          </cell>
          <cell r="AI237">
            <v>4.2300000000000004</v>
          </cell>
          <cell r="AJ237">
            <v>1.06</v>
          </cell>
          <cell r="AK237">
            <v>10.59</v>
          </cell>
        </row>
        <row r="238">
          <cell r="A238" t="str">
            <v>Yemen  - Surface parcels</v>
          </cell>
          <cell r="B238" t="str">
            <v>TRAC1</v>
          </cell>
          <cell r="C238">
            <v>2</v>
          </cell>
          <cell r="D238">
            <v>4</v>
          </cell>
          <cell r="E238">
            <v>4</v>
          </cell>
          <cell r="F238">
            <v>0.57999999999999996</v>
          </cell>
          <cell r="G238">
            <v>7.4799999999999995</v>
          </cell>
          <cell r="H238">
            <v>4</v>
          </cell>
          <cell r="I238">
            <v>0.57999999999999996</v>
          </cell>
          <cell r="J238">
            <v>7.4799999999999995</v>
          </cell>
          <cell r="K238">
            <v>0</v>
          </cell>
          <cell r="L238">
            <v>4</v>
          </cell>
          <cell r="M238">
            <v>0.57999999999999996</v>
          </cell>
          <cell r="N238">
            <v>7.4799999999999995</v>
          </cell>
          <cell r="O238">
            <v>0</v>
          </cell>
          <cell r="P238">
            <v>4</v>
          </cell>
          <cell r="Q238">
            <v>0.57999999999999996</v>
          </cell>
          <cell r="R238">
            <v>7.4799999999999995</v>
          </cell>
          <cell r="S238">
            <v>0</v>
          </cell>
          <cell r="T238">
            <v>4</v>
          </cell>
          <cell r="U238">
            <v>0.57999999999999996</v>
          </cell>
          <cell r="V238">
            <v>7.4799999999999995</v>
          </cell>
          <cell r="W238">
            <v>0</v>
          </cell>
          <cell r="X238">
            <v>4</v>
          </cell>
          <cell r="Y238">
            <v>0.57999999999999996</v>
          </cell>
          <cell r="Z238">
            <v>7.4799999999999995</v>
          </cell>
          <cell r="AA238">
            <v>0</v>
          </cell>
          <cell r="AB238">
            <v>4</v>
          </cell>
          <cell r="AC238">
            <v>0.57999999999999996</v>
          </cell>
          <cell r="AD238">
            <v>7.4799999999999995</v>
          </cell>
          <cell r="AE238">
            <v>0</v>
          </cell>
          <cell r="AF238" t="str">
            <v>2001</v>
          </cell>
          <cell r="AG238">
            <v>4</v>
          </cell>
          <cell r="AH238">
            <v>0.57999999999999996</v>
          </cell>
          <cell r="AI238">
            <v>4.2300000000000004</v>
          </cell>
          <cell r="AJ238">
            <v>0.61</v>
          </cell>
          <cell r="AK238">
            <v>7.8900000000000006</v>
          </cell>
        </row>
        <row r="239">
          <cell r="A239" t="str">
            <v>Zambia</v>
          </cell>
          <cell r="B239" t="str">
            <v>TRAC1</v>
          </cell>
          <cell r="C239">
            <v>2</v>
          </cell>
          <cell r="D239">
            <v>5</v>
          </cell>
          <cell r="E239">
            <v>5.0999999999999996</v>
          </cell>
          <cell r="F239">
            <v>0.65</v>
          </cell>
          <cell r="G239">
            <v>9</v>
          </cell>
          <cell r="H239">
            <v>5.0999999999999996</v>
          </cell>
          <cell r="I239">
            <v>0.65</v>
          </cell>
          <cell r="J239">
            <v>9</v>
          </cell>
          <cell r="K239">
            <v>0</v>
          </cell>
          <cell r="L239">
            <v>5.0999999999999996</v>
          </cell>
          <cell r="M239">
            <v>0.65</v>
          </cell>
          <cell r="N239">
            <v>9</v>
          </cell>
          <cell r="O239">
            <v>0</v>
          </cell>
          <cell r="P239">
            <v>5.0999999999999996</v>
          </cell>
          <cell r="Q239">
            <v>0.65</v>
          </cell>
          <cell r="R239">
            <v>9</v>
          </cell>
          <cell r="S239">
            <v>0</v>
          </cell>
          <cell r="T239">
            <v>5.0999999999999996</v>
          </cell>
          <cell r="U239">
            <v>0.65</v>
          </cell>
          <cell r="V239">
            <v>9</v>
          </cell>
          <cell r="W239">
            <v>0</v>
          </cell>
          <cell r="X239">
            <v>5.0999999999999996</v>
          </cell>
          <cell r="Y239">
            <v>0.65</v>
          </cell>
          <cell r="Z239">
            <v>9</v>
          </cell>
          <cell r="AA239">
            <v>0</v>
          </cell>
          <cell r="AB239">
            <v>5.0999999999999996</v>
          </cell>
          <cell r="AC239">
            <v>0.65</v>
          </cell>
          <cell r="AD239">
            <v>9</v>
          </cell>
          <cell r="AE239">
            <v>0</v>
          </cell>
          <cell r="AF239" t="str">
            <v>2001</v>
          </cell>
          <cell r="AG239">
            <v>5.0999999999999996</v>
          </cell>
          <cell r="AH239">
            <v>0.65</v>
          </cell>
          <cell r="AI239">
            <v>3.82</v>
          </cell>
          <cell r="AJ239">
            <v>0.49</v>
          </cell>
          <cell r="AK239">
            <v>6.76</v>
          </cell>
        </row>
        <row r="240">
          <cell r="A240" t="str">
            <v>Zimbabwe</v>
          </cell>
          <cell r="B240" t="str">
            <v>TRAC1</v>
          </cell>
          <cell r="C240">
            <v>2</v>
          </cell>
          <cell r="D240">
            <v>5</v>
          </cell>
          <cell r="E240">
            <v>6</v>
          </cell>
          <cell r="F240">
            <v>0.75</v>
          </cell>
          <cell r="G240">
            <v>10.5</v>
          </cell>
          <cell r="H240">
            <v>6</v>
          </cell>
          <cell r="I240">
            <v>0.75</v>
          </cell>
          <cell r="J240">
            <v>10.5</v>
          </cell>
          <cell r="K240">
            <v>0</v>
          </cell>
          <cell r="L240">
            <v>6</v>
          </cell>
          <cell r="M240">
            <v>0.75</v>
          </cell>
          <cell r="N240">
            <v>10.5</v>
          </cell>
          <cell r="O240">
            <v>0</v>
          </cell>
          <cell r="P240">
            <v>6</v>
          </cell>
          <cell r="Q240">
            <v>0.75</v>
          </cell>
          <cell r="R240">
            <v>10.5</v>
          </cell>
          <cell r="S240">
            <v>0</v>
          </cell>
          <cell r="T240">
            <v>7</v>
          </cell>
          <cell r="U240">
            <v>1.1000000000000001</v>
          </cell>
          <cell r="V240">
            <v>13.600000000000001</v>
          </cell>
          <cell r="W240">
            <v>0.29523809523809535</v>
          </cell>
          <cell r="X240">
            <v>7</v>
          </cell>
          <cell r="Y240">
            <v>1.1000000000000001</v>
          </cell>
          <cell r="Z240">
            <v>13.600000000000001</v>
          </cell>
          <cell r="AA240">
            <v>0</v>
          </cell>
          <cell r="AB240">
            <v>7</v>
          </cell>
          <cell r="AC240">
            <v>1.1000000000000001</v>
          </cell>
          <cell r="AD240">
            <v>13.600000000000001</v>
          </cell>
          <cell r="AE240">
            <v>0</v>
          </cell>
          <cell r="AF240" t="str">
            <v>2003</v>
          </cell>
          <cell r="AG240">
            <v>7</v>
          </cell>
          <cell r="AH240">
            <v>1.1000000000000001</v>
          </cell>
          <cell r="AI240">
            <v>5.75</v>
          </cell>
          <cell r="AJ240">
            <v>0.9</v>
          </cell>
          <cell r="AK240">
            <v>11.15</v>
          </cell>
        </row>
        <row r="241">
          <cell r="A241" t="str">
            <v>Total</v>
          </cell>
          <cell r="E241">
            <v>1137.2200000000003</v>
          </cell>
          <cell r="F241">
            <v>130.70700000000005</v>
          </cell>
          <cell r="G241">
            <v>1921.4619999999995</v>
          </cell>
          <cell r="H241">
            <v>1151.7699999999998</v>
          </cell>
          <cell r="I241">
            <v>133.09100000000001</v>
          </cell>
          <cell r="J241">
            <v>1950.3159999999991</v>
          </cell>
          <cell r="K241">
            <v>4.5915383570938157</v>
          </cell>
          <cell r="L241">
            <v>1161.52</v>
          </cell>
          <cell r="M241">
            <v>136.00700000000003</v>
          </cell>
          <cell r="N241">
            <v>1977.5619999999994</v>
          </cell>
          <cell r="O241">
            <v>3.3616334946522639</v>
          </cell>
          <cell r="P241">
            <v>1182.2400000000002</v>
          </cell>
          <cell r="Q241">
            <v>140.06700000000001</v>
          </cell>
          <cell r="R241">
            <v>2022.6419999999994</v>
          </cell>
          <cell r="S241">
            <v>6.913469000680311</v>
          </cell>
          <cell r="T241">
            <v>1203.8100000000002</v>
          </cell>
          <cell r="U241">
            <v>147.77699999999999</v>
          </cell>
          <cell r="V241">
            <v>2090.4719999999984</v>
          </cell>
          <cell r="W241">
            <v>12.080788112378702</v>
          </cell>
          <cell r="X241">
            <v>1224.4729999999997</v>
          </cell>
          <cell r="Y241">
            <v>150.24200000000005</v>
          </cell>
          <cell r="Z241">
            <v>2125.9249999999988</v>
          </cell>
          <cell r="AA241">
            <v>3.7755816572196492</v>
          </cell>
          <cell r="AB241">
            <v>1239.2229999999995</v>
          </cell>
          <cell r="AC241">
            <v>155.29199999999994</v>
          </cell>
          <cell r="AD241">
            <v>2170.9749999999985</v>
          </cell>
          <cell r="AE241">
            <v>6.1485497189759331</v>
          </cell>
          <cell r="AI241">
            <v>1115.6399999999994</v>
          </cell>
          <cell r="AJ241">
            <v>135.41200000000009</v>
          </cell>
          <cell r="AK241">
            <v>1928.1119999999992</v>
          </cell>
        </row>
        <row r="242">
          <cell r="A242" t="str">
            <v>Number of valid cells</v>
          </cell>
          <cell r="E242">
            <v>236</v>
          </cell>
          <cell r="F242">
            <v>236</v>
          </cell>
          <cell r="G242">
            <v>236</v>
          </cell>
          <cell r="H242">
            <v>236</v>
          </cell>
          <cell r="I242">
            <v>236</v>
          </cell>
          <cell r="J242">
            <v>236</v>
          </cell>
          <cell r="K242">
            <v>236</v>
          </cell>
          <cell r="L242">
            <v>236</v>
          </cell>
          <cell r="M242">
            <v>236</v>
          </cell>
          <cell r="N242">
            <v>236</v>
          </cell>
          <cell r="O242">
            <v>236</v>
          </cell>
          <cell r="P242">
            <v>236</v>
          </cell>
          <cell r="Q242">
            <v>236</v>
          </cell>
          <cell r="R242">
            <v>236</v>
          </cell>
          <cell r="S242">
            <v>236</v>
          </cell>
          <cell r="T242">
            <v>236</v>
          </cell>
          <cell r="U242">
            <v>236</v>
          </cell>
          <cell r="V242">
            <v>236</v>
          </cell>
          <cell r="W242">
            <v>236</v>
          </cell>
          <cell r="X242">
            <v>237</v>
          </cell>
          <cell r="Y242">
            <v>237</v>
          </cell>
          <cell r="Z242">
            <v>237</v>
          </cell>
          <cell r="AA242">
            <v>236</v>
          </cell>
          <cell r="AB242">
            <v>237</v>
          </cell>
          <cell r="AC242">
            <v>237</v>
          </cell>
          <cell r="AD242">
            <v>237</v>
          </cell>
          <cell r="AE242">
            <v>237</v>
          </cell>
          <cell r="AI242">
            <v>238</v>
          </cell>
          <cell r="AJ242">
            <v>238</v>
          </cell>
          <cell r="AK242">
            <v>238</v>
          </cell>
        </row>
        <row r="243">
          <cell r="A243" t="str">
            <v>Average</v>
          </cell>
          <cell r="E243">
            <v>4.8187288135593231</v>
          </cell>
          <cell r="F243">
            <v>0.55384322033898326</v>
          </cell>
          <cell r="G243">
            <v>8.1417881355932185</v>
          </cell>
          <cell r="H243">
            <v>4.8803813559322027</v>
          </cell>
          <cell r="I243">
            <v>0.56394491525423729</v>
          </cell>
          <cell r="J243">
            <v>8.2640508474576233</v>
          </cell>
          <cell r="K243">
            <v>1.9455671004634814E-2</v>
          </cell>
          <cell r="L243">
            <v>4.9216949152542373</v>
          </cell>
          <cell r="M243">
            <v>0.57630084745762722</v>
          </cell>
          <cell r="N243">
            <v>8.3794999999999984</v>
          </cell>
          <cell r="O243">
            <v>1.4244209723102813E-2</v>
          </cell>
          <cell r="P243">
            <v>5.00949152542373</v>
          </cell>
          <cell r="Q243">
            <v>0.59350423728813562</v>
          </cell>
          <cell r="R243">
            <v>8.5705169491525393</v>
          </cell>
          <cell r="S243">
            <v>2.92943601723742E-2</v>
          </cell>
          <cell r="T243">
            <v>5.1008898305084749</v>
          </cell>
          <cell r="U243">
            <v>0.62617372881355926</v>
          </cell>
          <cell r="V243">
            <v>8.857932203389824</v>
          </cell>
          <cell r="W243">
            <v>5.1189780137197889E-2</v>
          </cell>
          <cell r="X243">
            <v>5.1665527426160329</v>
          </cell>
          <cell r="Y243">
            <v>0.63393248945147695</v>
          </cell>
          <cell r="Z243">
            <v>8.9701476793248887</v>
          </cell>
          <cell r="AA243">
            <v>1.5998227361100209E-2</v>
          </cell>
          <cell r="AB243">
            <v>5.2287890295358626</v>
          </cell>
          <cell r="AC243">
            <v>0.65524050632911368</v>
          </cell>
          <cell r="AD243">
            <v>9.1602320675105418</v>
          </cell>
          <cell r="AE243">
            <v>2.5943247759392121E-2</v>
          </cell>
          <cell r="AI243">
            <v>4.6875630252100819</v>
          </cell>
          <cell r="AJ243">
            <v>0.56895798319327773</v>
          </cell>
          <cell r="AK243">
            <v>8.101310924369745</v>
          </cell>
        </row>
        <row r="244">
          <cell r="A244" t="str">
            <v>Number of zero changes</v>
          </cell>
          <cell r="K244">
            <v>205</v>
          </cell>
          <cell r="O244">
            <v>196</v>
          </cell>
          <cell r="S244">
            <v>208</v>
          </cell>
          <cell r="W244">
            <v>193</v>
          </cell>
          <cell r="AA244">
            <v>201</v>
          </cell>
          <cell r="AE244">
            <v>202</v>
          </cell>
        </row>
        <row r="245">
          <cell r="A245" t="str">
            <v>Number of increases</v>
          </cell>
          <cell r="K245">
            <v>27</v>
          </cell>
          <cell r="O245">
            <v>36</v>
          </cell>
          <cell r="S245">
            <v>26</v>
          </cell>
          <cell r="W245">
            <v>40</v>
          </cell>
          <cell r="AA245">
            <v>31</v>
          </cell>
          <cell r="AE245">
            <v>33</v>
          </cell>
        </row>
        <row r="246">
          <cell r="A246" t="str">
            <v>Number of decreases</v>
          </cell>
          <cell r="K246">
            <v>4</v>
          </cell>
          <cell r="O246">
            <v>4</v>
          </cell>
          <cell r="S246">
            <v>2</v>
          </cell>
          <cell r="W246">
            <v>3</v>
          </cell>
          <cell r="AA246">
            <v>4</v>
          </cell>
          <cell r="AE246">
            <v>2</v>
          </cell>
        </row>
        <row r="247">
          <cell r="A247" t="str">
            <v>Number of changes overall</v>
          </cell>
          <cell r="K247">
            <v>31</v>
          </cell>
          <cell r="O247">
            <v>40</v>
          </cell>
          <cell r="S247">
            <v>28</v>
          </cell>
          <cell r="W247">
            <v>43</v>
          </cell>
          <cell r="AA247">
            <v>35</v>
          </cell>
          <cell r="AE247">
            <v>35</v>
          </cell>
        </row>
        <row r="248">
          <cell r="A248" t="str">
            <v>Number at guideline rate</v>
          </cell>
          <cell r="X248">
            <v>30</v>
          </cell>
          <cell r="Y248">
            <v>31</v>
          </cell>
          <cell r="AB248">
            <v>27</v>
          </cell>
          <cell r="AC248">
            <v>26</v>
          </cell>
          <cell r="AI248">
            <v>26</v>
          </cell>
          <cell r="AJ248">
            <v>22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le"/>
      <sheetName val="Groups"/>
      <sheetName val="SumUpuAdm"/>
      <sheetName val="TDCodes"/>
      <sheetName val="Flow1Codes"/>
      <sheetName val="TDGrp2RegTDGrp"/>
      <sheetName val="Flows"/>
      <sheetName val="PGEIpk2014"/>
      <sheetName val="PGEFlows2014"/>
      <sheetName val="PGE2014"/>
      <sheetName val="PGEAvgWt2014"/>
      <sheetName val="PGEChange2015R"/>
      <sheetName val="PGEChange2016R"/>
      <sheetName val="PGEChange2017R"/>
      <sheetName val="PGEChangeSum"/>
      <sheetName val="PGEFlows2015"/>
      <sheetName val="PGEFlows2016"/>
      <sheetName val="PGEFlows2017"/>
      <sheetName val="PGEAvgWt2015"/>
      <sheetName val="PGEAvgWt2016"/>
      <sheetName val="PGEAvgWt2017"/>
      <sheetName val="ExemptFlows"/>
      <sheetName val="TerminalDues"/>
      <sheetName val="TargetFlowsR"/>
      <sheetName val="Sum2015TDsProv"/>
      <sheetName val="TdInflation"/>
      <sheetName val="TDDomPost"/>
      <sheetName val="CompositeTDs"/>
      <sheetName val="TSRRev2R"/>
      <sheetName val="TD110"/>
      <sheetName val="TD122"/>
      <sheetName val="TDKgPc2014"/>
      <sheetName val="TDKgPc2015"/>
      <sheetName val="TDKgPc2016"/>
      <sheetName val="TDKgPc2017"/>
      <sheetName val="DomPost"/>
      <sheetName val="UPUDomP2013on"/>
      <sheetName val="SumStructure2014"/>
      <sheetName val="PVarsR"/>
      <sheetName val="GVarsR"/>
      <sheetName val="EVarsR"/>
      <sheetName val="SumDomPost2014R2"/>
      <sheetName val="DomPChange2015"/>
      <sheetName val="DomPChange2016"/>
      <sheetName val="DomPChange2017"/>
      <sheetName val="DomPostChangeSum"/>
      <sheetName val="DomP110R_2014"/>
      <sheetName val="DomPRowR_2014"/>
      <sheetName val="DomPAvgRate2014"/>
      <sheetName val="DomP110R_2015"/>
      <sheetName val="DomPRowR_2015"/>
      <sheetName val="DomPAvgRate2015"/>
      <sheetName val="DomP110R_2016"/>
      <sheetName val="DomPRowR_2016"/>
      <sheetName val="DomPAvgRate2016"/>
      <sheetName val="DomP110R_2017"/>
      <sheetName val="DomPRowR_2017"/>
      <sheetName val="DomPAvgRate2017"/>
      <sheetName val="Inputs"/>
      <sheetName val="2014"/>
      <sheetName val="LPVol2014"/>
      <sheetName val="LPAvgWt2014"/>
      <sheetName val="LPWt2014"/>
      <sheetName val="LPTdKg2014"/>
      <sheetName val="LPDomPKg2014"/>
      <sheetName val="LPTdTot2014"/>
      <sheetName val="LPDomPTot2014"/>
      <sheetName val="Vols2014"/>
      <sheetName val="f4.21A"/>
      <sheetName val="f4.22b"/>
      <sheetName val="PerKg2014"/>
      <sheetName val="TotIn2014"/>
      <sheetName val="TotOut2014"/>
      <sheetName val="Net2014"/>
      <sheetName val="Sum2014"/>
      <sheetName val="Book1"/>
      <sheetName val="2015"/>
      <sheetName val="LPVol2015"/>
      <sheetName val="LPAvgWt2015"/>
      <sheetName val="LPWt2015"/>
      <sheetName val="LPTdKg2015"/>
      <sheetName val="LPDomPKg2015"/>
      <sheetName val="LPTdTot2015"/>
      <sheetName val="LPDomPTot2015"/>
      <sheetName val="Vols2015"/>
      <sheetName val="PerKg2015"/>
      <sheetName val="TotIn2015"/>
      <sheetName val="TotOut2015"/>
      <sheetName val="Net2015"/>
      <sheetName val="Sum2015"/>
      <sheetName val="2016"/>
      <sheetName val="LPVol2016"/>
      <sheetName val="LPAvgWt2016"/>
      <sheetName val="LPWt2016"/>
      <sheetName val="LPTdKg2016"/>
      <sheetName val="LPDomPKg2016"/>
      <sheetName val="LPTdTot2016"/>
      <sheetName val="LPDomPTot2016"/>
      <sheetName val="Vols2016"/>
      <sheetName val="PerKg2016"/>
      <sheetName val="TotIn2016"/>
      <sheetName val="TotOut2016"/>
      <sheetName val="Net2016"/>
      <sheetName val="Sum2016"/>
      <sheetName val="2017"/>
      <sheetName val="LPVol2017"/>
      <sheetName val="LPAvgWt2017"/>
      <sheetName val="LPWt2017"/>
      <sheetName val="LPTdKg2017"/>
      <sheetName val="LPDomPKg2017"/>
      <sheetName val="LPTdTot2017"/>
      <sheetName val="LPDomPTot2017"/>
      <sheetName val="Vols2017"/>
      <sheetName val="PerKg2017"/>
      <sheetName val="TotIn2017"/>
      <sheetName val="TotOut2017"/>
      <sheetName val="Net2017"/>
      <sheetName val="Sum2017"/>
      <sheetName val="UserInputs"/>
      <sheetName val="UserInputsR"/>
      <sheetName val="Summaries"/>
      <sheetName val="LPVolGrowth"/>
      <sheetName val="Distortions"/>
      <sheetName val="4YrSum"/>
      <sheetName val="4YrSumVars"/>
      <sheetName val="Book2"/>
      <sheetName val="Net4Yrs"/>
      <sheetName val="TDvEDP2014"/>
      <sheetName val="VolOut"/>
      <sheetName val="Compare"/>
      <sheetName val="US_Sum"/>
      <sheetName val="Exch"/>
      <sheetName val="Country"/>
      <sheetName val="Sheet2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18">
          <cell r="J18">
            <v>1</v>
          </cell>
          <cell r="K18">
            <v>1</v>
          </cell>
          <cell r="L18">
            <v>1</v>
          </cell>
          <cell r="M18">
            <v>1</v>
          </cell>
          <cell r="N18">
            <v>1</v>
          </cell>
          <cell r="O18">
            <v>1</v>
          </cell>
          <cell r="P18">
            <v>1</v>
          </cell>
          <cell r="Q18">
            <v>1</v>
          </cell>
          <cell r="R18">
            <v>1</v>
          </cell>
          <cell r="S18">
            <v>1</v>
          </cell>
          <cell r="T18">
            <v>1</v>
          </cell>
          <cell r="U18">
            <v>1</v>
          </cell>
          <cell r="V18">
            <v>1</v>
          </cell>
          <cell r="W18">
            <v>1</v>
          </cell>
          <cell r="X18">
            <v>1</v>
          </cell>
          <cell r="Y18">
            <v>1</v>
          </cell>
          <cell r="Z18">
            <v>1</v>
          </cell>
          <cell r="AA18">
            <v>1</v>
          </cell>
          <cell r="AB18">
            <v>1</v>
          </cell>
          <cell r="AC18">
            <v>1</v>
          </cell>
          <cell r="AD18">
            <v>1</v>
          </cell>
          <cell r="AE18">
            <v>1</v>
          </cell>
          <cell r="AF18">
            <v>1</v>
          </cell>
          <cell r="AG18">
            <v>1</v>
          </cell>
          <cell r="AH18">
            <v>1</v>
          </cell>
          <cell r="AI18">
            <v>1</v>
          </cell>
          <cell r="AJ18">
            <v>1</v>
          </cell>
          <cell r="AK18">
            <v>1</v>
          </cell>
          <cell r="AL18">
            <v>1</v>
          </cell>
          <cell r="AM18">
            <v>1</v>
          </cell>
          <cell r="AN18">
            <v>1</v>
          </cell>
          <cell r="AO18">
            <v>1</v>
          </cell>
          <cell r="AP18">
            <v>1</v>
          </cell>
          <cell r="AQ18">
            <v>1</v>
          </cell>
          <cell r="AR18">
            <v>1</v>
          </cell>
          <cell r="AS18">
            <v>1</v>
          </cell>
          <cell r="AT18">
            <v>1</v>
          </cell>
          <cell r="AU18">
            <v>1</v>
          </cell>
          <cell r="AV18">
            <v>1</v>
          </cell>
          <cell r="AW18">
            <v>1</v>
          </cell>
          <cell r="AX18">
            <v>1</v>
          </cell>
        </row>
        <row r="19">
          <cell r="J19">
            <v>1</v>
          </cell>
          <cell r="K19">
            <v>1</v>
          </cell>
          <cell r="L19">
            <v>1</v>
          </cell>
          <cell r="M19">
            <v>1</v>
          </cell>
          <cell r="N19">
            <v>1</v>
          </cell>
          <cell r="O19">
            <v>1</v>
          </cell>
          <cell r="P19">
            <v>1</v>
          </cell>
          <cell r="Q19">
            <v>1</v>
          </cell>
          <cell r="R19">
            <v>1</v>
          </cell>
          <cell r="S19">
            <v>1</v>
          </cell>
          <cell r="T19">
            <v>1</v>
          </cell>
          <cell r="U19">
            <v>1</v>
          </cell>
          <cell r="V19">
            <v>1</v>
          </cell>
          <cell r="W19">
            <v>1</v>
          </cell>
          <cell r="X19">
            <v>1</v>
          </cell>
          <cell r="Y19">
            <v>1</v>
          </cell>
          <cell r="Z19">
            <v>1</v>
          </cell>
          <cell r="AA19">
            <v>1</v>
          </cell>
          <cell r="AB19">
            <v>1</v>
          </cell>
          <cell r="AC19">
            <v>1</v>
          </cell>
          <cell r="AD19">
            <v>1</v>
          </cell>
          <cell r="AE19">
            <v>1</v>
          </cell>
          <cell r="AF19">
            <v>1</v>
          </cell>
          <cell r="AG19">
            <v>1</v>
          </cell>
          <cell r="AH19">
            <v>1</v>
          </cell>
          <cell r="AI19">
            <v>1</v>
          </cell>
          <cell r="AJ19">
            <v>1</v>
          </cell>
          <cell r="AK19">
            <v>1</v>
          </cell>
          <cell r="AL19">
            <v>1</v>
          </cell>
          <cell r="AM19">
            <v>1</v>
          </cell>
          <cell r="AN19">
            <v>1</v>
          </cell>
          <cell r="AO19">
            <v>1</v>
          </cell>
          <cell r="AP19">
            <v>1</v>
          </cell>
          <cell r="AQ19">
            <v>1</v>
          </cell>
          <cell r="AR19">
            <v>1</v>
          </cell>
          <cell r="AS19">
            <v>1</v>
          </cell>
          <cell r="AT19">
            <v>1</v>
          </cell>
          <cell r="AU19">
            <v>1</v>
          </cell>
          <cell r="AV19">
            <v>1</v>
          </cell>
          <cell r="AW19">
            <v>1</v>
          </cell>
          <cell r="AX19">
            <v>1</v>
          </cell>
        </row>
        <row r="20">
          <cell r="J20">
            <v>1</v>
          </cell>
          <cell r="K20">
            <v>1</v>
          </cell>
          <cell r="L20">
            <v>1</v>
          </cell>
          <cell r="M20">
            <v>1</v>
          </cell>
          <cell r="N20">
            <v>1</v>
          </cell>
          <cell r="O20">
            <v>1</v>
          </cell>
          <cell r="P20">
            <v>1</v>
          </cell>
          <cell r="Q20">
            <v>1</v>
          </cell>
          <cell r="R20">
            <v>1</v>
          </cell>
          <cell r="S20">
            <v>1</v>
          </cell>
          <cell r="T20">
            <v>1</v>
          </cell>
          <cell r="U20">
            <v>1</v>
          </cell>
          <cell r="V20">
            <v>1</v>
          </cell>
          <cell r="W20">
            <v>1</v>
          </cell>
          <cell r="X20">
            <v>1</v>
          </cell>
          <cell r="Y20">
            <v>1</v>
          </cell>
          <cell r="Z20">
            <v>1</v>
          </cell>
          <cell r="AA20">
            <v>1</v>
          </cell>
          <cell r="AB20">
            <v>1</v>
          </cell>
          <cell r="AC20">
            <v>1</v>
          </cell>
          <cell r="AD20">
            <v>1</v>
          </cell>
          <cell r="AE20">
            <v>1</v>
          </cell>
          <cell r="AF20">
            <v>1</v>
          </cell>
          <cell r="AG20">
            <v>1</v>
          </cell>
          <cell r="AH20">
            <v>1</v>
          </cell>
          <cell r="AI20">
            <v>1</v>
          </cell>
          <cell r="AJ20">
            <v>1</v>
          </cell>
          <cell r="AK20">
            <v>1</v>
          </cell>
          <cell r="AL20">
            <v>1</v>
          </cell>
          <cell r="AM20">
            <v>1</v>
          </cell>
          <cell r="AN20">
            <v>1</v>
          </cell>
          <cell r="AO20">
            <v>1</v>
          </cell>
          <cell r="AP20">
            <v>1</v>
          </cell>
          <cell r="AQ20">
            <v>1</v>
          </cell>
          <cell r="AR20">
            <v>1</v>
          </cell>
          <cell r="AS20">
            <v>1</v>
          </cell>
          <cell r="AT20">
            <v>1</v>
          </cell>
          <cell r="AU20">
            <v>1</v>
          </cell>
          <cell r="AV20">
            <v>1</v>
          </cell>
          <cell r="AW20">
            <v>1</v>
          </cell>
          <cell r="AX20">
            <v>1</v>
          </cell>
        </row>
        <row r="21">
          <cell r="J21">
            <v>1</v>
          </cell>
          <cell r="K21">
            <v>1</v>
          </cell>
          <cell r="L21">
            <v>1</v>
          </cell>
          <cell r="M21">
            <v>1</v>
          </cell>
          <cell r="N21">
            <v>1</v>
          </cell>
          <cell r="O21">
            <v>1</v>
          </cell>
          <cell r="P21">
            <v>1</v>
          </cell>
          <cell r="Q21">
            <v>1</v>
          </cell>
          <cell r="R21">
            <v>1</v>
          </cell>
          <cell r="S21">
            <v>1</v>
          </cell>
          <cell r="T21">
            <v>1</v>
          </cell>
          <cell r="U21">
            <v>1</v>
          </cell>
          <cell r="V21">
            <v>1</v>
          </cell>
          <cell r="W21">
            <v>1</v>
          </cell>
          <cell r="X21">
            <v>1</v>
          </cell>
          <cell r="Y21">
            <v>1</v>
          </cell>
          <cell r="Z21">
            <v>1</v>
          </cell>
          <cell r="AA21">
            <v>1</v>
          </cell>
          <cell r="AB21">
            <v>1</v>
          </cell>
          <cell r="AC21">
            <v>1</v>
          </cell>
          <cell r="AD21">
            <v>1</v>
          </cell>
          <cell r="AE21">
            <v>1</v>
          </cell>
          <cell r="AF21">
            <v>1</v>
          </cell>
          <cell r="AG21">
            <v>1</v>
          </cell>
          <cell r="AH21">
            <v>1</v>
          </cell>
          <cell r="AI21">
            <v>1</v>
          </cell>
          <cell r="AJ21">
            <v>1</v>
          </cell>
          <cell r="AK21">
            <v>1</v>
          </cell>
          <cell r="AL21">
            <v>1</v>
          </cell>
          <cell r="AM21">
            <v>1</v>
          </cell>
          <cell r="AN21">
            <v>1</v>
          </cell>
          <cell r="AO21">
            <v>1</v>
          </cell>
          <cell r="AP21">
            <v>1</v>
          </cell>
          <cell r="AQ21">
            <v>1</v>
          </cell>
          <cell r="AR21">
            <v>1</v>
          </cell>
          <cell r="AS21">
            <v>1</v>
          </cell>
          <cell r="AT21">
            <v>1</v>
          </cell>
          <cell r="AU21">
            <v>1</v>
          </cell>
          <cell r="AV21">
            <v>1</v>
          </cell>
          <cell r="AW21">
            <v>1</v>
          </cell>
          <cell r="AX21">
            <v>1</v>
          </cell>
        </row>
        <row r="22">
          <cell r="J22">
            <v>1</v>
          </cell>
          <cell r="K22">
            <v>1</v>
          </cell>
          <cell r="L22">
            <v>1</v>
          </cell>
          <cell r="M22">
            <v>1</v>
          </cell>
          <cell r="N22">
            <v>1</v>
          </cell>
          <cell r="O22">
            <v>1</v>
          </cell>
          <cell r="P22">
            <v>1</v>
          </cell>
          <cell r="Q22">
            <v>1</v>
          </cell>
          <cell r="R22">
            <v>1</v>
          </cell>
          <cell r="S22">
            <v>1</v>
          </cell>
          <cell r="T22">
            <v>1</v>
          </cell>
          <cell r="U22">
            <v>1</v>
          </cell>
          <cell r="V22">
            <v>1</v>
          </cell>
          <cell r="W22">
            <v>1</v>
          </cell>
          <cell r="X22">
            <v>1</v>
          </cell>
          <cell r="Y22">
            <v>1</v>
          </cell>
          <cell r="Z22">
            <v>1</v>
          </cell>
          <cell r="AA22">
            <v>1</v>
          </cell>
          <cell r="AB22">
            <v>1</v>
          </cell>
          <cell r="AC22">
            <v>1</v>
          </cell>
          <cell r="AD22">
            <v>1</v>
          </cell>
          <cell r="AE22">
            <v>1</v>
          </cell>
          <cell r="AF22">
            <v>1</v>
          </cell>
          <cell r="AG22">
            <v>1</v>
          </cell>
          <cell r="AH22">
            <v>1</v>
          </cell>
          <cell r="AI22">
            <v>1</v>
          </cell>
          <cell r="AJ22">
            <v>1</v>
          </cell>
          <cell r="AK22">
            <v>1</v>
          </cell>
          <cell r="AL22">
            <v>1</v>
          </cell>
          <cell r="AM22">
            <v>1</v>
          </cell>
          <cell r="AN22">
            <v>1</v>
          </cell>
          <cell r="AO22">
            <v>1</v>
          </cell>
          <cell r="AP22">
            <v>1</v>
          </cell>
          <cell r="AQ22">
            <v>1</v>
          </cell>
          <cell r="AR22">
            <v>1</v>
          </cell>
          <cell r="AS22">
            <v>1</v>
          </cell>
          <cell r="AT22">
            <v>1</v>
          </cell>
          <cell r="AU22">
            <v>1</v>
          </cell>
          <cell r="AV22">
            <v>1</v>
          </cell>
          <cell r="AW22">
            <v>1</v>
          </cell>
          <cell r="AX22">
            <v>1</v>
          </cell>
        </row>
        <row r="23">
          <cell r="J23">
            <v>1</v>
          </cell>
          <cell r="K23">
            <v>1</v>
          </cell>
          <cell r="L23">
            <v>1</v>
          </cell>
          <cell r="M23">
            <v>1</v>
          </cell>
          <cell r="N23">
            <v>1</v>
          </cell>
          <cell r="O23">
            <v>1</v>
          </cell>
          <cell r="P23">
            <v>1</v>
          </cell>
          <cell r="Q23">
            <v>1</v>
          </cell>
          <cell r="R23">
            <v>1</v>
          </cell>
          <cell r="S23">
            <v>1</v>
          </cell>
          <cell r="T23">
            <v>1</v>
          </cell>
          <cell r="U23">
            <v>1</v>
          </cell>
          <cell r="V23">
            <v>1</v>
          </cell>
          <cell r="W23">
            <v>1</v>
          </cell>
          <cell r="X23">
            <v>1</v>
          </cell>
          <cell r="Y23">
            <v>1</v>
          </cell>
          <cell r="Z23">
            <v>1</v>
          </cell>
          <cell r="AA23">
            <v>1</v>
          </cell>
          <cell r="AB23">
            <v>1</v>
          </cell>
          <cell r="AC23">
            <v>1</v>
          </cell>
          <cell r="AD23">
            <v>1</v>
          </cell>
          <cell r="AE23">
            <v>1</v>
          </cell>
          <cell r="AF23">
            <v>1</v>
          </cell>
          <cell r="AG23">
            <v>1</v>
          </cell>
          <cell r="AH23">
            <v>1</v>
          </cell>
          <cell r="AI23">
            <v>1</v>
          </cell>
          <cell r="AJ23">
            <v>1</v>
          </cell>
          <cell r="AK23">
            <v>1</v>
          </cell>
          <cell r="AL23">
            <v>1</v>
          </cell>
          <cell r="AM23">
            <v>1</v>
          </cell>
          <cell r="AN23">
            <v>1</v>
          </cell>
          <cell r="AO23">
            <v>1</v>
          </cell>
          <cell r="AP23">
            <v>1</v>
          </cell>
          <cell r="AQ23">
            <v>1</v>
          </cell>
          <cell r="AR23">
            <v>1</v>
          </cell>
          <cell r="AS23">
            <v>1</v>
          </cell>
          <cell r="AT23">
            <v>1</v>
          </cell>
          <cell r="AU23">
            <v>1</v>
          </cell>
          <cell r="AV23">
            <v>1</v>
          </cell>
          <cell r="AW23">
            <v>1</v>
          </cell>
          <cell r="AX23">
            <v>1</v>
          </cell>
        </row>
        <row r="24">
          <cell r="J24">
            <v>1</v>
          </cell>
          <cell r="K24">
            <v>1</v>
          </cell>
          <cell r="L24">
            <v>1</v>
          </cell>
          <cell r="M24">
            <v>1</v>
          </cell>
          <cell r="N24">
            <v>1</v>
          </cell>
          <cell r="O24">
            <v>1</v>
          </cell>
          <cell r="P24">
            <v>1</v>
          </cell>
          <cell r="Q24">
            <v>1</v>
          </cell>
          <cell r="R24">
            <v>1</v>
          </cell>
          <cell r="S24">
            <v>1</v>
          </cell>
          <cell r="T24">
            <v>1</v>
          </cell>
          <cell r="U24">
            <v>1</v>
          </cell>
          <cell r="V24">
            <v>1</v>
          </cell>
          <cell r="W24">
            <v>1</v>
          </cell>
          <cell r="X24">
            <v>1</v>
          </cell>
          <cell r="Y24">
            <v>1</v>
          </cell>
          <cell r="Z24">
            <v>1</v>
          </cell>
          <cell r="AA24">
            <v>1</v>
          </cell>
          <cell r="AB24">
            <v>1</v>
          </cell>
          <cell r="AC24">
            <v>1</v>
          </cell>
          <cell r="AD24">
            <v>1</v>
          </cell>
          <cell r="AE24">
            <v>1</v>
          </cell>
          <cell r="AF24">
            <v>1</v>
          </cell>
          <cell r="AG24">
            <v>1</v>
          </cell>
          <cell r="AH24">
            <v>1</v>
          </cell>
          <cell r="AI24">
            <v>1</v>
          </cell>
          <cell r="AJ24">
            <v>1</v>
          </cell>
          <cell r="AK24">
            <v>1</v>
          </cell>
          <cell r="AL24">
            <v>1</v>
          </cell>
          <cell r="AM24">
            <v>1</v>
          </cell>
          <cell r="AN24">
            <v>1</v>
          </cell>
          <cell r="AO24">
            <v>1</v>
          </cell>
          <cell r="AP24">
            <v>1</v>
          </cell>
          <cell r="AQ24">
            <v>1</v>
          </cell>
          <cell r="AR24">
            <v>1</v>
          </cell>
          <cell r="AS24">
            <v>1</v>
          </cell>
          <cell r="AT24">
            <v>1</v>
          </cell>
          <cell r="AU24">
            <v>1</v>
          </cell>
          <cell r="AV24">
            <v>1</v>
          </cell>
          <cell r="AW24">
            <v>1</v>
          </cell>
          <cell r="AX24">
            <v>1</v>
          </cell>
        </row>
        <row r="25">
          <cell r="J25">
            <v>1</v>
          </cell>
          <cell r="K25">
            <v>1</v>
          </cell>
          <cell r="L25">
            <v>1</v>
          </cell>
          <cell r="M25">
            <v>1</v>
          </cell>
          <cell r="N25">
            <v>1</v>
          </cell>
          <cell r="O25">
            <v>1</v>
          </cell>
          <cell r="P25">
            <v>1</v>
          </cell>
          <cell r="Q25">
            <v>1</v>
          </cell>
          <cell r="R25">
            <v>1</v>
          </cell>
          <cell r="S25">
            <v>1</v>
          </cell>
          <cell r="T25">
            <v>1</v>
          </cell>
          <cell r="U25">
            <v>1</v>
          </cell>
          <cell r="V25">
            <v>1</v>
          </cell>
          <cell r="W25">
            <v>1</v>
          </cell>
          <cell r="X25">
            <v>1</v>
          </cell>
          <cell r="Y25">
            <v>1</v>
          </cell>
          <cell r="Z25">
            <v>1</v>
          </cell>
          <cell r="AA25">
            <v>1</v>
          </cell>
          <cell r="AB25">
            <v>1</v>
          </cell>
          <cell r="AC25">
            <v>1</v>
          </cell>
          <cell r="AD25">
            <v>1</v>
          </cell>
          <cell r="AE25">
            <v>1</v>
          </cell>
          <cell r="AF25">
            <v>1</v>
          </cell>
          <cell r="AG25">
            <v>1</v>
          </cell>
          <cell r="AH25">
            <v>1</v>
          </cell>
          <cell r="AI25">
            <v>1</v>
          </cell>
          <cell r="AJ25">
            <v>1</v>
          </cell>
          <cell r="AK25">
            <v>1</v>
          </cell>
          <cell r="AL25">
            <v>1</v>
          </cell>
          <cell r="AM25">
            <v>1</v>
          </cell>
          <cell r="AN25">
            <v>1</v>
          </cell>
          <cell r="AO25">
            <v>1</v>
          </cell>
          <cell r="AP25">
            <v>1</v>
          </cell>
          <cell r="AQ25">
            <v>1</v>
          </cell>
          <cell r="AR25">
            <v>1</v>
          </cell>
          <cell r="AS25">
            <v>1</v>
          </cell>
          <cell r="AT25">
            <v>1</v>
          </cell>
          <cell r="AU25">
            <v>1</v>
          </cell>
          <cell r="AV25">
            <v>1</v>
          </cell>
          <cell r="AW25">
            <v>1</v>
          </cell>
          <cell r="AX25">
            <v>1</v>
          </cell>
        </row>
        <row r="26">
          <cell r="J26">
            <v>1</v>
          </cell>
          <cell r="K26">
            <v>1</v>
          </cell>
          <cell r="L26">
            <v>1</v>
          </cell>
          <cell r="M26">
            <v>1</v>
          </cell>
          <cell r="N26">
            <v>1</v>
          </cell>
          <cell r="O26">
            <v>1</v>
          </cell>
          <cell r="P26">
            <v>1</v>
          </cell>
          <cell r="Q26">
            <v>1</v>
          </cell>
          <cell r="R26">
            <v>1</v>
          </cell>
          <cell r="S26">
            <v>1</v>
          </cell>
          <cell r="T26">
            <v>1</v>
          </cell>
          <cell r="U26">
            <v>1</v>
          </cell>
          <cell r="V26">
            <v>1</v>
          </cell>
          <cell r="W26">
            <v>1</v>
          </cell>
          <cell r="X26">
            <v>1</v>
          </cell>
          <cell r="Y26">
            <v>1</v>
          </cell>
          <cell r="Z26">
            <v>1</v>
          </cell>
          <cell r="AA26">
            <v>1</v>
          </cell>
          <cell r="AB26">
            <v>1</v>
          </cell>
          <cell r="AC26">
            <v>1</v>
          </cell>
          <cell r="AD26">
            <v>1</v>
          </cell>
          <cell r="AE26">
            <v>1</v>
          </cell>
          <cell r="AF26">
            <v>1</v>
          </cell>
          <cell r="AG26">
            <v>1</v>
          </cell>
          <cell r="AH26">
            <v>1</v>
          </cell>
          <cell r="AI26">
            <v>1</v>
          </cell>
          <cell r="AJ26">
            <v>1</v>
          </cell>
          <cell r="AK26">
            <v>1</v>
          </cell>
          <cell r="AL26">
            <v>1</v>
          </cell>
          <cell r="AM26">
            <v>1</v>
          </cell>
          <cell r="AN26">
            <v>1</v>
          </cell>
          <cell r="AO26">
            <v>1</v>
          </cell>
          <cell r="AP26">
            <v>1</v>
          </cell>
          <cell r="AQ26">
            <v>1</v>
          </cell>
          <cell r="AR26">
            <v>1</v>
          </cell>
          <cell r="AS26">
            <v>1</v>
          </cell>
          <cell r="AT26">
            <v>1</v>
          </cell>
          <cell r="AU26">
            <v>1</v>
          </cell>
          <cell r="AV26">
            <v>1</v>
          </cell>
          <cell r="AW26">
            <v>1</v>
          </cell>
          <cell r="AX26">
            <v>1</v>
          </cell>
        </row>
        <row r="27">
          <cell r="J27">
            <v>1</v>
          </cell>
          <cell r="K27">
            <v>1</v>
          </cell>
          <cell r="L27">
            <v>1</v>
          </cell>
          <cell r="M27">
            <v>1</v>
          </cell>
          <cell r="N27">
            <v>1</v>
          </cell>
          <cell r="O27">
            <v>1</v>
          </cell>
          <cell r="P27">
            <v>1</v>
          </cell>
          <cell r="Q27">
            <v>1</v>
          </cell>
          <cell r="R27">
            <v>1</v>
          </cell>
          <cell r="S27">
            <v>1</v>
          </cell>
          <cell r="T27">
            <v>1</v>
          </cell>
          <cell r="U27">
            <v>1</v>
          </cell>
          <cell r="V27">
            <v>1</v>
          </cell>
          <cell r="W27">
            <v>1</v>
          </cell>
          <cell r="X27">
            <v>1</v>
          </cell>
          <cell r="Y27">
            <v>1</v>
          </cell>
          <cell r="Z27">
            <v>1</v>
          </cell>
          <cell r="AA27">
            <v>1</v>
          </cell>
          <cell r="AB27">
            <v>1</v>
          </cell>
          <cell r="AC27">
            <v>1</v>
          </cell>
          <cell r="AD27">
            <v>1</v>
          </cell>
          <cell r="AE27">
            <v>1</v>
          </cell>
          <cell r="AF27">
            <v>1</v>
          </cell>
          <cell r="AG27">
            <v>1</v>
          </cell>
          <cell r="AH27">
            <v>1</v>
          </cell>
          <cell r="AI27">
            <v>1</v>
          </cell>
          <cell r="AJ27">
            <v>1</v>
          </cell>
          <cell r="AK27">
            <v>1</v>
          </cell>
          <cell r="AL27">
            <v>1</v>
          </cell>
          <cell r="AM27">
            <v>1</v>
          </cell>
          <cell r="AN27">
            <v>1</v>
          </cell>
          <cell r="AO27">
            <v>1</v>
          </cell>
          <cell r="AP27">
            <v>1</v>
          </cell>
          <cell r="AQ27">
            <v>1</v>
          </cell>
          <cell r="AR27">
            <v>1</v>
          </cell>
          <cell r="AS27">
            <v>1</v>
          </cell>
          <cell r="AT27">
            <v>1</v>
          </cell>
          <cell r="AU27">
            <v>1</v>
          </cell>
          <cell r="AV27">
            <v>1</v>
          </cell>
          <cell r="AW27">
            <v>1</v>
          </cell>
          <cell r="AX27">
            <v>1</v>
          </cell>
        </row>
        <row r="28">
          <cell r="J28">
            <v>1</v>
          </cell>
          <cell r="K28">
            <v>1</v>
          </cell>
          <cell r="L28">
            <v>1</v>
          </cell>
          <cell r="M28">
            <v>1</v>
          </cell>
          <cell r="N28">
            <v>1</v>
          </cell>
          <cell r="O28">
            <v>1</v>
          </cell>
          <cell r="P28">
            <v>1</v>
          </cell>
          <cell r="Q28">
            <v>1</v>
          </cell>
          <cell r="R28">
            <v>1</v>
          </cell>
          <cell r="S28">
            <v>1</v>
          </cell>
          <cell r="T28">
            <v>1</v>
          </cell>
          <cell r="U28">
            <v>1</v>
          </cell>
          <cell r="V28">
            <v>1</v>
          </cell>
          <cell r="W28">
            <v>1</v>
          </cell>
          <cell r="X28">
            <v>1</v>
          </cell>
          <cell r="Y28">
            <v>1</v>
          </cell>
          <cell r="Z28">
            <v>1</v>
          </cell>
          <cell r="AA28">
            <v>1</v>
          </cell>
          <cell r="AB28">
            <v>1</v>
          </cell>
          <cell r="AC28">
            <v>1</v>
          </cell>
          <cell r="AD28">
            <v>1</v>
          </cell>
          <cell r="AE28">
            <v>1</v>
          </cell>
          <cell r="AF28">
            <v>1</v>
          </cell>
          <cell r="AG28">
            <v>1</v>
          </cell>
          <cell r="AH28">
            <v>1</v>
          </cell>
          <cell r="AI28">
            <v>1</v>
          </cell>
          <cell r="AJ28">
            <v>1</v>
          </cell>
          <cell r="AK28">
            <v>1</v>
          </cell>
          <cell r="AL28">
            <v>1</v>
          </cell>
          <cell r="AM28">
            <v>1</v>
          </cell>
          <cell r="AN28">
            <v>1</v>
          </cell>
          <cell r="AO28">
            <v>1</v>
          </cell>
          <cell r="AP28">
            <v>1</v>
          </cell>
          <cell r="AQ28">
            <v>1</v>
          </cell>
          <cell r="AR28">
            <v>1</v>
          </cell>
          <cell r="AS28">
            <v>1</v>
          </cell>
          <cell r="AT28">
            <v>1</v>
          </cell>
          <cell r="AU28">
            <v>1</v>
          </cell>
          <cell r="AV28">
            <v>1</v>
          </cell>
          <cell r="AW28">
            <v>1</v>
          </cell>
          <cell r="AX28">
            <v>1</v>
          </cell>
        </row>
        <row r="29">
          <cell r="J29">
            <v>1</v>
          </cell>
          <cell r="K29">
            <v>1</v>
          </cell>
          <cell r="L29">
            <v>1</v>
          </cell>
          <cell r="M29">
            <v>1</v>
          </cell>
          <cell r="N29">
            <v>1</v>
          </cell>
          <cell r="O29">
            <v>1</v>
          </cell>
          <cell r="P29">
            <v>1</v>
          </cell>
          <cell r="Q29">
            <v>1</v>
          </cell>
          <cell r="R29">
            <v>1</v>
          </cell>
          <cell r="S29">
            <v>1</v>
          </cell>
          <cell r="T29">
            <v>1</v>
          </cell>
          <cell r="U29">
            <v>1</v>
          </cell>
          <cell r="V29">
            <v>1</v>
          </cell>
          <cell r="W29">
            <v>1</v>
          </cell>
          <cell r="X29">
            <v>1</v>
          </cell>
          <cell r="Y29">
            <v>1</v>
          </cell>
          <cell r="Z29">
            <v>1</v>
          </cell>
          <cell r="AA29">
            <v>1</v>
          </cell>
          <cell r="AB29">
            <v>1</v>
          </cell>
          <cell r="AC29">
            <v>1</v>
          </cell>
          <cell r="AD29">
            <v>1</v>
          </cell>
          <cell r="AE29">
            <v>1</v>
          </cell>
          <cell r="AF29">
            <v>1</v>
          </cell>
          <cell r="AG29">
            <v>1</v>
          </cell>
          <cell r="AH29">
            <v>1</v>
          </cell>
          <cell r="AI29">
            <v>1</v>
          </cell>
          <cell r="AJ29">
            <v>1</v>
          </cell>
          <cell r="AK29">
            <v>1</v>
          </cell>
          <cell r="AL29">
            <v>1</v>
          </cell>
          <cell r="AM29">
            <v>1</v>
          </cell>
          <cell r="AN29">
            <v>1</v>
          </cell>
          <cell r="AO29">
            <v>1</v>
          </cell>
          <cell r="AP29">
            <v>1</v>
          </cell>
          <cell r="AQ29">
            <v>1</v>
          </cell>
          <cell r="AR29">
            <v>1</v>
          </cell>
          <cell r="AS29">
            <v>1</v>
          </cell>
          <cell r="AT29">
            <v>1</v>
          </cell>
          <cell r="AU29">
            <v>1</v>
          </cell>
          <cell r="AV29">
            <v>1</v>
          </cell>
          <cell r="AW29">
            <v>1</v>
          </cell>
          <cell r="AX29">
            <v>1</v>
          </cell>
        </row>
        <row r="30">
          <cell r="J30">
            <v>1</v>
          </cell>
          <cell r="K30">
            <v>1</v>
          </cell>
          <cell r="L30">
            <v>1</v>
          </cell>
          <cell r="M30">
            <v>1</v>
          </cell>
          <cell r="N30">
            <v>1</v>
          </cell>
          <cell r="O30">
            <v>1</v>
          </cell>
          <cell r="P30">
            <v>1</v>
          </cell>
          <cell r="Q30">
            <v>1</v>
          </cell>
          <cell r="R30">
            <v>1</v>
          </cell>
          <cell r="S30">
            <v>1</v>
          </cell>
          <cell r="T30">
            <v>1</v>
          </cell>
          <cell r="U30">
            <v>1</v>
          </cell>
          <cell r="V30">
            <v>1</v>
          </cell>
          <cell r="W30">
            <v>1</v>
          </cell>
          <cell r="X30">
            <v>1</v>
          </cell>
          <cell r="Y30">
            <v>1</v>
          </cell>
          <cell r="Z30">
            <v>1</v>
          </cell>
          <cell r="AA30">
            <v>1</v>
          </cell>
          <cell r="AB30">
            <v>1</v>
          </cell>
          <cell r="AC30">
            <v>1</v>
          </cell>
          <cell r="AD30">
            <v>1</v>
          </cell>
          <cell r="AE30">
            <v>1</v>
          </cell>
          <cell r="AF30">
            <v>1</v>
          </cell>
          <cell r="AG30">
            <v>1</v>
          </cell>
          <cell r="AH30">
            <v>1</v>
          </cell>
          <cell r="AI30">
            <v>1</v>
          </cell>
          <cell r="AJ30">
            <v>1</v>
          </cell>
          <cell r="AK30">
            <v>1</v>
          </cell>
          <cell r="AL30">
            <v>1</v>
          </cell>
          <cell r="AM30">
            <v>1</v>
          </cell>
          <cell r="AN30">
            <v>1</v>
          </cell>
          <cell r="AO30">
            <v>1</v>
          </cell>
          <cell r="AP30">
            <v>1</v>
          </cell>
          <cell r="AQ30">
            <v>1</v>
          </cell>
          <cell r="AR30">
            <v>1</v>
          </cell>
          <cell r="AS30">
            <v>1</v>
          </cell>
          <cell r="AT30">
            <v>1</v>
          </cell>
          <cell r="AU30">
            <v>1</v>
          </cell>
          <cell r="AV30">
            <v>1</v>
          </cell>
          <cell r="AW30">
            <v>1</v>
          </cell>
          <cell r="AX30">
            <v>1</v>
          </cell>
        </row>
        <row r="31">
          <cell r="J31">
            <v>1</v>
          </cell>
          <cell r="K31">
            <v>1</v>
          </cell>
          <cell r="L31">
            <v>1</v>
          </cell>
          <cell r="M31">
            <v>1</v>
          </cell>
          <cell r="N31">
            <v>1</v>
          </cell>
          <cell r="O31">
            <v>1</v>
          </cell>
          <cell r="P31">
            <v>1</v>
          </cell>
          <cell r="Q31">
            <v>1</v>
          </cell>
          <cell r="R31">
            <v>1</v>
          </cell>
          <cell r="S31">
            <v>1</v>
          </cell>
          <cell r="T31">
            <v>1</v>
          </cell>
          <cell r="U31">
            <v>1</v>
          </cell>
          <cell r="V31">
            <v>1</v>
          </cell>
          <cell r="W31">
            <v>1</v>
          </cell>
          <cell r="X31">
            <v>1</v>
          </cell>
          <cell r="Y31">
            <v>1</v>
          </cell>
          <cell r="Z31">
            <v>1</v>
          </cell>
          <cell r="AA31">
            <v>1</v>
          </cell>
          <cell r="AB31">
            <v>1</v>
          </cell>
          <cell r="AC31">
            <v>1</v>
          </cell>
          <cell r="AD31">
            <v>1</v>
          </cell>
          <cell r="AE31">
            <v>1</v>
          </cell>
          <cell r="AF31">
            <v>1</v>
          </cell>
          <cell r="AG31">
            <v>1</v>
          </cell>
          <cell r="AH31">
            <v>1</v>
          </cell>
          <cell r="AI31">
            <v>1</v>
          </cell>
          <cell r="AJ31">
            <v>1</v>
          </cell>
          <cell r="AK31">
            <v>1</v>
          </cell>
          <cell r="AL31">
            <v>1</v>
          </cell>
          <cell r="AM31">
            <v>1</v>
          </cell>
          <cell r="AN31">
            <v>1</v>
          </cell>
          <cell r="AO31">
            <v>1</v>
          </cell>
          <cell r="AP31">
            <v>1</v>
          </cell>
          <cell r="AQ31">
            <v>1</v>
          </cell>
          <cell r="AR31">
            <v>1</v>
          </cell>
          <cell r="AS31">
            <v>1</v>
          </cell>
          <cell r="AT31">
            <v>1</v>
          </cell>
          <cell r="AU31">
            <v>1</v>
          </cell>
          <cell r="AV31">
            <v>1</v>
          </cell>
          <cell r="AW31">
            <v>1</v>
          </cell>
          <cell r="AX31">
            <v>1</v>
          </cell>
        </row>
        <row r="32">
          <cell r="J32">
            <v>1</v>
          </cell>
          <cell r="K32">
            <v>1</v>
          </cell>
          <cell r="L32">
            <v>1</v>
          </cell>
          <cell r="M32">
            <v>1</v>
          </cell>
          <cell r="N32">
            <v>1</v>
          </cell>
          <cell r="O32">
            <v>1</v>
          </cell>
          <cell r="P32">
            <v>1</v>
          </cell>
          <cell r="Q32">
            <v>1</v>
          </cell>
          <cell r="R32">
            <v>1</v>
          </cell>
          <cell r="S32">
            <v>1</v>
          </cell>
          <cell r="T32">
            <v>1</v>
          </cell>
          <cell r="U32">
            <v>1</v>
          </cell>
          <cell r="V32">
            <v>1</v>
          </cell>
          <cell r="W32">
            <v>1</v>
          </cell>
          <cell r="X32">
            <v>1</v>
          </cell>
          <cell r="Y32">
            <v>1</v>
          </cell>
          <cell r="Z32">
            <v>1</v>
          </cell>
          <cell r="AA32">
            <v>1</v>
          </cell>
          <cell r="AB32">
            <v>1</v>
          </cell>
          <cell r="AC32">
            <v>1</v>
          </cell>
          <cell r="AD32">
            <v>1</v>
          </cell>
          <cell r="AE32">
            <v>1</v>
          </cell>
          <cell r="AF32">
            <v>1</v>
          </cell>
          <cell r="AG32">
            <v>1</v>
          </cell>
          <cell r="AH32">
            <v>1</v>
          </cell>
          <cell r="AI32">
            <v>1</v>
          </cell>
          <cell r="AJ32">
            <v>1</v>
          </cell>
          <cell r="AK32">
            <v>1</v>
          </cell>
          <cell r="AL32">
            <v>1</v>
          </cell>
          <cell r="AM32">
            <v>1</v>
          </cell>
          <cell r="AN32">
            <v>1</v>
          </cell>
          <cell r="AO32">
            <v>1</v>
          </cell>
          <cell r="AP32">
            <v>1</v>
          </cell>
          <cell r="AQ32">
            <v>1</v>
          </cell>
          <cell r="AR32">
            <v>1</v>
          </cell>
          <cell r="AS32">
            <v>1</v>
          </cell>
          <cell r="AT32">
            <v>1</v>
          </cell>
          <cell r="AU32">
            <v>1</v>
          </cell>
          <cell r="AV32">
            <v>1</v>
          </cell>
          <cell r="AW32">
            <v>1</v>
          </cell>
          <cell r="AX32">
            <v>1</v>
          </cell>
        </row>
        <row r="33">
          <cell r="J33">
            <v>1</v>
          </cell>
          <cell r="K33">
            <v>1</v>
          </cell>
          <cell r="L33">
            <v>1</v>
          </cell>
          <cell r="M33">
            <v>1</v>
          </cell>
          <cell r="N33">
            <v>1</v>
          </cell>
          <cell r="O33">
            <v>1</v>
          </cell>
          <cell r="P33">
            <v>1</v>
          </cell>
          <cell r="Q33">
            <v>1</v>
          </cell>
          <cell r="R33">
            <v>1</v>
          </cell>
          <cell r="S33">
            <v>1</v>
          </cell>
          <cell r="T33">
            <v>1</v>
          </cell>
          <cell r="U33">
            <v>1</v>
          </cell>
          <cell r="V33">
            <v>1</v>
          </cell>
          <cell r="W33">
            <v>1</v>
          </cell>
          <cell r="X33">
            <v>1</v>
          </cell>
          <cell r="Y33">
            <v>1</v>
          </cell>
          <cell r="Z33">
            <v>1</v>
          </cell>
          <cell r="AA33">
            <v>1</v>
          </cell>
          <cell r="AB33">
            <v>1</v>
          </cell>
          <cell r="AC33">
            <v>1</v>
          </cell>
          <cell r="AD33">
            <v>1</v>
          </cell>
          <cell r="AE33">
            <v>1</v>
          </cell>
          <cell r="AF33">
            <v>1</v>
          </cell>
          <cell r="AG33">
            <v>1</v>
          </cell>
          <cell r="AH33">
            <v>1</v>
          </cell>
          <cell r="AI33">
            <v>1</v>
          </cell>
          <cell r="AJ33">
            <v>1</v>
          </cell>
          <cell r="AK33">
            <v>1</v>
          </cell>
          <cell r="AL33">
            <v>1</v>
          </cell>
          <cell r="AM33">
            <v>1</v>
          </cell>
          <cell r="AN33">
            <v>1</v>
          </cell>
          <cell r="AO33">
            <v>1</v>
          </cell>
          <cell r="AP33">
            <v>1</v>
          </cell>
          <cell r="AQ33">
            <v>1</v>
          </cell>
          <cell r="AR33">
            <v>1</v>
          </cell>
          <cell r="AS33">
            <v>1</v>
          </cell>
          <cell r="AT33">
            <v>1</v>
          </cell>
          <cell r="AU33">
            <v>1</v>
          </cell>
          <cell r="AV33">
            <v>1</v>
          </cell>
          <cell r="AW33">
            <v>1</v>
          </cell>
          <cell r="AX33">
            <v>1</v>
          </cell>
        </row>
        <row r="34">
          <cell r="J34">
            <v>1</v>
          </cell>
          <cell r="K34">
            <v>1</v>
          </cell>
          <cell r="L34">
            <v>1</v>
          </cell>
          <cell r="M34">
            <v>1</v>
          </cell>
          <cell r="N34">
            <v>1</v>
          </cell>
          <cell r="O34">
            <v>1</v>
          </cell>
          <cell r="P34">
            <v>1</v>
          </cell>
          <cell r="Q34">
            <v>1</v>
          </cell>
          <cell r="R34">
            <v>1</v>
          </cell>
          <cell r="S34">
            <v>1</v>
          </cell>
          <cell r="T34">
            <v>1</v>
          </cell>
          <cell r="U34">
            <v>1</v>
          </cell>
          <cell r="V34">
            <v>1</v>
          </cell>
          <cell r="W34">
            <v>1</v>
          </cell>
          <cell r="X34">
            <v>1</v>
          </cell>
          <cell r="Y34">
            <v>1</v>
          </cell>
          <cell r="Z34">
            <v>1</v>
          </cell>
          <cell r="AA34">
            <v>1</v>
          </cell>
          <cell r="AB34">
            <v>1</v>
          </cell>
          <cell r="AC34">
            <v>1</v>
          </cell>
          <cell r="AD34">
            <v>1</v>
          </cell>
          <cell r="AE34">
            <v>1</v>
          </cell>
          <cell r="AF34">
            <v>1</v>
          </cell>
          <cell r="AG34">
            <v>1</v>
          </cell>
          <cell r="AH34">
            <v>1</v>
          </cell>
          <cell r="AI34">
            <v>1</v>
          </cell>
          <cell r="AJ34">
            <v>1</v>
          </cell>
          <cell r="AK34">
            <v>1</v>
          </cell>
          <cell r="AL34">
            <v>1</v>
          </cell>
          <cell r="AM34">
            <v>1</v>
          </cell>
          <cell r="AN34">
            <v>1</v>
          </cell>
          <cell r="AO34">
            <v>1</v>
          </cell>
          <cell r="AP34">
            <v>1</v>
          </cell>
          <cell r="AQ34">
            <v>1</v>
          </cell>
          <cell r="AR34">
            <v>1</v>
          </cell>
          <cell r="AS34">
            <v>1</v>
          </cell>
          <cell r="AT34">
            <v>1</v>
          </cell>
          <cell r="AU34">
            <v>1</v>
          </cell>
          <cell r="AV34">
            <v>1</v>
          </cell>
          <cell r="AW34">
            <v>1</v>
          </cell>
          <cell r="AX34">
            <v>1</v>
          </cell>
        </row>
        <row r="35">
          <cell r="J35">
            <v>1</v>
          </cell>
          <cell r="K35">
            <v>1</v>
          </cell>
          <cell r="L35">
            <v>1</v>
          </cell>
          <cell r="M35">
            <v>1</v>
          </cell>
          <cell r="N35">
            <v>1</v>
          </cell>
          <cell r="O35">
            <v>1</v>
          </cell>
          <cell r="P35">
            <v>1</v>
          </cell>
          <cell r="Q35">
            <v>1</v>
          </cell>
          <cell r="R35">
            <v>1</v>
          </cell>
          <cell r="S35">
            <v>1</v>
          </cell>
          <cell r="T35">
            <v>1</v>
          </cell>
          <cell r="U35">
            <v>1</v>
          </cell>
          <cell r="V35">
            <v>1</v>
          </cell>
          <cell r="W35">
            <v>1</v>
          </cell>
          <cell r="X35">
            <v>1</v>
          </cell>
          <cell r="Y35">
            <v>1</v>
          </cell>
          <cell r="Z35">
            <v>1</v>
          </cell>
          <cell r="AA35">
            <v>1</v>
          </cell>
          <cell r="AB35">
            <v>1</v>
          </cell>
          <cell r="AC35">
            <v>1</v>
          </cell>
          <cell r="AD35">
            <v>1</v>
          </cell>
          <cell r="AE35">
            <v>1</v>
          </cell>
          <cell r="AF35">
            <v>1</v>
          </cell>
          <cell r="AG35">
            <v>1</v>
          </cell>
          <cell r="AH35">
            <v>1</v>
          </cell>
          <cell r="AI35">
            <v>1</v>
          </cell>
          <cell r="AJ35">
            <v>1</v>
          </cell>
          <cell r="AK35">
            <v>1</v>
          </cell>
          <cell r="AL35">
            <v>1</v>
          </cell>
          <cell r="AM35">
            <v>1</v>
          </cell>
          <cell r="AN35">
            <v>1</v>
          </cell>
          <cell r="AO35">
            <v>1</v>
          </cell>
          <cell r="AP35">
            <v>1</v>
          </cell>
          <cell r="AQ35">
            <v>1</v>
          </cell>
          <cell r="AR35">
            <v>1</v>
          </cell>
          <cell r="AS35">
            <v>1</v>
          </cell>
          <cell r="AT35">
            <v>1</v>
          </cell>
          <cell r="AU35">
            <v>1</v>
          </cell>
          <cell r="AV35">
            <v>1</v>
          </cell>
          <cell r="AW35">
            <v>1</v>
          </cell>
          <cell r="AX35">
            <v>1</v>
          </cell>
        </row>
        <row r="36">
          <cell r="J36">
            <v>1</v>
          </cell>
          <cell r="K36">
            <v>1</v>
          </cell>
          <cell r="L36">
            <v>1</v>
          </cell>
          <cell r="M36">
            <v>1</v>
          </cell>
          <cell r="N36">
            <v>1</v>
          </cell>
          <cell r="O36">
            <v>1</v>
          </cell>
          <cell r="P36">
            <v>1</v>
          </cell>
          <cell r="Q36">
            <v>1</v>
          </cell>
          <cell r="R36">
            <v>1</v>
          </cell>
          <cell r="S36">
            <v>1</v>
          </cell>
          <cell r="T36">
            <v>1</v>
          </cell>
          <cell r="U36">
            <v>1</v>
          </cell>
          <cell r="V36">
            <v>1</v>
          </cell>
          <cell r="W36">
            <v>1</v>
          </cell>
          <cell r="X36">
            <v>1</v>
          </cell>
          <cell r="Y36">
            <v>1</v>
          </cell>
          <cell r="Z36">
            <v>1</v>
          </cell>
          <cell r="AA36">
            <v>1</v>
          </cell>
          <cell r="AB36">
            <v>1</v>
          </cell>
          <cell r="AC36">
            <v>1</v>
          </cell>
          <cell r="AD36">
            <v>1</v>
          </cell>
          <cell r="AE36">
            <v>1</v>
          </cell>
          <cell r="AF36">
            <v>1</v>
          </cell>
          <cell r="AG36">
            <v>1</v>
          </cell>
          <cell r="AH36">
            <v>1</v>
          </cell>
          <cell r="AI36">
            <v>1</v>
          </cell>
          <cell r="AJ36">
            <v>1</v>
          </cell>
          <cell r="AK36">
            <v>1</v>
          </cell>
          <cell r="AL36">
            <v>1</v>
          </cell>
          <cell r="AM36">
            <v>1</v>
          </cell>
          <cell r="AN36">
            <v>1</v>
          </cell>
          <cell r="AO36">
            <v>1</v>
          </cell>
          <cell r="AP36">
            <v>1</v>
          </cell>
          <cell r="AQ36">
            <v>1</v>
          </cell>
          <cell r="AR36">
            <v>1</v>
          </cell>
          <cell r="AS36">
            <v>1</v>
          </cell>
          <cell r="AT36">
            <v>1</v>
          </cell>
          <cell r="AU36">
            <v>1</v>
          </cell>
          <cell r="AV36">
            <v>1</v>
          </cell>
          <cell r="AW36">
            <v>1</v>
          </cell>
          <cell r="AX36">
            <v>1</v>
          </cell>
        </row>
        <row r="37">
          <cell r="J37">
            <v>1</v>
          </cell>
          <cell r="K37">
            <v>1</v>
          </cell>
          <cell r="L37">
            <v>1</v>
          </cell>
          <cell r="M37">
            <v>1</v>
          </cell>
          <cell r="N37">
            <v>1</v>
          </cell>
          <cell r="O37">
            <v>1</v>
          </cell>
          <cell r="P37">
            <v>1</v>
          </cell>
          <cell r="Q37">
            <v>1</v>
          </cell>
          <cell r="R37">
            <v>1</v>
          </cell>
          <cell r="S37">
            <v>1</v>
          </cell>
          <cell r="T37">
            <v>1</v>
          </cell>
          <cell r="U37">
            <v>1</v>
          </cell>
          <cell r="V37">
            <v>1</v>
          </cell>
          <cell r="W37">
            <v>1</v>
          </cell>
          <cell r="X37">
            <v>1</v>
          </cell>
          <cell r="Y37">
            <v>1</v>
          </cell>
          <cell r="Z37">
            <v>1</v>
          </cell>
          <cell r="AA37">
            <v>1</v>
          </cell>
          <cell r="AB37">
            <v>1</v>
          </cell>
          <cell r="AC37">
            <v>1</v>
          </cell>
          <cell r="AD37">
            <v>1</v>
          </cell>
          <cell r="AE37">
            <v>1</v>
          </cell>
          <cell r="AF37">
            <v>1</v>
          </cell>
          <cell r="AG37">
            <v>1</v>
          </cell>
          <cell r="AH37">
            <v>1</v>
          </cell>
          <cell r="AI37">
            <v>1</v>
          </cell>
          <cell r="AJ37">
            <v>1</v>
          </cell>
          <cell r="AK37">
            <v>1</v>
          </cell>
          <cell r="AL37">
            <v>1</v>
          </cell>
          <cell r="AM37">
            <v>1</v>
          </cell>
          <cell r="AN37">
            <v>1</v>
          </cell>
          <cell r="AO37">
            <v>1</v>
          </cell>
          <cell r="AP37">
            <v>1</v>
          </cell>
          <cell r="AQ37">
            <v>1</v>
          </cell>
          <cell r="AR37">
            <v>1</v>
          </cell>
          <cell r="AS37">
            <v>1</v>
          </cell>
          <cell r="AT37">
            <v>1</v>
          </cell>
          <cell r="AU37">
            <v>1</v>
          </cell>
          <cell r="AV37">
            <v>1</v>
          </cell>
          <cell r="AW37">
            <v>1</v>
          </cell>
          <cell r="AX37">
            <v>1</v>
          </cell>
        </row>
        <row r="38">
          <cell r="J38">
            <v>1</v>
          </cell>
          <cell r="K38">
            <v>1</v>
          </cell>
          <cell r="L38">
            <v>1</v>
          </cell>
          <cell r="M38">
            <v>1</v>
          </cell>
          <cell r="N38">
            <v>1</v>
          </cell>
          <cell r="O38">
            <v>1</v>
          </cell>
          <cell r="P38">
            <v>1</v>
          </cell>
          <cell r="Q38">
            <v>1</v>
          </cell>
          <cell r="R38">
            <v>1</v>
          </cell>
          <cell r="S38">
            <v>1</v>
          </cell>
          <cell r="T38">
            <v>1</v>
          </cell>
          <cell r="U38">
            <v>1</v>
          </cell>
          <cell r="V38">
            <v>1</v>
          </cell>
          <cell r="W38">
            <v>1</v>
          </cell>
          <cell r="X38">
            <v>1</v>
          </cell>
          <cell r="Y38">
            <v>1</v>
          </cell>
          <cell r="Z38">
            <v>1</v>
          </cell>
          <cell r="AA38">
            <v>1</v>
          </cell>
          <cell r="AB38">
            <v>1</v>
          </cell>
          <cell r="AC38">
            <v>1</v>
          </cell>
          <cell r="AD38">
            <v>1</v>
          </cell>
          <cell r="AE38">
            <v>1</v>
          </cell>
          <cell r="AF38">
            <v>1</v>
          </cell>
          <cell r="AG38">
            <v>1</v>
          </cell>
          <cell r="AH38">
            <v>1</v>
          </cell>
          <cell r="AI38">
            <v>1</v>
          </cell>
          <cell r="AJ38">
            <v>1</v>
          </cell>
          <cell r="AK38">
            <v>1</v>
          </cell>
          <cell r="AL38">
            <v>1</v>
          </cell>
          <cell r="AM38">
            <v>1</v>
          </cell>
          <cell r="AN38">
            <v>1</v>
          </cell>
          <cell r="AO38">
            <v>1</v>
          </cell>
          <cell r="AP38">
            <v>1</v>
          </cell>
          <cell r="AQ38">
            <v>1</v>
          </cell>
          <cell r="AR38">
            <v>1</v>
          </cell>
          <cell r="AS38">
            <v>1</v>
          </cell>
          <cell r="AT38">
            <v>1</v>
          </cell>
          <cell r="AU38">
            <v>1</v>
          </cell>
          <cell r="AV38">
            <v>1</v>
          </cell>
          <cell r="AW38">
            <v>1</v>
          </cell>
          <cell r="AX38">
            <v>1</v>
          </cell>
        </row>
        <row r="39">
          <cell r="J39">
            <v>1</v>
          </cell>
          <cell r="K39">
            <v>1</v>
          </cell>
          <cell r="L39">
            <v>1</v>
          </cell>
          <cell r="M39">
            <v>1</v>
          </cell>
          <cell r="N39">
            <v>1</v>
          </cell>
          <cell r="O39">
            <v>1</v>
          </cell>
          <cell r="P39">
            <v>1</v>
          </cell>
          <cell r="Q39">
            <v>1</v>
          </cell>
          <cell r="R39">
            <v>1</v>
          </cell>
          <cell r="S39">
            <v>1</v>
          </cell>
          <cell r="T39">
            <v>1</v>
          </cell>
          <cell r="U39">
            <v>1</v>
          </cell>
          <cell r="V39">
            <v>1</v>
          </cell>
          <cell r="W39">
            <v>1</v>
          </cell>
          <cell r="X39">
            <v>1</v>
          </cell>
          <cell r="Y39">
            <v>1</v>
          </cell>
          <cell r="Z39">
            <v>1</v>
          </cell>
          <cell r="AA39">
            <v>1</v>
          </cell>
          <cell r="AB39">
            <v>1</v>
          </cell>
          <cell r="AC39">
            <v>1</v>
          </cell>
          <cell r="AD39">
            <v>1</v>
          </cell>
          <cell r="AE39">
            <v>1</v>
          </cell>
          <cell r="AF39">
            <v>1</v>
          </cell>
          <cell r="AG39">
            <v>1</v>
          </cell>
          <cell r="AH39">
            <v>1</v>
          </cell>
          <cell r="AI39">
            <v>1</v>
          </cell>
          <cell r="AJ39">
            <v>1</v>
          </cell>
          <cell r="AK39">
            <v>1</v>
          </cell>
          <cell r="AL39">
            <v>1</v>
          </cell>
          <cell r="AM39">
            <v>1</v>
          </cell>
          <cell r="AN39">
            <v>1</v>
          </cell>
          <cell r="AO39">
            <v>1</v>
          </cell>
          <cell r="AP39">
            <v>1</v>
          </cell>
          <cell r="AQ39">
            <v>1</v>
          </cell>
          <cell r="AR39">
            <v>1</v>
          </cell>
          <cell r="AS39">
            <v>1</v>
          </cell>
          <cell r="AT39">
            <v>1</v>
          </cell>
          <cell r="AU39">
            <v>1</v>
          </cell>
          <cell r="AV39">
            <v>1</v>
          </cell>
          <cell r="AW39">
            <v>1</v>
          </cell>
          <cell r="AX39">
            <v>1</v>
          </cell>
        </row>
        <row r="40">
          <cell r="J40">
            <v>1</v>
          </cell>
          <cell r="K40">
            <v>1</v>
          </cell>
          <cell r="L40">
            <v>1</v>
          </cell>
          <cell r="M40">
            <v>1</v>
          </cell>
          <cell r="N40">
            <v>1</v>
          </cell>
          <cell r="O40">
            <v>1</v>
          </cell>
          <cell r="P40">
            <v>1</v>
          </cell>
          <cell r="Q40">
            <v>1</v>
          </cell>
          <cell r="R40">
            <v>1</v>
          </cell>
          <cell r="S40">
            <v>1</v>
          </cell>
          <cell r="T40">
            <v>1</v>
          </cell>
          <cell r="U40">
            <v>1</v>
          </cell>
          <cell r="V40">
            <v>1</v>
          </cell>
          <cell r="W40">
            <v>1</v>
          </cell>
          <cell r="X40">
            <v>1</v>
          </cell>
          <cell r="Y40">
            <v>1</v>
          </cell>
          <cell r="Z40">
            <v>1</v>
          </cell>
          <cell r="AA40">
            <v>1</v>
          </cell>
          <cell r="AB40">
            <v>1</v>
          </cell>
          <cell r="AC40">
            <v>1</v>
          </cell>
          <cell r="AD40">
            <v>1</v>
          </cell>
          <cell r="AE40">
            <v>1</v>
          </cell>
          <cell r="AF40">
            <v>1</v>
          </cell>
          <cell r="AG40">
            <v>1</v>
          </cell>
          <cell r="AH40">
            <v>1</v>
          </cell>
          <cell r="AI40">
            <v>1</v>
          </cell>
          <cell r="AJ40">
            <v>1</v>
          </cell>
          <cell r="AK40">
            <v>1</v>
          </cell>
          <cell r="AL40">
            <v>1</v>
          </cell>
          <cell r="AM40">
            <v>1</v>
          </cell>
          <cell r="AN40">
            <v>1</v>
          </cell>
          <cell r="AO40">
            <v>1</v>
          </cell>
          <cell r="AP40">
            <v>1</v>
          </cell>
          <cell r="AQ40">
            <v>1</v>
          </cell>
          <cell r="AR40">
            <v>1</v>
          </cell>
          <cell r="AS40">
            <v>1</v>
          </cell>
          <cell r="AT40">
            <v>1</v>
          </cell>
          <cell r="AU40">
            <v>1</v>
          </cell>
          <cell r="AV40">
            <v>1</v>
          </cell>
          <cell r="AW40">
            <v>1</v>
          </cell>
          <cell r="AX40">
            <v>1</v>
          </cell>
        </row>
        <row r="41">
          <cell r="J41">
            <v>1</v>
          </cell>
          <cell r="K41">
            <v>1</v>
          </cell>
          <cell r="L41">
            <v>1</v>
          </cell>
          <cell r="M41">
            <v>1</v>
          </cell>
          <cell r="N41">
            <v>1</v>
          </cell>
          <cell r="O41">
            <v>1</v>
          </cell>
          <cell r="P41">
            <v>1</v>
          </cell>
          <cell r="Q41">
            <v>1</v>
          </cell>
          <cell r="R41">
            <v>1</v>
          </cell>
          <cell r="S41">
            <v>1</v>
          </cell>
          <cell r="T41">
            <v>1</v>
          </cell>
          <cell r="U41">
            <v>1</v>
          </cell>
          <cell r="V41">
            <v>1</v>
          </cell>
          <cell r="W41">
            <v>1</v>
          </cell>
          <cell r="X41">
            <v>1</v>
          </cell>
          <cell r="Y41">
            <v>1</v>
          </cell>
          <cell r="Z41">
            <v>1</v>
          </cell>
          <cell r="AA41">
            <v>1</v>
          </cell>
          <cell r="AB41">
            <v>1</v>
          </cell>
          <cell r="AC41">
            <v>1</v>
          </cell>
          <cell r="AD41">
            <v>1</v>
          </cell>
          <cell r="AE41">
            <v>1</v>
          </cell>
          <cell r="AF41">
            <v>1</v>
          </cell>
          <cell r="AG41">
            <v>1</v>
          </cell>
          <cell r="AH41">
            <v>1</v>
          </cell>
          <cell r="AI41">
            <v>1</v>
          </cell>
          <cell r="AJ41">
            <v>1</v>
          </cell>
          <cell r="AK41">
            <v>1</v>
          </cell>
          <cell r="AL41">
            <v>1</v>
          </cell>
          <cell r="AM41">
            <v>1</v>
          </cell>
          <cell r="AN41">
            <v>1</v>
          </cell>
          <cell r="AO41">
            <v>1</v>
          </cell>
          <cell r="AP41">
            <v>1</v>
          </cell>
          <cell r="AQ41">
            <v>1</v>
          </cell>
          <cell r="AR41">
            <v>1</v>
          </cell>
          <cell r="AS41">
            <v>1</v>
          </cell>
          <cell r="AT41">
            <v>1</v>
          </cell>
          <cell r="AU41">
            <v>1</v>
          </cell>
          <cell r="AV41">
            <v>1</v>
          </cell>
          <cell r="AW41">
            <v>1</v>
          </cell>
          <cell r="AX41">
            <v>1</v>
          </cell>
        </row>
        <row r="42">
          <cell r="J42">
            <v>1</v>
          </cell>
          <cell r="K42">
            <v>1</v>
          </cell>
          <cell r="L42">
            <v>1</v>
          </cell>
          <cell r="M42">
            <v>1</v>
          </cell>
          <cell r="N42">
            <v>1</v>
          </cell>
          <cell r="O42">
            <v>1</v>
          </cell>
          <cell r="P42">
            <v>1</v>
          </cell>
          <cell r="Q42">
            <v>1</v>
          </cell>
          <cell r="R42">
            <v>1</v>
          </cell>
          <cell r="S42">
            <v>1</v>
          </cell>
          <cell r="T42">
            <v>1</v>
          </cell>
          <cell r="U42">
            <v>1</v>
          </cell>
          <cell r="V42">
            <v>1</v>
          </cell>
          <cell r="W42">
            <v>1</v>
          </cell>
          <cell r="X42">
            <v>1</v>
          </cell>
          <cell r="Y42">
            <v>1</v>
          </cell>
          <cell r="Z42">
            <v>1</v>
          </cell>
          <cell r="AA42">
            <v>1</v>
          </cell>
          <cell r="AB42">
            <v>1</v>
          </cell>
          <cell r="AC42">
            <v>1</v>
          </cell>
          <cell r="AD42">
            <v>1</v>
          </cell>
          <cell r="AE42">
            <v>1</v>
          </cell>
          <cell r="AF42">
            <v>1</v>
          </cell>
          <cell r="AG42">
            <v>1</v>
          </cell>
          <cell r="AH42">
            <v>1</v>
          </cell>
          <cell r="AI42">
            <v>1</v>
          </cell>
          <cell r="AJ42">
            <v>1</v>
          </cell>
          <cell r="AK42">
            <v>1</v>
          </cell>
          <cell r="AL42">
            <v>1</v>
          </cell>
          <cell r="AM42">
            <v>1</v>
          </cell>
          <cell r="AN42">
            <v>1</v>
          </cell>
          <cell r="AO42">
            <v>1</v>
          </cell>
          <cell r="AP42">
            <v>1</v>
          </cell>
          <cell r="AQ42">
            <v>1</v>
          </cell>
          <cell r="AR42">
            <v>1</v>
          </cell>
          <cell r="AS42">
            <v>1</v>
          </cell>
          <cell r="AT42">
            <v>1</v>
          </cell>
          <cell r="AU42">
            <v>1</v>
          </cell>
          <cell r="AV42">
            <v>1</v>
          </cell>
          <cell r="AW42">
            <v>1</v>
          </cell>
          <cell r="AX42">
            <v>1</v>
          </cell>
        </row>
        <row r="43">
          <cell r="J43">
            <v>1</v>
          </cell>
          <cell r="K43">
            <v>1</v>
          </cell>
          <cell r="L43">
            <v>1</v>
          </cell>
          <cell r="M43">
            <v>1</v>
          </cell>
          <cell r="N43">
            <v>1</v>
          </cell>
          <cell r="O43">
            <v>1</v>
          </cell>
          <cell r="P43">
            <v>1</v>
          </cell>
          <cell r="Q43">
            <v>1</v>
          </cell>
          <cell r="R43">
            <v>1</v>
          </cell>
          <cell r="S43">
            <v>1</v>
          </cell>
          <cell r="T43">
            <v>1</v>
          </cell>
          <cell r="U43">
            <v>1</v>
          </cell>
          <cell r="V43">
            <v>1</v>
          </cell>
          <cell r="W43">
            <v>1</v>
          </cell>
          <cell r="X43">
            <v>1</v>
          </cell>
          <cell r="Y43">
            <v>1</v>
          </cell>
          <cell r="Z43">
            <v>1</v>
          </cell>
          <cell r="AA43">
            <v>1</v>
          </cell>
          <cell r="AB43">
            <v>1</v>
          </cell>
          <cell r="AC43">
            <v>1</v>
          </cell>
          <cell r="AD43">
            <v>1</v>
          </cell>
          <cell r="AE43">
            <v>1</v>
          </cell>
          <cell r="AF43">
            <v>1</v>
          </cell>
          <cell r="AG43">
            <v>1</v>
          </cell>
          <cell r="AH43">
            <v>1</v>
          </cell>
          <cell r="AI43">
            <v>1</v>
          </cell>
          <cell r="AJ43">
            <v>1</v>
          </cell>
          <cell r="AK43">
            <v>1</v>
          </cell>
          <cell r="AL43">
            <v>1</v>
          </cell>
          <cell r="AM43">
            <v>1</v>
          </cell>
          <cell r="AN43">
            <v>1</v>
          </cell>
          <cell r="AO43">
            <v>1</v>
          </cell>
          <cell r="AP43">
            <v>1</v>
          </cell>
          <cell r="AQ43">
            <v>1</v>
          </cell>
          <cell r="AR43">
            <v>1</v>
          </cell>
          <cell r="AS43">
            <v>1</v>
          </cell>
          <cell r="AT43">
            <v>1</v>
          </cell>
          <cell r="AU43">
            <v>1</v>
          </cell>
          <cell r="AV43">
            <v>1</v>
          </cell>
          <cell r="AW43">
            <v>1</v>
          </cell>
          <cell r="AX43">
            <v>1</v>
          </cell>
        </row>
        <row r="44">
          <cell r="J44">
            <v>1</v>
          </cell>
          <cell r="K44">
            <v>1</v>
          </cell>
          <cell r="L44">
            <v>1</v>
          </cell>
          <cell r="M44">
            <v>1</v>
          </cell>
          <cell r="N44">
            <v>1</v>
          </cell>
          <cell r="O44">
            <v>1</v>
          </cell>
          <cell r="P44">
            <v>1</v>
          </cell>
          <cell r="Q44">
            <v>1</v>
          </cell>
          <cell r="R44">
            <v>1</v>
          </cell>
          <cell r="S44">
            <v>1</v>
          </cell>
          <cell r="T44">
            <v>1</v>
          </cell>
          <cell r="U44">
            <v>1</v>
          </cell>
          <cell r="V44">
            <v>1</v>
          </cell>
          <cell r="W44">
            <v>1</v>
          </cell>
          <cell r="X44">
            <v>1</v>
          </cell>
          <cell r="Y44">
            <v>1</v>
          </cell>
          <cell r="Z44">
            <v>1</v>
          </cell>
          <cell r="AA44">
            <v>1</v>
          </cell>
          <cell r="AB44">
            <v>1</v>
          </cell>
          <cell r="AC44">
            <v>1</v>
          </cell>
          <cell r="AD44">
            <v>1</v>
          </cell>
          <cell r="AE44">
            <v>1</v>
          </cell>
          <cell r="AF44">
            <v>1</v>
          </cell>
          <cell r="AG44">
            <v>1</v>
          </cell>
          <cell r="AH44">
            <v>1</v>
          </cell>
          <cell r="AI44">
            <v>1</v>
          </cell>
          <cell r="AJ44">
            <v>1</v>
          </cell>
          <cell r="AK44">
            <v>1</v>
          </cell>
          <cell r="AL44">
            <v>1</v>
          </cell>
          <cell r="AM44">
            <v>1</v>
          </cell>
          <cell r="AN44">
            <v>1</v>
          </cell>
          <cell r="AO44">
            <v>1</v>
          </cell>
          <cell r="AP44">
            <v>1</v>
          </cell>
          <cell r="AQ44">
            <v>1</v>
          </cell>
          <cell r="AR44">
            <v>1</v>
          </cell>
          <cell r="AS44">
            <v>1</v>
          </cell>
          <cell r="AT44">
            <v>1</v>
          </cell>
          <cell r="AU44">
            <v>1</v>
          </cell>
          <cell r="AV44">
            <v>1</v>
          </cell>
          <cell r="AW44">
            <v>1</v>
          </cell>
          <cell r="AX44">
            <v>1</v>
          </cell>
        </row>
        <row r="45">
          <cell r="J45">
            <v>1</v>
          </cell>
          <cell r="K45">
            <v>1</v>
          </cell>
          <cell r="L45">
            <v>1</v>
          </cell>
          <cell r="M45">
            <v>1</v>
          </cell>
          <cell r="N45">
            <v>1</v>
          </cell>
          <cell r="O45">
            <v>1</v>
          </cell>
          <cell r="P45">
            <v>1</v>
          </cell>
          <cell r="Q45">
            <v>1</v>
          </cell>
          <cell r="R45">
            <v>1</v>
          </cell>
          <cell r="S45">
            <v>1</v>
          </cell>
          <cell r="T45">
            <v>1</v>
          </cell>
          <cell r="U45">
            <v>1</v>
          </cell>
          <cell r="V45">
            <v>1</v>
          </cell>
          <cell r="W45">
            <v>1</v>
          </cell>
          <cell r="X45">
            <v>1</v>
          </cell>
          <cell r="Y45">
            <v>1</v>
          </cell>
          <cell r="Z45">
            <v>1</v>
          </cell>
          <cell r="AA45">
            <v>1</v>
          </cell>
          <cell r="AB45">
            <v>1</v>
          </cell>
          <cell r="AC45">
            <v>1</v>
          </cell>
          <cell r="AD45">
            <v>1</v>
          </cell>
          <cell r="AE45">
            <v>1</v>
          </cell>
          <cell r="AF45">
            <v>1</v>
          </cell>
          <cell r="AG45">
            <v>1</v>
          </cell>
          <cell r="AH45">
            <v>1</v>
          </cell>
          <cell r="AI45">
            <v>1</v>
          </cell>
          <cell r="AJ45">
            <v>1</v>
          </cell>
          <cell r="AK45">
            <v>1</v>
          </cell>
          <cell r="AL45">
            <v>1</v>
          </cell>
          <cell r="AM45">
            <v>1</v>
          </cell>
          <cell r="AN45">
            <v>1</v>
          </cell>
          <cell r="AO45">
            <v>1</v>
          </cell>
          <cell r="AP45">
            <v>1</v>
          </cell>
          <cell r="AQ45">
            <v>1</v>
          </cell>
          <cell r="AR45">
            <v>1</v>
          </cell>
          <cell r="AS45">
            <v>1</v>
          </cell>
          <cell r="AT45">
            <v>1</v>
          </cell>
          <cell r="AU45">
            <v>1</v>
          </cell>
          <cell r="AV45">
            <v>1</v>
          </cell>
          <cell r="AW45">
            <v>1</v>
          </cell>
          <cell r="AX45">
            <v>1</v>
          </cell>
        </row>
        <row r="46">
          <cell r="J46">
            <v>1</v>
          </cell>
          <cell r="K46">
            <v>1</v>
          </cell>
          <cell r="L46">
            <v>1</v>
          </cell>
          <cell r="M46">
            <v>1</v>
          </cell>
          <cell r="N46">
            <v>1</v>
          </cell>
          <cell r="O46">
            <v>1</v>
          </cell>
          <cell r="P46">
            <v>1</v>
          </cell>
          <cell r="Q46">
            <v>1</v>
          </cell>
          <cell r="R46">
            <v>1</v>
          </cell>
          <cell r="S46">
            <v>1</v>
          </cell>
          <cell r="T46">
            <v>1</v>
          </cell>
          <cell r="U46">
            <v>1</v>
          </cell>
          <cell r="V46">
            <v>1</v>
          </cell>
          <cell r="W46">
            <v>1</v>
          </cell>
          <cell r="X46">
            <v>1</v>
          </cell>
          <cell r="Y46">
            <v>1</v>
          </cell>
          <cell r="Z46">
            <v>1</v>
          </cell>
          <cell r="AA46">
            <v>1</v>
          </cell>
          <cell r="AB46">
            <v>1</v>
          </cell>
          <cell r="AC46">
            <v>1</v>
          </cell>
          <cell r="AD46">
            <v>1</v>
          </cell>
          <cell r="AE46">
            <v>1</v>
          </cell>
          <cell r="AF46">
            <v>1</v>
          </cell>
          <cell r="AG46">
            <v>1</v>
          </cell>
          <cell r="AH46">
            <v>1</v>
          </cell>
          <cell r="AI46">
            <v>1</v>
          </cell>
          <cell r="AJ46">
            <v>1</v>
          </cell>
          <cell r="AK46">
            <v>1</v>
          </cell>
          <cell r="AL46">
            <v>1</v>
          </cell>
          <cell r="AM46">
            <v>1</v>
          </cell>
          <cell r="AN46">
            <v>1</v>
          </cell>
          <cell r="AO46">
            <v>1</v>
          </cell>
          <cell r="AP46">
            <v>1</v>
          </cell>
          <cell r="AQ46">
            <v>1</v>
          </cell>
          <cell r="AR46">
            <v>1</v>
          </cell>
          <cell r="AS46">
            <v>1</v>
          </cell>
          <cell r="AT46">
            <v>1</v>
          </cell>
          <cell r="AU46">
            <v>1</v>
          </cell>
          <cell r="AV46">
            <v>1</v>
          </cell>
          <cell r="AW46">
            <v>1</v>
          </cell>
          <cell r="AX46">
            <v>1</v>
          </cell>
        </row>
        <row r="47">
          <cell r="J47">
            <v>1</v>
          </cell>
          <cell r="K47">
            <v>1</v>
          </cell>
          <cell r="L47">
            <v>1</v>
          </cell>
          <cell r="M47">
            <v>1</v>
          </cell>
          <cell r="N47">
            <v>1</v>
          </cell>
          <cell r="O47">
            <v>1</v>
          </cell>
          <cell r="P47">
            <v>1</v>
          </cell>
          <cell r="Q47">
            <v>1</v>
          </cell>
          <cell r="R47">
            <v>1</v>
          </cell>
          <cell r="S47">
            <v>1</v>
          </cell>
          <cell r="T47">
            <v>1</v>
          </cell>
          <cell r="U47">
            <v>1</v>
          </cell>
          <cell r="V47">
            <v>1</v>
          </cell>
          <cell r="W47">
            <v>1</v>
          </cell>
          <cell r="X47">
            <v>1</v>
          </cell>
          <cell r="Y47">
            <v>1</v>
          </cell>
          <cell r="Z47">
            <v>1</v>
          </cell>
          <cell r="AA47">
            <v>1</v>
          </cell>
          <cell r="AB47">
            <v>1</v>
          </cell>
          <cell r="AC47">
            <v>1</v>
          </cell>
          <cell r="AD47">
            <v>1</v>
          </cell>
          <cell r="AE47">
            <v>1</v>
          </cell>
          <cell r="AF47">
            <v>1</v>
          </cell>
          <cell r="AG47">
            <v>1</v>
          </cell>
          <cell r="AH47">
            <v>1</v>
          </cell>
          <cell r="AI47">
            <v>1</v>
          </cell>
          <cell r="AJ47">
            <v>1</v>
          </cell>
          <cell r="AK47">
            <v>1</v>
          </cell>
          <cell r="AL47">
            <v>1</v>
          </cell>
          <cell r="AM47">
            <v>1</v>
          </cell>
          <cell r="AN47">
            <v>1</v>
          </cell>
          <cell r="AO47">
            <v>1</v>
          </cell>
          <cell r="AP47">
            <v>1</v>
          </cell>
          <cell r="AQ47">
            <v>1</v>
          </cell>
          <cell r="AR47">
            <v>1</v>
          </cell>
          <cell r="AS47">
            <v>1</v>
          </cell>
          <cell r="AT47">
            <v>1</v>
          </cell>
          <cell r="AU47">
            <v>1</v>
          </cell>
          <cell r="AV47">
            <v>1</v>
          </cell>
          <cell r="AW47">
            <v>1</v>
          </cell>
          <cell r="AX47">
            <v>1</v>
          </cell>
        </row>
        <row r="48">
          <cell r="J48">
            <v>1</v>
          </cell>
          <cell r="K48">
            <v>1</v>
          </cell>
          <cell r="L48">
            <v>1</v>
          </cell>
          <cell r="M48">
            <v>1</v>
          </cell>
          <cell r="N48">
            <v>1</v>
          </cell>
          <cell r="O48">
            <v>1</v>
          </cell>
          <cell r="P48">
            <v>1</v>
          </cell>
          <cell r="Q48">
            <v>1</v>
          </cell>
          <cell r="R48">
            <v>1</v>
          </cell>
          <cell r="S48">
            <v>1</v>
          </cell>
          <cell r="T48">
            <v>1</v>
          </cell>
          <cell r="U48">
            <v>1</v>
          </cell>
          <cell r="V48">
            <v>1</v>
          </cell>
          <cell r="W48">
            <v>1</v>
          </cell>
          <cell r="X48">
            <v>1</v>
          </cell>
          <cell r="Y48">
            <v>1</v>
          </cell>
          <cell r="Z48">
            <v>1</v>
          </cell>
          <cell r="AA48">
            <v>1</v>
          </cell>
          <cell r="AB48">
            <v>1</v>
          </cell>
          <cell r="AC48">
            <v>1</v>
          </cell>
          <cell r="AD48">
            <v>1</v>
          </cell>
          <cell r="AE48">
            <v>1</v>
          </cell>
          <cell r="AF48">
            <v>1</v>
          </cell>
          <cell r="AG48">
            <v>1</v>
          </cell>
          <cell r="AH48">
            <v>1</v>
          </cell>
          <cell r="AI48">
            <v>1</v>
          </cell>
          <cell r="AJ48">
            <v>1</v>
          </cell>
          <cell r="AK48">
            <v>1</v>
          </cell>
          <cell r="AL48">
            <v>1</v>
          </cell>
          <cell r="AM48">
            <v>1</v>
          </cell>
          <cell r="AN48">
            <v>1</v>
          </cell>
          <cell r="AO48">
            <v>1</v>
          </cell>
          <cell r="AP48">
            <v>1</v>
          </cell>
          <cell r="AQ48">
            <v>1</v>
          </cell>
          <cell r="AR48">
            <v>1</v>
          </cell>
          <cell r="AS48">
            <v>1</v>
          </cell>
          <cell r="AT48">
            <v>1</v>
          </cell>
          <cell r="AU48">
            <v>1</v>
          </cell>
          <cell r="AV48">
            <v>1</v>
          </cell>
          <cell r="AW48">
            <v>1</v>
          </cell>
          <cell r="AX48">
            <v>1</v>
          </cell>
        </row>
        <row r="49">
          <cell r="J49">
            <v>1</v>
          </cell>
          <cell r="K49">
            <v>1</v>
          </cell>
          <cell r="L49">
            <v>1</v>
          </cell>
          <cell r="M49">
            <v>1</v>
          </cell>
          <cell r="N49">
            <v>1</v>
          </cell>
          <cell r="O49">
            <v>1</v>
          </cell>
          <cell r="P49">
            <v>1</v>
          </cell>
          <cell r="Q49">
            <v>1</v>
          </cell>
          <cell r="R49">
            <v>1</v>
          </cell>
          <cell r="S49">
            <v>1</v>
          </cell>
          <cell r="T49">
            <v>1</v>
          </cell>
          <cell r="U49">
            <v>1</v>
          </cell>
          <cell r="V49">
            <v>1</v>
          </cell>
          <cell r="W49">
            <v>1</v>
          </cell>
          <cell r="X49">
            <v>1</v>
          </cell>
          <cell r="Y49">
            <v>1</v>
          </cell>
          <cell r="Z49">
            <v>1</v>
          </cell>
          <cell r="AA49">
            <v>1</v>
          </cell>
          <cell r="AB49">
            <v>1</v>
          </cell>
          <cell r="AC49">
            <v>1</v>
          </cell>
          <cell r="AD49">
            <v>1</v>
          </cell>
          <cell r="AE49">
            <v>1</v>
          </cell>
          <cell r="AF49">
            <v>1</v>
          </cell>
          <cell r="AG49">
            <v>1</v>
          </cell>
          <cell r="AH49">
            <v>1</v>
          </cell>
          <cell r="AI49">
            <v>1</v>
          </cell>
          <cell r="AJ49">
            <v>1</v>
          </cell>
          <cell r="AK49">
            <v>1</v>
          </cell>
          <cell r="AL49">
            <v>1</v>
          </cell>
          <cell r="AM49">
            <v>1</v>
          </cell>
          <cell r="AN49">
            <v>1</v>
          </cell>
          <cell r="AO49">
            <v>1</v>
          </cell>
          <cell r="AP49">
            <v>1</v>
          </cell>
          <cell r="AQ49">
            <v>1</v>
          </cell>
          <cell r="AR49">
            <v>1</v>
          </cell>
          <cell r="AS49">
            <v>1</v>
          </cell>
          <cell r="AT49">
            <v>1</v>
          </cell>
          <cell r="AU49">
            <v>1</v>
          </cell>
          <cell r="AV49">
            <v>1</v>
          </cell>
          <cell r="AW49">
            <v>1</v>
          </cell>
          <cell r="AX49">
            <v>1</v>
          </cell>
        </row>
        <row r="50">
          <cell r="J50">
            <v>1</v>
          </cell>
          <cell r="K50">
            <v>1</v>
          </cell>
          <cell r="L50">
            <v>1</v>
          </cell>
          <cell r="M50">
            <v>1</v>
          </cell>
          <cell r="N50">
            <v>1</v>
          </cell>
          <cell r="O50">
            <v>1</v>
          </cell>
          <cell r="P50">
            <v>1</v>
          </cell>
          <cell r="Q50">
            <v>1</v>
          </cell>
          <cell r="R50">
            <v>1</v>
          </cell>
          <cell r="S50">
            <v>1</v>
          </cell>
          <cell r="T50">
            <v>1</v>
          </cell>
          <cell r="U50">
            <v>1</v>
          </cell>
          <cell r="V50">
            <v>1</v>
          </cell>
          <cell r="W50">
            <v>1</v>
          </cell>
          <cell r="X50">
            <v>1</v>
          </cell>
          <cell r="Y50">
            <v>1</v>
          </cell>
          <cell r="Z50">
            <v>1</v>
          </cell>
          <cell r="AA50">
            <v>1</v>
          </cell>
          <cell r="AB50">
            <v>1</v>
          </cell>
          <cell r="AC50">
            <v>1</v>
          </cell>
          <cell r="AD50">
            <v>1</v>
          </cell>
          <cell r="AE50">
            <v>1</v>
          </cell>
          <cell r="AF50">
            <v>1</v>
          </cell>
          <cell r="AG50">
            <v>1</v>
          </cell>
          <cell r="AH50">
            <v>1</v>
          </cell>
          <cell r="AI50">
            <v>1</v>
          </cell>
          <cell r="AJ50">
            <v>1</v>
          </cell>
          <cell r="AK50">
            <v>1</v>
          </cell>
          <cell r="AL50">
            <v>1</v>
          </cell>
          <cell r="AM50">
            <v>1</v>
          </cell>
          <cell r="AN50">
            <v>1</v>
          </cell>
          <cell r="AO50">
            <v>1</v>
          </cell>
          <cell r="AP50">
            <v>1</v>
          </cell>
          <cell r="AQ50">
            <v>1</v>
          </cell>
          <cell r="AR50">
            <v>1</v>
          </cell>
          <cell r="AS50">
            <v>1</v>
          </cell>
          <cell r="AT50">
            <v>1</v>
          </cell>
          <cell r="AU50">
            <v>1</v>
          </cell>
          <cell r="AV50">
            <v>1</v>
          </cell>
          <cell r="AW50">
            <v>1</v>
          </cell>
          <cell r="AX50">
            <v>1</v>
          </cell>
        </row>
        <row r="51">
          <cell r="J51">
            <v>1</v>
          </cell>
          <cell r="K51">
            <v>1</v>
          </cell>
          <cell r="L51">
            <v>1</v>
          </cell>
          <cell r="M51">
            <v>1</v>
          </cell>
          <cell r="N51">
            <v>1</v>
          </cell>
          <cell r="O51">
            <v>1</v>
          </cell>
          <cell r="P51">
            <v>1</v>
          </cell>
          <cell r="Q51">
            <v>1</v>
          </cell>
          <cell r="R51">
            <v>1</v>
          </cell>
          <cell r="S51">
            <v>1</v>
          </cell>
          <cell r="T51">
            <v>1</v>
          </cell>
          <cell r="U51">
            <v>1</v>
          </cell>
          <cell r="V51">
            <v>1</v>
          </cell>
          <cell r="W51">
            <v>1</v>
          </cell>
          <cell r="X51">
            <v>1</v>
          </cell>
          <cell r="Y51">
            <v>1</v>
          </cell>
          <cell r="Z51">
            <v>1</v>
          </cell>
          <cell r="AA51">
            <v>1</v>
          </cell>
          <cell r="AB51">
            <v>1</v>
          </cell>
          <cell r="AC51">
            <v>1</v>
          </cell>
          <cell r="AD51">
            <v>1</v>
          </cell>
          <cell r="AE51">
            <v>1</v>
          </cell>
          <cell r="AF51">
            <v>1</v>
          </cell>
          <cell r="AG51">
            <v>1</v>
          </cell>
          <cell r="AH51">
            <v>1</v>
          </cell>
          <cell r="AI51">
            <v>1</v>
          </cell>
          <cell r="AJ51">
            <v>1</v>
          </cell>
          <cell r="AK51">
            <v>1</v>
          </cell>
          <cell r="AL51">
            <v>1</v>
          </cell>
          <cell r="AM51">
            <v>1</v>
          </cell>
          <cell r="AN51">
            <v>1</v>
          </cell>
          <cell r="AO51">
            <v>1</v>
          </cell>
          <cell r="AP51">
            <v>1</v>
          </cell>
          <cell r="AQ51">
            <v>1</v>
          </cell>
          <cell r="AR51">
            <v>1</v>
          </cell>
          <cell r="AS51">
            <v>1</v>
          </cell>
          <cell r="AT51">
            <v>1</v>
          </cell>
          <cell r="AU51">
            <v>1</v>
          </cell>
          <cell r="AV51">
            <v>1</v>
          </cell>
          <cell r="AW51">
            <v>1</v>
          </cell>
          <cell r="AX51">
            <v>1</v>
          </cell>
        </row>
        <row r="52">
          <cell r="J52">
            <v>1</v>
          </cell>
          <cell r="K52">
            <v>1</v>
          </cell>
          <cell r="L52">
            <v>1</v>
          </cell>
          <cell r="M52">
            <v>1</v>
          </cell>
          <cell r="N52">
            <v>1</v>
          </cell>
          <cell r="O52">
            <v>1</v>
          </cell>
          <cell r="P52">
            <v>1</v>
          </cell>
          <cell r="Q52">
            <v>1</v>
          </cell>
          <cell r="R52">
            <v>1</v>
          </cell>
          <cell r="S52">
            <v>1</v>
          </cell>
          <cell r="T52">
            <v>1</v>
          </cell>
          <cell r="U52">
            <v>1</v>
          </cell>
          <cell r="V52">
            <v>1</v>
          </cell>
          <cell r="W52">
            <v>1</v>
          </cell>
          <cell r="X52">
            <v>1</v>
          </cell>
          <cell r="Y52">
            <v>1</v>
          </cell>
          <cell r="Z52">
            <v>1</v>
          </cell>
          <cell r="AA52">
            <v>1</v>
          </cell>
          <cell r="AB52">
            <v>1</v>
          </cell>
          <cell r="AC52">
            <v>1</v>
          </cell>
          <cell r="AD52">
            <v>1</v>
          </cell>
          <cell r="AE52">
            <v>1</v>
          </cell>
          <cell r="AF52">
            <v>1</v>
          </cell>
          <cell r="AG52">
            <v>1</v>
          </cell>
          <cell r="AH52">
            <v>1</v>
          </cell>
          <cell r="AI52">
            <v>1</v>
          </cell>
          <cell r="AJ52">
            <v>1</v>
          </cell>
          <cell r="AK52">
            <v>1</v>
          </cell>
          <cell r="AL52">
            <v>1</v>
          </cell>
          <cell r="AM52">
            <v>1</v>
          </cell>
          <cell r="AN52">
            <v>1</v>
          </cell>
          <cell r="AO52">
            <v>1</v>
          </cell>
          <cell r="AP52">
            <v>1</v>
          </cell>
          <cell r="AQ52">
            <v>1</v>
          </cell>
          <cell r="AR52">
            <v>1</v>
          </cell>
          <cell r="AS52">
            <v>1</v>
          </cell>
          <cell r="AT52">
            <v>1</v>
          </cell>
          <cell r="AU52">
            <v>1</v>
          </cell>
          <cell r="AV52">
            <v>1</v>
          </cell>
          <cell r="AW52">
            <v>1</v>
          </cell>
          <cell r="AX52">
            <v>1</v>
          </cell>
        </row>
        <row r="53">
          <cell r="J53">
            <v>1</v>
          </cell>
          <cell r="K53">
            <v>1</v>
          </cell>
          <cell r="L53">
            <v>1</v>
          </cell>
          <cell r="M53">
            <v>1</v>
          </cell>
          <cell r="N53">
            <v>1</v>
          </cell>
          <cell r="O53">
            <v>1</v>
          </cell>
          <cell r="P53">
            <v>1</v>
          </cell>
          <cell r="Q53">
            <v>1</v>
          </cell>
          <cell r="R53">
            <v>1</v>
          </cell>
          <cell r="S53">
            <v>1</v>
          </cell>
          <cell r="T53">
            <v>1</v>
          </cell>
          <cell r="U53">
            <v>1</v>
          </cell>
          <cell r="V53">
            <v>1</v>
          </cell>
          <cell r="W53">
            <v>1</v>
          </cell>
          <cell r="X53">
            <v>1</v>
          </cell>
          <cell r="Y53">
            <v>1</v>
          </cell>
          <cell r="Z53">
            <v>1</v>
          </cell>
          <cell r="AA53">
            <v>1</v>
          </cell>
          <cell r="AB53">
            <v>1</v>
          </cell>
          <cell r="AC53">
            <v>1</v>
          </cell>
          <cell r="AD53">
            <v>1</v>
          </cell>
          <cell r="AE53">
            <v>1</v>
          </cell>
          <cell r="AF53">
            <v>1</v>
          </cell>
          <cell r="AG53">
            <v>1</v>
          </cell>
          <cell r="AH53">
            <v>1</v>
          </cell>
          <cell r="AI53">
            <v>1</v>
          </cell>
          <cell r="AJ53">
            <v>1</v>
          </cell>
          <cell r="AK53">
            <v>1</v>
          </cell>
          <cell r="AL53">
            <v>1</v>
          </cell>
          <cell r="AM53">
            <v>1</v>
          </cell>
          <cell r="AN53">
            <v>1</v>
          </cell>
          <cell r="AO53">
            <v>1</v>
          </cell>
          <cell r="AP53">
            <v>1</v>
          </cell>
          <cell r="AQ53">
            <v>1</v>
          </cell>
          <cell r="AR53">
            <v>1</v>
          </cell>
          <cell r="AS53">
            <v>1</v>
          </cell>
          <cell r="AT53">
            <v>1</v>
          </cell>
          <cell r="AU53">
            <v>1</v>
          </cell>
          <cell r="AV53">
            <v>1</v>
          </cell>
          <cell r="AW53">
            <v>1</v>
          </cell>
          <cell r="AX53">
            <v>1</v>
          </cell>
        </row>
        <row r="54">
          <cell r="J54">
            <v>1</v>
          </cell>
          <cell r="K54">
            <v>1</v>
          </cell>
          <cell r="L54">
            <v>1</v>
          </cell>
          <cell r="M54">
            <v>1</v>
          </cell>
          <cell r="N54">
            <v>1</v>
          </cell>
          <cell r="O54">
            <v>1</v>
          </cell>
          <cell r="P54">
            <v>1</v>
          </cell>
          <cell r="Q54">
            <v>1</v>
          </cell>
          <cell r="R54">
            <v>1</v>
          </cell>
          <cell r="S54">
            <v>1</v>
          </cell>
          <cell r="T54">
            <v>1</v>
          </cell>
          <cell r="U54">
            <v>1</v>
          </cell>
          <cell r="V54">
            <v>1</v>
          </cell>
          <cell r="W54">
            <v>1</v>
          </cell>
          <cell r="X54">
            <v>1</v>
          </cell>
          <cell r="Y54">
            <v>1</v>
          </cell>
          <cell r="Z54">
            <v>1</v>
          </cell>
          <cell r="AA54">
            <v>1</v>
          </cell>
          <cell r="AB54">
            <v>1</v>
          </cell>
          <cell r="AC54">
            <v>1</v>
          </cell>
          <cell r="AD54">
            <v>1</v>
          </cell>
          <cell r="AE54">
            <v>1</v>
          </cell>
          <cell r="AF54">
            <v>1</v>
          </cell>
          <cell r="AG54">
            <v>1</v>
          </cell>
          <cell r="AH54">
            <v>1</v>
          </cell>
          <cell r="AI54">
            <v>1</v>
          </cell>
          <cell r="AJ54">
            <v>1</v>
          </cell>
          <cell r="AK54">
            <v>1</v>
          </cell>
          <cell r="AL54">
            <v>1</v>
          </cell>
          <cell r="AM54">
            <v>1</v>
          </cell>
          <cell r="AN54">
            <v>1</v>
          </cell>
          <cell r="AO54">
            <v>1</v>
          </cell>
          <cell r="AP54">
            <v>1</v>
          </cell>
          <cell r="AQ54">
            <v>1</v>
          </cell>
          <cell r="AR54">
            <v>1</v>
          </cell>
          <cell r="AS54">
            <v>1</v>
          </cell>
          <cell r="AT54">
            <v>1</v>
          </cell>
          <cell r="AU54">
            <v>1</v>
          </cell>
          <cell r="AV54">
            <v>1</v>
          </cell>
          <cell r="AW54">
            <v>1</v>
          </cell>
          <cell r="AX54">
            <v>1</v>
          </cell>
        </row>
        <row r="55">
          <cell r="J55">
            <v>1</v>
          </cell>
          <cell r="K55">
            <v>1</v>
          </cell>
          <cell r="L55">
            <v>1</v>
          </cell>
          <cell r="M55">
            <v>1</v>
          </cell>
          <cell r="N55">
            <v>1</v>
          </cell>
          <cell r="O55">
            <v>1</v>
          </cell>
          <cell r="P55">
            <v>1</v>
          </cell>
          <cell r="Q55">
            <v>1</v>
          </cell>
          <cell r="R55">
            <v>1</v>
          </cell>
          <cell r="S55">
            <v>1</v>
          </cell>
          <cell r="T55">
            <v>1</v>
          </cell>
          <cell r="U55">
            <v>1</v>
          </cell>
          <cell r="V55">
            <v>1</v>
          </cell>
          <cell r="W55">
            <v>1</v>
          </cell>
          <cell r="X55">
            <v>1</v>
          </cell>
          <cell r="Y55">
            <v>1</v>
          </cell>
          <cell r="Z55">
            <v>1</v>
          </cell>
          <cell r="AA55">
            <v>1</v>
          </cell>
          <cell r="AB55">
            <v>1</v>
          </cell>
          <cell r="AC55">
            <v>1</v>
          </cell>
          <cell r="AD55">
            <v>1</v>
          </cell>
          <cell r="AE55">
            <v>1</v>
          </cell>
          <cell r="AF55">
            <v>1</v>
          </cell>
          <cell r="AG55">
            <v>1</v>
          </cell>
          <cell r="AH55">
            <v>1</v>
          </cell>
          <cell r="AI55">
            <v>1</v>
          </cell>
          <cell r="AJ55">
            <v>1</v>
          </cell>
          <cell r="AK55">
            <v>1</v>
          </cell>
          <cell r="AL55">
            <v>1</v>
          </cell>
          <cell r="AM55">
            <v>1</v>
          </cell>
          <cell r="AN55">
            <v>1</v>
          </cell>
          <cell r="AO55">
            <v>1</v>
          </cell>
          <cell r="AP55">
            <v>1</v>
          </cell>
          <cell r="AQ55">
            <v>1</v>
          </cell>
          <cell r="AR55">
            <v>1</v>
          </cell>
          <cell r="AS55">
            <v>1</v>
          </cell>
          <cell r="AT55">
            <v>1</v>
          </cell>
          <cell r="AU55">
            <v>1</v>
          </cell>
          <cell r="AV55">
            <v>1</v>
          </cell>
          <cell r="AW55">
            <v>1</v>
          </cell>
          <cell r="AX55">
            <v>1</v>
          </cell>
        </row>
        <row r="56">
          <cell r="J56">
            <v>1</v>
          </cell>
          <cell r="K56">
            <v>1</v>
          </cell>
          <cell r="L56">
            <v>1</v>
          </cell>
          <cell r="M56">
            <v>1</v>
          </cell>
          <cell r="N56">
            <v>1</v>
          </cell>
          <cell r="O56">
            <v>1</v>
          </cell>
          <cell r="P56">
            <v>1</v>
          </cell>
          <cell r="Q56">
            <v>1</v>
          </cell>
          <cell r="R56">
            <v>1</v>
          </cell>
          <cell r="S56">
            <v>1</v>
          </cell>
          <cell r="T56">
            <v>1</v>
          </cell>
          <cell r="U56">
            <v>1</v>
          </cell>
          <cell r="V56">
            <v>1</v>
          </cell>
          <cell r="W56">
            <v>1</v>
          </cell>
          <cell r="X56">
            <v>1</v>
          </cell>
          <cell r="Y56">
            <v>1</v>
          </cell>
          <cell r="Z56">
            <v>1</v>
          </cell>
          <cell r="AA56">
            <v>1</v>
          </cell>
          <cell r="AB56">
            <v>1</v>
          </cell>
          <cell r="AC56">
            <v>1</v>
          </cell>
          <cell r="AD56">
            <v>1</v>
          </cell>
          <cell r="AE56">
            <v>1</v>
          </cell>
          <cell r="AF56">
            <v>1</v>
          </cell>
          <cell r="AG56">
            <v>1</v>
          </cell>
          <cell r="AH56">
            <v>1</v>
          </cell>
          <cell r="AI56">
            <v>1</v>
          </cell>
          <cell r="AJ56">
            <v>1</v>
          </cell>
          <cell r="AK56">
            <v>1</v>
          </cell>
          <cell r="AL56">
            <v>1</v>
          </cell>
          <cell r="AM56">
            <v>1</v>
          </cell>
          <cell r="AN56">
            <v>1</v>
          </cell>
          <cell r="AO56">
            <v>1</v>
          </cell>
          <cell r="AP56">
            <v>1</v>
          </cell>
          <cell r="AQ56">
            <v>1</v>
          </cell>
          <cell r="AR56">
            <v>1</v>
          </cell>
          <cell r="AS56">
            <v>1</v>
          </cell>
          <cell r="AT56">
            <v>1</v>
          </cell>
          <cell r="AU56">
            <v>1</v>
          </cell>
          <cell r="AV56">
            <v>1</v>
          </cell>
          <cell r="AW56">
            <v>1</v>
          </cell>
          <cell r="AX56">
            <v>1</v>
          </cell>
        </row>
        <row r="57">
          <cell r="J57">
            <v>1</v>
          </cell>
          <cell r="K57">
            <v>1</v>
          </cell>
          <cell r="L57">
            <v>1</v>
          </cell>
          <cell r="M57">
            <v>1</v>
          </cell>
          <cell r="N57">
            <v>1</v>
          </cell>
          <cell r="O57">
            <v>1</v>
          </cell>
          <cell r="P57">
            <v>1</v>
          </cell>
          <cell r="Q57">
            <v>1</v>
          </cell>
          <cell r="R57">
            <v>1</v>
          </cell>
          <cell r="S57">
            <v>1</v>
          </cell>
          <cell r="T57">
            <v>1</v>
          </cell>
          <cell r="U57">
            <v>1</v>
          </cell>
          <cell r="V57">
            <v>1</v>
          </cell>
          <cell r="W57">
            <v>1</v>
          </cell>
          <cell r="X57">
            <v>1</v>
          </cell>
          <cell r="Y57">
            <v>1</v>
          </cell>
          <cell r="Z57">
            <v>1</v>
          </cell>
          <cell r="AA57">
            <v>1</v>
          </cell>
          <cell r="AB57">
            <v>1</v>
          </cell>
          <cell r="AC57">
            <v>1</v>
          </cell>
          <cell r="AD57">
            <v>1</v>
          </cell>
          <cell r="AE57">
            <v>1</v>
          </cell>
          <cell r="AF57">
            <v>1</v>
          </cell>
          <cell r="AG57">
            <v>1</v>
          </cell>
          <cell r="AH57">
            <v>1</v>
          </cell>
          <cell r="AI57">
            <v>1</v>
          </cell>
          <cell r="AJ57">
            <v>1</v>
          </cell>
          <cell r="AK57">
            <v>1</v>
          </cell>
          <cell r="AL57">
            <v>1</v>
          </cell>
          <cell r="AM57">
            <v>1</v>
          </cell>
          <cell r="AN57">
            <v>1</v>
          </cell>
          <cell r="AO57">
            <v>1</v>
          </cell>
          <cell r="AP57">
            <v>1</v>
          </cell>
          <cell r="AQ57">
            <v>1</v>
          </cell>
          <cell r="AR57">
            <v>1</v>
          </cell>
          <cell r="AS57">
            <v>1</v>
          </cell>
          <cell r="AT57">
            <v>1</v>
          </cell>
          <cell r="AU57">
            <v>1</v>
          </cell>
          <cell r="AV57">
            <v>1</v>
          </cell>
          <cell r="AW57">
            <v>1</v>
          </cell>
          <cell r="AX57">
            <v>1</v>
          </cell>
        </row>
        <row r="58">
          <cell r="J58">
            <v>1</v>
          </cell>
          <cell r="K58">
            <v>1</v>
          </cell>
          <cell r="L58">
            <v>1</v>
          </cell>
          <cell r="M58">
            <v>1</v>
          </cell>
          <cell r="N58">
            <v>1</v>
          </cell>
          <cell r="O58">
            <v>1</v>
          </cell>
          <cell r="P58">
            <v>1</v>
          </cell>
          <cell r="Q58">
            <v>1</v>
          </cell>
          <cell r="R58">
            <v>1</v>
          </cell>
          <cell r="S58">
            <v>1</v>
          </cell>
          <cell r="T58">
            <v>1</v>
          </cell>
          <cell r="U58">
            <v>1</v>
          </cell>
          <cell r="V58">
            <v>1</v>
          </cell>
          <cell r="W58">
            <v>1</v>
          </cell>
          <cell r="X58">
            <v>1</v>
          </cell>
          <cell r="Y58">
            <v>1</v>
          </cell>
          <cell r="Z58">
            <v>1</v>
          </cell>
          <cell r="AA58">
            <v>1</v>
          </cell>
          <cell r="AB58">
            <v>1</v>
          </cell>
          <cell r="AC58">
            <v>1</v>
          </cell>
          <cell r="AD58">
            <v>1</v>
          </cell>
          <cell r="AE58">
            <v>1</v>
          </cell>
          <cell r="AF58">
            <v>1</v>
          </cell>
          <cell r="AG58">
            <v>1</v>
          </cell>
          <cell r="AH58">
            <v>1</v>
          </cell>
          <cell r="AI58">
            <v>1</v>
          </cell>
          <cell r="AJ58">
            <v>1</v>
          </cell>
          <cell r="AK58">
            <v>1</v>
          </cell>
          <cell r="AL58">
            <v>1</v>
          </cell>
          <cell r="AM58">
            <v>1</v>
          </cell>
          <cell r="AN58">
            <v>1</v>
          </cell>
          <cell r="AO58">
            <v>1</v>
          </cell>
          <cell r="AP58">
            <v>1</v>
          </cell>
          <cell r="AQ58">
            <v>1</v>
          </cell>
          <cell r="AR58">
            <v>1</v>
          </cell>
          <cell r="AS58">
            <v>1</v>
          </cell>
          <cell r="AT58">
            <v>1</v>
          </cell>
          <cell r="AU58">
            <v>1</v>
          </cell>
          <cell r="AV58">
            <v>1</v>
          </cell>
          <cell r="AW58">
            <v>1</v>
          </cell>
          <cell r="AX58">
            <v>1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 refreshError="1"/>
      <sheetData sheetId="69" refreshError="1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>
        <row r="5">
          <cell r="F5">
            <v>1</v>
          </cell>
          <cell r="G5" t="str">
            <v>Base Scenario</v>
          </cell>
        </row>
      </sheetData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Arial">
      <a:majorFont>
        <a:latin typeface="Arial"/>
        <a:ea typeface=""/>
        <a:cs typeface=""/>
      </a:majorFont>
      <a:minorFont>
        <a:latin typeface="Arial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6.bin"/><Relationship Id="rId4" Type="http://schemas.openxmlformats.org/officeDocument/2006/relationships/ctrlProp" Target="../ctrlProps/ctrlProp1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99"/>
  </sheetPr>
  <dimension ref="A1:E33"/>
  <sheetViews>
    <sheetView tabSelected="1" view="pageLayout" zoomScaleNormal="100" workbookViewId="0">
      <selection activeCell="C21" sqref="C21"/>
    </sheetView>
  </sheetViews>
  <sheetFormatPr defaultRowHeight="12.75" x14ac:dyDescent="0.2"/>
  <cols>
    <col min="1" max="1" width="3.42578125" customWidth="1"/>
    <col min="2" max="2" width="2.42578125" customWidth="1"/>
    <col min="3" max="3" width="68.28515625" customWidth="1"/>
    <col min="4" max="4" width="2.7109375" customWidth="1"/>
  </cols>
  <sheetData>
    <row r="1" spans="1:1" x14ac:dyDescent="0.2">
      <c r="A1" s="489" t="s">
        <v>1064</v>
      </c>
    </row>
    <row r="3" spans="1:1" ht="23.25" x14ac:dyDescent="0.35">
      <c r="A3" s="490" t="s">
        <v>1063</v>
      </c>
    </row>
    <row r="5" spans="1:1" s="240" customFormat="1" x14ac:dyDescent="0.2">
      <c r="A5" s="240" t="s">
        <v>1167</v>
      </c>
    </row>
    <row r="6" spans="1:1" s="240" customFormat="1" x14ac:dyDescent="0.2">
      <c r="A6" s="240" t="s">
        <v>1165</v>
      </c>
    </row>
    <row r="7" spans="1:1" s="240" customFormat="1" x14ac:dyDescent="0.2">
      <c r="A7" s="240" t="s">
        <v>1166</v>
      </c>
    </row>
    <row r="8" spans="1:1" s="240" customFormat="1" x14ac:dyDescent="0.2">
      <c r="A8" s="240" t="s">
        <v>1168</v>
      </c>
    </row>
    <row r="9" spans="1:1" s="240" customFormat="1" x14ac:dyDescent="0.2">
      <c r="A9" s="240" t="s">
        <v>1169</v>
      </c>
    </row>
    <row r="10" spans="1:1" s="240" customFormat="1" x14ac:dyDescent="0.2">
      <c r="A10" s="240" t="s">
        <v>1170</v>
      </c>
    </row>
    <row r="11" spans="1:1" x14ac:dyDescent="0.2">
      <c r="A11" t="s">
        <v>1171</v>
      </c>
    </row>
    <row r="13" spans="1:1" s="240" customFormat="1" x14ac:dyDescent="0.2">
      <c r="A13" s="240" t="s">
        <v>1172</v>
      </c>
    </row>
    <row r="14" spans="1:1" s="240" customFormat="1" x14ac:dyDescent="0.2">
      <c r="A14" s="240" t="s">
        <v>1173</v>
      </c>
    </row>
    <row r="15" spans="1:1" s="240" customFormat="1" x14ac:dyDescent="0.2">
      <c r="A15" s="240" t="s">
        <v>1174</v>
      </c>
    </row>
    <row r="17" spans="1:5" x14ac:dyDescent="0.2">
      <c r="A17" s="4" t="s">
        <v>1175</v>
      </c>
    </row>
    <row r="19" spans="1:5" ht="30" x14ac:dyDescent="0.2">
      <c r="A19" s="491">
        <v>1</v>
      </c>
      <c r="B19" s="491"/>
      <c r="C19" s="492" t="s">
        <v>1069</v>
      </c>
    </row>
    <row r="20" spans="1:5" ht="13.5" thickBot="1" x14ac:dyDescent="0.25">
      <c r="A20" s="161"/>
    </row>
    <row r="21" spans="1:5" ht="16.5" thickBot="1" x14ac:dyDescent="0.25">
      <c r="C21" s="517" t="s">
        <v>132</v>
      </c>
      <c r="D21" s="496"/>
      <c r="E21" s="516" t="str">
        <f>VLOOKUP($C$21,Exch!$E$257:$F$280,2,FALSE)</f>
        <v>US</v>
      </c>
    </row>
    <row r="23" spans="1:5" ht="15" x14ac:dyDescent="0.2">
      <c r="A23" s="491">
        <v>2</v>
      </c>
      <c r="B23" s="496"/>
      <c r="C23" s="497" t="s">
        <v>1070</v>
      </c>
    </row>
    <row r="24" spans="1:5" ht="13.5" thickBot="1" x14ac:dyDescent="0.25"/>
    <row r="25" spans="1:5" ht="16.5" thickBot="1" x14ac:dyDescent="0.25">
      <c r="C25" s="517" t="s">
        <v>1150</v>
      </c>
      <c r="D25" s="496"/>
      <c r="E25" s="516" t="str">
        <f>VLOOKUP($C$25,Exch!$E$238:$F$248,2,FALSE)</f>
        <v>USD</v>
      </c>
    </row>
    <row r="26" spans="1:5" ht="15.75" thickBot="1" x14ac:dyDescent="0.25">
      <c r="A26" s="491"/>
      <c r="B26" s="496"/>
      <c r="C26" s="497"/>
    </row>
    <row r="27" spans="1:5" ht="30.75" thickBot="1" x14ac:dyDescent="0.25">
      <c r="A27" s="491">
        <v>3</v>
      </c>
      <c r="B27" s="496"/>
      <c r="C27" s="497" t="s">
        <v>1067</v>
      </c>
      <c r="E27" s="518">
        <v>0.04</v>
      </c>
    </row>
    <row r="28" spans="1:5" ht="15.75" thickBot="1" x14ac:dyDescent="0.25">
      <c r="A28" s="491"/>
      <c r="B28" s="496"/>
      <c r="C28" s="497"/>
      <c r="E28" s="12"/>
    </row>
    <row r="29" spans="1:5" ht="30.75" thickBot="1" x14ac:dyDescent="0.25">
      <c r="A29" s="491">
        <v>4</v>
      </c>
      <c r="B29" s="496"/>
      <c r="C29" s="497" t="s">
        <v>1066</v>
      </c>
      <c r="E29" s="518">
        <v>0.02</v>
      </c>
    </row>
    <row r="30" spans="1:5" ht="15.75" thickBot="1" x14ac:dyDescent="0.25">
      <c r="A30" s="491"/>
      <c r="B30" s="496"/>
      <c r="C30" s="497"/>
      <c r="E30" s="12"/>
    </row>
    <row r="31" spans="1:5" ht="30.75" thickBot="1" x14ac:dyDescent="0.25">
      <c r="A31" s="491">
        <v>5</v>
      </c>
      <c r="B31" s="496"/>
      <c r="C31" s="497" t="s">
        <v>1065</v>
      </c>
      <c r="E31" s="518">
        <v>0.03</v>
      </c>
    </row>
    <row r="32" spans="1:5" ht="15.75" thickBot="1" x14ac:dyDescent="0.25">
      <c r="A32" s="491"/>
      <c r="B32" s="496"/>
      <c r="C32" s="497"/>
      <c r="E32" s="12"/>
    </row>
    <row r="33" spans="1:5" ht="30.75" thickBot="1" x14ac:dyDescent="0.25">
      <c r="A33" s="491">
        <v>6</v>
      </c>
      <c r="B33" s="496"/>
      <c r="C33" s="497" t="s">
        <v>1068</v>
      </c>
      <c r="E33" s="518">
        <v>0.03</v>
      </c>
    </row>
  </sheetData>
  <sheetProtection sheet="1" objects="1" scenarios="1" selectLockedCells="1"/>
  <dataValidations count="1">
    <dataValidation type="list" allowBlank="1" showInputMessage="1" showErrorMessage="1" sqref="E27 E29 E31 E33">
      <formula1>"0%, 1%, 2%, 3%, 4%, 5%, 6%, 7%, 8%"</formula1>
    </dataValidation>
  </dataValidations>
  <pageMargins left="0.7" right="0.7" top="0.75" bottom="0.75" header="0.3" footer="0.3"/>
  <pageSetup paperSize="9" orientation="portrait" horizontalDpi="1200" verticalDpi="1200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Exch!$E$257:$E$280</xm:f>
          </x14:formula1>
          <xm:sqref>C21</xm:sqref>
        </x14:dataValidation>
        <x14:dataValidation type="list" allowBlank="1" showInputMessage="1" showErrorMessage="1">
          <x14:formula1>
            <xm:f>Exch!$E$238:$E$248</xm:f>
          </x14:formula1>
          <xm:sqref>C25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Q280"/>
  <sheetViews>
    <sheetView topLeftCell="A217" zoomScale="80" zoomScaleNormal="80" workbookViewId="0">
      <selection activeCell="C31" sqref="C31"/>
    </sheetView>
  </sheetViews>
  <sheetFormatPr defaultRowHeight="12.75" x14ac:dyDescent="0.2"/>
  <cols>
    <col min="3" max="3" width="11.28515625" customWidth="1"/>
    <col min="5" max="5" width="27" customWidth="1"/>
    <col min="6" max="6" width="11.28515625" customWidth="1"/>
    <col min="7" max="7" width="6.5703125" customWidth="1"/>
    <col min="8" max="10" width="13.85546875" customWidth="1"/>
    <col min="11" max="11" width="11" customWidth="1"/>
    <col min="12" max="12" width="13.140625" customWidth="1"/>
    <col min="13" max="13" width="12.5703125" bestFit="1" customWidth="1"/>
  </cols>
  <sheetData>
    <row r="1" spans="1:14" ht="23.25" x14ac:dyDescent="0.35">
      <c r="A1" s="255" t="s">
        <v>618</v>
      </c>
      <c r="B1" s="274"/>
      <c r="C1" s="274"/>
      <c r="D1" s="274"/>
      <c r="E1" s="274"/>
      <c r="F1" s="274"/>
      <c r="G1" s="274"/>
      <c r="H1" s="274"/>
      <c r="I1" s="274"/>
      <c r="J1" s="274"/>
      <c r="K1" s="274"/>
      <c r="L1" s="274"/>
      <c r="M1" s="274"/>
      <c r="N1" s="274"/>
    </row>
    <row r="2" spans="1:14" x14ac:dyDescent="0.2">
      <c r="A2" s="274"/>
      <c r="B2" s="274"/>
      <c r="C2" s="274"/>
      <c r="D2" s="274"/>
      <c r="E2" s="274"/>
      <c r="F2" s="274"/>
      <c r="G2" s="274"/>
      <c r="H2" s="274"/>
      <c r="I2" s="274"/>
      <c r="J2" s="274"/>
      <c r="K2" s="274"/>
      <c r="L2" s="274"/>
      <c r="M2" s="274"/>
      <c r="N2" s="274"/>
    </row>
    <row r="3" spans="1:14" x14ac:dyDescent="0.2">
      <c r="A3" s="274"/>
      <c r="B3" s="275" t="s">
        <v>0</v>
      </c>
      <c r="C3" s="240" t="s">
        <v>852</v>
      </c>
      <c r="D3" s="274"/>
      <c r="E3" s="274"/>
      <c r="F3" s="274"/>
      <c r="G3" s="274"/>
      <c r="H3" s="274"/>
      <c r="I3" s="274"/>
      <c r="J3" s="274"/>
      <c r="K3" s="274"/>
      <c r="L3" s="274"/>
      <c r="M3" s="274"/>
      <c r="N3" s="274"/>
    </row>
    <row r="4" spans="1:14" x14ac:dyDescent="0.2">
      <c r="A4" s="274"/>
      <c r="B4" s="275" t="s">
        <v>619</v>
      </c>
      <c r="C4" s="275" t="s">
        <v>620</v>
      </c>
      <c r="D4" s="274"/>
      <c r="E4" s="274"/>
      <c r="F4" s="274"/>
      <c r="G4" s="274"/>
      <c r="H4" s="274"/>
      <c r="I4" s="274"/>
      <c r="J4" s="274"/>
      <c r="K4" s="274"/>
      <c r="L4" s="274"/>
      <c r="M4" s="274"/>
      <c r="N4" s="274"/>
    </row>
    <row r="5" spans="1:14" x14ac:dyDescent="0.2">
      <c r="A5" s="274"/>
      <c r="B5" s="274"/>
      <c r="C5" s="274"/>
      <c r="D5" s="274"/>
      <c r="E5" s="274"/>
      <c r="F5" s="274"/>
      <c r="G5" s="274"/>
      <c r="H5" s="274"/>
      <c r="I5" s="274"/>
      <c r="J5" s="274"/>
      <c r="K5" s="274"/>
      <c r="L5" s="274"/>
      <c r="M5" s="274"/>
      <c r="N5" s="274"/>
    </row>
    <row r="6" spans="1:14" x14ac:dyDescent="0.2">
      <c r="A6" s="274"/>
      <c r="B6" s="274"/>
      <c r="C6" s="274"/>
      <c r="D6" s="274"/>
      <c r="E6" s="274"/>
      <c r="F6" s="274"/>
      <c r="G6" s="274"/>
      <c r="H6" s="274"/>
      <c r="I6" s="274"/>
      <c r="J6" s="274"/>
      <c r="K6" s="274"/>
      <c r="L6" s="274"/>
      <c r="M6" s="274"/>
      <c r="N6" s="274"/>
    </row>
    <row r="7" spans="1:14" x14ac:dyDescent="0.2">
      <c r="A7" s="274"/>
      <c r="B7" s="274"/>
      <c r="C7" s="274"/>
      <c r="D7" s="278" t="s">
        <v>70</v>
      </c>
      <c r="E7" s="278">
        <v>2</v>
      </c>
      <c r="F7" s="278">
        <f>+E7+1</f>
        <v>3</v>
      </c>
      <c r="G7" s="278">
        <f t="shared" ref="G7:M7" si="0">+F7+1</f>
        <v>4</v>
      </c>
      <c r="H7" s="278">
        <f t="shared" si="0"/>
        <v>5</v>
      </c>
      <c r="I7" s="278">
        <f t="shared" si="0"/>
        <v>6</v>
      </c>
      <c r="J7" s="278">
        <f t="shared" si="0"/>
        <v>7</v>
      </c>
      <c r="K7" s="278">
        <f t="shared" si="0"/>
        <v>8</v>
      </c>
      <c r="L7" s="278">
        <f t="shared" si="0"/>
        <v>9</v>
      </c>
      <c r="M7" s="278">
        <f t="shared" si="0"/>
        <v>10</v>
      </c>
      <c r="N7" s="274"/>
    </row>
    <row r="8" spans="1:14" x14ac:dyDescent="0.2">
      <c r="A8" s="274"/>
      <c r="B8" s="274"/>
      <c r="C8" s="274"/>
      <c r="D8" s="274"/>
      <c r="E8" s="274"/>
      <c r="F8" s="274"/>
      <c r="G8" s="274"/>
      <c r="H8" s="275"/>
      <c r="I8" s="274"/>
      <c r="J8" s="274"/>
      <c r="K8" s="274"/>
      <c r="L8" s="274"/>
      <c r="M8" s="275"/>
      <c r="N8" s="274"/>
    </row>
    <row r="9" spans="1:14" x14ac:dyDescent="0.2">
      <c r="A9" s="274"/>
      <c r="B9" s="274"/>
      <c r="C9" s="274"/>
      <c r="D9" s="274"/>
      <c r="E9" s="274"/>
      <c r="F9" s="274"/>
      <c r="G9" s="274"/>
      <c r="H9" s="274"/>
      <c r="I9" s="274"/>
      <c r="J9" s="274"/>
      <c r="K9" s="274"/>
      <c r="L9" s="274"/>
      <c r="M9" s="274"/>
      <c r="N9" s="274"/>
    </row>
    <row r="10" spans="1:14" ht="45" customHeight="1" x14ac:dyDescent="0.2">
      <c r="A10" s="274"/>
      <c r="B10" s="274"/>
      <c r="C10" s="149" t="s">
        <v>459</v>
      </c>
      <c r="D10" s="149" t="s">
        <v>74</v>
      </c>
      <c r="E10" s="149" t="s">
        <v>75</v>
      </c>
      <c r="F10" s="149" t="s">
        <v>621</v>
      </c>
      <c r="G10" s="149"/>
      <c r="H10" s="256">
        <v>2008</v>
      </c>
      <c r="I10" s="257">
        <v>2011</v>
      </c>
      <c r="J10" s="257">
        <v>2014</v>
      </c>
      <c r="K10" s="257" t="s">
        <v>853</v>
      </c>
      <c r="L10" s="257">
        <v>2015</v>
      </c>
      <c r="M10" s="257" t="s">
        <v>1059</v>
      </c>
      <c r="N10" s="274"/>
    </row>
    <row r="11" spans="1:14" x14ac:dyDescent="0.2">
      <c r="A11" s="274"/>
      <c r="B11" s="274"/>
      <c r="C11" s="13">
        <v>1</v>
      </c>
      <c r="D11" s="13" t="s">
        <v>76</v>
      </c>
      <c r="E11" s="13" t="s">
        <v>77</v>
      </c>
      <c r="F11" s="13" t="s">
        <v>499</v>
      </c>
      <c r="G11" s="13"/>
      <c r="H11" s="276">
        <v>1.0848475215361937</v>
      </c>
      <c r="I11" s="276">
        <v>1.1324581236768154</v>
      </c>
      <c r="J11" s="276">
        <v>1.1498743223392758</v>
      </c>
      <c r="K11" s="277">
        <v>1.17232</v>
      </c>
      <c r="L11" s="276">
        <v>1.2645137386293333</v>
      </c>
      <c r="M11" s="276">
        <v>1.25330694090271</v>
      </c>
      <c r="N11" s="274"/>
    </row>
    <row r="12" spans="1:14" x14ac:dyDescent="0.2">
      <c r="A12" s="274"/>
      <c r="B12" s="274"/>
      <c r="C12" s="13">
        <v>2</v>
      </c>
      <c r="D12" s="13" t="s">
        <v>78</v>
      </c>
      <c r="E12" s="13" t="s">
        <v>79</v>
      </c>
      <c r="F12" s="13" t="s">
        <v>501</v>
      </c>
      <c r="G12" s="13"/>
      <c r="H12" s="276">
        <v>1.9338011596500126</v>
      </c>
      <c r="I12" s="276">
        <v>1.5158409458788311</v>
      </c>
      <c r="J12" s="276">
        <v>1.6941295795828766</v>
      </c>
      <c r="K12" s="277">
        <v>1.6821999999999999</v>
      </c>
      <c r="L12" s="276">
        <v>1.8737029032162784</v>
      </c>
      <c r="M12" s="276">
        <v>1.8925985126148825</v>
      </c>
      <c r="N12" s="274"/>
    </row>
    <row r="13" spans="1:14" x14ac:dyDescent="0.2">
      <c r="A13" s="274"/>
      <c r="B13" s="274"/>
      <c r="C13" s="13">
        <v>3</v>
      </c>
      <c r="D13" s="13" t="s">
        <v>80</v>
      </c>
      <c r="E13" s="13" t="s">
        <v>81</v>
      </c>
      <c r="F13" s="13" t="s">
        <v>499</v>
      </c>
      <c r="G13" s="13"/>
      <c r="H13" s="276">
        <v>1.0848475215361937</v>
      </c>
      <c r="I13" s="276">
        <v>1.1324581236768154</v>
      </c>
      <c r="J13" s="276">
        <v>1.1498743223392758</v>
      </c>
      <c r="K13" s="277">
        <v>1.17232</v>
      </c>
      <c r="L13" s="276">
        <v>1.2645137386293333</v>
      </c>
      <c r="M13" s="276">
        <v>1.25330694090271</v>
      </c>
      <c r="N13" s="274"/>
    </row>
    <row r="14" spans="1:14" x14ac:dyDescent="0.2">
      <c r="A14" s="274"/>
      <c r="B14" s="274"/>
      <c r="C14" s="13">
        <v>4</v>
      </c>
      <c r="D14" s="13" t="s">
        <v>82</v>
      </c>
      <c r="E14" s="13" t="s">
        <v>83</v>
      </c>
      <c r="F14" s="13" t="s">
        <v>502</v>
      </c>
      <c r="G14" s="13"/>
      <c r="H14" s="276">
        <v>1.7158949506666668</v>
      </c>
      <c r="I14" s="276">
        <v>1.5598418991111112</v>
      </c>
      <c r="J14" s="276">
        <v>1.6821199282773276</v>
      </c>
      <c r="K14" s="277">
        <v>1.65849</v>
      </c>
      <c r="L14" s="276">
        <v>1.7997848443333331</v>
      </c>
      <c r="M14" s="276">
        <v>1.854419338</v>
      </c>
      <c r="N14" s="274"/>
    </row>
    <row r="15" spans="1:14" x14ac:dyDescent="0.2">
      <c r="A15" s="274"/>
      <c r="B15" s="274"/>
      <c r="C15" s="13">
        <v>5</v>
      </c>
      <c r="D15" s="13" t="s">
        <v>84</v>
      </c>
      <c r="E15" s="13" t="s">
        <v>85</v>
      </c>
      <c r="F15" s="13" t="s">
        <v>503</v>
      </c>
      <c r="G15" s="13"/>
      <c r="H15" s="276">
        <v>1.6971653298888887</v>
      </c>
      <c r="I15" s="276">
        <v>1.393526054888889</v>
      </c>
      <c r="J15" s="276">
        <v>1.3935086465749968</v>
      </c>
      <c r="K15" s="277">
        <v>1.4085099999999999</v>
      </c>
      <c r="L15" s="276">
        <v>1.3455428162500003</v>
      </c>
      <c r="M15" s="276">
        <v>1.377737472</v>
      </c>
      <c r="N15" s="274"/>
    </row>
    <row r="16" spans="1:14" x14ac:dyDescent="0.2">
      <c r="A16" s="274"/>
      <c r="B16" s="274"/>
      <c r="C16" s="13">
        <v>6</v>
      </c>
      <c r="D16" s="13" t="s">
        <v>86</v>
      </c>
      <c r="E16" s="13" t="s">
        <v>87</v>
      </c>
      <c r="F16" s="13" t="s">
        <v>499</v>
      </c>
      <c r="G16" s="13"/>
      <c r="H16" s="276">
        <v>1.0848475215361937</v>
      </c>
      <c r="I16" s="276">
        <v>1.1324581236768154</v>
      </c>
      <c r="J16" s="276">
        <v>1.1498743223392758</v>
      </c>
      <c r="K16" s="277">
        <v>1.17232</v>
      </c>
      <c r="L16" s="276">
        <v>1.2645137386293333</v>
      </c>
      <c r="M16" s="276">
        <v>1.25330694090271</v>
      </c>
      <c r="N16" s="274"/>
    </row>
    <row r="17" spans="1:14" x14ac:dyDescent="0.2">
      <c r="A17" s="274"/>
      <c r="B17" s="274"/>
      <c r="C17" s="13">
        <v>7</v>
      </c>
      <c r="D17" s="13" t="s">
        <v>88</v>
      </c>
      <c r="E17" s="13" t="s">
        <v>89</v>
      </c>
      <c r="F17" s="13" t="s">
        <v>504</v>
      </c>
      <c r="G17" s="13"/>
      <c r="H17" s="276">
        <v>8.0762931963333333</v>
      </c>
      <c r="I17" s="276">
        <v>8.435156881666666</v>
      </c>
      <c r="J17" s="276">
        <v>8.5804716069183158</v>
      </c>
      <c r="K17" s="277">
        <v>8.7266899999999996</v>
      </c>
      <c r="L17" s="276">
        <v>9.4312990594166681</v>
      </c>
      <c r="M17" s="276">
        <v>9.3415479917499997</v>
      </c>
      <c r="N17" s="274"/>
    </row>
    <row r="18" spans="1:14" x14ac:dyDescent="0.2">
      <c r="A18" s="274"/>
      <c r="B18" s="274"/>
      <c r="C18" s="13">
        <v>8</v>
      </c>
      <c r="D18" s="13" t="s">
        <v>90</v>
      </c>
      <c r="E18" s="13" t="s">
        <v>91</v>
      </c>
      <c r="F18" s="13" t="s">
        <v>499</v>
      </c>
      <c r="G18" s="13"/>
      <c r="H18" s="276">
        <v>1.0848475215361937</v>
      </c>
      <c r="I18" s="276">
        <v>1.1324581236768154</v>
      </c>
      <c r="J18" s="276">
        <v>1.1498743223392758</v>
      </c>
      <c r="K18" s="277">
        <v>1.17232</v>
      </c>
      <c r="L18" s="276">
        <v>1.2645137386293333</v>
      </c>
      <c r="M18" s="276">
        <v>1.25330694090271</v>
      </c>
      <c r="N18" s="274"/>
    </row>
    <row r="19" spans="1:14" x14ac:dyDescent="0.2">
      <c r="A19" s="274"/>
      <c r="B19" s="274"/>
      <c r="C19" s="13">
        <v>9</v>
      </c>
      <c r="D19" s="13" t="s">
        <v>92</v>
      </c>
      <c r="E19" s="13" t="s">
        <v>93</v>
      </c>
      <c r="F19" s="13" t="s">
        <v>499</v>
      </c>
      <c r="G19" s="13"/>
      <c r="H19" s="276">
        <v>1.0848475215361937</v>
      </c>
      <c r="I19" s="276">
        <v>1.1324581236768154</v>
      </c>
      <c r="J19" s="276">
        <v>1.1498743223392758</v>
      </c>
      <c r="K19" s="277">
        <v>1.17232</v>
      </c>
      <c r="L19" s="276">
        <v>1.2645137386293333</v>
      </c>
      <c r="M19" s="276">
        <v>1.25330694090271</v>
      </c>
      <c r="N19" s="274"/>
    </row>
    <row r="20" spans="1:14" x14ac:dyDescent="0.2">
      <c r="A20" s="274"/>
      <c r="B20" s="274"/>
      <c r="C20" s="13">
        <v>10</v>
      </c>
      <c r="D20" s="13" t="s">
        <v>398</v>
      </c>
      <c r="E20" s="13" t="s">
        <v>622</v>
      </c>
      <c r="F20" s="13" t="s">
        <v>623</v>
      </c>
      <c r="G20" s="13"/>
      <c r="H20" s="276" t="s">
        <v>500</v>
      </c>
      <c r="I20" s="276" t="s">
        <v>500</v>
      </c>
      <c r="J20" s="276" t="s">
        <v>500</v>
      </c>
      <c r="K20" s="277">
        <v>0</v>
      </c>
      <c r="L20" s="276" t="s">
        <v>500</v>
      </c>
      <c r="M20" s="276" t="s">
        <v>500</v>
      </c>
      <c r="N20" s="274"/>
    </row>
    <row r="21" spans="1:14" x14ac:dyDescent="0.2">
      <c r="A21" s="274"/>
      <c r="B21" s="274"/>
      <c r="C21" s="13">
        <v>11</v>
      </c>
      <c r="D21" s="13" t="s">
        <v>462</v>
      </c>
      <c r="E21" s="13" t="s">
        <v>463</v>
      </c>
      <c r="F21" s="13" t="s">
        <v>504</v>
      </c>
      <c r="G21" s="13"/>
      <c r="H21" s="276">
        <v>8.0762931963333333</v>
      </c>
      <c r="I21" s="276">
        <v>8.435156881666666</v>
      </c>
      <c r="J21" s="276">
        <v>8.5804716069183158</v>
      </c>
      <c r="K21" s="277">
        <v>8.7266899999999996</v>
      </c>
      <c r="L21" s="276">
        <v>9.4312990594166681</v>
      </c>
      <c r="M21" s="276">
        <v>9.3415479917499997</v>
      </c>
      <c r="N21" s="274"/>
    </row>
    <row r="22" spans="1:14" x14ac:dyDescent="0.2">
      <c r="A22" s="274"/>
      <c r="B22" s="274"/>
      <c r="C22" s="13">
        <v>12</v>
      </c>
      <c r="D22" s="13" t="s">
        <v>94</v>
      </c>
      <c r="E22" s="13" t="s">
        <v>95</v>
      </c>
      <c r="F22" s="13" t="s">
        <v>499</v>
      </c>
      <c r="G22" s="13"/>
      <c r="H22" s="276">
        <v>1.0848475215361937</v>
      </c>
      <c r="I22" s="276">
        <v>1.1324581236768154</v>
      </c>
      <c r="J22" s="276">
        <v>1.1498743223392758</v>
      </c>
      <c r="K22" s="277">
        <v>1.17232</v>
      </c>
      <c r="L22" s="276">
        <v>1.2645137386293333</v>
      </c>
      <c r="M22" s="276">
        <v>1.25330694090271</v>
      </c>
      <c r="N22" s="274"/>
    </row>
    <row r="23" spans="1:14" x14ac:dyDescent="0.2">
      <c r="A23" s="274"/>
      <c r="B23" s="274"/>
      <c r="C23" s="13">
        <v>13</v>
      </c>
      <c r="D23" s="13" t="s">
        <v>96</v>
      </c>
      <c r="E23" s="13" t="s">
        <v>97</v>
      </c>
      <c r="F23" s="13" t="s">
        <v>505</v>
      </c>
      <c r="G23" s="13"/>
      <c r="H23" s="276">
        <v>0.87815615803889768</v>
      </c>
      <c r="I23" s="276">
        <v>0.98252350572848457</v>
      </c>
      <c r="J23" s="276">
        <v>0.92229217961618681</v>
      </c>
      <c r="K23" s="277">
        <v>0.93633</v>
      </c>
      <c r="L23" s="276">
        <v>0.91577496029291083</v>
      </c>
      <c r="M23" s="276">
        <v>0.97753746620884829</v>
      </c>
      <c r="N23" s="274"/>
    </row>
    <row r="24" spans="1:14" x14ac:dyDescent="0.2">
      <c r="A24" s="274"/>
      <c r="B24" s="274"/>
      <c r="C24" s="13">
        <v>14</v>
      </c>
      <c r="D24" s="13" t="s">
        <v>399</v>
      </c>
      <c r="E24" s="13" t="s">
        <v>624</v>
      </c>
      <c r="F24" s="13" t="s">
        <v>505</v>
      </c>
      <c r="G24" s="13"/>
      <c r="H24" s="276">
        <v>0.87815615803889768</v>
      </c>
      <c r="I24" s="276">
        <v>0.98252350572848457</v>
      </c>
      <c r="J24" s="276">
        <v>0.92229217961618681</v>
      </c>
      <c r="K24" s="277">
        <v>0.93633</v>
      </c>
      <c r="L24" s="276">
        <v>0.91577496029291083</v>
      </c>
      <c r="M24" s="276">
        <v>0.97753746620884829</v>
      </c>
      <c r="N24" s="274"/>
    </row>
    <row r="25" spans="1:14" x14ac:dyDescent="0.2">
      <c r="A25" s="274"/>
      <c r="B25" s="274"/>
      <c r="C25" s="13">
        <v>15</v>
      </c>
      <c r="D25" s="13" t="s">
        <v>98</v>
      </c>
      <c r="E25" s="13" t="s">
        <v>625</v>
      </c>
      <c r="F25" s="13" t="s">
        <v>626</v>
      </c>
      <c r="G25" s="13"/>
      <c r="H25" s="276" t="s">
        <v>500</v>
      </c>
      <c r="I25" s="276" t="s">
        <v>500</v>
      </c>
      <c r="J25" s="276" t="s">
        <v>500</v>
      </c>
      <c r="K25" s="277">
        <v>0</v>
      </c>
      <c r="L25" s="276" t="s">
        <v>500</v>
      </c>
      <c r="M25" s="276" t="s">
        <v>500</v>
      </c>
      <c r="N25" s="274"/>
    </row>
    <row r="26" spans="1:14" x14ac:dyDescent="0.2">
      <c r="A26" s="274"/>
      <c r="B26" s="274"/>
      <c r="C26" s="13">
        <v>16</v>
      </c>
      <c r="D26" s="13" t="s">
        <v>464</v>
      </c>
      <c r="E26" s="13" t="s">
        <v>465</v>
      </c>
      <c r="F26" s="13" t="s">
        <v>504</v>
      </c>
      <c r="G26" s="13"/>
      <c r="H26" s="276">
        <v>8.0762931963333333</v>
      </c>
      <c r="I26" s="276">
        <v>8.435156881666666</v>
      </c>
      <c r="J26" s="276">
        <v>8.5804716069183158</v>
      </c>
      <c r="K26" s="277">
        <v>8.7266899999999996</v>
      </c>
      <c r="L26" s="276">
        <v>9.4312990594166681</v>
      </c>
      <c r="M26" s="276">
        <v>9.3415479917499997</v>
      </c>
      <c r="N26" s="274"/>
    </row>
    <row r="27" spans="1:14" x14ac:dyDescent="0.2">
      <c r="A27" s="274"/>
      <c r="B27" s="274"/>
      <c r="C27" s="13">
        <v>17</v>
      </c>
      <c r="D27" s="13" t="s">
        <v>99</v>
      </c>
      <c r="E27" s="13" t="s">
        <v>100</v>
      </c>
      <c r="F27" s="13" t="s">
        <v>499</v>
      </c>
      <c r="G27" s="13"/>
      <c r="H27" s="276">
        <v>1.0848475215361937</v>
      </c>
      <c r="I27" s="276">
        <v>1.1324581236768154</v>
      </c>
      <c r="J27" s="276">
        <v>1.1498743223392758</v>
      </c>
      <c r="K27" s="277">
        <v>1.17232</v>
      </c>
      <c r="L27" s="276">
        <v>1.2645137386293333</v>
      </c>
      <c r="M27" s="276">
        <v>1.25330694090271</v>
      </c>
      <c r="N27" s="274"/>
    </row>
    <row r="28" spans="1:14" x14ac:dyDescent="0.2">
      <c r="A28" s="274"/>
      <c r="B28" s="274"/>
      <c r="C28" s="13">
        <v>18</v>
      </c>
      <c r="D28" s="13" t="s">
        <v>101</v>
      </c>
      <c r="E28" s="13" t="s">
        <v>102</v>
      </c>
      <c r="F28" s="13" t="s">
        <v>499</v>
      </c>
      <c r="G28" s="13"/>
      <c r="H28" s="276">
        <v>1.0848475215361937</v>
      </c>
      <c r="I28" s="276">
        <v>1.1324581236768154</v>
      </c>
      <c r="J28" s="276">
        <v>1.1498743223392758</v>
      </c>
      <c r="K28" s="277">
        <v>1.17232</v>
      </c>
      <c r="L28" s="276">
        <v>1.2645137386293333</v>
      </c>
      <c r="M28" s="276">
        <v>1.25330694090271</v>
      </c>
      <c r="N28" s="274"/>
    </row>
    <row r="29" spans="1:14" x14ac:dyDescent="0.2">
      <c r="A29" s="274"/>
      <c r="B29" s="274"/>
      <c r="C29" s="13">
        <v>19</v>
      </c>
      <c r="D29" s="13" t="s">
        <v>103</v>
      </c>
      <c r="E29" s="13" t="s">
        <v>104</v>
      </c>
      <c r="F29" s="13" t="s">
        <v>506</v>
      </c>
      <c r="G29" s="13"/>
      <c r="H29" s="276">
        <v>5.6600543522222218</v>
      </c>
      <c r="I29" s="276">
        <v>5.6861089355555556</v>
      </c>
      <c r="J29" s="276">
        <v>5.4547847958949944</v>
      </c>
      <c r="K29" s="277">
        <v>5.6349099999999996</v>
      </c>
      <c r="L29" s="276">
        <v>5.4294381358333341</v>
      </c>
      <c r="M29" s="276">
        <v>5.3728679625</v>
      </c>
      <c r="N29" s="274"/>
    </row>
    <row r="30" spans="1:14" x14ac:dyDescent="0.2">
      <c r="A30" s="274"/>
      <c r="B30" s="274"/>
      <c r="C30" s="13">
        <v>20</v>
      </c>
      <c r="D30" s="13" t="s">
        <v>400</v>
      </c>
      <c r="E30" s="13" t="s">
        <v>627</v>
      </c>
      <c r="F30" s="13" t="s">
        <v>505</v>
      </c>
      <c r="G30" s="13"/>
      <c r="H30" s="276">
        <v>0.87815615803889768</v>
      </c>
      <c r="I30" s="276">
        <v>0.98252350572848457</v>
      </c>
      <c r="J30" s="276">
        <v>0.92229217961618681</v>
      </c>
      <c r="K30" s="277">
        <v>0.93633</v>
      </c>
      <c r="L30" s="276">
        <v>0.91577496029291083</v>
      </c>
      <c r="M30" s="276">
        <v>0.97753746620884829</v>
      </c>
      <c r="N30" s="274"/>
    </row>
    <row r="31" spans="1:14" x14ac:dyDescent="0.2">
      <c r="A31" s="274"/>
      <c r="B31" s="274"/>
      <c r="C31" s="13">
        <v>21</v>
      </c>
      <c r="D31" s="13" t="s">
        <v>105</v>
      </c>
      <c r="E31" s="13" t="s">
        <v>106</v>
      </c>
      <c r="F31" s="13" t="s">
        <v>507</v>
      </c>
      <c r="G31" s="13"/>
      <c r="H31" s="276">
        <v>148.89394011111114</v>
      </c>
      <c r="I31" s="276">
        <v>183.5465892777778</v>
      </c>
      <c r="J31" s="276">
        <v>177.63219245355512</v>
      </c>
      <c r="K31" s="277">
        <v>181.16499999999999</v>
      </c>
      <c r="L31" s="276">
        <v>184.11135855000001</v>
      </c>
      <c r="M31" s="276">
        <v>176.61384960000001</v>
      </c>
      <c r="N31" s="274"/>
    </row>
    <row r="32" spans="1:14" x14ac:dyDescent="0.2">
      <c r="A32" s="274"/>
      <c r="B32" s="274"/>
      <c r="C32" s="13">
        <v>22</v>
      </c>
      <c r="D32" s="13" t="s">
        <v>107</v>
      </c>
      <c r="E32" s="13" t="s">
        <v>108</v>
      </c>
      <c r="F32" s="13" t="s">
        <v>499</v>
      </c>
      <c r="G32" s="13"/>
      <c r="H32" s="276">
        <v>1.0848475215361937</v>
      </c>
      <c r="I32" s="276">
        <v>1.1324581236768154</v>
      </c>
      <c r="J32" s="276">
        <v>1.1498743223392758</v>
      </c>
      <c r="K32" s="277">
        <v>1.17232</v>
      </c>
      <c r="L32" s="276">
        <v>1.2645137386293333</v>
      </c>
      <c r="M32" s="276">
        <v>1.25330694090271</v>
      </c>
      <c r="N32" s="274"/>
    </row>
    <row r="33" spans="1:17" x14ac:dyDescent="0.2">
      <c r="A33" s="274"/>
      <c r="B33" s="274"/>
      <c r="C33" s="13">
        <v>23</v>
      </c>
      <c r="D33" s="13" t="s">
        <v>401</v>
      </c>
      <c r="E33" s="13" t="s">
        <v>628</v>
      </c>
      <c r="F33" s="13" t="s">
        <v>505</v>
      </c>
      <c r="G33" s="13"/>
      <c r="H33" s="276">
        <v>0.87815615803889768</v>
      </c>
      <c r="I33" s="276">
        <v>0.98252350572848457</v>
      </c>
      <c r="J33" s="276">
        <v>0.92229217961618681</v>
      </c>
      <c r="K33" s="277">
        <v>0.93633</v>
      </c>
      <c r="L33" s="276">
        <v>0.91577496029291083</v>
      </c>
      <c r="M33" s="276">
        <v>0.97753746620884829</v>
      </c>
      <c r="N33" s="274"/>
    </row>
    <row r="34" spans="1:17" x14ac:dyDescent="0.2">
      <c r="A34" s="274"/>
      <c r="B34" s="274"/>
      <c r="C34" s="13">
        <v>24</v>
      </c>
      <c r="D34" s="13" t="s">
        <v>109</v>
      </c>
      <c r="E34" s="13" t="s">
        <v>110</v>
      </c>
      <c r="F34" s="13" t="s">
        <v>508</v>
      </c>
      <c r="G34" s="13"/>
      <c r="H34" s="276">
        <v>160.26366331111112</v>
      </c>
      <c r="I34" s="276">
        <v>125.82229432222223</v>
      </c>
      <c r="J34" s="276">
        <v>161.94060332707465</v>
      </c>
      <c r="K34" s="277">
        <v>171.05699999999999</v>
      </c>
      <c r="L34" s="276">
        <v>168.90890382500004</v>
      </c>
      <c r="M34" s="276">
        <v>160.1822262</v>
      </c>
      <c r="N34" s="274"/>
    </row>
    <row r="35" spans="1:17" x14ac:dyDescent="0.2">
      <c r="A35" s="274"/>
      <c r="B35" s="274"/>
      <c r="C35" s="13">
        <v>25</v>
      </c>
      <c r="D35" s="13" t="s">
        <v>111</v>
      </c>
      <c r="E35" s="13" t="s">
        <v>112</v>
      </c>
      <c r="F35" s="13" t="s">
        <v>503</v>
      </c>
      <c r="G35" s="13"/>
      <c r="H35" s="276">
        <v>1.6971653298888887</v>
      </c>
      <c r="I35" s="276">
        <v>1.393526054888889</v>
      </c>
      <c r="J35" s="276">
        <v>1.3935086465749968</v>
      </c>
      <c r="K35" s="277">
        <v>1.4085099999999999</v>
      </c>
      <c r="L35" s="276">
        <v>1.3455428162500003</v>
      </c>
      <c r="M35" s="276">
        <v>1.377737472</v>
      </c>
      <c r="N35" s="274"/>
    </row>
    <row r="36" spans="1:17" x14ac:dyDescent="0.2">
      <c r="A36" s="274"/>
      <c r="B36" s="274"/>
      <c r="C36" s="13">
        <v>26</v>
      </c>
      <c r="D36" s="13" t="s">
        <v>113</v>
      </c>
      <c r="E36" s="13" t="s">
        <v>114</v>
      </c>
      <c r="F36" s="13" t="s">
        <v>499</v>
      </c>
      <c r="G36" s="13"/>
      <c r="H36" s="276">
        <v>1.0848475215361937</v>
      </c>
      <c r="I36" s="276">
        <v>1.1324581236768154</v>
      </c>
      <c r="J36" s="276">
        <v>1.1498743223392758</v>
      </c>
      <c r="K36" s="277">
        <v>1.17232</v>
      </c>
      <c r="L36" s="276">
        <v>1.2645137386293333</v>
      </c>
      <c r="M36" s="276">
        <v>1.25330694090271</v>
      </c>
      <c r="N36" s="274"/>
    </row>
    <row r="37" spans="1:17" x14ac:dyDescent="0.2">
      <c r="A37" s="274"/>
      <c r="B37" s="274"/>
      <c r="C37" s="13">
        <v>27</v>
      </c>
      <c r="D37" s="13" t="s">
        <v>115</v>
      </c>
      <c r="E37" s="13" t="s">
        <v>116</v>
      </c>
      <c r="F37" s="13" t="s">
        <v>499</v>
      </c>
      <c r="G37" s="13"/>
      <c r="H37" s="276">
        <v>1.0848475215361937</v>
      </c>
      <c r="I37" s="276">
        <v>1.1324581236768154</v>
      </c>
      <c r="J37" s="276">
        <v>1.1498743223392758</v>
      </c>
      <c r="K37" s="277">
        <v>1.17232</v>
      </c>
      <c r="L37" s="276">
        <v>1.2645137386293333</v>
      </c>
      <c r="M37" s="276">
        <v>1.25330694090271</v>
      </c>
      <c r="N37" s="274"/>
      <c r="Q37" s="486"/>
    </row>
    <row r="38" spans="1:17" x14ac:dyDescent="0.2">
      <c r="A38" s="274"/>
      <c r="B38" s="274"/>
      <c r="C38" s="13">
        <v>28</v>
      </c>
      <c r="D38" s="13" t="s">
        <v>117</v>
      </c>
      <c r="E38" s="13" t="s">
        <v>118</v>
      </c>
      <c r="F38" s="13" t="s">
        <v>509</v>
      </c>
      <c r="G38" s="13"/>
      <c r="H38" s="276" t="s">
        <v>500</v>
      </c>
      <c r="I38" s="276" t="s">
        <v>500</v>
      </c>
      <c r="J38" s="276" t="s">
        <v>500</v>
      </c>
      <c r="K38" s="277">
        <v>142.53159153600001</v>
      </c>
      <c r="L38" s="276" t="s">
        <v>500</v>
      </c>
      <c r="M38" s="276" t="s">
        <v>500</v>
      </c>
      <c r="N38" s="274"/>
      <c r="Q38" s="486"/>
    </row>
    <row r="39" spans="1:17" x14ac:dyDescent="0.2">
      <c r="A39" s="274"/>
      <c r="B39" s="274"/>
      <c r="C39" s="13">
        <v>29</v>
      </c>
      <c r="D39" s="13" t="s">
        <v>403</v>
      </c>
      <c r="E39" s="13" t="s">
        <v>629</v>
      </c>
      <c r="F39" s="13" t="s">
        <v>501</v>
      </c>
      <c r="G39" s="13"/>
      <c r="H39" s="276">
        <v>1.9338011596500126</v>
      </c>
      <c r="I39" s="276">
        <v>1.5158409458788311</v>
      </c>
      <c r="J39" s="276">
        <v>1.6941295795828766</v>
      </c>
      <c r="K39" s="277">
        <v>1.6821999999999999</v>
      </c>
      <c r="L39" s="276">
        <v>1.8737029032162784</v>
      </c>
      <c r="M39" s="276">
        <v>1.8925985126148825</v>
      </c>
      <c r="N39" s="274"/>
    </row>
    <row r="40" spans="1:17" x14ac:dyDescent="0.2">
      <c r="A40" s="274"/>
      <c r="B40" s="274"/>
      <c r="C40" s="13">
        <v>30</v>
      </c>
      <c r="D40" s="13" t="s">
        <v>119</v>
      </c>
      <c r="E40" s="13" t="s">
        <v>120</v>
      </c>
      <c r="F40" s="13" t="s">
        <v>499</v>
      </c>
      <c r="G40" s="13"/>
      <c r="H40" s="276">
        <v>1.0848475215361937</v>
      </c>
      <c r="I40" s="276">
        <v>1.1324581236768154</v>
      </c>
      <c r="J40" s="276">
        <v>1.1498743223392758</v>
      </c>
      <c r="K40" s="277">
        <v>1.17232</v>
      </c>
      <c r="L40" s="276">
        <v>1.2645137386293333</v>
      </c>
      <c r="M40" s="276">
        <v>1.25330694090271</v>
      </c>
      <c r="N40" s="274"/>
    </row>
    <row r="41" spans="1:17" x14ac:dyDescent="0.2">
      <c r="A41" s="274"/>
      <c r="B41" s="274"/>
      <c r="C41" s="13">
        <v>31</v>
      </c>
      <c r="D41" s="13" t="s">
        <v>121</v>
      </c>
      <c r="E41" s="13" t="s">
        <v>122</v>
      </c>
      <c r="F41" s="13" t="s">
        <v>510</v>
      </c>
      <c r="G41" s="13"/>
      <c r="H41" s="276">
        <v>9.1378671777777765</v>
      </c>
      <c r="I41" s="276">
        <v>8.7914417222222223</v>
      </c>
      <c r="J41" s="276">
        <v>9.7103986804434417</v>
      </c>
      <c r="K41" s="277">
        <v>9.8815200000000001</v>
      </c>
      <c r="L41" s="276">
        <v>11.364071124999997</v>
      </c>
      <c r="M41" s="276">
        <v>11.789587275000001</v>
      </c>
      <c r="N41" s="274"/>
    </row>
    <row r="42" spans="1:17" x14ac:dyDescent="0.2">
      <c r="A42" s="274"/>
      <c r="B42" s="274"/>
      <c r="C42" s="13">
        <v>32</v>
      </c>
      <c r="D42" s="13" t="s">
        <v>123</v>
      </c>
      <c r="E42" s="13" t="s">
        <v>124</v>
      </c>
      <c r="F42" s="13" t="s">
        <v>511</v>
      </c>
      <c r="G42" s="13"/>
      <c r="H42" s="276">
        <v>2.3081008769461566</v>
      </c>
      <c r="I42" s="276">
        <v>1.9753328616668435</v>
      </c>
      <c r="J42" s="276">
        <v>1.8406055138355144</v>
      </c>
      <c r="K42" s="277">
        <v>1.8537300000000001</v>
      </c>
      <c r="L42" s="276">
        <v>2.0182449476346545</v>
      </c>
      <c r="M42" s="276">
        <v>2.0740880188802024</v>
      </c>
      <c r="N42" s="274"/>
    </row>
    <row r="43" spans="1:17" x14ac:dyDescent="0.2">
      <c r="A43" s="274"/>
      <c r="B43" s="274"/>
      <c r="C43" s="13">
        <v>33</v>
      </c>
      <c r="D43" s="13" t="s">
        <v>125</v>
      </c>
      <c r="E43" s="13" t="s">
        <v>126</v>
      </c>
      <c r="F43" s="13" t="s">
        <v>509</v>
      </c>
      <c r="G43" s="13"/>
      <c r="H43" s="276" t="s">
        <v>500</v>
      </c>
      <c r="I43" s="276" t="s">
        <v>500</v>
      </c>
      <c r="J43" s="276" t="s">
        <v>500</v>
      </c>
      <c r="K43" s="277">
        <v>142.53159153600001</v>
      </c>
      <c r="L43" s="276" t="s">
        <v>500</v>
      </c>
      <c r="M43" s="276" t="s">
        <v>500</v>
      </c>
      <c r="N43" s="274"/>
    </row>
    <row r="44" spans="1:17" x14ac:dyDescent="0.2">
      <c r="A44" s="274"/>
      <c r="B44" s="274"/>
      <c r="C44" s="13">
        <v>34</v>
      </c>
      <c r="D44" s="13" t="s">
        <v>405</v>
      </c>
      <c r="E44" s="13" t="s">
        <v>630</v>
      </c>
      <c r="F44" s="13" t="s">
        <v>511</v>
      </c>
      <c r="G44" s="13"/>
      <c r="H44" s="276">
        <v>2.3081008769461566</v>
      </c>
      <c r="I44" s="276">
        <v>1.9753328616668435</v>
      </c>
      <c r="J44" s="276">
        <v>1.8406055138355144</v>
      </c>
      <c r="K44" s="277">
        <v>1.8537300000000001</v>
      </c>
      <c r="L44" s="276">
        <v>2.0182449476346545</v>
      </c>
      <c r="M44" s="276">
        <v>2.0740880188802024</v>
      </c>
      <c r="N44" s="274"/>
    </row>
    <row r="45" spans="1:17" x14ac:dyDescent="0.2">
      <c r="A45" s="274"/>
      <c r="B45" s="274"/>
      <c r="C45" s="13">
        <v>35</v>
      </c>
      <c r="D45" s="13" t="s">
        <v>127</v>
      </c>
      <c r="E45" s="13" t="s">
        <v>128</v>
      </c>
      <c r="F45" s="13" t="s">
        <v>499</v>
      </c>
      <c r="G45" s="13"/>
      <c r="H45" s="276">
        <v>1.0848475215361937</v>
      </c>
      <c r="I45" s="276">
        <v>1.1324581236768154</v>
      </c>
      <c r="J45" s="276">
        <v>1.1498743223392758</v>
      </c>
      <c r="K45" s="277">
        <v>1.17232</v>
      </c>
      <c r="L45" s="276">
        <v>1.2645137386293333</v>
      </c>
      <c r="M45" s="276">
        <v>1.25330694090271</v>
      </c>
      <c r="N45" s="274"/>
    </row>
    <row r="46" spans="1:17" x14ac:dyDescent="0.2">
      <c r="A46" s="274"/>
      <c r="B46" s="274"/>
      <c r="C46" s="13">
        <v>36</v>
      </c>
      <c r="D46" s="13" t="s">
        <v>129</v>
      </c>
      <c r="E46" s="13" t="s">
        <v>130</v>
      </c>
      <c r="F46" s="13" t="s">
        <v>513</v>
      </c>
      <c r="G46" s="13"/>
      <c r="H46" s="276">
        <v>10.628224150333333</v>
      </c>
      <c r="I46" s="276">
        <v>10.156524677555556</v>
      </c>
      <c r="J46" s="276">
        <v>10.503066154263145</v>
      </c>
      <c r="K46" s="277">
        <v>10.866</v>
      </c>
      <c r="L46" s="276">
        <v>11.806290676666668</v>
      </c>
      <c r="M46" s="276">
        <v>11.614101392499999</v>
      </c>
      <c r="N46" s="274"/>
    </row>
    <row r="47" spans="1:17" x14ac:dyDescent="0.2">
      <c r="A47" s="274"/>
      <c r="B47" s="274"/>
      <c r="C47" s="13">
        <v>37</v>
      </c>
      <c r="D47" s="13" t="s">
        <v>408</v>
      </c>
      <c r="E47" s="13" t="s">
        <v>466</v>
      </c>
      <c r="F47" s="13" t="s">
        <v>499</v>
      </c>
      <c r="G47" s="13"/>
      <c r="H47" s="276">
        <v>1.0848475215361937</v>
      </c>
      <c r="I47" s="276">
        <v>1.1324581236768154</v>
      </c>
      <c r="J47" s="276">
        <v>1.1498743223392758</v>
      </c>
      <c r="K47" s="277">
        <v>1.17232</v>
      </c>
      <c r="L47" s="276">
        <v>1.2645137386293333</v>
      </c>
      <c r="M47" s="276">
        <v>1.25330694090271</v>
      </c>
      <c r="N47" s="274"/>
    </row>
    <row r="48" spans="1:17" x14ac:dyDescent="0.2">
      <c r="A48" s="274"/>
      <c r="B48" s="274"/>
      <c r="C48" s="13">
        <v>38</v>
      </c>
      <c r="D48" s="13" t="s">
        <v>131</v>
      </c>
      <c r="E48" s="13" t="s">
        <v>132</v>
      </c>
      <c r="F48" s="13" t="s">
        <v>514</v>
      </c>
      <c r="G48" s="13"/>
      <c r="H48" s="276">
        <v>1.576867777777778</v>
      </c>
      <c r="I48" s="276">
        <v>1.581978888888889</v>
      </c>
      <c r="J48" s="276">
        <v>1.5125708272759377</v>
      </c>
      <c r="K48" s="277">
        <v>1.4670399999999999</v>
      </c>
      <c r="L48" s="276">
        <v>1.3964166666666669</v>
      </c>
      <c r="M48" s="276">
        <v>1.39699</v>
      </c>
      <c r="N48" s="274"/>
    </row>
    <row r="49" spans="1:14" x14ac:dyDescent="0.2">
      <c r="A49" s="274"/>
      <c r="B49" s="274"/>
      <c r="C49" s="13">
        <v>39</v>
      </c>
      <c r="D49" s="13" t="s">
        <v>133</v>
      </c>
      <c r="E49" s="13" t="s">
        <v>134</v>
      </c>
      <c r="F49" s="13" t="s">
        <v>499</v>
      </c>
      <c r="G49" s="13"/>
      <c r="H49" s="276">
        <v>1.0848475215361937</v>
      </c>
      <c r="I49" s="276">
        <v>1.1324581236768154</v>
      </c>
      <c r="J49" s="276">
        <v>1.1498743223392758</v>
      </c>
      <c r="K49" s="277">
        <v>1.17232</v>
      </c>
      <c r="L49" s="276">
        <v>1.2645137386293333</v>
      </c>
      <c r="M49" s="276">
        <v>1.25330694090271</v>
      </c>
      <c r="N49" s="274"/>
    </row>
    <row r="50" spans="1:14" x14ac:dyDescent="0.2">
      <c r="A50" s="274"/>
      <c r="B50" s="274"/>
      <c r="C50" s="13">
        <v>40</v>
      </c>
      <c r="D50" s="13" t="s">
        <v>411</v>
      </c>
      <c r="E50" s="13" t="s">
        <v>631</v>
      </c>
      <c r="F50" s="13" t="s">
        <v>509</v>
      </c>
      <c r="G50" s="13"/>
      <c r="H50" s="276" t="s">
        <v>500</v>
      </c>
      <c r="I50" s="276" t="s">
        <v>500</v>
      </c>
      <c r="J50" s="276" t="s">
        <v>500</v>
      </c>
      <c r="K50" s="277">
        <v>0</v>
      </c>
      <c r="L50" s="276" t="s">
        <v>500</v>
      </c>
      <c r="M50" s="276" t="s">
        <v>500</v>
      </c>
      <c r="N50" s="274"/>
    </row>
    <row r="51" spans="1:14" x14ac:dyDescent="0.2">
      <c r="A51" s="274"/>
      <c r="B51" s="274"/>
      <c r="C51" s="13">
        <v>41</v>
      </c>
      <c r="D51" s="13" t="s">
        <v>135</v>
      </c>
      <c r="E51" s="13" t="s">
        <v>632</v>
      </c>
      <c r="F51" s="13" t="s">
        <v>633</v>
      </c>
      <c r="G51" s="13"/>
      <c r="H51" s="276">
        <v>5.7910469138888878</v>
      </c>
      <c r="I51" s="276">
        <v>5.8098174694444449</v>
      </c>
      <c r="J51" s="276">
        <v>5.5549163631708813</v>
      </c>
      <c r="K51" s="277">
        <v>5.3877300000000004</v>
      </c>
      <c r="L51" s="276">
        <v>5.1283402083333343</v>
      </c>
      <c r="M51" s="276">
        <v>5.1304457750000001</v>
      </c>
      <c r="N51" s="274"/>
    </row>
    <row r="52" spans="1:14" x14ac:dyDescent="0.2">
      <c r="A52" s="274"/>
      <c r="B52" s="274"/>
      <c r="C52" s="13">
        <v>42</v>
      </c>
      <c r="D52" s="13" t="s">
        <v>412</v>
      </c>
      <c r="E52" s="13" t="s">
        <v>634</v>
      </c>
      <c r="F52" s="13" t="s">
        <v>548</v>
      </c>
      <c r="G52" s="13"/>
      <c r="H52" s="276">
        <v>4.257543000000001</v>
      </c>
      <c r="I52" s="276">
        <v>4.2713429999999999</v>
      </c>
      <c r="J52" s="276">
        <v>4.0839412336450316</v>
      </c>
      <c r="K52" s="277">
        <v>0</v>
      </c>
      <c r="L52" s="276">
        <v>3.7703249999999997</v>
      </c>
      <c r="M52" s="276">
        <v>3.7718730000000003</v>
      </c>
      <c r="N52" s="274"/>
    </row>
    <row r="53" spans="1:14" x14ac:dyDescent="0.2">
      <c r="A53" s="274"/>
      <c r="B53" s="274"/>
      <c r="C53" s="13">
        <v>43</v>
      </c>
      <c r="D53" s="13" t="s">
        <v>136</v>
      </c>
      <c r="E53" s="13" t="s">
        <v>137</v>
      </c>
      <c r="F53" s="13" t="s">
        <v>516</v>
      </c>
      <c r="G53" s="13"/>
      <c r="H53" s="276" t="s">
        <v>500</v>
      </c>
      <c r="I53" s="276" t="s">
        <v>500</v>
      </c>
      <c r="J53" s="276" t="s">
        <v>500</v>
      </c>
      <c r="K53" s="277">
        <v>2.6260015999999999</v>
      </c>
      <c r="L53" s="276" t="s">
        <v>500</v>
      </c>
      <c r="M53" s="276" t="s">
        <v>500</v>
      </c>
      <c r="N53" s="274"/>
    </row>
    <row r="54" spans="1:14" x14ac:dyDescent="0.2">
      <c r="A54" s="274"/>
      <c r="B54" s="274"/>
      <c r="C54" s="13">
        <v>44</v>
      </c>
      <c r="D54" s="13" t="s">
        <v>138</v>
      </c>
      <c r="E54" s="13" t="s">
        <v>139</v>
      </c>
      <c r="F54" s="13" t="s">
        <v>517</v>
      </c>
      <c r="G54" s="13"/>
      <c r="H54" s="276" t="s">
        <v>500</v>
      </c>
      <c r="I54" s="276" t="s">
        <v>500</v>
      </c>
      <c r="J54" s="276" t="s">
        <v>500</v>
      </c>
      <c r="K54" s="277">
        <v>1.4670399999999999</v>
      </c>
      <c r="L54" s="276" t="s">
        <v>500</v>
      </c>
      <c r="M54" s="276" t="s">
        <v>500</v>
      </c>
      <c r="N54" s="274"/>
    </row>
    <row r="55" spans="1:14" x14ac:dyDescent="0.2">
      <c r="A55" s="274"/>
      <c r="B55" s="274"/>
      <c r="C55" s="13">
        <v>45</v>
      </c>
      <c r="D55" s="13" t="s">
        <v>140</v>
      </c>
      <c r="E55" s="13" t="s">
        <v>141</v>
      </c>
      <c r="F55" s="13" t="s">
        <v>518</v>
      </c>
      <c r="G55" s="13"/>
      <c r="H55" s="276">
        <v>1.576867777777778</v>
      </c>
      <c r="I55" s="276">
        <v>1.581978888888889</v>
      </c>
      <c r="J55" s="276">
        <v>1.5125708272759377</v>
      </c>
      <c r="K55" s="277">
        <v>1.4670399999999999</v>
      </c>
      <c r="L55" s="276">
        <v>1.3964166666666669</v>
      </c>
      <c r="M55" s="276">
        <v>1.39699</v>
      </c>
      <c r="N55" s="274"/>
    </row>
    <row r="56" spans="1:14" x14ac:dyDescent="0.2">
      <c r="A56" s="274"/>
      <c r="B56" s="274"/>
      <c r="C56" s="13">
        <v>46</v>
      </c>
      <c r="D56" s="13" t="s">
        <v>142</v>
      </c>
      <c r="E56" s="13" t="s">
        <v>143</v>
      </c>
      <c r="F56" s="13" t="s">
        <v>519</v>
      </c>
      <c r="G56" s="13"/>
      <c r="H56" s="276">
        <v>12.265926332777779</v>
      </c>
      <c r="I56" s="276">
        <v>12.310960399444447</v>
      </c>
      <c r="J56" s="276">
        <v>11.729591762901155</v>
      </c>
      <c r="K56" s="277">
        <v>11.3768952</v>
      </c>
      <c r="L56" s="276">
        <v>10.823623418333334</v>
      </c>
      <c r="M56" s="276">
        <v>10.848495960000001</v>
      </c>
      <c r="N56" s="274"/>
    </row>
    <row r="57" spans="1:14" x14ac:dyDescent="0.2">
      <c r="A57" s="274"/>
      <c r="B57" s="274"/>
      <c r="C57" s="13">
        <v>47</v>
      </c>
      <c r="D57" s="13" t="s">
        <v>144</v>
      </c>
      <c r="E57" s="13" t="s">
        <v>635</v>
      </c>
      <c r="F57" s="13" t="s">
        <v>636</v>
      </c>
      <c r="G57" s="13"/>
      <c r="H57" s="276">
        <v>0.42388162191950152</v>
      </c>
      <c r="I57" s="276">
        <v>0.43587300443651616</v>
      </c>
      <c r="J57" s="276">
        <v>0.43143226911146437</v>
      </c>
      <c r="K57" s="277">
        <v>0.42669000000000001</v>
      </c>
      <c r="L57" s="276">
        <v>0.42070465574999988</v>
      </c>
      <c r="M57" s="276">
        <v>0.42136682212499998</v>
      </c>
      <c r="N57" s="274"/>
    </row>
    <row r="58" spans="1:14" x14ac:dyDescent="0.2">
      <c r="A58" s="274"/>
      <c r="B58" s="274"/>
      <c r="C58" s="13">
        <v>48</v>
      </c>
      <c r="D58" s="13" t="s">
        <v>145</v>
      </c>
      <c r="E58" s="13" t="s">
        <v>637</v>
      </c>
      <c r="F58" s="13" t="s">
        <v>638</v>
      </c>
      <c r="G58" s="13"/>
      <c r="H58" s="276" t="s">
        <v>500</v>
      </c>
      <c r="I58" s="276" t="s">
        <v>500</v>
      </c>
      <c r="J58" s="276" t="s">
        <v>500</v>
      </c>
      <c r="K58" s="277">
        <v>0</v>
      </c>
      <c r="L58" s="276" t="s">
        <v>500</v>
      </c>
      <c r="M58" s="276" t="s">
        <v>500</v>
      </c>
      <c r="N58" s="274"/>
    </row>
    <row r="59" spans="1:14" x14ac:dyDescent="0.2">
      <c r="A59" s="274"/>
      <c r="B59" s="274"/>
      <c r="C59" s="13">
        <v>49</v>
      </c>
      <c r="D59" s="13" t="s">
        <v>146</v>
      </c>
      <c r="E59" s="13" t="s">
        <v>147</v>
      </c>
      <c r="F59" s="13" t="s">
        <v>520</v>
      </c>
      <c r="G59" s="13"/>
      <c r="H59" s="276">
        <v>5.7397987111111108</v>
      </c>
      <c r="I59" s="276">
        <v>5.7584031555555546</v>
      </c>
      <c r="J59" s="276">
        <v>5.5057578112844139</v>
      </c>
      <c r="K59" s="277">
        <v>5.3400299999999996</v>
      </c>
      <c r="L59" s="276">
        <v>5.082956666666667</v>
      </c>
      <c r="M59" s="276">
        <v>5.0850435999999997</v>
      </c>
      <c r="N59" s="274"/>
    </row>
    <row r="60" spans="1:14" x14ac:dyDescent="0.2">
      <c r="A60" s="274"/>
      <c r="B60" s="274"/>
      <c r="C60" s="13">
        <v>50</v>
      </c>
      <c r="D60" s="13" t="s">
        <v>148</v>
      </c>
      <c r="E60" s="13" t="s">
        <v>149</v>
      </c>
      <c r="F60" s="13" t="s">
        <v>521</v>
      </c>
      <c r="G60" s="13"/>
      <c r="H60" s="276">
        <v>2.2307344962222224</v>
      </c>
      <c r="I60" s="276">
        <v>1.9811643010000002</v>
      </c>
      <c r="J60" s="276">
        <v>1.9237792819547355</v>
      </c>
      <c r="K60" s="277">
        <v>1.9036299999999999</v>
      </c>
      <c r="L60" s="276">
        <v>1.9249111137500001</v>
      </c>
      <c r="M60" s="276">
        <v>1.9313929679999999</v>
      </c>
      <c r="N60" s="274"/>
    </row>
    <row r="61" spans="1:14" x14ac:dyDescent="0.2">
      <c r="A61" s="274"/>
      <c r="B61" s="274"/>
      <c r="C61" s="13">
        <v>51</v>
      </c>
      <c r="D61" s="13" t="s">
        <v>150</v>
      </c>
      <c r="E61" s="13" t="s">
        <v>151</v>
      </c>
      <c r="F61" s="13" t="s">
        <v>499</v>
      </c>
      <c r="G61" s="13"/>
      <c r="H61" s="276">
        <v>1.0848475215361937</v>
      </c>
      <c r="I61" s="276">
        <v>1.1324581236768154</v>
      </c>
      <c r="J61" s="276">
        <v>1.1498743223392758</v>
      </c>
      <c r="K61" s="277">
        <v>1.17232</v>
      </c>
      <c r="L61" s="276">
        <v>1.2645137386293333</v>
      </c>
      <c r="M61" s="276">
        <v>1.25330694090271</v>
      </c>
      <c r="N61" s="274"/>
    </row>
    <row r="62" spans="1:14" x14ac:dyDescent="0.2">
      <c r="A62" s="274"/>
      <c r="B62" s="274"/>
      <c r="C62" s="13">
        <v>52</v>
      </c>
      <c r="D62" s="13" t="s">
        <v>413</v>
      </c>
      <c r="E62" s="13" t="s">
        <v>639</v>
      </c>
      <c r="F62" s="13" t="s">
        <v>514</v>
      </c>
      <c r="G62" s="13"/>
      <c r="H62" s="276">
        <v>1.576867777777778</v>
      </c>
      <c r="I62" s="276">
        <v>1.581978888888889</v>
      </c>
      <c r="J62" s="276">
        <v>1.5125708272759377</v>
      </c>
      <c r="K62" s="277">
        <v>1.4670399999999999</v>
      </c>
      <c r="L62" s="276">
        <v>1.3964166666666669</v>
      </c>
      <c r="M62" s="276">
        <v>1.39699</v>
      </c>
      <c r="N62" s="274"/>
    </row>
    <row r="63" spans="1:14" x14ac:dyDescent="0.2">
      <c r="A63" s="274"/>
      <c r="B63" s="274"/>
      <c r="C63" s="13">
        <v>53</v>
      </c>
      <c r="D63" s="13" t="s">
        <v>640</v>
      </c>
      <c r="E63" s="13" t="s">
        <v>641</v>
      </c>
      <c r="F63" s="13" t="s">
        <v>514</v>
      </c>
      <c r="G63" s="13"/>
      <c r="H63" s="276">
        <v>1.576867777777778</v>
      </c>
      <c r="I63" s="276">
        <v>1.581978888888889</v>
      </c>
      <c r="J63" s="276">
        <v>1.5125708272759377</v>
      </c>
      <c r="K63" s="277">
        <v>1.4670399999999999</v>
      </c>
      <c r="L63" s="276">
        <v>1.3964166666666669</v>
      </c>
      <c r="M63" s="276">
        <v>1.39699</v>
      </c>
      <c r="N63" s="274"/>
    </row>
    <row r="64" spans="1:14" x14ac:dyDescent="0.2">
      <c r="A64" s="274"/>
      <c r="B64" s="274"/>
      <c r="C64" s="13">
        <v>54</v>
      </c>
      <c r="D64" s="13" t="s">
        <v>152</v>
      </c>
      <c r="E64" s="13" t="s">
        <v>642</v>
      </c>
      <c r="F64" s="13" t="s">
        <v>548</v>
      </c>
      <c r="G64" s="13"/>
      <c r="H64" s="276">
        <v>4.257543000000001</v>
      </c>
      <c r="I64" s="276">
        <v>4.2713429999999999</v>
      </c>
      <c r="J64" s="276">
        <v>4.0839412336450316</v>
      </c>
      <c r="K64" s="277">
        <v>0</v>
      </c>
      <c r="L64" s="276">
        <v>3.7703249999999997</v>
      </c>
      <c r="M64" s="276">
        <v>3.7718730000000003</v>
      </c>
      <c r="N64" s="274"/>
    </row>
    <row r="65" spans="1:14" x14ac:dyDescent="0.2">
      <c r="A65" s="274"/>
      <c r="B65" s="274"/>
      <c r="C65" s="13">
        <v>55</v>
      </c>
      <c r="D65" s="13" t="s">
        <v>153</v>
      </c>
      <c r="E65" s="13" t="s">
        <v>154</v>
      </c>
      <c r="F65" s="13" t="s">
        <v>522</v>
      </c>
      <c r="G65" s="13"/>
      <c r="H65" s="276">
        <v>3.153735555555556</v>
      </c>
      <c r="I65" s="276">
        <v>3.1639577777777781</v>
      </c>
      <c r="J65" s="276">
        <v>3.0251416545518754</v>
      </c>
      <c r="K65" s="277">
        <v>2.9340799999999998</v>
      </c>
      <c r="L65" s="276">
        <v>2.7928333333333337</v>
      </c>
      <c r="M65" s="276">
        <v>2.7939799999999999</v>
      </c>
      <c r="N65" s="274"/>
    </row>
    <row r="66" spans="1:14" x14ac:dyDescent="0.2">
      <c r="A66" s="274"/>
      <c r="B66" s="274"/>
      <c r="C66" s="13">
        <v>56</v>
      </c>
      <c r="D66" s="13" t="s">
        <v>155</v>
      </c>
      <c r="E66" s="13" t="s">
        <v>156</v>
      </c>
      <c r="F66" s="13" t="s">
        <v>523</v>
      </c>
      <c r="G66" s="13"/>
      <c r="H66" s="276">
        <v>0.59290328052195573</v>
      </c>
      <c r="I66" s="276">
        <v>0.59482406222222217</v>
      </c>
      <c r="J66" s="276">
        <v>0.5687260438035342</v>
      </c>
      <c r="K66" s="277">
        <v>0.55160799999999999</v>
      </c>
      <c r="L66" s="276">
        <v>0.52504566481203008</v>
      </c>
      <c r="M66" s="276">
        <v>0.52526824000000005</v>
      </c>
      <c r="N66" s="274"/>
    </row>
    <row r="67" spans="1:14" x14ac:dyDescent="0.2">
      <c r="A67" s="274"/>
      <c r="B67" s="274"/>
      <c r="C67" s="13">
        <v>57</v>
      </c>
      <c r="D67" s="13" t="s">
        <v>157</v>
      </c>
      <c r="E67" s="13" t="s">
        <v>158</v>
      </c>
      <c r="F67" s="13" t="s">
        <v>524</v>
      </c>
      <c r="G67" s="13"/>
      <c r="H67" s="276">
        <v>2.2310956674164593</v>
      </c>
      <c r="I67" s="276">
        <v>1.9798360952222227</v>
      </c>
      <c r="J67" s="276">
        <v>1.922774803510291</v>
      </c>
      <c r="K67" s="277">
        <v>1.9036299999999999</v>
      </c>
      <c r="L67" s="276">
        <v>1.9249111137500001</v>
      </c>
      <c r="M67" s="276">
        <v>1.9313929679999999</v>
      </c>
      <c r="N67" s="274"/>
    </row>
    <row r="68" spans="1:14" x14ac:dyDescent="0.2">
      <c r="A68" s="274"/>
      <c r="B68" s="274"/>
      <c r="C68" s="13">
        <v>58</v>
      </c>
      <c r="D68" s="13" t="s">
        <v>643</v>
      </c>
      <c r="E68" s="13" t="s">
        <v>644</v>
      </c>
      <c r="F68" s="13" t="s">
        <v>511</v>
      </c>
      <c r="G68" s="13"/>
      <c r="H68" s="276">
        <v>2.3081008769461566</v>
      </c>
      <c r="I68" s="276">
        <v>1.9753328616668435</v>
      </c>
      <c r="J68" s="276">
        <v>1.8406055138355144</v>
      </c>
      <c r="K68" s="277">
        <v>0</v>
      </c>
      <c r="L68" s="276">
        <v>2.0182449476346545</v>
      </c>
      <c r="M68" s="276">
        <v>2.0740880188802024</v>
      </c>
      <c r="N68" s="274"/>
    </row>
    <row r="69" spans="1:14" x14ac:dyDescent="0.2">
      <c r="A69" s="274"/>
      <c r="B69" s="274"/>
      <c r="C69" s="13">
        <v>59</v>
      </c>
      <c r="D69" s="13" t="s">
        <v>645</v>
      </c>
      <c r="E69" s="13" t="s">
        <v>646</v>
      </c>
      <c r="F69" s="13" t="s">
        <v>647</v>
      </c>
      <c r="G69" s="13"/>
      <c r="H69" s="276" t="s">
        <v>500</v>
      </c>
      <c r="I69" s="276" t="s">
        <v>500</v>
      </c>
      <c r="J69" s="276" t="s">
        <v>500</v>
      </c>
      <c r="K69" s="277">
        <v>0</v>
      </c>
      <c r="L69" s="276" t="s">
        <v>500</v>
      </c>
      <c r="M69" s="276" t="s">
        <v>500</v>
      </c>
      <c r="N69" s="274"/>
    </row>
    <row r="70" spans="1:14" x14ac:dyDescent="0.2">
      <c r="A70" s="274"/>
      <c r="B70" s="274"/>
      <c r="C70" s="13">
        <v>60</v>
      </c>
      <c r="D70" s="13" t="s">
        <v>159</v>
      </c>
      <c r="E70" s="13" t="s">
        <v>160</v>
      </c>
      <c r="F70" s="13" t="s">
        <v>499</v>
      </c>
      <c r="G70" s="13"/>
      <c r="H70" s="276">
        <v>1.0848475215361937</v>
      </c>
      <c r="I70" s="276">
        <v>1.1324581236768154</v>
      </c>
      <c r="J70" s="276">
        <v>1.1498743223392758</v>
      </c>
      <c r="K70" s="277">
        <v>0.69831103999999988</v>
      </c>
      <c r="L70" s="276">
        <v>1.2645137386293333</v>
      </c>
      <c r="M70" s="276">
        <v>1.25330694090271</v>
      </c>
      <c r="N70" s="274"/>
    </row>
    <row r="71" spans="1:14" x14ac:dyDescent="0.2">
      <c r="A71" s="274"/>
      <c r="B71" s="274"/>
      <c r="C71" s="13">
        <v>61</v>
      </c>
      <c r="D71" s="13" t="s">
        <v>161</v>
      </c>
      <c r="E71" s="13" t="s">
        <v>162</v>
      </c>
      <c r="F71" s="13" t="s">
        <v>526</v>
      </c>
      <c r="G71" s="13"/>
      <c r="H71" s="276">
        <v>27.186937535555554</v>
      </c>
      <c r="I71" s="276">
        <v>27.883228275555556</v>
      </c>
      <c r="J71" s="276">
        <v>31.716309478280966</v>
      </c>
      <c r="K71" s="277">
        <v>32.420200000000001</v>
      </c>
      <c r="L71" s="276">
        <v>34.478847070833332</v>
      </c>
      <c r="M71" s="276">
        <v>33.770268600000001</v>
      </c>
      <c r="N71" s="274"/>
    </row>
    <row r="72" spans="1:14" x14ac:dyDescent="0.2">
      <c r="A72" s="274"/>
      <c r="B72" s="274"/>
      <c r="C72" s="13">
        <v>62</v>
      </c>
      <c r="D72" s="13" t="s">
        <v>648</v>
      </c>
      <c r="E72" s="13" t="s">
        <v>649</v>
      </c>
      <c r="F72" s="13" t="s">
        <v>548</v>
      </c>
      <c r="G72" s="13"/>
      <c r="H72" s="276">
        <v>4.257543000000001</v>
      </c>
      <c r="I72" s="276">
        <v>4.2713429999999999</v>
      </c>
      <c r="J72" s="276">
        <v>4.0839412336450316</v>
      </c>
      <c r="K72" s="277">
        <v>3.9610080000000001</v>
      </c>
      <c r="L72" s="276">
        <v>3.7703249999999997</v>
      </c>
      <c r="M72" s="276">
        <v>3.7718730000000003</v>
      </c>
      <c r="N72" s="274"/>
    </row>
    <row r="73" spans="1:14" x14ac:dyDescent="0.2">
      <c r="A73" s="274"/>
      <c r="B73" s="274"/>
      <c r="C73" s="13">
        <v>63</v>
      </c>
      <c r="D73" s="13" t="s">
        <v>163</v>
      </c>
      <c r="E73" s="13" t="s">
        <v>164</v>
      </c>
      <c r="F73" s="13" t="s">
        <v>499</v>
      </c>
      <c r="G73" s="13"/>
      <c r="H73" s="276">
        <v>1.0848475215361937</v>
      </c>
      <c r="I73" s="276">
        <v>1.1324581236768154</v>
      </c>
      <c r="J73" s="276">
        <v>1.1498743223392758</v>
      </c>
      <c r="K73" s="277">
        <v>1.17232</v>
      </c>
      <c r="L73" s="276">
        <v>1.2645137386293333</v>
      </c>
      <c r="M73" s="276">
        <v>1.25330694090271</v>
      </c>
      <c r="N73" s="274"/>
    </row>
    <row r="74" spans="1:14" x14ac:dyDescent="0.2">
      <c r="A74" s="274"/>
      <c r="B74" s="274"/>
      <c r="C74" s="13">
        <v>64</v>
      </c>
      <c r="D74" s="13" t="s">
        <v>650</v>
      </c>
      <c r="E74" s="13" t="s">
        <v>651</v>
      </c>
      <c r="F74" s="13" t="s">
        <v>548</v>
      </c>
      <c r="G74" s="13"/>
      <c r="H74" s="276">
        <v>4.257543000000001</v>
      </c>
      <c r="I74" s="276">
        <v>4.2713429999999999</v>
      </c>
      <c r="J74" s="276">
        <v>4.0839412336450316</v>
      </c>
      <c r="K74" s="277">
        <v>3.9610080000000001</v>
      </c>
      <c r="L74" s="276">
        <v>3.7703249999999997</v>
      </c>
      <c r="M74" s="276">
        <v>3.7718730000000003</v>
      </c>
      <c r="N74" s="274"/>
    </row>
    <row r="75" spans="1:14" x14ac:dyDescent="0.2">
      <c r="A75" s="274"/>
      <c r="B75" s="274"/>
      <c r="C75" s="13">
        <v>65</v>
      </c>
      <c r="D75" s="13" t="s">
        <v>165</v>
      </c>
      <c r="E75" s="13" t="s">
        <v>166</v>
      </c>
      <c r="F75" s="13" t="s">
        <v>527</v>
      </c>
      <c r="G75" s="13"/>
      <c r="H75" s="276">
        <v>7.7785836138577782</v>
      </c>
      <c r="I75" s="276">
        <v>8.4331322588644433</v>
      </c>
      <c r="J75" s="276">
        <v>8.7843059709753017</v>
      </c>
      <c r="K75" s="277">
        <v>9.157850496</v>
      </c>
      <c r="L75" s="276">
        <v>9.6333123551274991</v>
      </c>
      <c r="M75" s="276">
        <v>9.4796847102774997</v>
      </c>
      <c r="N75" s="274"/>
    </row>
    <row r="76" spans="1:14" x14ac:dyDescent="0.2">
      <c r="A76" s="274"/>
      <c r="B76" s="274"/>
      <c r="C76" s="13">
        <v>66</v>
      </c>
      <c r="D76" s="13" t="s">
        <v>167</v>
      </c>
      <c r="E76" s="13" t="s">
        <v>168</v>
      </c>
      <c r="F76" s="13" t="s">
        <v>528</v>
      </c>
      <c r="G76" s="13"/>
      <c r="H76" s="276">
        <v>272.87993354444444</v>
      </c>
      <c r="I76" s="276">
        <v>320.28154253333338</v>
      </c>
      <c r="J76" s="276">
        <v>356.61390630839082</v>
      </c>
      <c r="K76" s="277">
        <v>358.44200000000001</v>
      </c>
      <c r="L76" s="276">
        <v>391.42280459166665</v>
      </c>
      <c r="M76" s="276">
        <v>391.73862547499999</v>
      </c>
      <c r="N76" s="274"/>
    </row>
    <row r="77" spans="1:14" x14ac:dyDescent="0.2">
      <c r="A77" s="274"/>
      <c r="B77" s="274"/>
      <c r="C77" s="13">
        <v>67</v>
      </c>
      <c r="D77" s="13" t="s">
        <v>652</v>
      </c>
      <c r="E77" s="13" t="s">
        <v>653</v>
      </c>
      <c r="F77" s="13" t="s">
        <v>548</v>
      </c>
      <c r="G77" s="13"/>
      <c r="H77" s="276">
        <v>4.257543000000001</v>
      </c>
      <c r="I77" s="276">
        <v>4.2713429999999999</v>
      </c>
      <c r="J77" s="276">
        <v>4.0839412336450316</v>
      </c>
      <c r="K77" s="277">
        <v>0</v>
      </c>
      <c r="L77" s="276">
        <v>3.7703249999999997</v>
      </c>
      <c r="M77" s="276">
        <v>3.7718730000000003</v>
      </c>
      <c r="N77" s="274"/>
    </row>
    <row r="78" spans="1:14" x14ac:dyDescent="0.2">
      <c r="A78" s="274"/>
      <c r="B78" s="274"/>
      <c r="C78" s="13">
        <v>68</v>
      </c>
      <c r="D78" s="13" t="s">
        <v>169</v>
      </c>
      <c r="E78" s="13" t="s">
        <v>170</v>
      </c>
      <c r="F78" s="13" t="s">
        <v>654</v>
      </c>
      <c r="G78" s="13"/>
      <c r="H78" s="276">
        <v>1782.0743413333332</v>
      </c>
      <c r="I78" s="276">
        <v>1744.0826314444446</v>
      </c>
      <c r="J78" s="276">
        <v>1597.2354181264066</v>
      </c>
      <c r="K78" s="277">
        <v>1616.6340688</v>
      </c>
      <c r="L78" s="276">
        <v>1583.1798412499995</v>
      </c>
      <c r="M78" s="276">
        <v>1647.3433415</v>
      </c>
      <c r="N78" s="274"/>
    </row>
    <row r="79" spans="1:14" x14ac:dyDescent="0.2">
      <c r="A79" s="274"/>
      <c r="B79" s="274"/>
      <c r="C79" s="13">
        <v>69</v>
      </c>
      <c r="D79" s="13" t="s">
        <v>171</v>
      </c>
      <c r="E79" s="13" t="s">
        <v>172</v>
      </c>
      <c r="F79" s="13" t="s">
        <v>530</v>
      </c>
      <c r="G79" s="13"/>
      <c r="H79" s="276">
        <v>12.633502202999999</v>
      </c>
      <c r="I79" s="276">
        <v>12.682224507333334</v>
      </c>
      <c r="J79" s="276">
        <v>12.082228031907055</v>
      </c>
      <c r="K79" s="277">
        <v>11.717981999999999</v>
      </c>
      <c r="L79" s="276">
        <v>11.149631407916667</v>
      </c>
      <c r="M79" s="276">
        <v>11.17971120825</v>
      </c>
      <c r="N79" s="274"/>
    </row>
    <row r="80" spans="1:14" x14ac:dyDescent="0.2">
      <c r="A80" s="274"/>
      <c r="B80" s="274"/>
      <c r="C80" s="13">
        <v>70</v>
      </c>
      <c r="D80" s="13" t="s">
        <v>655</v>
      </c>
      <c r="E80" s="13" t="s">
        <v>656</v>
      </c>
      <c r="F80" s="13" t="s">
        <v>548</v>
      </c>
      <c r="G80" s="13"/>
      <c r="H80" s="276">
        <v>4.257543000000001</v>
      </c>
      <c r="I80" s="276">
        <v>4.2713429999999999</v>
      </c>
      <c r="J80" s="276">
        <v>4.0839412336450316</v>
      </c>
      <c r="K80" s="277">
        <v>0</v>
      </c>
      <c r="L80" s="276">
        <v>3.7703249999999997</v>
      </c>
      <c r="M80" s="276">
        <v>3.7718730000000003</v>
      </c>
      <c r="N80" s="274"/>
    </row>
    <row r="81" spans="1:14" x14ac:dyDescent="0.2">
      <c r="A81" s="274"/>
      <c r="B81" s="274"/>
      <c r="C81" s="13">
        <v>71</v>
      </c>
      <c r="D81" s="13" t="s">
        <v>173</v>
      </c>
      <c r="E81" s="13" t="s">
        <v>174</v>
      </c>
      <c r="F81" s="13" t="s">
        <v>499</v>
      </c>
      <c r="G81" s="13"/>
      <c r="H81" s="276">
        <v>1.0848475215361937</v>
      </c>
      <c r="I81" s="276">
        <v>1.1324581236768154</v>
      </c>
      <c r="J81" s="276">
        <v>1.1498743223392758</v>
      </c>
      <c r="K81" s="277">
        <v>1.17232</v>
      </c>
      <c r="L81" s="276">
        <v>1.2645137386293333</v>
      </c>
      <c r="M81" s="276">
        <v>1.25330694090271</v>
      </c>
      <c r="N81" s="274"/>
    </row>
    <row r="82" spans="1:14" x14ac:dyDescent="0.2">
      <c r="A82" s="274"/>
      <c r="B82" s="274"/>
      <c r="C82" s="13">
        <v>72</v>
      </c>
      <c r="D82" s="13" t="s">
        <v>175</v>
      </c>
      <c r="E82" s="13" t="s">
        <v>176</v>
      </c>
      <c r="F82" s="13" t="s">
        <v>531</v>
      </c>
      <c r="G82" s="13"/>
      <c r="H82" s="276">
        <v>3.8671555395555561</v>
      </c>
      <c r="I82" s="276">
        <v>4.7017992836666673</v>
      </c>
      <c r="J82" s="276">
        <v>4.8279408575920932</v>
      </c>
      <c r="K82" s="277">
        <v>4.94482</v>
      </c>
      <c r="L82" s="276">
        <v>5.2953913580833332</v>
      </c>
      <c r="M82" s="276">
        <v>5.4810697422499999</v>
      </c>
      <c r="N82" s="274"/>
    </row>
    <row r="83" spans="1:14" x14ac:dyDescent="0.2">
      <c r="A83" s="274"/>
      <c r="B83" s="274"/>
      <c r="C83" s="13">
        <v>73</v>
      </c>
      <c r="D83" s="13" t="s">
        <v>657</v>
      </c>
      <c r="E83" s="13" t="s">
        <v>658</v>
      </c>
      <c r="F83" s="13" t="s">
        <v>659</v>
      </c>
      <c r="G83" s="13"/>
      <c r="H83" s="276">
        <v>5.9132541666666665</v>
      </c>
      <c r="I83" s="276">
        <v>5.9324208333333344</v>
      </c>
      <c r="J83" s="276">
        <v>5.6721406022847667</v>
      </c>
      <c r="K83" s="277">
        <v>5.50143</v>
      </c>
      <c r="L83" s="276">
        <v>5.2365624999999989</v>
      </c>
      <c r="M83" s="276">
        <v>5.2387125000000001</v>
      </c>
      <c r="N83" s="274"/>
    </row>
    <row r="84" spans="1:14" x14ac:dyDescent="0.2">
      <c r="A84" s="274"/>
      <c r="B84" s="274"/>
      <c r="C84" s="13">
        <v>74</v>
      </c>
      <c r="D84" s="13" t="s">
        <v>177</v>
      </c>
      <c r="E84" s="13" t="s">
        <v>178</v>
      </c>
      <c r="F84" s="13" t="s">
        <v>499</v>
      </c>
      <c r="G84" s="13"/>
      <c r="H84" s="276">
        <v>1.0848475215361937</v>
      </c>
      <c r="I84" s="276">
        <v>1.1324581236768154</v>
      </c>
      <c r="J84" s="276">
        <v>1.1498743223392758</v>
      </c>
      <c r="K84" s="277">
        <v>1.17232</v>
      </c>
      <c r="L84" s="276">
        <v>1.2645137386293333</v>
      </c>
      <c r="M84" s="276">
        <v>1.25330694090271</v>
      </c>
      <c r="N84" s="274"/>
    </row>
    <row r="85" spans="1:14" x14ac:dyDescent="0.2">
      <c r="A85" s="274"/>
      <c r="B85" s="274"/>
      <c r="C85" s="13">
        <v>75</v>
      </c>
      <c r="D85" s="13" t="s">
        <v>660</v>
      </c>
      <c r="E85" s="13" t="s">
        <v>661</v>
      </c>
      <c r="F85" s="13" t="s">
        <v>647</v>
      </c>
      <c r="G85" s="13"/>
      <c r="H85" s="276" t="s">
        <v>500</v>
      </c>
      <c r="I85" s="276" t="s">
        <v>500</v>
      </c>
      <c r="J85" s="276" t="s">
        <v>500</v>
      </c>
      <c r="K85" s="277">
        <v>0</v>
      </c>
      <c r="L85" s="276" t="s">
        <v>500</v>
      </c>
      <c r="M85" s="276" t="s">
        <v>500</v>
      </c>
      <c r="N85" s="274"/>
    </row>
    <row r="86" spans="1:14" x14ac:dyDescent="0.2">
      <c r="A86" s="274"/>
      <c r="B86" s="274"/>
      <c r="C86" s="13">
        <v>76</v>
      </c>
      <c r="D86" s="13" t="s">
        <v>179</v>
      </c>
      <c r="E86" s="13" t="s">
        <v>180</v>
      </c>
      <c r="F86" s="13" t="s">
        <v>532</v>
      </c>
      <c r="G86" s="13"/>
      <c r="H86" s="276">
        <v>9.9217638583333319</v>
      </c>
      <c r="I86" s="276">
        <v>10.142899898666668</v>
      </c>
      <c r="J86" s="276">
        <v>9.6993095164266947</v>
      </c>
      <c r="K86" s="277">
        <v>9.2863399999999992</v>
      </c>
      <c r="L86" s="276">
        <v>8.8962832552499993</v>
      </c>
      <c r="M86" s="276">
        <v>9.1647499605</v>
      </c>
      <c r="N86" s="274"/>
    </row>
    <row r="87" spans="1:14" x14ac:dyDescent="0.2">
      <c r="A87" s="274"/>
      <c r="B87" s="274"/>
      <c r="C87" s="13">
        <v>77</v>
      </c>
      <c r="D87" s="13" t="s">
        <v>181</v>
      </c>
      <c r="E87" s="13" t="s">
        <v>182</v>
      </c>
      <c r="F87" s="13" t="s">
        <v>533</v>
      </c>
      <c r="G87" s="13"/>
      <c r="H87" s="276">
        <v>5.0265357577777783</v>
      </c>
      <c r="I87" s="276">
        <v>6.5367363066666666</v>
      </c>
      <c r="J87" s="276">
        <v>12.369854733025777</v>
      </c>
      <c r="K87" s="277">
        <v>12.543338704</v>
      </c>
      <c r="L87" s="276">
        <v>13.134067399999999</v>
      </c>
      <c r="M87" s="276">
        <v>20.386612</v>
      </c>
      <c r="N87" s="274"/>
    </row>
    <row r="88" spans="1:14" x14ac:dyDescent="0.2">
      <c r="A88" s="274"/>
      <c r="B88" s="274"/>
      <c r="C88" s="13">
        <v>78</v>
      </c>
      <c r="D88" s="13" t="s">
        <v>183</v>
      </c>
      <c r="E88" s="13" t="s">
        <v>184</v>
      </c>
      <c r="F88" s="13" t="s">
        <v>534</v>
      </c>
      <c r="G88" s="13"/>
      <c r="H88" s="276">
        <v>2.1217773280461336</v>
      </c>
      <c r="I88" s="276">
        <v>2.2148955720308248</v>
      </c>
      <c r="J88" s="276">
        <v>2.2489586958608219</v>
      </c>
      <c r="K88" s="277">
        <v>2.336114496</v>
      </c>
      <c r="L88" s="276">
        <v>2.4731739054234123</v>
      </c>
      <c r="M88" s="276">
        <v>2.4512553142257425</v>
      </c>
      <c r="N88" s="274"/>
    </row>
    <row r="89" spans="1:14" x14ac:dyDescent="0.2">
      <c r="A89" s="274"/>
      <c r="B89" s="274"/>
      <c r="C89" s="13">
        <v>79</v>
      </c>
      <c r="D89" s="13" t="s">
        <v>185</v>
      </c>
      <c r="E89" s="13" t="s">
        <v>186</v>
      </c>
      <c r="F89" s="13" t="s">
        <v>535</v>
      </c>
      <c r="G89" s="13"/>
      <c r="H89" s="276">
        <v>2.1186941444444449</v>
      </c>
      <c r="I89" s="276">
        <v>2.2149102979999999</v>
      </c>
      <c r="J89" s="276">
        <v>2.2486461137930998</v>
      </c>
      <c r="K89" s="277">
        <v>2.336114496</v>
      </c>
      <c r="L89" s="276">
        <v>2.4724536601666665</v>
      </c>
      <c r="M89" s="276">
        <v>2.4536787102500002</v>
      </c>
      <c r="N89" s="274"/>
    </row>
    <row r="90" spans="1:14" x14ac:dyDescent="0.2">
      <c r="A90" s="274"/>
      <c r="B90" s="274"/>
      <c r="C90" s="13">
        <v>80</v>
      </c>
      <c r="D90" s="13" t="s">
        <v>187</v>
      </c>
      <c r="E90" s="13" t="s">
        <v>188</v>
      </c>
      <c r="F90" s="13" t="s">
        <v>536</v>
      </c>
      <c r="G90" s="13"/>
      <c r="H90" s="276">
        <v>2.9725609131111113</v>
      </c>
      <c r="I90" s="276">
        <v>2.647791247222222</v>
      </c>
      <c r="J90" s="276">
        <v>3.5770941061077917</v>
      </c>
      <c r="K90" s="277">
        <v>3.8194499999999998</v>
      </c>
      <c r="L90" s="276">
        <v>4.7195751542500011</v>
      </c>
      <c r="M90" s="276">
        <v>5.2448914405</v>
      </c>
      <c r="N90" s="274"/>
    </row>
    <row r="91" spans="1:14" x14ac:dyDescent="0.2">
      <c r="A91" s="274"/>
      <c r="B91" s="274"/>
      <c r="C91" s="13">
        <v>81</v>
      </c>
      <c r="D91" s="13" t="s">
        <v>189</v>
      </c>
      <c r="E91" s="13" t="s">
        <v>190</v>
      </c>
      <c r="F91" s="13" t="s">
        <v>538</v>
      </c>
      <c r="G91" s="13"/>
      <c r="H91" s="276">
        <v>10.892603363322221</v>
      </c>
      <c r="I91" s="276">
        <v>10.876894455077343</v>
      </c>
      <c r="J91" s="276">
        <v>13.610182398239743</v>
      </c>
      <c r="K91" s="277">
        <v>13.521100000000001</v>
      </c>
      <c r="L91" s="276">
        <v>14.258320209083335</v>
      </c>
      <c r="M91" s="276">
        <v>15.530697884250001</v>
      </c>
      <c r="N91" s="274"/>
    </row>
    <row r="92" spans="1:14" x14ac:dyDescent="0.2">
      <c r="A92" s="274"/>
      <c r="B92" s="274"/>
      <c r="C92" s="13">
        <v>82</v>
      </c>
      <c r="D92" s="13" t="s">
        <v>191</v>
      </c>
      <c r="E92" s="13" t="s">
        <v>192</v>
      </c>
      <c r="F92" s="13" t="s">
        <v>539</v>
      </c>
      <c r="G92" s="13"/>
      <c r="H92" s="276">
        <v>3374.8625933333333</v>
      </c>
      <c r="I92" s="276">
        <v>8675.2009077777784</v>
      </c>
      <c r="J92" s="276">
        <v>15704.919658325322</v>
      </c>
      <c r="K92" s="277">
        <v>22291.6728</v>
      </c>
      <c r="L92" s="276">
        <v>22582.52220333333</v>
      </c>
      <c r="M92" s="276">
        <v>28705.325384999996</v>
      </c>
      <c r="N92" s="274"/>
    </row>
    <row r="93" spans="1:14" x14ac:dyDescent="0.2">
      <c r="A93" s="274"/>
      <c r="B93" s="274"/>
      <c r="C93" s="13">
        <v>83</v>
      </c>
      <c r="D93" s="13" t="s">
        <v>193</v>
      </c>
      <c r="E93" s="13" t="s">
        <v>194</v>
      </c>
      <c r="F93" s="13" t="s">
        <v>662</v>
      </c>
      <c r="G93" s="13"/>
      <c r="H93" s="276">
        <v>852.75369246666662</v>
      </c>
      <c r="I93" s="276">
        <v>763.28855635555544</v>
      </c>
      <c r="J93" s="276">
        <v>868.60823629951619</v>
      </c>
      <c r="K93" s="277">
        <v>873.21</v>
      </c>
      <c r="L93" s="276">
        <v>919.96485920833322</v>
      </c>
      <c r="M93" s="276">
        <v>956.46294745</v>
      </c>
      <c r="N93" s="274"/>
    </row>
    <row r="94" spans="1:14" x14ac:dyDescent="0.2">
      <c r="A94" s="274"/>
      <c r="B94" s="274"/>
      <c r="C94" s="13">
        <v>84</v>
      </c>
      <c r="D94" s="13" t="s">
        <v>195</v>
      </c>
      <c r="E94" s="13" t="s">
        <v>196</v>
      </c>
      <c r="F94" s="13" t="s">
        <v>542</v>
      </c>
      <c r="G94" s="13"/>
      <c r="H94" s="276">
        <v>10.903971959333333</v>
      </c>
      <c r="I94" s="276">
        <v>10.187089115111112</v>
      </c>
      <c r="J94" s="276">
        <v>9.291752479772633</v>
      </c>
      <c r="K94" s="277">
        <v>9.0120100000000001</v>
      </c>
      <c r="L94" s="276">
        <v>8.7130726962500002</v>
      </c>
      <c r="M94" s="276">
        <v>9.1062318024999982</v>
      </c>
      <c r="N94" s="274"/>
    </row>
    <row r="95" spans="1:14" x14ac:dyDescent="0.2">
      <c r="A95" s="274"/>
      <c r="B95" s="274"/>
      <c r="C95" s="13">
        <v>85</v>
      </c>
      <c r="D95" s="13" t="s">
        <v>197</v>
      </c>
      <c r="E95" s="13" t="s">
        <v>198</v>
      </c>
      <c r="F95" s="13" t="s">
        <v>543</v>
      </c>
      <c r="G95" s="13"/>
      <c r="H95" s="276">
        <v>831.94016226111103</v>
      </c>
      <c r="I95" s="276">
        <v>802.43161644444456</v>
      </c>
      <c r="J95" s="276">
        <v>815.52338623428591</v>
      </c>
      <c r="K95" s="277">
        <v>781.97633119999989</v>
      </c>
      <c r="L95" s="276">
        <v>748.5519447449999</v>
      </c>
      <c r="M95" s="276">
        <v>750.12229796250006</v>
      </c>
      <c r="N95" s="274"/>
    </row>
    <row r="96" spans="1:14" x14ac:dyDescent="0.2">
      <c r="A96" s="274"/>
      <c r="B96" s="274"/>
      <c r="C96" s="13">
        <v>86</v>
      </c>
      <c r="D96" s="13" t="s">
        <v>199</v>
      </c>
      <c r="E96" s="13" t="s">
        <v>200</v>
      </c>
      <c r="F96" s="13" t="s">
        <v>544</v>
      </c>
      <c r="G96" s="13"/>
      <c r="H96" s="276" t="s">
        <v>500</v>
      </c>
      <c r="I96" s="276" t="s">
        <v>500</v>
      </c>
      <c r="J96" s="276" t="s">
        <v>500</v>
      </c>
      <c r="K96" s="277">
        <v>1.4670399999999999</v>
      </c>
      <c r="L96" s="276" t="s">
        <v>500</v>
      </c>
      <c r="M96" s="276" t="s">
        <v>500</v>
      </c>
      <c r="N96" s="274"/>
    </row>
    <row r="97" spans="1:14" x14ac:dyDescent="0.2">
      <c r="A97" s="274"/>
      <c r="B97" s="274"/>
      <c r="C97" s="13">
        <v>87</v>
      </c>
      <c r="D97" s="13" t="s">
        <v>663</v>
      </c>
      <c r="E97" s="13" t="s">
        <v>664</v>
      </c>
      <c r="F97" s="13" t="s">
        <v>665</v>
      </c>
      <c r="G97" s="13"/>
      <c r="H97" s="276">
        <v>2.5422952700000003</v>
      </c>
      <c r="I97" s="276">
        <v>2.8095417417262771</v>
      </c>
      <c r="J97" s="276">
        <v>2.8702675884646389</v>
      </c>
      <c r="K97" s="277">
        <v>2.903858976</v>
      </c>
      <c r="L97" s="276">
        <v>2.930777463888889</v>
      </c>
      <c r="M97" s="276">
        <v>2.9552291435000004</v>
      </c>
      <c r="N97" s="274"/>
    </row>
    <row r="98" spans="1:14" x14ac:dyDescent="0.2">
      <c r="A98" s="274"/>
      <c r="B98" s="274"/>
      <c r="C98" s="13">
        <v>88</v>
      </c>
      <c r="D98" s="13" t="s">
        <v>666</v>
      </c>
      <c r="E98" s="13" t="s">
        <v>667</v>
      </c>
      <c r="F98" s="13" t="s">
        <v>597</v>
      </c>
      <c r="G98" s="13"/>
      <c r="H98" s="276">
        <v>711.61332568431703</v>
      </c>
      <c r="I98" s="276">
        <v>742.84383343267268</v>
      </c>
      <c r="J98" s="276">
        <v>754.26811085870349</v>
      </c>
      <c r="K98" s="277">
        <v>0</v>
      </c>
      <c r="L98" s="276">
        <v>829.46663845008277</v>
      </c>
      <c r="M98" s="276">
        <v>822.11546103371734</v>
      </c>
      <c r="N98" s="274"/>
    </row>
    <row r="99" spans="1:14" x14ac:dyDescent="0.2">
      <c r="A99" s="274"/>
      <c r="B99" s="274"/>
      <c r="C99" s="13">
        <v>89</v>
      </c>
      <c r="D99" s="13" t="s">
        <v>201</v>
      </c>
      <c r="E99" s="13" t="s">
        <v>202</v>
      </c>
      <c r="F99" s="13" t="s">
        <v>668</v>
      </c>
      <c r="G99" s="13"/>
      <c r="H99" s="276">
        <v>116.13139709449999</v>
      </c>
      <c r="I99" s="276">
        <v>135.91999985133333</v>
      </c>
      <c r="J99" s="276">
        <v>168.30527136448555</v>
      </c>
      <c r="K99" s="277">
        <v>167.6973424</v>
      </c>
      <c r="L99" s="276">
        <v>163.57205049500766</v>
      </c>
      <c r="M99" s="276">
        <v>170.13329181632824</v>
      </c>
      <c r="N99" s="274"/>
    </row>
    <row r="100" spans="1:14" x14ac:dyDescent="0.2">
      <c r="A100" s="274"/>
      <c r="B100" s="274"/>
      <c r="C100" s="13">
        <v>90</v>
      </c>
      <c r="D100" s="13" t="s">
        <v>203</v>
      </c>
      <c r="E100" s="13" t="s">
        <v>204</v>
      </c>
      <c r="F100" s="13" t="s">
        <v>546</v>
      </c>
      <c r="G100" s="13"/>
      <c r="H100" s="276">
        <v>189.7586972</v>
      </c>
      <c r="I100" s="276">
        <v>232.05894681111107</v>
      </c>
      <c r="J100" s="276">
        <v>271.299945649579</v>
      </c>
      <c r="K100" s="277">
        <v>265.34399999999999</v>
      </c>
      <c r="L100" s="276">
        <v>318.04930087500003</v>
      </c>
      <c r="M100" s="276">
        <v>483.46674324999998</v>
      </c>
      <c r="N100" s="274"/>
    </row>
    <row r="101" spans="1:14" x14ac:dyDescent="0.2">
      <c r="A101" s="274"/>
      <c r="B101" s="274"/>
      <c r="C101" s="13">
        <v>91</v>
      </c>
      <c r="D101" s="13" t="s">
        <v>205</v>
      </c>
      <c r="E101" s="13" t="s">
        <v>206</v>
      </c>
      <c r="F101" s="13" t="s">
        <v>547</v>
      </c>
      <c r="G101" s="13"/>
      <c r="H101" s="276">
        <v>2377.1281750000003</v>
      </c>
      <c r="I101" s="276">
        <v>2384.8331750000002</v>
      </c>
      <c r="J101" s="276">
        <v>2280.2005221184768</v>
      </c>
      <c r="K101" s="277">
        <v>2220.3650399999997</v>
      </c>
      <c r="L101" s="276">
        <v>2105.098125</v>
      </c>
      <c r="M101" s="276">
        <v>2105.9624250000002</v>
      </c>
      <c r="N101" s="274"/>
    </row>
    <row r="102" spans="1:14" x14ac:dyDescent="0.2">
      <c r="A102" s="274"/>
      <c r="B102" s="274"/>
      <c r="C102" s="13">
        <v>92</v>
      </c>
      <c r="D102" s="13" t="s">
        <v>207</v>
      </c>
      <c r="E102" s="13" t="s">
        <v>208</v>
      </c>
      <c r="F102" s="13" t="s">
        <v>548</v>
      </c>
      <c r="G102" s="13"/>
      <c r="H102" s="276">
        <v>4.257543000000001</v>
      </c>
      <c r="I102" s="276">
        <v>4.2713429999999999</v>
      </c>
      <c r="J102" s="276">
        <v>4.0839412336450316</v>
      </c>
      <c r="K102" s="277">
        <v>3.9610080000000001</v>
      </c>
      <c r="L102" s="276">
        <v>3.7703249999999997</v>
      </c>
      <c r="M102" s="276">
        <v>3.7718730000000003</v>
      </c>
      <c r="N102" s="274"/>
    </row>
    <row r="103" spans="1:14" x14ac:dyDescent="0.2">
      <c r="A103" s="274"/>
      <c r="B103" s="274"/>
      <c r="C103" s="13">
        <v>93</v>
      </c>
      <c r="D103" s="13" t="s">
        <v>209</v>
      </c>
      <c r="E103" s="13" t="s">
        <v>210</v>
      </c>
      <c r="F103" s="13" t="s">
        <v>669</v>
      </c>
      <c r="G103" s="13"/>
      <c r="H103" s="276">
        <v>3.7199186606666665</v>
      </c>
      <c r="I103" s="276">
        <v>3.9120351214444447</v>
      </c>
      <c r="J103" s="276">
        <v>3.9673943865882544</v>
      </c>
      <c r="K103" s="277">
        <v>1.17232</v>
      </c>
      <c r="L103" s="276" t="s">
        <v>500</v>
      </c>
      <c r="M103" s="276" t="s">
        <v>500</v>
      </c>
      <c r="N103" s="274"/>
    </row>
    <row r="104" spans="1:14" x14ac:dyDescent="0.2">
      <c r="A104" s="274"/>
      <c r="B104" s="274"/>
      <c r="C104" s="13">
        <v>94</v>
      </c>
      <c r="D104" s="13" t="s">
        <v>211</v>
      </c>
      <c r="E104" s="13" t="s">
        <v>212</v>
      </c>
      <c r="F104" s="13" t="s">
        <v>499</v>
      </c>
      <c r="G104" s="13"/>
      <c r="H104" s="276">
        <v>1.0848475215361937</v>
      </c>
      <c r="I104" s="276">
        <v>1.1324581236768154</v>
      </c>
      <c r="J104" s="276">
        <v>1.1498743223392758</v>
      </c>
      <c r="K104" s="277">
        <v>1.17232</v>
      </c>
      <c r="L104" s="276">
        <v>1.2645137386293333</v>
      </c>
      <c r="M104" s="276">
        <v>1.25330694090271</v>
      </c>
      <c r="N104" s="274"/>
    </row>
    <row r="105" spans="1:14" x14ac:dyDescent="0.2">
      <c r="A105" s="274"/>
      <c r="B105" s="274"/>
      <c r="C105" s="13">
        <v>95</v>
      </c>
      <c r="D105" s="13" t="s">
        <v>670</v>
      </c>
      <c r="E105" s="13" t="s">
        <v>671</v>
      </c>
      <c r="F105" s="13" t="s">
        <v>672</v>
      </c>
      <c r="G105" s="13"/>
      <c r="H105" s="276">
        <v>1.9323669999999997</v>
      </c>
      <c r="I105" s="276">
        <v>1.9323963333333332</v>
      </c>
      <c r="J105" s="276">
        <v>1.9323999999999997</v>
      </c>
      <c r="K105" s="277">
        <v>1.9323999999999999</v>
      </c>
      <c r="L105" s="276">
        <v>1.9323999999999999</v>
      </c>
      <c r="M105" s="276" t="s">
        <v>500</v>
      </c>
      <c r="N105" s="274"/>
    </row>
    <row r="106" spans="1:14" x14ac:dyDescent="0.2">
      <c r="A106" s="274"/>
      <c r="B106" s="274"/>
      <c r="C106" s="13">
        <v>96</v>
      </c>
      <c r="D106" s="13" t="s">
        <v>673</v>
      </c>
      <c r="E106" s="13" t="s">
        <v>674</v>
      </c>
      <c r="F106" s="13" t="s">
        <v>499</v>
      </c>
      <c r="G106" s="13"/>
      <c r="H106" s="276">
        <v>1.0848475215361937</v>
      </c>
      <c r="I106" s="276">
        <v>1.1324581236768154</v>
      </c>
      <c r="J106" s="276">
        <v>1.1498743223392758</v>
      </c>
      <c r="K106" s="277">
        <v>0</v>
      </c>
      <c r="L106" s="276">
        <v>1.2645137386293333</v>
      </c>
      <c r="M106" s="276">
        <v>1.25330694090271</v>
      </c>
      <c r="N106" s="274"/>
    </row>
    <row r="107" spans="1:14" x14ac:dyDescent="0.2">
      <c r="A107" s="274"/>
      <c r="B107" s="274"/>
      <c r="C107" s="13">
        <v>97</v>
      </c>
      <c r="D107" s="13" t="s">
        <v>213</v>
      </c>
      <c r="E107" s="13" t="s">
        <v>214</v>
      </c>
      <c r="F107" s="13" t="s">
        <v>549</v>
      </c>
      <c r="G107" s="13"/>
      <c r="H107" s="276">
        <v>66.269424855444456</v>
      </c>
      <c r="I107" s="276">
        <v>69.712379370666667</v>
      </c>
      <c r="J107" s="276">
        <v>70.847878319605513</v>
      </c>
      <c r="K107" s="277">
        <v>73.332928479999993</v>
      </c>
      <c r="L107" s="276">
        <v>77.930382320083339</v>
      </c>
      <c r="M107" s="276">
        <v>77.293172999999996</v>
      </c>
      <c r="N107" s="274"/>
    </row>
    <row r="108" spans="1:14" x14ac:dyDescent="0.2">
      <c r="A108" s="274"/>
      <c r="B108" s="274"/>
      <c r="C108" s="13">
        <v>98</v>
      </c>
      <c r="D108" s="13" t="s">
        <v>215</v>
      </c>
      <c r="E108" s="13" t="s">
        <v>216</v>
      </c>
      <c r="F108" s="13" t="s">
        <v>550</v>
      </c>
      <c r="G108" s="13"/>
      <c r="H108" s="276">
        <v>45.107613284111117</v>
      </c>
      <c r="I108" s="276">
        <v>45.203070464777774</v>
      </c>
      <c r="J108" s="276">
        <v>46.423267077134497</v>
      </c>
      <c r="K108" s="277">
        <v>46.303600000000003</v>
      </c>
      <c r="L108" s="276">
        <v>49.12767280766667</v>
      </c>
      <c r="M108" s="276">
        <v>49.636827837249996</v>
      </c>
      <c r="N108" s="274"/>
    </row>
    <row r="109" spans="1:14" x14ac:dyDescent="0.2">
      <c r="A109" s="274"/>
      <c r="B109" s="274"/>
      <c r="C109" s="13">
        <v>99</v>
      </c>
      <c r="D109" s="13" t="s">
        <v>217</v>
      </c>
      <c r="E109" s="13" t="s">
        <v>218</v>
      </c>
      <c r="F109" s="13" t="s">
        <v>551</v>
      </c>
      <c r="G109" s="13"/>
      <c r="H109" s="276">
        <v>20.18390755555556</v>
      </c>
      <c r="I109" s="276">
        <v>23.366946822222218</v>
      </c>
      <c r="J109" s="276">
        <v>23.27511949868564</v>
      </c>
      <c r="K109" s="277">
        <v>22.5630752</v>
      </c>
      <c r="L109" s="276">
        <v>21.455957100000003</v>
      </c>
      <c r="M109" s="276">
        <v>21.422716649999998</v>
      </c>
      <c r="N109" s="274"/>
    </row>
    <row r="110" spans="1:14" x14ac:dyDescent="0.2">
      <c r="A110" s="274"/>
      <c r="B110" s="274"/>
      <c r="C110" s="13">
        <v>100</v>
      </c>
      <c r="D110" s="13" t="s">
        <v>219</v>
      </c>
      <c r="E110" s="13" t="s">
        <v>220</v>
      </c>
      <c r="F110" s="13" t="s">
        <v>552</v>
      </c>
      <c r="G110" s="13"/>
      <c r="H110" s="276">
        <v>17.94412270777778</v>
      </c>
      <c r="I110" s="276">
        <v>19.790822447333337</v>
      </c>
      <c r="J110" s="276">
        <v>20.265005815176657</v>
      </c>
      <c r="K110" s="277">
        <v>19.8704</v>
      </c>
      <c r="L110" s="276">
        <v>22.249683447166664</v>
      </c>
      <c r="M110" s="276">
        <v>24.936534419749997</v>
      </c>
      <c r="N110" s="274"/>
    </row>
    <row r="111" spans="1:14" x14ac:dyDescent="0.2">
      <c r="A111" s="274"/>
      <c r="B111" s="274"/>
      <c r="C111" s="13">
        <v>101</v>
      </c>
      <c r="D111" s="13" t="s">
        <v>221</v>
      </c>
      <c r="E111" s="13" t="s">
        <v>222</v>
      </c>
      <c r="F111" s="13" t="s">
        <v>553</v>
      </c>
      <c r="G111" s="13"/>
      <c r="H111" s="276">
        <v>5.279576272222223</v>
      </c>
      <c r="I111" s="276">
        <v>4.8239912853333324</v>
      </c>
      <c r="J111" s="276">
        <v>4.9722168329699166</v>
      </c>
      <c r="K111" s="277">
        <v>4.9160599999999999</v>
      </c>
      <c r="L111" s="276">
        <v>5.5023362868750008</v>
      </c>
      <c r="M111" s="276">
        <v>5.6533545800000002</v>
      </c>
      <c r="N111" s="274"/>
    </row>
    <row r="112" spans="1:14" x14ac:dyDescent="0.2">
      <c r="A112" s="274"/>
      <c r="B112" s="274"/>
      <c r="C112" s="13">
        <v>102</v>
      </c>
      <c r="D112" s="13" t="s">
        <v>675</v>
      </c>
      <c r="E112" s="13" t="s">
        <v>676</v>
      </c>
      <c r="F112" s="13" t="s">
        <v>501</v>
      </c>
      <c r="G112" s="13"/>
      <c r="H112" s="276">
        <v>1.9338011596500126</v>
      </c>
      <c r="I112" s="276">
        <v>1.5158409458788311</v>
      </c>
      <c r="J112" s="276">
        <v>1.6941295795828766</v>
      </c>
      <c r="K112" s="277">
        <v>1.6821999999999999</v>
      </c>
      <c r="L112" s="276">
        <v>1.8737029032162784</v>
      </c>
      <c r="M112" s="276">
        <v>1.8925985126148825</v>
      </c>
      <c r="N112" s="274"/>
    </row>
    <row r="113" spans="1:14" x14ac:dyDescent="0.2">
      <c r="A113" s="274"/>
      <c r="B113" s="274"/>
      <c r="C113" s="13">
        <v>103</v>
      </c>
      <c r="D113" s="13" t="s">
        <v>677</v>
      </c>
      <c r="E113" s="13" t="s">
        <v>678</v>
      </c>
      <c r="F113" s="13" t="s">
        <v>511</v>
      </c>
      <c r="G113" s="13"/>
      <c r="H113" s="276">
        <v>2.3081008769461566</v>
      </c>
      <c r="I113" s="276">
        <v>1.9753328616668435</v>
      </c>
      <c r="J113" s="276">
        <v>1.8406055138355144</v>
      </c>
      <c r="K113" s="277">
        <v>0</v>
      </c>
      <c r="L113" s="276">
        <v>2.0182449476346545</v>
      </c>
      <c r="M113" s="276">
        <v>2.0740880188802024</v>
      </c>
      <c r="N113" s="274"/>
    </row>
    <row r="114" spans="1:14" x14ac:dyDescent="0.2">
      <c r="A114" s="274"/>
      <c r="B114" s="274"/>
      <c r="C114" s="13">
        <v>104</v>
      </c>
      <c r="D114" s="13" t="s">
        <v>223</v>
      </c>
      <c r="E114" s="13" t="s">
        <v>224</v>
      </c>
      <c r="F114" s="13" t="s">
        <v>554</v>
      </c>
      <c r="G114" s="13"/>
      <c r="H114" s="276">
        <v>0.60630566055555557</v>
      </c>
      <c r="I114" s="276">
        <v>0.60827088277777774</v>
      </c>
      <c r="J114" s="276">
        <v>0.58158348308759811</v>
      </c>
      <c r="K114" s="277">
        <v>0.564079</v>
      </c>
      <c r="L114" s="276">
        <v>0.53692220833333326</v>
      </c>
      <c r="M114" s="276">
        <v>0.53714265500000002</v>
      </c>
      <c r="N114" s="274"/>
    </row>
    <row r="115" spans="1:14" x14ac:dyDescent="0.2">
      <c r="A115" s="274"/>
      <c r="B115" s="274"/>
      <c r="C115" s="13">
        <v>105</v>
      </c>
      <c r="D115" s="13" t="s">
        <v>225</v>
      </c>
      <c r="E115" s="13" t="s">
        <v>226</v>
      </c>
      <c r="F115" s="13" t="s">
        <v>679</v>
      </c>
      <c r="G115" s="13"/>
      <c r="H115" s="276">
        <v>1.576867777777778</v>
      </c>
      <c r="I115" s="276">
        <v>1.581978888888889</v>
      </c>
      <c r="J115" s="276">
        <v>1.5125708272759377</v>
      </c>
      <c r="K115" s="277">
        <v>1.4670399999999999</v>
      </c>
      <c r="L115" s="276">
        <v>1.3964166666666669</v>
      </c>
      <c r="M115" s="276">
        <v>1.39699</v>
      </c>
      <c r="N115" s="274"/>
    </row>
    <row r="116" spans="1:14" x14ac:dyDescent="0.2">
      <c r="A116" s="274"/>
      <c r="B116" s="274"/>
      <c r="C116" s="13">
        <v>106</v>
      </c>
      <c r="D116" s="13" t="s">
        <v>227</v>
      </c>
      <c r="E116" s="13" t="s">
        <v>228</v>
      </c>
      <c r="F116" s="13" t="s">
        <v>556</v>
      </c>
      <c r="G116" s="13"/>
      <c r="H116" s="276">
        <v>4.0204764576666667</v>
      </c>
      <c r="I116" s="276">
        <v>4.8049232863333335</v>
      </c>
      <c r="J116" s="276">
        <v>5.1094182076803731</v>
      </c>
      <c r="K116" s="277">
        <v>5.3401723039999993</v>
      </c>
      <c r="L116" s="276">
        <v>5.6128211937499985</v>
      </c>
      <c r="M116" s="276">
        <v>5.6280573055000005</v>
      </c>
      <c r="N116" s="274"/>
    </row>
    <row r="117" spans="1:14" x14ac:dyDescent="0.2">
      <c r="A117" s="274"/>
      <c r="B117" s="274"/>
      <c r="C117" s="13">
        <v>107</v>
      </c>
      <c r="D117" s="13" t="s">
        <v>680</v>
      </c>
      <c r="E117" s="13" t="s">
        <v>681</v>
      </c>
      <c r="F117" s="13" t="s">
        <v>682</v>
      </c>
      <c r="G117" s="13"/>
      <c r="H117" s="276">
        <v>88.999426964888897</v>
      </c>
      <c r="I117" s="276">
        <v>115.66735741311111</v>
      </c>
      <c r="J117" s="276">
        <v>135.3634827488012</v>
      </c>
      <c r="K117" s="277">
        <v>0</v>
      </c>
      <c r="L117" s="276">
        <v>152.69256163924999</v>
      </c>
      <c r="M117" s="276">
        <v>154.509955268</v>
      </c>
      <c r="N117" s="274"/>
    </row>
    <row r="118" spans="1:14" x14ac:dyDescent="0.2">
      <c r="A118" s="274"/>
      <c r="B118" s="274"/>
      <c r="C118" s="13">
        <v>108</v>
      </c>
      <c r="D118" s="13" t="s">
        <v>229</v>
      </c>
      <c r="E118" s="13" t="s">
        <v>230</v>
      </c>
      <c r="F118" s="13" t="s">
        <v>557</v>
      </c>
      <c r="G118" s="13"/>
      <c r="H118" s="276">
        <v>39.731907984000003</v>
      </c>
      <c r="I118" s="276">
        <v>46.390991626111116</v>
      </c>
      <c r="J118" s="276">
        <v>60.547914353261817</v>
      </c>
      <c r="K118" s="277">
        <v>68.921300000000002</v>
      </c>
      <c r="L118" s="276">
        <v>86.575547147583336</v>
      </c>
      <c r="M118" s="276">
        <v>98.481734824249997</v>
      </c>
      <c r="N118" s="274"/>
    </row>
    <row r="119" spans="1:14" x14ac:dyDescent="0.2">
      <c r="A119" s="274"/>
      <c r="B119" s="274"/>
      <c r="C119" s="13">
        <v>109</v>
      </c>
      <c r="D119" s="13" t="s">
        <v>683</v>
      </c>
      <c r="E119" s="13" t="s">
        <v>684</v>
      </c>
      <c r="F119" s="13" t="s">
        <v>685</v>
      </c>
      <c r="G119" s="13"/>
      <c r="H119" s="276">
        <v>15.732858077098658</v>
      </c>
      <c r="I119" s="276">
        <v>19.733940805819291</v>
      </c>
      <c r="J119" s="276">
        <v>19.510740168844322</v>
      </c>
      <c r="K119" s="277">
        <v>20.030817455999998</v>
      </c>
      <c r="L119" s="276">
        <v>18.57347369375</v>
      </c>
      <c r="M119" s="276">
        <v>18.503948965500001</v>
      </c>
      <c r="N119" s="274"/>
    </row>
    <row r="120" spans="1:14" x14ac:dyDescent="0.2">
      <c r="A120" s="274"/>
      <c r="B120" s="274"/>
      <c r="C120" s="13">
        <v>110</v>
      </c>
      <c r="D120" s="13" t="s">
        <v>231</v>
      </c>
      <c r="E120" s="13" t="s">
        <v>232</v>
      </c>
      <c r="F120" s="13" t="s">
        <v>558</v>
      </c>
      <c r="G120" s="13"/>
      <c r="H120" s="276">
        <v>4.3285020500000009</v>
      </c>
      <c r="I120" s="276">
        <v>5.2205303333333326</v>
      </c>
      <c r="J120" s="276">
        <v>4.9914837300105939</v>
      </c>
      <c r="K120" s="277">
        <v>5.0254922239999997</v>
      </c>
      <c r="L120" s="276">
        <v>4.7690524999999999</v>
      </c>
      <c r="M120" s="276">
        <v>6.4930461350000002</v>
      </c>
      <c r="N120" s="274"/>
    </row>
    <row r="121" spans="1:14" x14ac:dyDescent="0.2">
      <c r="A121" s="274"/>
      <c r="B121" s="274"/>
      <c r="C121" s="13">
        <v>111</v>
      </c>
      <c r="D121" s="13" t="s">
        <v>467</v>
      </c>
      <c r="E121" s="13" t="s">
        <v>468</v>
      </c>
      <c r="F121" s="13" t="s">
        <v>559</v>
      </c>
      <c r="G121" s="13"/>
      <c r="H121" s="276">
        <v>52.901814665555563</v>
      </c>
      <c r="I121" s="276">
        <v>48.386396359111103</v>
      </c>
      <c r="J121" s="276">
        <v>49.227330666704063</v>
      </c>
      <c r="K121" s="277">
        <v>48.1</v>
      </c>
      <c r="L121" s="276">
        <v>48.057701304916662</v>
      </c>
      <c r="M121" s="276">
        <v>49.475103219250002</v>
      </c>
      <c r="N121" s="274"/>
    </row>
    <row r="122" spans="1:14" x14ac:dyDescent="0.2">
      <c r="A122" s="274"/>
      <c r="B122" s="274"/>
      <c r="C122" s="13">
        <v>112</v>
      </c>
      <c r="D122" s="13" t="s">
        <v>233</v>
      </c>
      <c r="E122" s="13" t="s">
        <v>234</v>
      </c>
      <c r="F122" s="13" t="s">
        <v>560</v>
      </c>
      <c r="G122" s="13"/>
      <c r="H122" s="276">
        <v>1.9533448635555557</v>
      </c>
      <c r="I122" s="276">
        <v>2.2260442379999996</v>
      </c>
      <c r="J122" s="276">
        <v>2.5842970342960547</v>
      </c>
      <c r="K122" s="277">
        <v>2.6900599999999999</v>
      </c>
      <c r="L122" s="276">
        <v>2.7190434109999999</v>
      </c>
      <c r="M122" s="276" t="s">
        <v>500</v>
      </c>
      <c r="N122" s="274"/>
    </row>
    <row r="123" spans="1:14" x14ac:dyDescent="0.2">
      <c r="A123" s="274"/>
      <c r="B123" s="274"/>
      <c r="C123" s="13">
        <v>113</v>
      </c>
      <c r="D123" s="13" t="s">
        <v>235</v>
      </c>
      <c r="E123" s="13" t="s">
        <v>236</v>
      </c>
      <c r="F123" s="13" t="s">
        <v>561</v>
      </c>
      <c r="G123" s="13"/>
      <c r="H123" s="276">
        <v>2.1019365545555555</v>
      </c>
      <c r="I123" s="276">
        <v>2.6737631106111106</v>
      </c>
      <c r="J123" s="276">
        <v>3.3155823052355089</v>
      </c>
      <c r="K123" s="277">
        <v>3.412628448</v>
      </c>
      <c r="L123" s="276">
        <v>3.845184667124999</v>
      </c>
      <c r="M123" s="276">
        <v>4.0276095574999999</v>
      </c>
      <c r="N123" s="274"/>
    </row>
    <row r="124" spans="1:14" x14ac:dyDescent="0.2">
      <c r="A124" s="274"/>
      <c r="B124" s="274"/>
      <c r="C124" s="13">
        <v>114</v>
      </c>
      <c r="D124" s="13" t="s">
        <v>237</v>
      </c>
      <c r="E124" s="13" t="s">
        <v>238</v>
      </c>
      <c r="F124" s="13" t="s">
        <v>562</v>
      </c>
      <c r="G124" s="13"/>
      <c r="H124" s="276">
        <v>8.707782010222223</v>
      </c>
      <c r="I124" s="276">
        <v>12.603920156777779</v>
      </c>
      <c r="J124" s="276">
        <v>18.513359147878354</v>
      </c>
      <c r="K124" s="277">
        <v>23.208572799999999</v>
      </c>
      <c r="L124" s="276">
        <v>30.895250881870833</v>
      </c>
      <c r="M124" s="276">
        <v>36.181664639562499</v>
      </c>
      <c r="N124" s="274"/>
    </row>
    <row r="125" spans="1:14" x14ac:dyDescent="0.2">
      <c r="A125" s="274"/>
      <c r="B125" s="274"/>
      <c r="C125" s="13">
        <v>115</v>
      </c>
      <c r="D125" s="13" t="s">
        <v>239</v>
      </c>
      <c r="E125" s="13" t="s">
        <v>240</v>
      </c>
      <c r="F125" s="13" t="s">
        <v>686</v>
      </c>
      <c r="G125" s="13"/>
      <c r="H125" s="276">
        <v>33.690012144444445</v>
      </c>
      <c r="I125" s="276">
        <v>30.369931977777778</v>
      </c>
      <c r="J125" s="276">
        <v>35.235286728423063</v>
      </c>
      <c r="K125" s="277">
        <v>35.019799999999996</v>
      </c>
      <c r="L125" s="276">
        <v>38.378535827500002</v>
      </c>
      <c r="M125" s="276">
        <v>44.193768192500002</v>
      </c>
      <c r="N125" s="274"/>
    </row>
    <row r="126" spans="1:14" x14ac:dyDescent="0.2">
      <c r="A126" s="274"/>
      <c r="B126" s="274"/>
      <c r="C126" s="13">
        <v>116</v>
      </c>
      <c r="D126" s="13" t="s">
        <v>687</v>
      </c>
      <c r="E126" s="13" t="s">
        <v>688</v>
      </c>
      <c r="F126" s="13" t="s">
        <v>548</v>
      </c>
      <c r="G126" s="13"/>
      <c r="H126" s="276">
        <v>4.257543000000001</v>
      </c>
      <c r="I126" s="276">
        <v>4.2713429999999999</v>
      </c>
      <c r="J126" s="276">
        <v>4.0839412336450316</v>
      </c>
      <c r="K126" s="277">
        <v>0</v>
      </c>
      <c r="L126" s="276">
        <v>3.7703249999999997</v>
      </c>
      <c r="M126" s="276">
        <v>3.7718730000000003</v>
      </c>
      <c r="N126" s="274"/>
    </row>
    <row r="127" spans="1:14" x14ac:dyDescent="0.2">
      <c r="A127" s="274"/>
      <c r="B127" s="274"/>
      <c r="C127" s="13">
        <v>117</v>
      </c>
      <c r="D127" s="13" t="s">
        <v>241</v>
      </c>
      <c r="E127" s="13" t="s">
        <v>242</v>
      </c>
      <c r="F127" s="13" t="s">
        <v>564</v>
      </c>
      <c r="G127" s="13"/>
      <c r="H127" s="276">
        <v>3.3855351188888885</v>
      </c>
      <c r="I127" s="276">
        <v>6.7855820481111113</v>
      </c>
      <c r="J127" s="276">
        <v>9.5046077054341165</v>
      </c>
      <c r="K127" s="277">
        <v>9.21922</v>
      </c>
      <c r="L127" s="276">
        <v>8.7753616166666664</v>
      </c>
      <c r="M127" s="276">
        <v>11.386653163</v>
      </c>
      <c r="N127" s="274"/>
    </row>
    <row r="128" spans="1:14" x14ac:dyDescent="0.2">
      <c r="A128" s="274"/>
      <c r="B128" s="274"/>
      <c r="C128" s="13">
        <v>118</v>
      </c>
      <c r="D128" s="13" t="s">
        <v>243</v>
      </c>
      <c r="E128" s="13" t="s">
        <v>244</v>
      </c>
      <c r="F128" s="13" t="s">
        <v>565</v>
      </c>
      <c r="G128" s="13"/>
      <c r="H128" s="276">
        <v>13.276824066666666</v>
      </c>
      <c r="I128" s="276">
        <v>11.529704338277776</v>
      </c>
      <c r="J128" s="276">
        <v>16.4253114783134</v>
      </c>
      <c r="K128" s="277">
        <v>16.211500000000001</v>
      </c>
      <c r="L128" s="276">
        <v>18.060460339291666</v>
      </c>
      <c r="M128" s="276">
        <v>21.303367132624999</v>
      </c>
      <c r="N128" s="274"/>
    </row>
    <row r="129" spans="1:14" x14ac:dyDescent="0.2">
      <c r="A129" s="274"/>
      <c r="B129" s="274"/>
      <c r="C129" s="13">
        <v>119</v>
      </c>
      <c r="D129" s="13" t="s">
        <v>446</v>
      </c>
      <c r="E129" s="13" t="s">
        <v>689</v>
      </c>
      <c r="F129" s="13" t="s">
        <v>500</v>
      </c>
      <c r="G129" s="13"/>
      <c r="H129" s="276" t="s">
        <v>500</v>
      </c>
      <c r="I129" s="276" t="s">
        <v>500</v>
      </c>
      <c r="J129" s="276" t="s">
        <v>500</v>
      </c>
      <c r="K129" s="277">
        <v>0</v>
      </c>
      <c r="L129" s="276" t="s">
        <v>500</v>
      </c>
      <c r="M129" s="276" t="s">
        <v>500</v>
      </c>
      <c r="N129" s="274"/>
    </row>
    <row r="130" spans="1:14" x14ac:dyDescent="0.2">
      <c r="A130" s="274"/>
      <c r="B130" s="274"/>
      <c r="C130" s="13">
        <v>120</v>
      </c>
      <c r="D130" s="13" t="s">
        <v>245</v>
      </c>
      <c r="E130" s="13" t="s">
        <v>246</v>
      </c>
      <c r="F130" s="13" t="s">
        <v>566</v>
      </c>
      <c r="G130" s="13"/>
      <c r="H130" s="276">
        <v>133.00325672222223</v>
      </c>
      <c r="I130" s="276">
        <v>159.39328498888892</v>
      </c>
      <c r="J130" s="276">
        <v>160.70952407778435</v>
      </c>
      <c r="K130" s="277">
        <v>167.75602399999997</v>
      </c>
      <c r="L130" s="276">
        <v>176.568956375</v>
      </c>
      <c r="M130" s="276">
        <v>173.69983272499999</v>
      </c>
      <c r="N130" s="274"/>
    </row>
    <row r="131" spans="1:14" x14ac:dyDescent="0.2">
      <c r="A131" s="274"/>
      <c r="B131" s="274"/>
      <c r="C131" s="13">
        <v>121</v>
      </c>
      <c r="D131" s="13" t="s">
        <v>247</v>
      </c>
      <c r="E131" s="13" t="s">
        <v>248</v>
      </c>
      <c r="F131" s="13" t="s">
        <v>567</v>
      </c>
      <c r="G131" s="13"/>
      <c r="H131" s="276">
        <v>480.7416943222222</v>
      </c>
      <c r="I131" s="276">
        <v>589.73345577777786</v>
      </c>
      <c r="J131" s="276">
        <v>635.60172992993284</v>
      </c>
      <c r="K131" s="277">
        <v>672.63783999999998</v>
      </c>
      <c r="L131" s="276">
        <v>666.57107611666663</v>
      </c>
      <c r="M131" s="276">
        <v>677.27677737499994</v>
      </c>
      <c r="N131" s="274"/>
    </row>
    <row r="132" spans="1:14" x14ac:dyDescent="0.2">
      <c r="A132" s="274"/>
      <c r="B132" s="274"/>
      <c r="C132" s="13">
        <v>122</v>
      </c>
      <c r="D132" s="13" t="s">
        <v>690</v>
      </c>
      <c r="E132" s="13" t="s">
        <v>691</v>
      </c>
      <c r="F132" s="13" t="s">
        <v>692</v>
      </c>
      <c r="G132" s="13"/>
      <c r="H132" s="276">
        <v>1.2885712375555558</v>
      </c>
      <c r="I132" s="276">
        <v>1.2488129524444447</v>
      </c>
      <c r="J132" s="276">
        <v>1.1863752156930234</v>
      </c>
      <c r="K132" s="277">
        <v>0</v>
      </c>
      <c r="L132" s="276">
        <v>1.4927823394999999</v>
      </c>
      <c r="M132" s="276">
        <v>2.1702715757500002</v>
      </c>
      <c r="N132" s="274"/>
    </row>
    <row r="133" spans="1:14" x14ac:dyDescent="0.2">
      <c r="A133" s="274"/>
      <c r="B133" s="274"/>
      <c r="C133" s="13">
        <v>123</v>
      </c>
      <c r="D133" s="13" t="s">
        <v>249</v>
      </c>
      <c r="E133" s="13" t="s">
        <v>250</v>
      </c>
      <c r="F133" s="13" t="s">
        <v>568</v>
      </c>
      <c r="G133" s="13"/>
      <c r="H133" s="276">
        <v>11.432959866666668</v>
      </c>
      <c r="I133" s="276">
        <v>10.971911088888891</v>
      </c>
      <c r="J133" s="276">
        <v>10.451864416476733</v>
      </c>
      <c r="K133" s="277">
        <v>10.137246399999999</v>
      </c>
      <c r="L133" s="276">
        <v>9.6492391666666695</v>
      </c>
      <c r="M133" s="276">
        <v>9.6532008999999999</v>
      </c>
      <c r="N133" s="274"/>
    </row>
    <row r="134" spans="1:14" x14ac:dyDescent="0.2">
      <c r="A134" s="274"/>
      <c r="B134" s="274"/>
      <c r="C134" s="13">
        <v>124</v>
      </c>
      <c r="D134" s="13" t="s">
        <v>693</v>
      </c>
      <c r="E134" s="13" t="s">
        <v>694</v>
      </c>
      <c r="F134" s="13" t="s">
        <v>695</v>
      </c>
      <c r="G134" s="13"/>
      <c r="H134" s="276">
        <v>3.153735555555556</v>
      </c>
      <c r="I134" s="276">
        <v>3.1639577777777781</v>
      </c>
      <c r="J134" s="276">
        <v>3.0251416545518754</v>
      </c>
      <c r="K134" s="277">
        <v>0</v>
      </c>
      <c r="L134" s="276">
        <v>2.7928333333333337</v>
      </c>
      <c r="M134" s="276">
        <v>2.7939799999999999</v>
      </c>
      <c r="N134" s="274"/>
    </row>
    <row r="135" spans="1:14" x14ac:dyDescent="0.2">
      <c r="A135" s="274"/>
      <c r="B135" s="274"/>
      <c r="C135" s="13">
        <v>125</v>
      </c>
      <c r="D135" s="13" t="s">
        <v>696</v>
      </c>
      <c r="E135" s="13" t="s">
        <v>697</v>
      </c>
      <c r="F135" s="13" t="s">
        <v>597</v>
      </c>
      <c r="G135" s="13"/>
      <c r="H135" s="276">
        <v>711.61332568431703</v>
      </c>
      <c r="I135" s="276">
        <v>742.84383343267268</v>
      </c>
      <c r="J135" s="276">
        <v>754.26811085870349</v>
      </c>
      <c r="K135" s="277">
        <v>0</v>
      </c>
      <c r="L135" s="276">
        <v>829.46663845008277</v>
      </c>
      <c r="M135" s="276">
        <v>822.11546103371734</v>
      </c>
      <c r="N135" s="274"/>
    </row>
    <row r="136" spans="1:14" x14ac:dyDescent="0.2">
      <c r="A136" s="274"/>
      <c r="B136" s="274"/>
      <c r="C136" s="13">
        <v>126</v>
      </c>
      <c r="D136" s="13" t="s">
        <v>251</v>
      </c>
      <c r="E136" s="13" t="s">
        <v>252</v>
      </c>
      <c r="F136" s="13" t="s">
        <v>569</v>
      </c>
      <c r="G136" s="13"/>
      <c r="H136" s="276">
        <v>711.61332568431703</v>
      </c>
      <c r="I136" s="276">
        <v>742.84383343267268</v>
      </c>
      <c r="J136" s="276">
        <v>754.26811085870349</v>
      </c>
      <c r="K136" s="277">
        <v>789.97169919999999</v>
      </c>
      <c r="L136" s="276">
        <v>829.46663845008277</v>
      </c>
      <c r="M136" s="276">
        <v>822.11546103371734</v>
      </c>
      <c r="N136" s="274"/>
    </row>
    <row r="137" spans="1:14" x14ac:dyDescent="0.2">
      <c r="A137" s="274"/>
      <c r="B137" s="274"/>
      <c r="C137" s="13">
        <v>127</v>
      </c>
      <c r="D137" s="13" t="s">
        <v>698</v>
      </c>
      <c r="E137" s="13" t="s">
        <v>699</v>
      </c>
      <c r="F137" s="13" t="s">
        <v>597</v>
      </c>
      <c r="G137" s="13"/>
      <c r="H137" s="276">
        <v>711.61332568431703</v>
      </c>
      <c r="I137" s="276">
        <v>742.84383343267268</v>
      </c>
      <c r="J137" s="276">
        <v>754.26811085870349</v>
      </c>
      <c r="K137" s="277">
        <v>0</v>
      </c>
      <c r="L137" s="276">
        <v>829.46663845008277</v>
      </c>
      <c r="M137" s="276">
        <v>822.11546103371734</v>
      </c>
      <c r="N137" s="274"/>
    </row>
    <row r="138" spans="1:14" x14ac:dyDescent="0.2">
      <c r="A138" s="274"/>
      <c r="B138" s="274"/>
      <c r="C138" s="13">
        <v>128</v>
      </c>
      <c r="D138" s="13" t="s">
        <v>700</v>
      </c>
      <c r="E138" s="13" t="s">
        <v>701</v>
      </c>
      <c r="F138" s="13" t="s">
        <v>702</v>
      </c>
      <c r="G138" s="13"/>
      <c r="H138" s="276">
        <v>3180.1639847666665</v>
      </c>
      <c r="I138" s="276">
        <v>2928.2818032444443</v>
      </c>
      <c r="J138" s="276">
        <v>3073.8397825546731</v>
      </c>
      <c r="K138" s="277">
        <v>3169.5</v>
      </c>
      <c r="L138" s="276">
        <v>3863.5672537416663</v>
      </c>
      <c r="M138" s="276">
        <v>4368.56414365</v>
      </c>
      <c r="N138" s="274"/>
    </row>
    <row r="139" spans="1:14" x14ac:dyDescent="0.2">
      <c r="A139" s="274"/>
      <c r="B139" s="274"/>
      <c r="C139" s="13">
        <v>129</v>
      </c>
      <c r="D139" s="13" t="s">
        <v>703</v>
      </c>
      <c r="E139" s="13" t="s">
        <v>704</v>
      </c>
      <c r="F139" s="13" t="s">
        <v>705</v>
      </c>
      <c r="G139" s="13"/>
      <c r="H139" s="276">
        <v>119.62613619979609</v>
      </c>
      <c r="I139" s="276">
        <v>124.87615729784255</v>
      </c>
      <c r="J139" s="276">
        <v>126.79664152435154</v>
      </c>
      <c r="K139" s="277">
        <v>131.18271679999998</v>
      </c>
      <c r="L139" s="276">
        <v>139.43792995865658</v>
      </c>
      <c r="M139" s="276">
        <v>138.20215637334175</v>
      </c>
      <c r="N139" s="274"/>
    </row>
    <row r="140" spans="1:14" x14ac:dyDescent="0.2">
      <c r="A140" s="274"/>
      <c r="B140" s="274"/>
      <c r="C140" s="13">
        <v>130</v>
      </c>
      <c r="D140" s="13" t="s">
        <v>253</v>
      </c>
      <c r="E140" s="13" t="s">
        <v>254</v>
      </c>
      <c r="F140" s="13" t="s">
        <v>570</v>
      </c>
      <c r="G140" s="13"/>
      <c r="H140" s="276">
        <v>55.254478124666207</v>
      </c>
      <c r="I140" s="276">
        <v>60.559548007111111</v>
      </c>
      <c r="J140" s="276">
        <v>66.065980437128417</v>
      </c>
      <c r="K140" s="277">
        <v>64.901849600000006</v>
      </c>
      <c r="L140" s="276">
        <v>62.97219316275001</v>
      </c>
      <c r="M140" s="276">
        <v>63.992206439249998</v>
      </c>
      <c r="N140" s="274"/>
    </row>
    <row r="141" spans="1:14" x14ac:dyDescent="0.2">
      <c r="A141" s="274"/>
      <c r="B141" s="274"/>
      <c r="C141" s="13">
        <v>131</v>
      </c>
      <c r="D141" s="13" t="s">
        <v>255</v>
      </c>
      <c r="E141" s="13" t="s">
        <v>256</v>
      </c>
      <c r="F141" s="13" t="s">
        <v>571</v>
      </c>
      <c r="G141" s="13"/>
      <c r="H141" s="276">
        <v>102.95436515777779</v>
      </c>
      <c r="I141" s="276">
        <v>115.60652415222222</v>
      </c>
      <c r="J141" s="276">
        <v>122.30697604212725</v>
      </c>
      <c r="K141" s="277">
        <v>124.423</v>
      </c>
      <c r="L141" s="276">
        <v>140.82925572274999</v>
      </c>
      <c r="M141" s="276">
        <v>151.40762274074999</v>
      </c>
      <c r="N141" s="274"/>
    </row>
    <row r="142" spans="1:14" x14ac:dyDescent="0.2">
      <c r="A142" s="274"/>
      <c r="B142" s="274"/>
      <c r="C142" s="13">
        <v>132</v>
      </c>
      <c r="D142" s="13" t="s">
        <v>257</v>
      </c>
      <c r="E142" s="13" t="s">
        <v>258</v>
      </c>
      <c r="F142" s="13" t="s">
        <v>514</v>
      </c>
      <c r="G142" s="13"/>
      <c r="H142" s="276">
        <v>1.576867777777778</v>
      </c>
      <c r="I142" s="276">
        <v>1.581978888888889</v>
      </c>
      <c r="J142" s="276">
        <v>1.5125708272759377</v>
      </c>
      <c r="K142" s="277">
        <v>1.4670399999999999</v>
      </c>
      <c r="L142" s="276">
        <v>1.3964166666666669</v>
      </c>
      <c r="M142" s="276">
        <v>1.39699</v>
      </c>
      <c r="N142" s="274"/>
    </row>
    <row r="143" spans="1:14" x14ac:dyDescent="0.2">
      <c r="A143" s="274"/>
      <c r="B143" s="274"/>
      <c r="C143" s="13">
        <v>133</v>
      </c>
      <c r="D143" s="13" t="s">
        <v>259</v>
      </c>
      <c r="E143" s="13" t="s">
        <v>260</v>
      </c>
      <c r="F143" s="13" t="s">
        <v>572</v>
      </c>
      <c r="G143" s="13"/>
      <c r="H143" s="276">
        <v>8.579860989777778</v>
      </c>
      <c r="I143" s="276">
        <v>9.3919981953333345</v>
      </c>
      <c r="J143" s="276">
        <v>10.716789871428979</v>
      </c>
      <c r="K143" s="277">
        <v>10.486695328</v>
      </c>
      <c r="L143" s="276">
        <v>10.779143634166667</v>
      </c>
      <c r="M143" s="276">
        <v>11.64882698125</v>
      </c>
      <c r="N143" s="274"/>
    </row>
    <row r="144" spans="1:14" x14ac:dyDescent="0.2">
      <c r="A144" s="274"/>
      <c r="B144" s="274"/>
      <c r="C144" s="13">
        <v>134</v>
      </c>
      <c r="D144" s="13" t="s">
        <v>261</v>
      </c>
      <c r="E144" s="13" t="s">
        <v>262</v>
      </c>
      <c r="F144" s="13" t="s">
        <v>573</v>
      </c>
      <c r="G144" s="13"/>
      <c r="H144" s="276">
        <v>2.3619070044444443</v>
      </c>
      <c r="I144" s="276">
        <v>2.6642787667777776</v>
      </c>
      <c r="J144" s="276">
        <v>2.6890734216280121</v>
      </c>
      <c r="K144" s="277">
        <v>2.7580351999999997</v>
      </c>
      <c r="L144" s="276">
        <v>3.2022172760000003</v>
      </c>
      <c r="M144" s="276">
        <v>3.3332335607499997</v>
      </c>
      <c r="N144" s="274"/>
    </row>
    <row r="145" spans="1:14" x14ac:dyDescent="0.2">
      <c r="A145" s="274"/>
      <c r="B145" s="274"/>
      <c r="C145" s="13">
        <v>135</v>
      </c>
      <c r="D145" s="13" t="s">
        <v>469</v>
      </c>
      <c r="E145" s="13" t="s">
        <v>470</v>
      </c>
      <c r="F145" s="13" t="s">
        <v>706</v>
      </c>
      <c r="G145" s="13"/>
      <c r="H145" s="276">
        <v>1.6998008078888889</v>
      </c>
      <c r="I145" s="276">
        <v>2.3967840734444446</v>
      </c>
      <c r="J145" s="276">
        <v>4.4214723332042345</v>
      </c>
      <c r="K145" s="277">
        <v>49072.487999999998</v>
      </c>
      <c r="L145" s="276">
        <v>5.2520379560833339</v>
      </c>
      <c r="M145" s="276">
        <v>5.3548567398750002</v>
      </c>
      <c r="N145" s="274"/>
    </row>
    <row r="146" spans="1:14" x14ac:dyDescent="0.2">
      <c r="A146" s="274"/>
      <c r="B146" s="274"/>
      <c r="C146" s="13">
        <v>136</v>
      </c>
      <c r="D146" s="13" t="s">
        <v>263</v>
      </c>
      <c r="E146" s="13" t="s">
        <v>264</v>
      </c>
      <c r="F146" s="13" t="s">
        <v>707</v>
      </c>
      <c r="G146" s="13"/>
      <c r="H146" s="276">
        <v>11.964691126844444</v>
      </c>
      <c r="I146" s="276">
        <v>12.318359804577776</v>
      </c>
      <c r="J146" s="276">
        <v>11.671740228415921</v>
      </c>
      <c r="K146" s="277">
        <v>1.17232</v>
      </c>
      <c r="L146" s="276">
        <v>10.694713023258331</v>
      </c>
      <c r="M146" s="276">
        <v>10.75187788545</v>
      </c>
      <c r="N146" s="274"/>
    </row>
    <row r="147" spans="1:14" x14ac:dyDescent="0.2">
      <c r="A147" s="274"/>
      <c r="B147" s="274"/>
      <c r="C147" s="13">
        <v>137</v>
      </c>
      <c r="D147" s="13" t="s">
        <v>265</v>
      </c>
      <c r="E147" s="13" t="s">
        <v>266</v>
      </c>
      <c r="F147" s="13" t="s">
        <v>575</v>
      </c>
      <c r="G147" s="13"/>
      <c r="H147" s="276">
        <v>321.80544361111112</v>
      </c>
      <c r="I147" s="276">
        <v>322.85820305555552</v>
      </c>
      <c r="J147" s="276">
        <v>312.25990916581446</v>
      </c>
      <c r="K147" s="277">
        <v>303.383872</v>
      </c>
      <c r="L147" s="276">
        <v>288.5606595454546</v>
      </c>
      <c r="M147" s="276">
        <v>288.47843499999999</v>
      </c>
      <c r="N147" s="274"/>
    </row>
    <row r="148" spans="1:14" x14ac:dyDescent="0.2">
      <c r="A148" s="274"/>
      <c r="B148" s="274"/>
      <c r="C148" s="13">
        <v>138</v>
      </c>
      <c r="D148" s="13" t="s">
        <v>708</v>
      </c>
      <c r="E148" s="13" t="s">
        <v>709</v>
      </c>
      <c r="F148" s="13" t="s">
        <v>710</v>
      </c>
      <c r="G148" s="13"/>
      <c r="H148" s="276">
        <v>29.809733415222222</v>
      </c>
      <c r="I148" s="276">
        <v>29.94212692933333</v>
      </c>
      <c r="J148" s="276">
        <v>31.809021751973635</v>
      </c>
      <c r="K148" s="277">
        <v>30.844515999999995</v>
      </c>
      <c r="L148" s="276">
        <v>30.693155371083336</v>
      </c>
      <c r="M148" s="276">
        <v>31.560137443749998</v>
      </c>
      <c r="N148" s="274"/>
    </row>
    <row r="149" spans="1:14" x14ac:dyDescent="0.2">
      <c r="A149" s="274"/>
      <c r="B149" s="274"/>
      <c r="C149" s="13">
        <v>139</v>
      </c>
      <c r="D149" s="13" t="s">
        <v>267</v>
      </c>
      <c r="E149" s="13" t="s">
        <v>268</v>
      </c>
      <c r="F149" s="13" t="s">
        <v>576</v>
      </c>
      <c r="G149" s="13"/>
      <c r="H149" s="276">
        <v>15637.341173333332</v>
      </c>
      <c r="I149" s="276">
        <v>13906.648599999999</v>
      </c>
      <c r="J149" s="276">
        <v>17978.121774389801</v>
      </c>
      <c r="K149" s="277">
        <v>17818.7</v>
      </c>
      <c r="L149" s="276">
        <v>18791.044234166668</v>
      </c>
      <c r="M149" s="276">
        <v>18758.742522499997</v>
      </c>
      <c r="N149" s="274"/>
    </row>
    <row r="150" spans="1:14" x14ac:dyDescent="0.2">
      <c r="A150" s="274"/>
      <c r="B150" s="274"/>
      <c r="C150" s="13">
        <v>140</v>
      </c>
      <c r="D150" s="13" t="s">
        <v>471</v>
      </c>
      <c r="E150" s="13" t="s">
        <v>472</v>
      </c>
      <c r="F150" s="13" t="s">
        <v>578</v>
      </c>
      <c r="G150" s="13"/>
      <c r="H150" s="276">
        <v>69.833317844444451</v>
      </c>
      <c r="I150" s="276">
        <v>74.637908971111116</v>
      </c>
      <c r="J150" s="276">
        <v>92.635935761327403</v>
      </c>
      <c r="K150" s="277">
        <v>90.674999999999997</v>
      </c>
      <c r="L150" s="276">
        <v>89.78730029916666</v>
      </c>
      <c r="M150" s="276">
        <v>94.052926323999998</v>
      </c>
      <c r="N150" s="274"/>
    </row>
    <row r="151" spans="1:14" x14ac:dyDescent="0.2">
      <c r="A151" s="274"/>
      <c r="B151" s="274"/>
      <c r="C151" s="13">
        <v>141</v>
      </c>
      <c r="D151" s="13" t="s">
        <v>269</v>
      </c>
      <c r="E151" s="13" t="s">
        <v>270</v>
      </c>
      <c r="F151" s="13" t="s">
        <v>579</v>
      </c>
      <c r="G151" s="13"/>
      <c r="H151" s="276">
        <v>1876.4389122222221</v>
      </c>
      <c r="I151" s="276">
        <v>1850.9152999999997</v>
      </c>
      <c r="J151" s="276">
        <v>1763.6575846037438</v>
      </c>
      <c r="K151" s="277">
        <v>1753.149622704</v>
      </c>
      <c r="L151" s="276">
        <v>1630.0694733333332</v>
      </c>
      <c r="M151" s="276" t="s">
        <v>500</v>
      </c>
      <c r="N151" s="274"/>
    </row>
    <row r="152" spans="1:14" x14ac:dyDescent="0.2">
      <c r="A152" s="274"/>
      <c r="B152" s="274"/>
      <c r="C152" s="13">
        <v>142</v>
      </c>
      <c r="D152" s="13" t="s">
        <v>473</v>
      </c>
      <c r="E152" s="13" t="s">
        <v>474</v>
      </c>
      <c r="F152" s="13" t="s">
        <v>580</v>
      </c>
      <c r="G152" s="13"/>
      <c r="H152" s="276">
        <v>14940.000781111112</v>
      </c>
      <c r="I152" s="276">
        <v>16771.417046666669</v>
      </c>
      <c r="J152" s="276">
        <v>39354.229381718491</v>
      </c>
      <c r="K152" s="277">
        <v>39303.5</v>
      </c>
      <c r="L152" s="276">
        <v>40655.340454999998</v>
      </c>
      <c r="M152" s="276">
        <v>42242.303767499994</v>
      </c>
      <c r="N152" s="274"/>
    </row>
    <row r="153" spans="1:14" x14ac:dyDescent="0.2">
      <c r="A153" s="274"/>
      <c r="B153" s="274"/>
      <c r="C153" s="13">
        <v>143</v>
      </c>
      <c r="D153" s="13" t="s">
        <v>271</v>
      </c>
      <c r="E153" s="13" t="s">
        <v>272</v>
      </c>
      <c r="F153" s="13" t="s">
        <v>581</v>
      </c>
      <c r="G153" s="13"/>
      <c r="H153" s="276">
        <v>1.1182336825742967</v>
      </c>
      <c r="I153" s="276">
        <v>1.1232050111111112</v>
      </c>
      <c r="J153" s="276">
        <v>1.0739252873659155</v>
      </c>
      <c r="K153" s="277">
        <v>1.041011584</v>
      </c>
      <c r="L153" s="276">
        <v>0.9914558333333342</v>
      </c>
      <c r="M153" s="276">
        <v>0.99186290000000055</v>
      </c>
      <c r="N153" s="274"/>
    </row>
    <row r="154" spans="1:14" x14ac:dyDescent="0.2">
      <c r="A154" s="274"/>
      <c r="B154" s="274"/>
      <c r="C154" s="13">
        <v>144</v>
      </c>
      <c r="D154" s="13" t="s">
        <v>273</v>
      </c>
      <c r="E154" s="13" t="s">
        <v>274</v>
      </c>
      <c r="F154" s="13" t="s">
        <v>583</v>
      </c>
      <c r="G154" s="13"/>
      <c r="H154" s="276">
        <v>111.08422490193827</v>
      </c>
      <c r="I154" s="276">
        <v>139.2562477003828</v>
      </c>
      <c r="J154" s="276">
        <v>133.3012932350602</v>
      </c>
      <c r="K154" s="277">
        <v>132.69376800000001</v>
      </c>
      <c r="L154" s="276">
        <v>137.81000042416667</v>
      </c>
      <c r="M154" s="276">
        <v>141.94731965700001</v>
      </c>
      <c r="N154" s="274"/>
    </row>
    <row r="155" spans="1:14" x14ac:dyDescent="0.2">
      <c r="A155" s="274"/>
      <c r="B155" s="274"/>
      <c r="C155" s="13">
        <v>145</v>
      </c>
      <c r="D155" s="13" t="s">
        <v>711</v>
      </c>
      <c r="E155" s="13" t="s">
        <v>712</v>
      </c>
      <c r="F155" s="13" t="s">
        <v>713</v>
      </c>
      <c r="G155" s="13"/>
      <c r="H155" s="276">
        <v>58.382786299111103</v>
      </c>
      <c r="I155" s="276">
        <v>72.988982579777769</v>
      </c>
      <c r="J155" s="276">
        <v>81.826679195916086</v>
      </c>
      <c r="K155" s="277">
        <v>1039.4346627039999</v>
      </c>
      <c r="L155" s="276">
        <v>90.928054368083338</v>
      </c>
      <c r="M155" s="276">
        <v>100.73375700775</v>
      </c>
      <c r="N155" s="274"/>
    </row>
    <row r="156" spans="1:14" x14ac:dyDescent="0.2">
      <c r="A156" s="274"/>
      <c r="B156" s="274"/>
      <c r="C156" s="13">
        <v>146</v>
      </c>
      <c r="D156" s="13" t="s">
        <v>714</v>
      </c>
      <c r="E156" s="13" t="s">
        <v>715</v>
      </c>
      <c r="F156" s="13" t="s">
        <v>716</v>
      </c>
      <c r="G156" s="13"/>
      <c r="H156" s="276" t="s">
        <v>500</v>
      </c>
      <c r="I156" s="276" t="s">
        <v>500</v>
      </c>
      <c r="J156" s="276" t="s">
        <v>500</v>
      </c>
      <c r="K156" s="277">
        <v>0</v>
      </c>
      <c r="L156" s="276" t="s">
        <v>500</v>
      </c>
      <c r="M156" s="276" t="s">
        <v>500</v>
      </c>
      <c r="N156" s="274"/>
    </row>
    <row r="157" spans="1:14" x14ac:dyDescent="0.2">
      <c r="A157" s="274"/>
      <c r="B157" s="274"/>
      <c r="C157" s="13">
        <v>147</v>
      </c>
      <c r="D157" s="13" t="s">
        <v>717</v>
      </c>
      <c r="E157" s="13" t="s">
        <v>718</v>
      </c>
      <c r="F157" s="13" t="s">
        <v>719</v>
      </c>
      <c r="G157" s="13"/>
      <c r="H157" s="276">
        <v>171.52314456333335</v>
      </c>
      <c r="I157" s="276">
        <v>175.52448302288892</v>
      </c>
      <c r="J157" s="276">
        <v>197.64707595842788</v>
      </c>
      <c r="K157" s="277">
        <v>192.16200000000001</v>
      </c>
      <c r="L157" s="276">
        <v>190.32469094733335</v>
      </c>
      <c r="M157" s="276">
        <v>201.18771033750002</v>
      </c>
      <c r="N157" s="274"/>
    </row>
    <row r="158" spans="1:14" x14ac:dyDescent="0.2">
      <c r="A158" s="274"/>
      <c r="B158" s="274"/>
      <c r="C158" s="13">
        <v>148</v>
      </c>
      <c r="D158" s="13" t="s">
        <v>720</v>
      </c>
      <c r="E158" s="13" t="s">
        <v>721</v>
      </c>
      <c r="F158" s="13" t="s">
        <v>722</v>
      </c>
      <c r="G158" s="13"/>
      <c r="H158" s="276">
        <v>12.279862280444446</v>
      </c>
      <c r="I158" s="276">
        <v>12.733398797777776</v>
      </c>
      <c r="J158" s="276">
        <v>12.804399693589655</v>
      </c>
      <c r="K158" s="277">
        <v>13.162429583999998</v>
      </c>
      <c r="L158" s="276">
        <v>13.677849934166668</v>
      </c>
      <c r="M158" s="276">
        <v>13.644860378000001</v>
      </c>
      <c r="N158" s="274"/>
    </row>
    <row r="159" spans="1:14" x14ac:dyDescent="0.2">
      <c r="A159" s="274"/>
      <c r="B159" s="274"/>
      <c r="C159" s="13">
        <v>149</v>
      </c>
      <c r="D159" s="13" t="s">
        <v>275</v>
      </c>
      <c r="E159" s="13" t="s">
        <v>276</v>
      </c>
      <c r="F159" s="13" t="s">
        <v>584</v>
      </c>
      <c r="G159" s="13"/>
      <c r="H159" s="276">
        <v>16.359797102444443</v>
      </c>
      <c r="I159" s="276">
        <v>18.473873744555554</v>
      </c>
      <c r="J159" s="276">
        <v>21.425301922647122</v>
      </c>
      <c r="K159" s="277">
        <v>23.116149279999998</v>
      </c>
      <c r="L159" s="276">
        <v>26.313616695499995</v>
      </c>
      <c r="M159" s="276">
        <v>27.961315091749999</v>
      </c>
      <c r="N159" s="274"/>
    </row>
    <row r="160" spans="1:14" x14ac:dyDescent="0.2">
      <c r="A160" s="274"/>
      <c r="B160" s="274"/>
      <c r="C160" s="13">
        <v>150</v>
      </c>
      <c r="D160" s="13" t="s">
        <v>277</v>
      </c>
      <c r="E160" s="13" t="s">
        <v>278</v>
      </c>
      <c r="F160" s="13" t="s">
        <v>585</v>
      </c>
      <c r="G160" s="13"/>
      <c r="H160" s="276">
        <v>1847.6270677777777</v>
      </c>
      <c r="I160" s="276">
        <v>2026.7277759000001</v>
      </c>
      <c r="J160" s="276">
        <v>2758.016934792051</v>
      </c>
      <c r="K160" s="277">
        <v>2728.6943999999999</v>
      </c>
      <c r="L160" s="276">
        <v>2754.8666277000002</v>
      </c>
      <c r="M160" s="276">
        <v>2832.7058571500002</v>
      </c>
      <c r="N160" s="274"/>
    </row>
    <row r="161" spans="1:14" x14ac:dyDescent="0.2">
      <c r="A161" s="274"/>
      <c r="B161" s="274"/>
      <c r="C161" s="13">
        <v>151</v>
      </c>
      <c r="D161" s="13" t="s">
        <v>723</v>
      </c>
      <c r="E161" s="13" t="s">
        <v>724</v>
      </c>
      <c r="F161" s="13" t="s">
        <v>725</v>
      </c>
      <c r="G161" s="13"/>
      <c r="H161" s="276">
        <v>13.276824066666666</v>
      </c>
      <c r="I161" s="276">
        <v>11.529704338277776</v>
      </c>
      <c r="J161" s="276">
        <v>16.4253114783134</v>
      </c>
      <c r="K161" s="277">
        <v>0</v>
      </c>
      <c r="L161" s="276">
        <v>18.060460339291666</v>
      </c>
      <c r="M161" s="276">
        <v>21.303367132624999</v>
      </c>
      <c r="N161" s="274"/>
    </row>
    <row r="162" spans="1:14" x14ac:dyDescent="0.2">
      <c r="A162" s="274"/>
      <c r="B162" s="274"/>
      <c r="C162" s="13">
        <v>152</v>
      </c>
      <c r="D162" s="13" t="s">
        <v>279</v>
      </c>
      <c r="E162" s="13" t="s">
        <v>280</v>
      </c>
      <c r="F162" s="13" t="s">
        <v>586</v>
      </c>
      <c r="G162" s="13"/>
      <c r="H162" s="276">
        <v>188.30852894733334</v>
      </c>
      <c r="I162" s="276">
        <v>243.8196319956667</v>
      </c>
      <c r="J162" s="276">
        <v>241.43828695366517</v>
      </c>
      <c r="K162" s="277">
        <v>274.18977599999999</v>
      </c>
      <c r="L162" s="276">
        <v>268.66857189166666</v>
      </c>
      <c r="M162" s="276">
        <v>274.68109750000002</v>
      </c>
      <c r="N162" s="274"/>
    </row>
    <row r="163" spans="1:14" x14ac:dyDescent="0.2">
      <c r="A163" s="274"/>
      <c r="B163" s="274"/>
      <c r="C163" s="13">
        <v>153</v>
      </c>
      <c r="D163" s="13" t="s">
        <v>281</v>
      </c>
      <c r="E163" s="13" t="s">
        <v>282</v>
      </c>
      <c r="F163" s="13" t="s">
        <v>587</v>
      </c>
      <c r="G163" s="13"/>
      <c r="H163" s="276">
        <v>30.657152785111109</v>
      </c>
      <c r="I163" s="276">
        <v>35.566593447111117</v>
      </c>
      <c r="J163" s="276">
        <v>39.357110609898847</v>
      </c>
      <c r="K163" s="277">
        <v>38.958274127999999</v>
      </c>
      <c r="L163" s="276">
        <v>38.134757572999995</v>
      </c>
      <c r="M163" s="276">
        <v>39.142722530201674</v>
      </c>
      <c r="N163" s="274"/>
    </row>
    <row r="164" spans="1:14" x14ac:dyDescent="0.2">
      <c r="A164" s="274"/>
      <c r="B164" s="274"/>
      <c r="C164" s="13">
        <v>154</v>
      </c>
      <c r="D164" s="13" t="s">
        <v>283</v>
      </c>
      <c r="E164" s="13" t="s">
        <v>284</v>
      </c>
      <c r="F164" s="13" t="s">
        <v>588</v>
      </c>
      <c r="G164" s="13"/>
      <c r="H164" s="276">
        <v>4.6463571077777779</v>
      </c>
      <c r="I164" s="276">
        <v>4.3422562750000004</v>
      </c>
      <c r="J164" s="276">
        <v>4.3165977191261753</v>
      </c>
      <c r="K164" s="277">
        <v>4.2940399999999999</v>
      </c>
      <c r="L164" s="276">
        <v>4.4700807625833336</v>
      </c>
      <c r="M164" s="276">
        <v>4.7808040333333333</v>
      </c>
      <c r="N164" s="274"/>
    </row>
    <row r="165" spans="1:14" x14ac:dyDescent="0.2">
      <c r="A165" s="274"/>
      <c r="B165" s="274"/>
      <c r="C165" s="13">
        <v>155</v>
      </c>
      <c r="D165" s="13" t="s">
        <v>726</v>
      </c>
      <c r="E165" s="13" t="s">
        <v>727</v>
      </c>
      <c r="F165" s="13" t="s">
        <v>728</v>
      </c>
      <c r="G165" s="13"/>
      <c r="H165" s="276">
        <v>4.2366349155874587</v>
      </c>
      <c r="I165" s="276">
        <v>3.7077924286399448</v>
      </c>
      <c r="J165" s="276">
        <v>3.740992380194339</v>
      </c>
      <c r="K165" s="277">
        <v>0</v>
      </c>
      <c r="L165" s="276">
        <v>3.8883682633083336</v>
      </c>
      <c r="M165" s="276">
        <v>4.2564024736666664</v>
      </c>
      <c r="N165" s="274"/>
    </row>
    <row r="166" spans="1:14" x14ac:dyDescent="0.2">
      <c r="A166" s="274"/>
      <c r="B166" s="274"/>
      <c r="C166" s="13">
        <v>156</v>
      </c>
      <c r="D166" s="13" t="s">
        <v>285</v>
      </c>
      <c r="E166" s="13" t="s">
        <v>286</v>
      </c>
      <c r="F166" s="13" t="s">
        <v>589</v>
      </c>
      <c r="G166" s="13"/>
      <c r="H166" s="276">
        <v>70.714675470000003</v>
      </c>
      <c r="I166" s="276">
        <v>68.492591422222219</v>
      </c>
      <c r="J166" s="276">
        <v>67.164361239750122</v>
      </c>
      <c r="K166" s="277">
        <v>65.850999999999999</v>
      </c>
      <c r="L166" s="276">
        <v>63.704526718333341</v>
      </c>
      <c r="M166" s="276">
        <v>65.741350937500002</v>
      </c>
      <c r="N166" s="274"/>
    </row>
    <row r="167" spans="1:14" x14ac:dyDescent="0.2">
      <c r="A167" s="274"/>
      <c r="B167" s="274"/>
      <c r="C167" s="13">
        <v>157</v>
      </c>
      <c r="D167" s="13" t="s">
        <v>729</v>
      </c>
      <c r="E167" s="13" t="s">
        <v>730</v>
      </c>
      <c r="F167" s="13" t="s">
        <v>731</v>
      </c>
      <c r="G167" s="13"/>
      <c r="H167" s="276">
        <v>112.79062668955557</v>
      </c>
      <c r="I167" s="276">
        <v>137.18122300133331</v>
      </c>
      <c r="J167" s="276">
        <v>153.57355540461126</v>
      </c>
      <c r="K167" s="277">
        <v>149.262</v>
      </c>
      <c r="L167" s="276">
        <v>143.92970534358335</v>
      </c>
      <c r="M167" s="276">
        <v>146.41870760475001</v>
      </c>
      <c r="N167" s="274"/>
    </row>
    <row r="168" spans="1:14" x14ac:dyDescent="0.2">
      <c r="A168" s="274"/>
      <c r="B168" s="274"/>
      <c r="C168" s="13">
        <v>158</v>
      </c>
      <c r="D168" s="13" t="s">
        <v>287</v>
      </c>
      <c r="E168" s="13" t="s">
        <v>288</v>
      </c>
      <c r="F168" s="13" t="s">
        <v>590</v>
      </c>
      <c r="G168" s="13"/>
      <c r="H168" s="276">
        <v>6931.4084277777765</v>
      </c>
      <c r="I168" s="276">
        <v>6673.7283918944449</v>
      </c>
      <c r="J168" s="276">
        <v>6790.2232591889297</v>
      </c>
      <c r="K168" s="277">
        <v>6787.8473759999988</v>
      </c>
      <c r="L168" s="276">
        <v>7325.9684989291673</v>
      </c>
      <c r="M168" s="276">
        <v>7980.1033929374998</v>
      </c>
      <c r="N168" s="274"/>
    </row>
    <row r="169" spans="1:14" x14ac:dyDescent="0.2">
      <c r="A169" s="274"/>
      <c r="B169" s="274"/>
      <c r="C169" s="13">
        <v>159</v>
      </c>
      <c r="D169" s="13" t="s">
        <v>732</v>
      </c>
      <c r="E169" s="13" t="s">
        <v>733</v>
      </c>
      <c r="F169" s="13" t="s">
        <v>734</v>
      </c>
      <c r="G169" s="13"/>
      <c r="H169" s="276" t="s">
        <v>500</v>
      </c>
      <c r="I169" s="276" t="s">
        <v>500</v>
      </c>
      <c r="J169" s="276" t="s">
        <v>500</v>
      </c>
      <c r="K169" s="277">
        <v>0</v>
      </c>
      <c r="L169" s="276" t="s">
        <v>500</v>
      </c>
      <c r="M169" s="276" t="s">
        <v>500</v>
      </c>
      <c r="N169" s="274"/>
    </row>
    <row r="170" spans="1:14" x14ac:dyDescent="0.2">
      <c r="A170" s="274"/>
      <c r="B170" s="274"/>
      <c r="C170" s="13">
        <v>160</v>
      </c>
      <c r="D170" s="13" t="s">
        <v>289</v>
      </c>
      <c r="E170" s="13" t="s">
        <v>290</v>
      </c>
      <c r="F170" s="13" t="s">
        <v>735</v>
      </c>
      <c r="G170" s="13"/>
      <c r="H170" s="276">
        <v>13.797593055555557</v>
      </c>
      <c r="I170" s="276">
        <v>13.842315277777779</v>
      </c>
      <c r="J170" s="276">
        <v>13.234994738664456</v>
      </c>
      <c r="K170" s="277">
        <v>1.4670399999999999</v>
      </c>
      <c r="L170" s="276">
        <v>12.218645833333332</v>
      </c>
      <c r="M170" s="276">
        <v>12.223662500000001</v>
      </c>
      <c r="N170" s="274"/>
    </row>
    <row r="171" spans="1:14" x14ac:dyDescent="0.2">
      <c r="A171" s="274"/>
      <c r="B171" s="274"/>
      <c r="C171" s="13">
        <v>161</v>
      </c>
      <c r="D171" s="13" t="s">
        <v>291</v>
      </c>
      <c r="E171" s="13" t="s">
        <v>292</v>
      </c>
      <c r="F171" s="13" t="s">
        <v>591</v>
      </c>
      <c r="G171" s="13"/>
      <c r="H171" s="276">
        <v>17.700340805555552</v>
      </c>
      <c r="I171" s="276">
        <v>17.757713027777779</v>
      </c>
      <c r="J171" s="276">
        <v>16.978607536172397</v>
      </c>
      <c r="K171" s="277">
        <v>260.39138457600001</v>
      </c>
      <c r="L171" s="276">
        <v>15.674777083333337</v>
      </c>
      <c r="M171" s="276">
        <v>15.681212749999998</v>
      </c>
      <c r="N171" s="274"/>
    </row>
    <row r="172" spans="1:14" x14ac:dyDescent="0.2">
      <c r="A172" s="274"/>
      <c r="B172" s="274"/>
      <c r="C172" s="13">
        <v>162</v>
      </c>
      <c r="D172" s="13" t="s">
        <v>293</v>
      </c>
      <c r="E172" s="13" t="s">
        <v>294</v>
      </c>
      <c r="F172" s="13" t="s">
        <v>592</v>
      </c>
      <c r="G172" s="13"/>
      <c r="H172" s="276">
        <v>13.276824066666666</v>
      </c>
      <c r="I172" s="276">
        <v>11.529704338277776</v>
      </c>
      <c r="J172" s="276">
        <v>16.4253114783134</v>
      </c>
      <c r="K172" s="277">
        <v>17.002406784000001</v>
      </c>
      <c r="L172" s="276">
        <v>18.060460339291666</v>
      </c>
      <c r="M172" s="276">
        <v>21.303367132624999</v>
      </c>
      <c r="N172" s="274"/>
    </row>
    <row r="173" spans="1:14" x14ac:dyDescent="0.2">
      <c r="A173" s="274"/>
      <c r="B173" s="274"/>
      <c r="C173" s="13">
        <v>163</v>
      </c>
      <c r="D173" s="13" t="s">
        <v>736</v>
      </c>
      <c r="E173" s="13" t="s">
        <v>737</v>
      </c>
      <c r="F173" s="13" t="s">
        <v>738</v>
      </c>
      <c r="G173" s="13"/>
      <c r="H173" s="276">
        <v>5.4073797093333331</v>
      </c>
      <c r="I173" s="276">
        <v>7.3156627875555547</v>
      </c>
      <c r="J173" s="276">
        <v>7.50454704403354</v>
      </c>
      <c r="K173" s="277">
        <v>0</v>
      </c>
      <c r="L173" s="276">
        <v>8.6998683385</v>
      </c>
      <c r="M173" s="276">
        <v>10.984400537250002</v>
      </c>
      <c r="N173" s="274"/>
    </row>
    <row r="174" spans="1:14" x14ac:dyDescent="0.2">
      <c r="A174" s="274"/>
      <c r="B174" s="274"/>
      <c r="C174" s="13">
        <v>164</v>
      </c>
      <c r="D174" s="13" t="s">
        <v>739</v>
      </c>
      <c r="E174" s="13" t="s">
        <v>740</v>
      </c>
      <c r="F174" s="13" t="s">
        <v>511</v>
      </c>
      <c r="G174" s="13"/>
      <c r="H174" s="276">
        <v>2.3081008769461566</v>
      </c>
      <c r="I174" s="276">
        <v>1.9753328616668435</v>
      </c>
      <c r="J174" s="276">
        <v>1.8406055138355144</v>
      </c>
      <c r="K174" s="277">
        <v>0</v>
      </c>
      <c r="L174" s="276">
        <v>2.0182449476346545</v>
      </c>
      <c r="M174" s="276">
        <v>2.0740880188802024</v>
      </c>
      <c r="N174" s="274"/>
    </row>
    <row r="175" spans="1:14" x14ac:dyDescent="0.2">
      <c r="A175" s="274"/>
      <c r="B175" s="274"/>
      <c r="C175" s="13">
        <v>165</v>
      </c>
      <c r="D175" s="13" t="s">
        <v>741</v>
      </c>
      <c r="E175" s="13" t="s">
        <v>742</v>
      </c>
      <c r="F175" s="13" t="s">
        <v>743</v>
      </c>
      <c r="G175" s="13"/>
      <c r="H175" s="276" t="s">
        <v>500</v>
      </c>
      <c r="I175" s="276" t="s">
        <v>500</v>
      </c>
      <c r="J175" s="276" t="s">
        <v>500</v>
      </c>
      <c r="K175" s="277">
        <v>0</v>
      </c>
      <c r="L175" s="276" t="s">
        <v>500</v>
      </c>
      <c r="M175" s="276" t="s">
        <v>500</v>
      </c>
      <c r="N175" s="274"/>
    </row>
    <row r="176" spans="1:14" x14ac:dyDescent="0.2">
      <c r="A176" s="274"/>
      <c r="B176" s="274"/>
      <c r="C176" s="13">
        <v>166</v>
      </c>
      <c r="D176" s="13" t="s">
        <v>744</v>
      </c>
      <c r="E176" s="13" t="s">
        <v>745</v>
      </c>
      <c r="F176" s="13" t="s">
        <v>746</v>
      </c>
      <c r="G176" s="13"/>
      <c r="H176" s="276">
        <v>3.0943085245119839</v>
      </c>
      <c r="I176" s="276">
        <v>2.7058175839457443</v>
      </c>
      <c r="J176" s="276">
        <v>2.8097789444746106</v>
      </c>
      <c r="K176" s="277">
        <v>0</v>
      </c>
      <c r="L176" s="276">
        <v>2.9563514198075818</v>
      </c>
      <c r="M176" s="276">
        <v>3.11974332487635</v>
      </c>
      <c r="N176" s="274"/>
    </row>
    <row r="177" spans="1:14" x14ac:dyDescent="0.2">
      <c r="A177" s="274"/>
      <c r="B177" s="274"/>
      <c r="C177" s="13">
        <v>167</v>
      </c>
      <c r="D177" s="13" t="s">
        <v>475</v>
      </c>
      <c r="E177" s="13" t="s">
        <v>476</v>
      </c>
      <c r="F177" s="13" t="s">
        <v>747</v>
      </c>
      <c r="G177" s="13"/>
      <c r="H177" s="276" t="s">
        <v>500</v>
      </c>
      <c r="I177" s="276" t="s">
        <v>500</v>
      </c>
      <c r="J177" s="276" t="s">
        <v>500</v>
      </c>
      <c r="K177" s="277">
        <v>1.4670399999999999</v>
      </c>
      <c r="L177" s="276" t="s">
        <v>500</v>
      </c>
      <c r="M177" s="276" t="s">
        <v>500</v>
      </c>
      <c r="N177" s="274"/>
    </row>
    <row r="178" spans="1:14" x14ac:dyDescent="0.2">
      <c r="A178" s="274"/>
      <c r="B178" s="274"/>
      <c r="C178" s="13">
        <v>168</v>
      </c>
      <c r="D178" s="13" t="s">
        <v>454</v>
      </c>
      <c r="E178" s="13" t="s">
        <v>748</v>
      </c>
      <c r="F178" s="13" t="s">
        <v>749</v>
      </c>
      <c r="G178" s="13"/>
      <c r="H178" s="276">
        <v>79.546153588888885</v>
      </c>
      <c r="I178" s="276">
        <v>74.187617633333332</v>
      </c>
      <c r="J178" s="276">
        <v>86.518755697709253</v>
      </c>
      <c r="K178" s="277">
        <v>0</v>
      </c>
      <c r="L178" s="276">
        <v>84.615880180000005</v>
      </c>
      <c r="M178" s="276">
        <v>95.937115950000006</v>
      </c>
      <c r="N178" s="274"/>
    </row>
    <row r="179" spans="1:14" x14ac:dyDescent="0.2">
      <c r="A179" s="274"/>
      <c r="B179" s="274"/>
      <c r="C179" s="13">
        <v>169</v>
      </c>
      <c r="D179" s="13" t="s">
        <v>295</v>
      </c>
      <c r="E179" s="13" t="s">
        <v>296</v>
      </c>
      <c r="F179" s="13" t="s">
        <v>750</v>
      </c>
      <c r="G179" s="13"/>
      <c r="H179" s="276">
        <v>118.33580637</v>
      </c>
      <c r="I179" s="276">
        <v>148.92130405722224</v>
      </c>
      <c r="J179" s="276">
        <v>149.40843463424511</v>
      </c>
      <c r="K179" s="277">
        <v>149.92415279999997</v>
      </c>
      <c r="L179" s="276">
        <v>168.93886775094393</v>
      </c>
      <c r="M179" s="276">
        <v>223.96066294902198</v>
      </c>
      <c r="N179" s="274"/>
    </row>
    <row r="180" spans="1:14" x14ac:dyDescent="0.2">
      <c r="A180" s="274"/>
      <c r="B180" s="274"/>
      <c r="C180" s="13">
        <v>170</v>
      </c>
      <c r="D180" s="13" t="s">
        <v>353</v>
      </c>
      <c r="E180" s="13" t="s">
        <v>751</v>
      </c>
      <c r="F180" s="13" t="s">
        <v>514</v>
      </c>
      <c r="G180" s="13"/>
      <c r="H180" s="276">
        <v>1.576867777777778</v>
      </c>
      <c r="I180" s="276">
        <v>1.581978888888889</v>
      </c>
      <c r="J180" s="276">
        <v>1.5125708272759377</v>
      </c>
      <c r="K180" s="277">
        <v>0</v>
      </c>
      <c r="L180" s="276">
        <v>1.3964166666666669</v>
      </c>
      <c r="M180" s="276">
        <v>1.39699</v>
      </c>
      <c r="N180" s="274"/>
    </row>
    <row r="181" spans="1:14" x14ac:dyDescent="0.2">
      <c r="A181" s="274"/>
      <c r="B181" s="274"/>
      <c r="C181" s="13">
        <v>171</v>
      </c>
      <c r="D181" s="13" t="s">
        <v>752</v>
      </c>
      <c r="E181" s="13" t="s">
        <v>753</v>
      </c>
      <c r="F181" s="13" t="s">
        <v>754</v>
      </c>
      <c r="G181" s="13"/>
      <c r="H181" s="276">
        <v>108.21649472666667</v>
      </c>
      <c r="I181" s="276">
        <v>118.10365522377778</v>
      </c>
      <c r="J181" s="276">
        <v>117.47498456554212</v>
      </c>
      <c r="K181" s="277">
        <v>114.07262928</v>
      </c>
      <c r="L181" s="276">
        <v>108.85134511458334</v>
      </c>
      <c r="M181" s="276">
        <v>109.57627805</v>
      </c>
      <c r="N181" s="274"/>
    </row>
    <row r="182" spans="1:14" x14ac:dyDescent="0.2">
      <c r="A182" s="274"/>
      <c r="B182" s="274"/>
      <c r="C182" s="13">
        <v>172</v>
      </c>
      <c r="D182" s="13" t="s">
        <v>297</v>
      </c>
      <c r="E182" s="13" t="s">
        <v>298</v>
      </c>
      <c r="F182" s="13" t="s">
        <v>569</v>
      </c>
      <c r="G182" s="13"/>
      <c r="H182" s="276">
        <v>711.61332568431703</v>
      </c>
      <c r="I182" s="276">
        <v>742.84383343267268</v>
      </c>
      <c r="J182" s="276">
        <v>754.26811085870349</v>
      </c>
      <c r="K182" s="277">
        <v>789.97169919999999</v>
      </c>
      <c r="L182" s="276">
        <v>829.46663845008277</v>
      </c>
      <c r="M182" s="276">
        <v>822.11546103371734</v>
      </c>
      <c r="N182" s="274"/>
    </row>
    <row r="183" spans="1:14" x14ac:dyDescent="0.2">
      <c r="A183" s="274"/>
      <c r="B183" s="274"/>
      <c r="C183" s="13">
        <v>173</v>
      </c>
      <c r="D183" s="13" t="s">
        <v>299</v>
      </c>
      <c r="E183" s="13" t="s">
        <v>300</v>
      </c>
      <c r="F183" s="13" t="s">
        <v>595</v>
      </c>
      <c r="G183" s="13"/>
      <c r="H183" s="276">
        <v>1889.7333333333336</v>
      </c>
      <c r="I183" s="276">
        <v>2009.5888888888887</v>
      </c>
      <c r="J183" s="276">
        <v>2340.2545555555553</v>
      </c>
      <c r="K183" s="277">
        <v>2282.8610907040002</v>
      </c>
      <c r="L183" s="276">
        <v>2194.4790909090912</v>
      </c>
      <c r="M183" s="276">
        <v>2284.2675000000004</v>
      </c>
      <c r="N183" s="274"/>
    </row>
    <row r="184" spans="1:14" x14ac:dyDescent="0.2">
      <c r="A184" s="274"/>
      <c r="B184" s="274"/>
      <c r="C184" s="13">
        <v>174</v>
      </c>
      <c r="D184" s="13" t="s">
        <v>755</v>
      </c>
      <c r="E184" s="13" t="s">
        <v>756</v>
      </c>
      <c r="F184" s="13" t="s">
        <v>569</v>
      </c>
      <c r="G184" s="13"/>
      <c r="H184" s="276">
        <v>711.61332568431703</v>
      </c>
      <c r="I184" s="276">
        <v>742.84383343267268</v>
      </c>
      <c r="J184" s="276">
        <v>754.26811085870349</v>
      </c>
      <c r="K184" s="277">
        <v>789.97169919999999</v>
      </c>
      <c r="L184" s="276">
        <v>829.46663845008277</v>
      </c>
      <c r="M184" s="276">
        <v>822.11546103371734</v>
      </c>
      <c r="N184" s="274"/>
    </row>
    <row r="185" spans="1:14" x14ac:dyDescent="0.2">
      <c r="A185" s="274"/>
      <c r="B185" s="274"/>
      <c r="C185" s="13">
        <v>175</v>
      </c>
      <c r="D185" s="13" t="s">
        <v>301</v>
      </c>
      <c r="E185" s="13" t="s">
        <v>302</v>
      </c>
      <c r="F185" s="13" t="s">
        <v>757</v>
      </c>
      <c r="G185" s="13"/>
      <c r="H185" s="276">
        <v>69.833317844444451</v>
      </c>
      <c r="I185" s="276">
        <v>74.637908971111116</v>
      </c>
      <c r="J185" s="276">
        <v>92.635935761327403</v>
      </c>
      <c r="K185" s="277">
        <v>92.863631999999996</v>
      </c>
      <c r="L185" s="276">
        <v>89.78730029916666</v>
      </c>
      <c r="M185" s="276">
        <v>94.052926323999998</v>
      </c>
      <c r="N185" s="274"/>
    </row>
    <row r="186" spans="1:14" x14ac:dyDescent="0.2">
      <c r="A186" s="274"/>
      <c r="B186" s="274"/>
      <c r="C186" s="13">
        <v>176</v>
      </c>
      <c r="D186" s="13" t="s">
        <v>303</v>
      </c>
      <c r="E186" s="13" t="s">
        <v>304</v>
      </c>
      <c r="F186" s="13" t="s">
        <v>758</v>
      </c>
      <c r="G186" s="13"/>
      <c r="H186" s="276">
        <v>897.03482869177765</v>
      </c>
      <c r="I186" s="276">
        <v>1452.4296125962223</v>
      </c>
      <c r="J186" s="276">
        <v>1400.0285483625789</v>
      </c>
      <c r="K186" s="277">
        <v>788.76432527999998</v>
      </c>
      <c r="L186" s="276">
        <v>1292.9944122857501</v>
      </c>
      <c r="M186" s="276">
        <v>1310.7352366832502</v>
      </c>
      <c r="N186" s="274"/>
    </row>
    <row r="187" spans="1:14" x14ac:dyDescent="0.2">
      <c r="A187" s="274"/>
      <c r="B187" s="274"/>
      <c r="C187" s="13">
        <v>177</v>
      </c>
      <c r="D187" s="13" t="s">
        <v>759</v>
      </c>
      <c r="E187" s="13" t="s">
        <v>760</v>
      </c>
      <c r="F187" s="13" t="s">
        <v>597</v>
      </c>
      <c r="G187" s="13"/>
      <c r="H187" s="276">
        <v>711.61332568431703</v>
      </c>
      <c r="I187" s="276">
        <v>742.84383343267268</v>
      </c>
      <c r="J187" s="276">
        <v>754.26811085870349</v>
      </c>
      <c r="K187" s="277">
        <v>0</v>
      </c>
      <c r="L187" s="276">
        <v>829.46663845008277</v>
      </c>
      <c r="M187" s="276">
        <v>822.11546103371734</v>
      </c>
      <c r="N187" s="274"/>
    </row>
    <row r="188" spans="1:14" x14ac:dyDescent="0.2">
      <c r="A188" s="274"/>
      <c r="B188" s="274"/>
      <c r="C188" s="13">
        <v>178</v>
      </c>
      <c r="D188" s="13" t="s">
        <v>761</v>
      </c>
      <c r="E188" s="13" t="s">
        <v>762</v>
      </c>
      <c r="F188" s="13" t="s">
        <v>763</v>
      </c>
      <c r="G188" s="13"/>
      <c r="H188" s="276">
        <v>280.24251833444447</v>
      </c>
      <c r="I188" s="276">
        <v>281.15087011222226</v>
      </c>
      <c r="J188" s="276">
        <v>268.81527632208469</v>
      </c>
      <c r="K188" s="277">
        <v>0</v>
      </c>
      <c r="L188" s="276">
        <v>248.17116999999999</v>
      </c>
      <c r="M188" s="276">
        <v>248.27306279999999</v>
      </c>
      <c r="N188" s="274"/>
    </row>
    <row r="189" spans="1:14" x14ac:dyDescent="0.2">
      <c r="A189" s="274"/>
      <c r="B189" s="274"/>
      <c r="C189" s="13">
        <v>179</v>
      </c>
      <c r="D189" s="13" t="s">
        <v>764</v>
      </c>
      <c r="E189" s="13" t="s">
        <v>765</v>
      </c>
      <c r="F189" s="13" t="s">
        <v>766</v>
      </c>
      <c r="G189" s="13"/>
      <c r="H189" s="276">
        <v>24.244342083333336</v>
      </c>
      <c r="I189" s="276">
        <v>24.322925416666667</v>
      </c>
      <c r="J189" s="276">
        <v>23.255776469367543</v>
      </c>
      <c r="K189" s="277">
        <v>0</v>
      </c>
      <c r="L189" s="276">
        <v>21.536915624999999</v>
      </c>
      <c r="M189" s="276" t="s">
        <v>500</v>
      </c>
      <c r="N189" s="274"/>
    </row>
    <row r="190" spans="1:14" x14ac:dyDescent="0.2">
      <c r="A190" s="274"/>
      <c r="B190" s="274"/>
      <c r="C190" s="13">
        <v>180</v>
      </c>
      <c r="D190" s="13" t="s">
        <v>305</v>
      </c>
      <c r="E190" s="13" t="s">
        <v>306</v>
      </c>
      <c r="F190" s="13" t="s">
        <v>598</v>
      </c>
      <c r="G190" s="13"/>
      <c r="H190" s="276" t="s">
        <v>500</v>
      </c>
      <c r="I190" s="276" t="s">
        <v>500</v>
      </c>
      <c r="J190" s="276" t="s">
        <v>500</v>
      </c>
      <c r="K190" s="277">
        <v>29.596798479999997</v>
      </c>
      <c r="L190" s="276" t="s">
        <v>500</v>
      </c>
      <c r="M190" s="276" t="s">
        <v>500</v>
      </c>
      <c r="N190" s="274"/>
    </row>
    <row r="191" spans="1:14" x14ac:dyDescent="0.2">
      <c r="A191" s="274"/>
      <c r="B191" s="274"/>
      <c r="C191" s="13">
        <v>181</v>
      </c>
      <c r="D191" s="13" t="s">
        <v>307</v>
      </c>
      <c r="E191" s="13" t="s">
        <v>308</v>
      </c>
      <c r="F191" s="13" t="s">
        <v>767</v>
      </c>
      <c r="G191" s="13"/>
      <c r="H191" s="276">
        <v>35.66563560122222</v>
      </c>
      <c r="I191" s="276">
        <v>46.376608122222223</v>
      </c>
      <c r="J191" s="276">
        <v>63.37984091076757</v>
      </c>
      <c r="K191" s="277">
        <v>63.229423999999995</v>
      </c>
      <c r="L191" s="276">
        <v>68.225942625000044</v>
      </c>
      <c r="M191" s="276" t="s">
        <v>500</v>
      </c>
      <c r="N191" s="274"/>
    </row>
    <row r="192" spans="1:14" x14ac:dyDescent="0.2">
      <c r="A192" s="274"/>
      <c r="B192" s="274"/>
      <c r="C192" s="13">
        <v>182</v>
      </c>
      <c r="D192" s="13" t="s">
        <v>309</v>
      </c>
      <c r="E192" s="13" t="s">
        <v>310</v>
      </c>
      <c r="F192" s="13" t="s">
        <v>599</v>
      </c>
      <c r="G192" s="13"/>
      <c r="H192" s="276">
        <v>7393.3076333333338</v>
      </c>
      <c r="I192" s="276">
        <v>10587.627811111113</v>
      </c>
      <c r="J192" s="276">
        <v>10618.375188888887</v>
      </c>
      <c r="K192" s="277">
        <v>10527.112279999999</v>
      </c>
      <c r="L192" s="276">
        <v>10529.754058333334</v>
      </c>
      <c r="M192" s="276">
        <v>12442.191050000001</v>
      </c>
      <c r="N192" s="274"/>
    </row>
    <row r="193" spans="1:14" x14ac:dyDescent="0.2">
      <c r="A193" s="274"/>
      <c r="B193" s="274"/>
      <c r="C193" s="13">
        <v>183</v>
      </c>
      <c r="D193" s="13" t="s">
        <v>477</v>
      </c>
      <c r="E193" s="13" t="s">
        <v>478</v>
      </c>
      <c r="F193" s="13" t="s">
        <v>597</v>
      </c>
      <c r="G193" s="13"/>
      <c r="H193" s="276">
        <v>711.61332568431703</v>
      </c>
      <c r="I193" s="276">
        <v>742.84383343267268</v>
      </c>
      <c r="J193" s="276">
        <v>754.26811085870349</v>
      </c>
      <c r="K193" s="277">
        <v>788.76432527999998</v>
      </c>
      <c r="L193" s="276">
        <v>829.46663845008277</v>
      </c>
      <c r="M193" s="276">
        <v>822.11546103371734</v>
      </c>
      <c r="N193" s="274"/>
    </row>
    <row r="194" spans="1:14" x14ac:dyDescent="0.2">
      <c r="A194" s="274"/>
      <c r="B194" s="274"/>
      <c r="C194" s="13">
        <v>184</v>
      </c>
      <c r="D194" s="13" t="s">
        <v>768</v>
      </c>
      <c r="E194" s="13" t="s">
        <v>769</v>
      </c>
      <c r="F194" s="13" t="s">
        <v>569</v>
      </c>
      <c r="G194" s="13"/>
      <c r="H194" s="276">
        <v>711.61332568431703</v>
      </c>
      <c r="I194" s="276">
        <v>742.84383343267268</v>
      </c>
      <c r="J194" s="276">
        <v>754.26811085870349</v>
      </c>
      <c r="K194" s="277">
        <v>0</v>
      </c>
      <c r="L194" s="276">
        <v>829.46663845008277</v>
      </c>
      <c r="M194" s="276">
        <v>822.11546103371734</v>
      </c>
      <c r="N194" s="274"/>
    </row>
    <row r="195" spans="1:14" x14ac:dyDescent="0.2">
      <c r="A195" s="274"/>
      <c r="B195" s="274"/>
      <c r="C195" s="13">
        <v>185</v>
      </c>
      <c r="D195" s="13" t="s">
        <v>311</v>
      </c>
      <c r="E195" s="13" t="s">
        <v>312</v>
      </c>
      <c r="F195" s="13" t="s">
        <v>600</v>
      </c>
      <c r="G195" s="13"/>
      <c r="H195" s="276">
        <v>62.005615822999999</v>
      </c>
      <c r="I195" s="276">
        <v>64.21859762009241</v>
      </c>
      <c r="J195" s="276">
        <v>68.620905236494167</v>
      </c>
      <c r="K195" s="277">
        <v>68.540842319999996</v>
      </c>
      <c r="L195" s="276">
        <v>71.413706718835343</v>
      </c>
      <c r="M195" s="276">
        <v>85.442518464809382</v>
      </c>
      <c r="N195" s="274"/>
    </row>
    <row r="196" spans="1:14" x14ac:dyDescent="0.2">
      <c r="A196" s="274"/>
      <c r="B196" s="274"/>
      <c r="C196" s="13">
        <v>186</v>
      </c>
      <c r="D196" s="13" t="s">
        <v>313</v>
      </c>
      <c r="E196" s="13" t="s">
        <v>314</v>
      </c>
      <c r="F196" s="13" t="s">
        <v>770</v>
      </c>
      <c r="G196" s="13"/>
      <c r="H196" s="276">
        <v>6402.9356366666661</v>
      </c>
      <c r="I196" s="276">
        <v>6428.2721211111111</v>
      </c>
      <c r="J196" s="276">
        <v>6108.3335733543599</v>
      </c>
      <c r="K196" s="277">
        <v>5971.7000155999995</v>
      </c>
      <c r="L196" s="276">
        <v>5682.0898537499997</v>
      </c>
      <c r="M196" s="276">
        <v>5635.2705299999998</v>
      </c>
      <c r="N196" s="274"/>
    </row>
    <row r="197" spans="1:14" x14ac:dyDescent="0.2">
      <c r="A197" s="274"/>
      <c r="B197" s="274"/>
      <c r="C197" s="13">
        <v>187</v>
      </c>
      <c r="D197" s="13" t="s">
        <v>315</v>
      </c>
      <c r="E197" s="13" t="s">
        <v>316</v>
      </c>
      <c r="F197" s="13" t="s">
        <v>501</v>
      </c>
      <c r="G197" s="13"/>
      <c r="H197" s="276">
        <v>1.9338011596500126</v>
      </c>
      <c r="I197" s="276">
        <v>1.5158409458788311</v>
      </c>
      <c r="J197" s="276">
        <v>1.6941295795828766</v>
      </c>
      <c r="K197" s="277">
        <v>1.6821999999999999</v>
      </c>
      <c r="L197" s="276">
        <v>1.8737029032162784</v>
      </c>
      <c r="M197" s="276">
        <v>1.8925985126148825</v>
      </c>
      <c r="N197" s="274"/>
    </row>
    <row r="198" spans="1:14" x14ac:dyDescent="0.2">
      <c r="A198" s="274"/>
      <c r="B198" s="274"/>
      <c r="C198" s="13">
        <v>188</v>
      </c>
      <c r="D198" s="13" t="s">
        <v>771</v>
      </c>
      <c r="E198" s="13" t="s">
        <v>772</v>
      </c>
      <c r="F198" s="13" t="s">
        <v>773</v>
      </c>
      <c r="G198" s="13"/>
      <c r="H198" s="276">
        <v>533.71026547511815</v>
      </c>
      <c r="I198" s="276">
        <v>557.13315818903561</v>
      </c>
      <c r="J198" s="276">
        <v>565.70137061260812</v>
      </c>
      <c r="K198" s="277">
        <v>0</v>
      </c>
      <c r="L198" s="276">
        <v>622.10029496599691</v>
      </c>
      <c r="M198" s="276">
        <v>616.58690910202347</v>
      </c>
      <c r="N198" s="274"/>
    </row>
    <row r="199" spans="1:14" x14ac:dyDescent="0.2">
      <c r="A199" s="274"/>
      <c r="B199" s="274"/>
      <c r="C199" s="13">
        <v>189</v>
      </c>
      <c r="D199" s="13" t="s">
        <v>317</v>
      </c>
      <c r="E199" s="13" t="s">
        <v>318</v>
      </c>
      <c r="F199" s="13" t="s">
        <v>774</v>
      </c>
      <c r="G199" s="13"/>
      <c r="H199" s="276">
        <v>13700.312766971234</v>
      </c>
      <c r="I199" s="276">
        <v>12696.610398766665</v>
      </c>
      <c r="J199" s="276">
        <v>12181.01278063809</v>
      </c>
      <c r="K199" s="277">
        <v>11857.4094816</v>
      </c>
      <c r="L199" s="276">
        <v>11386.159149941668</v>
      </c>
      <c r="M199" s="276" t="s">
        <v>500</v>
      </c>
      <c r="N199" s="274"/>
    </row>
    <row r="200" spans="1:14" x14ac:dyDescent="0.2">
      <c r="A200" s="274"/>
      <c r="B200" s="274"/>
      <c r="C200" s="13">
        <v>190</v>
      </c>
      <c r="D200" s="13" t="s">
        <v>775</v>
      </c>
      <c r="E200" s="13" t="s">
        <v>776</v>
      </c>
      <c r="F200" s="13" t="s">
        <v>777</v>
      </c>
      <c r="G200" s="13"/>
      <c r="H200" s="276">
        <v>99.926163611111122</v>
      </c>
      <c r="I200" s="276">
        <v>114.3892725</v>
      </c>
      <c r="J200" s="276">
        <v>127.33274211492423</v>
      </c>
      <c r="K200" s="277">
        <v>0</v>
      </c>
      <c r="L200" s="276" t="s">
        <v>500</v>
      </c>
      <c r="M200" s="276" t="s">
        <v>500</v>
      </c>
      <c r="N200" s="274"/>
    </row>
    <row r="201" spans="1:14" x14ac:dyDescent="0.2">
      <c r="A201" s="274"/>
      <c r="B201" s="274"/>
      <c r="C201" s="13">
        <v>191</v>
      </c>
      <c r="D201" s="13" t="s">
        <v>479</v>
      </c>
      <c r="E201" s="13" t="s">
        <v>480</v>
      </c>
      <c r="F201" s="13" t="s">
        <v>778</v>
      </c>
      <c r="G201" s="13"/>
      <c r="H201" s="276">
        <v>13.276824066666666</v>
      </c>
      <c r="I201" s="276">
        <v>11.529704338277776</v>
      </c>
      <c r="J201" s="276">
        <v>16.4253114783134</v>
      </c>
      <c r="K201" s="277">
        <v>17.002406784000001</v>
      </c>
      <c r="L201" s="276">
        <v>18.060460339291666</v>
      </c>
      <c r="M201" s="276">
        <v>21.303367132624999</v>
      </c>
      <c r="N201" s="274"/>
    </row>
    <row r="202" spans="1:14" x14ac:dyDescent="0.2">
      <c r="A202" s="274"/>
      <c r="B202" s="274"/>
      <c r="C202" s="13">
        <v>192</v>
      </c>
      <c r="D202" s="13" t="s">
        <v>319</v>
      </c>
      <c r="E202" s="13" t="s">
        <v>320</v>
      </c>
      <c r="F202" s="13" t="s">
        <v>779</v>
      </c>
      <c r="G202" s="13"/>
      <c r="H202" s="276">
        <v>2692.7030288333331</v>
      </c>
      <c r="I202" s="276">
        <v>3223.3437458888889</v>
      </c>
      <c r="J202" s="276">
        <v>3685.5129739857493</v>
      </c>
      <c r="K202" s="277">
        <v>4459.8015999999998</v>
      </c>
      <c r="L202" s="276">
        <v>4125.7739053499999</v>
      </c>
      <c r="M202" s="276">
        <v>4449.5548022499997</v>
      </c>
      <c r="N202" s="274"/>
    </row>
    <row r="203" spans="1:14" x14ac:dyDescent="0.2">
      <c r="A203" s="274"/>
      <c r="B203" s="274"/>
      <c r="C203" s="13">
        <v>193</v>
      </c>
      <c r="D203" s="13" t="s">
        <v>780</v>
      </c>
      <c r="E203" s="13" t="s">
        <v>781</v>
      </c>
      <c r="F203" s="13" t="s">
        <v>569</v>
      </c>
      <c r="G203" s="13"/>
      <c r="H203" s="276">
        <v>711.61332568431703</v>
      </c>
      <c r="I203" s="276">
        <v>742.84383343267268</v>
      </c>
      <c r="J203" s="276">
        <v>754.26811085870349</v>
      </c>
      <c r="K203" s="277">
        <v>0</v>
      </c>
      <c r="L203" s="276">
        <v>829.46663845008277</v>
      </c>
      <c r="M203" s="276">
        <v>822.11546103371734</v>
      </c>
      <c r="N203" s="274"/>
    </row>
    <row r="204" spans="1:14" x14ac:dyDescent="0.2">
      <c r="A204" s="274"/>
      <c r="B204" s="274"/>
      <c r="C204" s="13">
        <v>194</v>
      </c>
      <c r="D204" s="13" t="s">
        <v>321</v>
      </c>
      <c r="E204" s="13" t="s">
        <v>322</v>
      </c>
      <c r="F204" s="13" t="s">
        <v>782</v>
      </c>
      <c r="G204" s="13"/>
      <c r="H204" s="276">
        <v>8.5084700000000009</v>
      </c>
      <c r="I204" s="276">
        <v>8.5084799999999987</v>
      </c>
      <c r="J204" s="276">
        <v>1496.1880735808857</v>
      </c>
      <c r="K204" s="277">
        <v>1510.244328</v>
      </c>
      <c r="L204" s="276">
        <v>1638.8590887500002</v>
      </c>
      <c r="M204" s="276">
        <v>1747.1788124999998</v>
      </c>
      <c r="N204" s="274"/>
    </row>
    <row r="205" spans="1:14" x14ac:dyDescent="0.2">
      <c r="A205" s="274"/>
      <c r="B205" s="274"/>
      <c r="C205" s="13">
        <v>195</v>
      </c>
      <c r="D205" s="13" t="s">
        <v>323</v>
      </c>
      <c r="E205" s="13" t="s">
        <v>324</v>
      </c>
      <c r="F205" s="13" t="s">
        <v>603</v>
      </c>
      <c r="G205" s="13"/>
      <c r="H205" s="276" t="s">
        <v>500</v>
      </c>
      <c r="I205" s="276" t="s">
        <v>500</v>
      </c>
      <c r="J205" s="276" t="s">
        <v>500</v>
      </c>
      <c r="K205" s="277">
        <v>426.87211070399997</v>
      </c>
      <c r="L205" s="276" t="s">
        <v>500</v>
      </c>
      <c r="M205" s="276" t="s">
        <v>500</v>
      </c>
      <c r="N205" s="274"/>
    </row>
    <row r="206" spans="1:14" x14ac:dyDescent="0.2">
      <c r="A206" s="274"/>
      <c r="B206" s="274"/>
      <c r="C206" s="13">
        <v>196</v>
      </c>
      <c r="D206" s="13" t="s">
        <v>325</v>
      </c>
      <c r="E206" s="13" t="s">
        <v>326</v>
      </c>
      <c r="F206" s="13" t="s">
        <v>783</v>
      </c>
      <c r="G206" s="13"/>
      <c r="H206" s="276">
        <v>221.61208682866666</v>
      </c>
      <c r="I206" s="276">
        <v>248.74567301466666</v>
      </c>
      <c r="J206" s="276">
        <v>653.31230382420154</v>
      </c>
      <c r="K206" s="277">
        <v>707.40668799999992</v>
      </c>
      <c r="L206" s="276">
        <v>690.69175134218176</v>
      </c>
      <c r="M206" s="276" t="s">
        <v>500</v>
      </c>
      <c r="N206" s="274"/>
    </row>
    <row r="207" spans="1:14" x14ac:dyDescent="0.2">
      <c r="A207" s="274"/>
      <c r="B207" s="274"/>
      <c r="C207" s="13">
        <v>197</v>
      </c>
      <c r="D207" s="13" t="s">
        <v>327</v>
      </c>
      <c r="E207" s="13" t="s">
        <v>328</v>
      </c>
      <c r="F207" s="13" t="s">
        <v>784</v>
      </c>
      <c r="G207" s="13"/>
      <c r="H207" s="276">
        <v>38.386306777777776</v>
      </c>
      <c r="I207" s="276">
        <v>45.66487354444444</v>
      </c>
      <c r="J207" s="276">
        <v>47.754329284494915</v>
      </c>
      <c r="K207" s="277">
        <v>56488.375199999995</v>
      </c>
      <c r="L207" s="276">
        <v>56.550187466666664</v>
      </c>
      <c r="M207" s="276">
        <v>70.185787925</v>
      </c>
      <c r="N207" s="274"/>
    </row>
    <row r="208" spans="1:14" x14ac:dyDescent="0.2">
      <c r="A208" s="274"/>
      <c r="B208" s="274"/>
      <c r="C208" s="13">
        <v>198</v>
      </c>
      <c r="D208" s="13" t="s">
        <v>329</v>
      </c>
      <c r="E208" s="13" t="s">
        <v>330</v>
      </c>
      <c r="F208" s="13" t="s">
        <v>569</v>
      </c>
      <c r="G208" s="13"/>
      <c r="H208" s="276">
        <v>711.61332568431703</v>
      </c>
      <c r="I208" s="276">
        <v>742.84383343267268</v>
      </c>
      <c r="J208" s="276">
        <v>754.26811085870349</v>
      </c>
      <c r="K208" s="277">
        <v>789.97169919999999</v>
      </c>
      <c r="L208" s="276">
        <v>829.46663845008277</v>
      </c>
      <c r="M208" s="276">
        <v>822.11546103371734</v>
      </c>
      <c r="N208" s="274"/>
    </row>
    <row r="209" spans="1:14" x14ac:dyDescent="0.2">
      <c r="A209" s="274"/>
      <c r="B209" s="274"/>
      <c r="C209" s="13">
        <v>199</v>
      </c>
      <c r="D209" s="13" t="s">
        <v>331</v>
      </c>
      <c r="E209" s="13" t="s">
        <v>332</v>
      </c>
      <c r="F209" s="13" t="s">
        <v>604</v>
      </c>
      <c r="G209" s="13"/>
      <c r="H209" s="276">
        <v>111.8704324111111</v>
      </c>
      <c r="I209" s="276">
        <v>118.67332895555556</v>
      </c>
      <c r="J209" s="276">
        <v>149.95274920242932</v>
      </c>
      <c r="K209" s="277">
        <v>144.91499999999999</v>
      </c>
      <c r="L209" s="276">
        <v>143.52551830000002</v>
      </c>
      <c r="M209" s="276">
        <v>149.68742374999999</v>
      </c>
      <c r="N209" s="274"/>
    </row>
    <row r="210" spans="1:14" x14ac:dyDescent="0.2">
      <c r="A210" s="274"/>
      <c r="B210" s="274"/>
      <c r="C210" s="13">
        <v>200</v>
      </c>
      <c r="D210" s="13" t="s">
        <v>785</v>
      </c>
      <c r="E210" s="13" t="s">
        <v>786</v>
      </c>
      <c r="F210" s="13">
        <v>0</v>
      </c>
      <c r="G210" s="13"/>
      <c r="H210" s="276" t="s">
        <v>500</v>
      </c>
      <c r="I210" s="276" t="s">
        <v>500</v>
      </c>
      <c r="J210" s="276" t="s">
        <v>500</v>
      </c>
      <c r="K210" s="277">
        <v>0</v>
      </c>
      <c r="L210" s="276" t="s">
        <v>500</v>
      </c>
      <c r="M210" s="276" t="s">
        <v>500</v>
      </c>
      <c r="N210" s="274"/>
    </row>
    <row r="211" spans="1:14" x14ac:dyDescent="0.2">
      <c r="A211" s="274"/>
      <c r="B211" s="274"/>
      <c r="C211" s="13">
        <v>201</v>
      </c>
      <c r="D211" s="13" t="s">
        <v>333</v>
      </c>
      <c r="E211" s="13" t="s">
        <v>334</v>
      </c>
      <c r="F211" s="13" t="s">
        <v>787</v>
      </c>
      <c r="G211" s="13"/>
      <c r="H211" s="276">
        <v>864.4709974696691</v>
      </c>
      <c r="I211" s="276">
        <v>950.16740966846896</v>
      </c>
      <c r="J211" s="276">
        <v>1034.0970990528156</v>
      </c>
      <c r="K211" s="277">
        <v>1018.4309043199999</v>
      </c>
      <c r="L211" s="276">
        <v>1007.8850112280234</v>
      </c>
      <c r="M211" s="276">
        <v>1068.4010726185249</v>
      </c>
      <c r="N211" s="274"/>
    </row>
    <row r="212" spans="1:14" x14ac:dyDescent="0.2">
      <c r="A212" s="274"/>
      <c r="B212" s="274"/>
      <c r="C212" s="13">
        <v>202</v>
      </c>
      <c r="D212" s="13" t="s">
        <v>788</v>
      </c>
      <c r="E212" s="13" t="s">
        <v>789</v>
      </c>
      <c r="F212" s="13" t="s">
        <v>790</v>
      </c>
      <c r="G212" s="13"/>
      <c r="H212" s="276">
        <v>12.22737090569958</v>
      </c>
      <c r="I212" s="276">
        <v>12.083273897806643</v>
      </c>
      <c r="J212" s="276">
        <v>11.133163781480398</v>
      </c>
      <c r="K212" s="277">
        <v>0</v>
      </c>
      <c r="L212" s="276">
        <v>11.088542273561918</v>
      </c>
      <c r="M212" s="276">
        <v>11.14555256072315</v>
      </c>
      <c r="N212" s="274"/>
    </row>
    <row r="213" spans="1:14" x14ac:dyDescent="0.2">
      <c r="A213" s="274"/>
      <c r="B213" s="274"/>
      <c r="C213" s="13">
        <v>203</v>
      </c>
      <c r="D213" s="13" t="s">
        <v>791</v>
      </c>
      <c r="E213" s="13" t="s">
        <v>792</v>
      </c>
      <c r="F213" s="13" t="s">
        <v>793</v>
      </c>
      <c r="G213" s="13"/>
      <c r="H213" s="276">
        <v>3.321465734333334</v>
      </c>
      <c r="I213" s="276">
        <v>4.2085090564980554</v>
      </c>
      <c r="J213" s="276">
        <v>8.6950737095538422</v>
      </c>
      <c r="K213" s="277">
        <v>0</v>
      </c>
      <c r="L213" s="276" t="s">
        <v>500</v>
      </c>
      <c r="M213" s="276">
        <v>8.5108720488225007</v>
      </c>
      <c r="N213" s="274"/>
    </row>
    <row r="214" spans="1:14" x14ac:dyDescent="0.2">
      <c r="A214" s="274"/>
      <c r="B214" s="274"/>
      <c r="C214" s="13">
        <v>204</v>
      </c>
      <c r="D214" s="13" t="s">
        <v>794</v>
      </c>
      <c r="E214" s="13" t="s">
        <v>795</v>
      </c>
      <c r="F214" s="13" t="s">
        <v>796</v>
      </c>
      <c r="G214" s="13"/>
      <c r="H214" s="276">
        <v>4712.5832844666675</v>
      </c>
      <c r="I214" s="276">
        <v>6893.0304082222219</v>
      </c>
      <c r="J214" s="276">
        <v>6900.3477403120305</v>
      </c>
      <c r="K214" s="277">
        <v>0</v>
      </c>
      <c r="L214" s="276">
        <v>6913.6046654499996</v>
      </c>
      <c r="M214" s="276">
        <v>8220.6298490875015</v>
      </c>
      <c r="N214" s="274"/>
    </row>
    <row r="215" spans="1:14" x14ac:dyDescent="0.2">
      <c r="A215" s="274"/>
      <c r="B215" s="274"/>
      <c r="C215" s="13">
        <v>205</v>
      </c>
      <c r="D215" s="13" t="s">
        <v>335</v>
      </c>
      <c r="E215" s="13" t="s">
        <v>336</v>
      </c>
      <c r="F215" s="13" t="s">
        <v>569</v>
      </c>
      <c r="G215" s="13"/>
      <c r="H215" s="276">
        <v>711.61332568431703</v>
      </c>
      <c r="I215" s="276">
        <v>742.84383343267268</v>
      </c>
      <c r="J215" s="276">
        <v>754.26811085870349</v>
      </c>
      <c r="K215" s="277">
        <v>789.97169919999999</v>
      </c>
      <c r="L215" s="276">
        <v>829.46663845008277</v>
      </c>
      <c r="M215" s="276">
        <v>822.11546103371734</v>
      </c>
      <c r="N215" s="274"/>
    </row>
    <row r="216" spans="1:14" x14ac:dyDescent="0.2">
      <c r="A216" s="274"/>
      <c r="B216" s="274"/>
      <c r="C216" s="13">
        <v>206</v>
      </c>
      <c r="D216" s="13" t="s">
        <v>797</v>
      </c>
      <c r="E216" s="13" t="s">
        <v>798</v>
      </c>
      <c r="F216" s="13" t="s">
        <v>799</v>
      </c>
      <c r="G216" s="13"/>
      <c r="H216" s="276" t="s">
        <v>500</v>
      </c>
      <c r="I216" s="276" t="s">
        <v>500</v>
      </c>
      <c r="J216" s="276" t="s">
        <v>500</v>
      </c>
      <c r="K216" s="277">
        <v>0</v>
      </c>
      <c r="L216" s="276" t="s">
        <v>500</v>
      </c>
      <c r="M216" s="276" t="s">
        <v>500</v>
      </c>
      <c r="N216" s="274"/>
    </row>
    <row r="217" spans="1:14" x14ac:dyDescent="0.2">
      <c r="A217" s="274"/>
      <c r="B217" s="274"/>
      <c r="C217" s="13">
        <v>207</v>
      </c>
      <c r="D217" s="13" t="s">
        <v>800</v>
      </c>
      <c r="E217" s="13" t="s">
        <v>801</v>
      </c>
      <c r="F217" s="13" t="s">
        <v>802</v>
      </c>
      <c r="G217" s="13"/>
      <c r="H217" s="276" t="s">
        <v>500</v>
      </c>
      <c r="I217" s="276">
        <v>4.8153819599999999</v>
      </c>
      <c r="J217" s="276">
        <v>4.4620839404640167</v>
      </c>
      <c r="K217" s="277">
        <v>0</v>
      </c>
      <c r="L217" s="276">
        <v>4.1222951363636362</v>
      </c>
      <c r="M217" s="276">
        <v>38.716772512749998</v>
      </c>
      <c r="N217" s="274"/>
    </row>
    <row r="218" spans="1:14" x14ac:dyDescent="0.2">
      <c r="A218" s="274"/>
      <c r="B218" s="274"/>
      <c r="C218" s="13">
        <v>208</v>
      </c>
      <c r="D218" s="13" t="s">
        <v>803</v>
      </c>
      <c r="E218" s="13" t="s">
        <v>804</v>
      </c>
      <c r="F218" s="13" t="s">
        <v>805</v>
      </c>
      <c r="G218" s="13"/>
      <c r="H218" s="276">
        <v>23211.68120966111</v>
      </c>
      <c r="I218" s="276">
        <v>27742.486002273203</v>
      </c>
      <c r="J218" s="276">
        <v>28172.918647879575</v>
      </c>
      <c r="K218" s="277">
        <v>29339.33296</v>
      </c>
      <c r="L218" s="276">
        <v>30975.641130921635</v>
      </c>
      <c r="M218" s="276">
        <v>30773.663707274998</v>
      </c>
      <c r="N218" s="274"/>
    </row>
    <row r="219" spans="1:14" x14ac:dyDescent="0.2">
      <c r="A219" s="274"/>
      <c r="B219" s="274"/>
      <c r="C219" s="13">
        <v>209</v>
      </c>
      <c r="D219" s="13" t="s">
        <v>806</v>
      </c>
      <c r="E219" s="13" t="s">
        <v>807</v>
      </c>
      <c r="F219" s="13" t="s">
        <v>597</v>
      </c>
      <c r="G219" s="13"/>
      <c r="H219" s="276">
        <v>711.61332568431703</v>
      </c>
      <c r="I219" s="276">
        <v>742.84383343267268</v>
      </c>
      <c r="J219" s="276">
        <v>754.26811085870349</v>
      </c>
      <c r="K219" s="277">
        <v>0</v>
      </c>
      <c r="L219" s="276">
        <v>829.46663845008277</v>
      </c>
      <c r="M219" s="276">
        <v>822.11546103371734</v>
      </c>
      <c r="N219" s="274"/>
    </row>
    <row r="220" spans="1:14" x14ac:dyDescent="0.2">
      <c r="A220" s="274"/>
      <c r="B220" s="274"/>
      <c r="C220" s="13">
        <v>210</v>
      </c>
      <c r="D220" s="13" t="s">
        <v>337</v>
      </c>
      <c r="E220" s="13" t="s">
        <v>338</v>
      </c>
      <c r="F220" s="13" t="s">
        <v>569</v>
      </c>
      <c r="G220" s="13"/>
      <c r="H220" s="276">
        <v>711.61332568431703</v>
      </c>
      <c r="I220" s="276">
        <v>742.84383343267268</v>
      </c>
      <c r="J220" s="276">
        <v>754.26811085870349</v>
      </c>
      <c r="K220" s="277">
        <v>789.97169919999999</v>
      </c>
      <c r="L220" s="276">
        <v>829.46663845008277</v>
      </c>
      <c r="M220" s="276">
        <v>822.11546103371734</v>
      </c>
      <c r="N220" s="274"/>
    </row>
    <row r="221" spans="1:14" x14ac:dyDescent="0.2">
      <c r="A221" s="274"/>
      <c r="B221" s="274"/>
      <c r="C221" s="13">
        <v>211</v>
      </c>
      <c r="D221" s="13" t="s">
        <v>808</v>
      </c>
      <c r="E221" s="13" t="s">
        <v>809</v>
      </c>
      <c r="F221" s="13" t="s">
        <v>514</v>
      </c>
      <c r="G221" s="13"/>
      <c r="H221" s="276">
        <v>1.576867777777778</v>
      </c>
      <c r="I221" s="276">
        <v>1.581978888888889</v>
      </c>
      <c r="J221" s="276">
        <v>1.5125708272759377</v>
      </c>
      <c r="K221" s="277">
        <v>1.4670399999999999</v>
      </c>
      <c r="L221" s="276">
        <v>1.3964166666666669</v>
      </c>
      <c r="M221" s="276">
        <v>1.39699</v>
      </c>
      <c r="N221" s="274"/>
    </row>
    <row r="222" spans="1:14" x14ac:dyDescent="0.2">
      <c r="A222" s="274"/>
      <c r="B222" s="274"/>
      <c r="C222" s="13">
        <v>212</v>
      </c>
      <c r="D222" s="13" t="s">
        <v>810</v>
      </c>
      <c r="E222" s="13" t="s">
        <v>811</v>
      </c>
      <c r="F222" s="13" t="s">
        <v>501</v>
      </c>
      <c r="G222" s="13"/>
      <c r="H222" s="276">
        <v>1.9338011596500126</v>
      </c>
      <c r="I222" s="276">
        <v>1.5158409458788311</v>
      </c>
      <c r="J222" s="276">
        <v>1.6941295795828766</v>
      </c>
      <c r="K222" s="277">
        <v>1.6821999999999999</v>
      </c>
      <c r="L222" s="276">
        <v>1.8737029032162784</v>
      </c>
      <c r="M222" s="276">
        <v>1.8925985126148825</v>
      </c>
      <c r="N222" s="274"/>
    </row>
    <row r="223" spans="1:14" x14ac:dyDescent="0.2">
      <c r="A223" s="274"/>
      <c r="B223" s="274"/>
      <c r="C223" s="13">
        <v>213</v>
      </c>
      <c r="D223" s="13" t="s">
        <v>339</v>
      </c>
      <c r="E223" s="13" t="s">
        <v>340</v>
      </c>
      <c r="F223" s="13" t="s">
        <v>605</v>
      </c>
      <c r="G223" s="13"/>
      <c r="H223" s="276">
        <v>1914.4264443222226</v>
      </c>
      <c r="I223" s="276">
        <v>2472.2331085358892</v>
      </c>
      <c r="J223" s="276">
        <v>2514.9293439937956</v>
      </c>
      <c r="K223" s="277">
        <v>2483.6987199999999</v>
      </c>
      <c r="L223" s="276">
        <v>2795.9306398134904</v>
      </c>
      <c r="M223" s="276">
        <v>3043.8030591000002</v>
      </c>
      <c r="N223" s="274"/>
    </row>
    <row r="224" spans="1:14" x14ac:dyDescent="0.2">
      <c r="A224" s="274"/>
      <c r="B224" s="274"/>
      <c r="C224" s="13">
        <v>214</v>
      </c>
      <c r="D224" s="13" t="s">
        <v>341</v>
      </c>
      <c r="E224" s="13" t="s">
        <v>342</v>
      </c>
      <c r="F224" s="13" t="s">
        <v>606</v>
      </c>
      <c r="G224" s="13"/>
      <c r="H224" s="276">
        <v>2768.2044905777784</v>
      </c>
      <c r="I224" s="276">
        <v>3957.5017357555562</v>
      </c>
      <c r="J224" s="276">
        <v>3961.9013382041148</v>
      </c>
      <c r="K224" s="277">
        <v>4071.0359999999996</v>
      </c>
      <c r="L224" s="276">
        <v>4555.4210145500001</v>
      </c>
      <c r="M224" s="276">
        <v>4724.0695920960152</v>
      </c>
      <c r="N224" s="274"/>
    </row>
    <row r="225" spans="1:14" x14ac:dyDescent="0.2">
      <c r="A225" s="274"/>
      <c r="B225" s="274"/>
      <c r="C225" s="13">
        <v>215</v>
      </c>
      <c r="D225" s="13" t="s">
        <v>343</v>
      </c>
      <c r="E225" s="13" t="s">
        <v>344</v>
      </c>
      <c r="F225" s="13" t="s">
        <v>607</v>
      </c>
      <c r="G225" s="13"/>
      <c r="H225" s="276" t="s">
        <v>500</v>
      </c>
      <c r="I225" s="276" t="s">
        <v>500</v>
      </c>
      <c r="J225" s="276" t="s">
        <v>500</v>
      </c>
      <c r="K225" s="277">
        <v>3541.3758783999997</v>
      </c>
      <c r="L225" s="276" t="s">
        <v>500</v>
      </c>
      <c r="M225" s="276" t="s">
        <v>500</v>
      </c>
      <c r="N225" s="274"/>
    </row>
    <row r="226" spans="1:14" x14ac:dyDescent="0.2">
      <c r="A226" s="274"/>
      <c r="B226" s="274"/>
      <c r="C226" s="13">
        <v>216</v>
      </c>
      <c r="D226" s="13" t="s">
        <v>345</v>
      </c>
      <c r="E226" s="13" t="s">
        <v>346</v>
      </c>
      <c r="F226" s="13" t="s">
        <v>608</v>
      </c>
      <c r="G226" s="13"/>
      <c r="H226" s="276">
        <v>25835.882501111115</v>
      </c>
      <c r="I226" s="276">
        <v>32453.432215555556</v>
      </c>
      <c r="J226" s="276">
        <v>31992.064889243287</v>
      </c>
      <c r="K226" s="245">
        <v>31109.243040000001</v>
      </c>
      <c r="L226" s="276">
        <v>30299.842706363637</v>
      </c>
      <c r="M226" s="276">
        <v>30252.276999999998</v>
      </c>
      <c r="N226" s="274"/>
    </row>
    <row r="227" spans="1:14" x14ac:dyDescent="0.2">
      <c r="A227" s="274"/>
      <c r="B227" s="274"/>
      <c r="C227" s="13">
        <v>217</v>
      </c>
      <c r="D227" s="13" t="s">
        <v>347</v>
      </c>
      <c r="E227" s="13" t="s">
        <v>348</v>
      </c>
      <c r="F227" s="13" t="s">
        <v>609</v>
      </c>
      <c r="G227" s="13"/>
      <c r="H227" s="276">
        <v>161.91716416666668</v>
      </c>
      <c r="I227" s="276">
        <v>143.64153787777778</v>
      </c>
      <c r="J227" s="276">
        <v>147.50372721198258</v>
      </c>
      <c r="K227" s="277">
        <v>153.2029872</v>
      </c>
      <c r="L227" s="276">
        <v>152.8277952818182</v>
      </c>
      <c r="M227" s="276">
        <v>153.43955726666667</v>
      </c>
      <c r="N227" s="274"/>
    </row>
    <row r="228" spans="1:14" x14ac:dyDescent="0.2">
      <c r="A228" s="274"/>
      <c r="B228" s="274"/>
      <c r="C228" s="13">
        <v>218</v>
      </c>
      <c r="D228" s="13" t="s">
        <v>812</v>
      </c>
      <c r="E228" s="13" t="s">
        <v>813</v>
      </c>
      <c r="F228" s="13" t="s">
        <v>814</v>
      </c>
      <c r="G228" s="13"/>
      <c r="H228" s="276">
        <v>4.2222851696452794</v>
      </c>
      <c r="I228" s="276">
        <v>3.6260300467339537</v>
      </c>
      <c r="J228" s="276">
        <v>3.5448550869189992</v>
      </c>
      <c r="K228" s="277">
        <v>0</v>
      </c>
      <c r="L228" s="276">
        <v>3.5894418367612952</v>
      </c>
      <c r="M228" s="276">
        <v>3.6274959470730526</v>
      </c>
      <c r="N228" s="274"/>
    </row>
    <row r="229" spans="1:14" x14ac:dyDescent="0.2">
      <c r="A229" s="274"/>
      <c r="B229" s="274"/>
      <c r="C229" s="13">
        <v>219</v>
      </c>
      <c r="D229" s="13" t="s">
        <v>349</v>
      </c>
      <c r="E229" s="13" t="s">
        <v>350</v>
      </c>
      <c r="F229" s="13" t="s">
        <v>815</v>
      </c>
      <c r="G229" s="13"/>
      <c r="H229" s="276">
        <v>315.06918382222227</v>
      </c>
      <c r="I229" s="276">
        <v>338.22708644444441</v>
      </c>
      <c r="J229" s="276">
        <v>325.03634507332623</v>
      </c>
      <c r="K229" s="277">
        <v>0</v>
      </c>
      <c r="L229" s="276">
        <v>300.07597750000002</v>
      </c>
      <c r="M229" s="276">
        <v>300.19918109999998</v>
      </c>
      <c r="N229" s="274"/>
    </row>
    <row r="230" spans="1:14" x14ac:dyDescent="0.2">
      <c r="A230" s="274"/>
      <c r="B230" s="274"/>
      <c r="C230" s="13">
        <v>220</v>
      </c>
      <c r="D230" s="13" t="s">
        <v>816</v>
      </c>
      <c r="E230" s="13" t="s">
        <v>817</v>
      </c>
      <c r="F230" s="13" t="s">
        <v>818</v>
      </c>
      <c r="G230" s="13"/>
      <c r="H230" s="276">
        <v>6.1457824881567387</v>
      </c>
      <c r="I230" s="276">
        <v>7.7210978176305547</v>
      </c>
      <c r="J230" s="276">
        <v>9.3376726395078311</v>
      </c>
      <c r="K230" s="277">
        <v>0</v>
      </c>
      <c r="L230" s="276">
        <v>12.273181223074069</v>
      </c>
      <c r="M230" s="276">
        <v>15.118738795833375</v>
      </c>
      <c r="N230" s="274"/>
    </row>
    <row r="231" spans="1:14" s="240" customFormat="1" x14ac:dyDescent="0.2">
      <c r="A231" s="274"/>
      <c r="B231" s="274"/>
      <c r="C231" s="13"/>
      <c r="D231" s="13"/>
      <c r="E231" s="13"/>
      <c r="F231" s="13"/>
      <c r="G231" s="13"/>
      <c r="H231" s="276"/>
      <c r="I231" s="276"/>
      <c r="J231" s="276"/>
      <c r="K231" s="277"/>
      <c r="L231" s="276"/>
      <c r="M231" s="276"/>
      <c r="N231" s="274"/>
    </row>
    <row r="232" spans="1:14" s="240" customFormat="1" x14ac:dyDescent="0.2">
      <c r="A232" s="274"/>
      <c r="B232" s="274"/>
      <c r="C232" s="13"/>
      <c r="D232" s="13"/>
      <c r="E232" s="13"/>
      <c r="F232" s="13"/>
      <c r="G232" s="13"/>
      <c r="H232" s="276"/>
      <c r="I232" s="276"/>
      <c r="J232" s="276"/>
      <c r="K232" s="277"/>
      <c r="L232" s="276"/>
      <c r="M232" s="276"/>
      <c r="N232" s="274"/>
    </row>
    <row r="233" spans="1:14" s="240" customFormat="1" x14ac:dyDescent="0.2">
      <c r="A233" s="274"/>
      <c r="B233" s="274"/>
      <c r="C233" s="13"/>
      <c r="D233" s="13"/>
      <c r="E233" s="13"/>
      <c r="F233" s="13"/>
      <c r="G233" s="13"/>
      <c r="H233" s="276"/>
      <c r="I233" s="276"/>
      <c r="J233" s="276"/>
      <c r="K233" s="277"/>
      <c r="L233" s="276"/>
      <c r="M233" s="276"/>
      <c r="N233" s="274"/>
    </row>
    <row r="234" spans="1:14" x14ac:dyDescent="0.2">
      <c r="A234" s="274"/>
      <c r="B234" s="274"/>
      <c r="C234" s="274"/>
      <c r="D234" s="274"/>
      <c r="E234" s="274"/>
      <c r="F234" s="275"/>
      <c r="G234" s="275"/>
      <c r="H234" s="275"/>
      <c r="I234" s="275"/>
      <c r="J234" s="274"/>
      <c r="K234" s="274"/>
      <c r="L234" s="274"/>
      <c r="M234" s="274"/>
      <c r="N234" s="275"/>
    </row>
    <row r="235" spans="1:14" x14ac:dyDescent="0.2">
      <c r="H235">
        <v>3</v>
      </c>
      <c r="I235">
        <v>4</v>
      </c>
      <c r="J235" s="240">
        <v>5</v>
      </c>
      <c r="K235" s="240">
        <v>6</v>
      </c>
      <c r="L235" s="240">
        <v>7</v>
      </c>
      <c r="M235" s="240">
        <v>8</v>
      </c>
    </row>
    <row r="237" spans="1:14" ht="44.25" customHeight="1" x14ac:dyDescent="0.2">
      <c r="H237" s="8">
        <f>+H$10</f>
        <v>2008</v>
      </c>
      <c r="I237" s="8">
        <f t="shared" ref="I237:M237" si="1">+I$10</f>
        <v>2011</v>
      </c>
      <c r="J237" s="8">
        <f t="shared" si="1"/>
        <v>2014</v>
      </c>
      <c r="K237" s="8" t="str">
        <f t="shared" si="1"/>
        <v>2014 UPU td tool 2015</v>
      </c>
      <c r="L237" s="8">
        <f t="shared" si="1"/>
        <v>2015</v>
      </c>
      <c r="M237" s="8" t="str">
        <f t="shared" si="1"/>
        <v>2016 Jan-Apr</v>
      </c>
    </row>
    <row r="238" spans="1:14" x14ac:dyDescent="0.2">
      <c r="D238" s="13" t="s">
        <v>1061</v>
      </c>
      <c r="E238" s="13" t="s">
        <v>1149</v>
      </c>
      <c r="F238" s="13" t="s">
        <v>1061</v>
      </c>
      <c r="H238" s="258">
        <v>1</v>
      </c>
      <c r="I238" s="258">
        <v>1</v>
      </c>
      <c r="J238" s="258">
        <v>1</v>
      </c>
      <c r="K238" s="258">
        <v>1</v>
      </c>
      <c r="L238" s="258">
        <v>1</v>
      </c>
      <c r="M238" s="258">
        <v>1</v>
      </c>
    </row>
    <row r="239" spans="1:14" x14ac:dyDescent="0.2">
      <c r="D239" s="13" t="s">
        <v>514</v>
      </c>
      <c r="E239" s="13" t="s">
        <v>1150</v>
      </c>
      <c r="F239" s="13" t="s">
        <v>514</v>
      </c>
      <c r="H239" s="258">
        <f>VLOOKUP($F239,$F$11:$M$230,H$235,FALSE)</f>
        <v>1.576867777777778</v>
      </c>
      <c r="I239" s="258">
        <f t="shared" ref="I239:M239" si="2">VLOOKUP($F239,$F$11:$M$230,I$235,FALSE)</f>
        <v>1.581978888888889</v>
      </c>
      <c r="J239" s="258">
        <f t="shared" si="2"/>
        <v>1.5125708272759377</v>
      </c>
      <c r="K239" s="258">
        <f t="shared" si="2"/>
        <v>1.4670399999999999</v>
      </c>
      <c r="L239" s="258">
        <f t="shared" si="2"/>
        <v>1.3964166666666669</v>
      </c>
      <c r="M239" s="258">
        <f t="shared" si="2"/>
        <v>1.39699</v>
      </c>
    </row>
    <row r="240" spans="1:14" x14ac:dyDescent="0.2">
      <c r="D240" s="13" t="s">
        <v>499</v>
      </c>
      <c r="E240" s="13" t="s">
        <v>1151</v>
      </c>
      <c r="F240" s="13" t="s">
        <v>499</v>
      </c>
      <c r="H240" s="258">
        <f t="shared" ref="H240:M248" si="3">VLOOKUP($F240,$F$11:$M$230,H$235,FALSE)</f>
        <v>1.0848475215361937</v>
      </c>
      <c r="I240" s="258">
        <f t="shared" si="3"/>
        <v>1.1324581236768154</v>
      </c>
      <c r="J240" s="258">
        <f t="shared" si="3"/>
        <v>1.1498743223392758</v>
      </c>
      <c r="K240" s="258">
        <f t="shared" si="3"/>
        <v>1.17232</v>
      </c>
      <c r="L240" s="258">
        <f t="shared" si="3"/>
        <v>1.2645137386293333</v>
      </c>
      <c r="M240" s="258">
        <f t="shared" si="3"/>
        <v>1.25330694090271</v>
      </c>
    </row>
    <row r="241" spans="4:13" x14ac:dyDescent="0.2">
      <c r="D241" s="13" t="s">
        <v>501</v>
      </c>
      <c r="E241" s="13" t="s">
        <v>1152</v>
      </c>
      <c r="F241" s="13" t="s">
        <v>501</v>
      </c>
      <c r="H241" s="258">
        <f t="shared" si="3"/>
        <v>1.9338011596500126</v>
      </c>
      <c r="I241" s="258">
        <f t="shared" si="3"/>
        <v>1.5158409458788311</v>
      </c>
      <c r="J241" s="258">
        <f t="shared" si="3"/>
        <v>1.6941295795828766</v>
      </c>
      <c r="K241" s="258">
        <f t="shared" si="3"/>
        <v>1.6821999999999999</v>
      </c>
      <c r="L241" s="258">
        <f t="shared" si="3"/>
        <v>1.8737029032162784</v>
      </c>
      <c r="M241" s="258">
        <f t="shared" si="3"/>
        <v>1.8925985126148825</v>
      </c>
    </row>
    <row r="242" spans="4:13" x14ac:dyDescent="0.2">
      <c r="D242" s="13" t="s">
        <v>502</v>
      </c>
      <c r="E242" s="13" t="s">
        <v>1153</v>
      </c>
      <c r="F242" s="13" t="s">
        <v>502</v>
      </c>
      <c r="H242" s="258">
        <f t="shared" si="3"/>
        <v>1.7158949506666668</v>
      </c>
      <c r="I242" s="258">
        <f t="shared" si="3"/>
        <v>1.5598418991111112</v>
      </c>
      <c r="J242" s="258">
        <f t="shared" si="3"/>
        <v>1.6821199282773276</v>
      </c>
      <c r="K242" s="258">
        <f t="shared" si="3"/>
        <v>1.65849</v>
      </c>
      <c r="L242" s="258">
        <f t="shared" si="3"/>
        <v>1.7997848443333331</v>
      </c>
      <c r="M242" s="258">
        <f t="shared" si="3"/>
        <v>1.854419338</v>
      </c>
    </row>
    <row r="243" spans="4:13" x14ac:dyDescent="0.2">
      <c r="D243" s="13" t="s">
        <v>503</v>
      </c>
      <c r="E243" s="13" t="s">
        <v>1154</v>
      </c>
      <c r="F243" s="13" t="s">
        <v>503</v>
      </c>
      <c r="H243" s="258">
        <f t="shared" si="3"/>
        <v>1.6971653298888887</v>
      </c>
      <c r="I243" s="258">
        <f t="shared" si="3"/>
        <v>1.393526054888889</v>
      </c>
      <c r="J243" s="258">
        <f t="shared" si="3"/>
        <v>1.3935086465749968</v>
      </c>
      <c r="K243" s="258">
        <f t="shared" si="3"/>
        <v>1.4085099999999999</v>
      </c>
      <c r="L243" s="258">
        <f t="shared" si="3"/>
        <v>1.3455428162500003</v>
      </c>
      <c r="M243" s="258">
        <f t="shared" si="3"/>
        <v>1.377737472</v>
      </c>
    </row>
    <row r="244" spans="4:13" x14ac:dyDescent="0.2">
      <c r="D244" s="13" t="s">
        <v>504</v>
      </c>
      <c r="E244" s="13" t="s">
        <v>1155</v>
      </c>
      <c r="F244" s="13" t="s">
        <v>504</v>
      </c>
      <c r="H244" s="258">
        <f t="shared" si="3"/>
        <v>8.0762931963333333</v>
      </c>
      <c r="I244" s="258">
        <f t="shared" si="3"/>
        <v>8.435156881666666</v>
      </c>
      <c r="J244" s="258">
        <f t="shared" si="3"/>
        <v>8.5804716069183158</v>
      </c>
      <c r="K244" s="258">
        <f t="shared" si="3"/>
        <v>8.7266899999999996</v>
      </c>
      <c r="L244" s="258">
        <f t="shared" si="3"/>
        <v>9.4312990594166681</v>
      </c>
      <c r="M244" s="258">
        <f t="shared" si="3"/>
        <v>9.3415479917499997</v>
      </c>
    </row>
    <row r="245" spans="4:13" x14ac:dyDescent="0.2">
      <c r="D245" s="13" t="s">
        <v>505</v>
      </c>
      <c r="E245" s="13" t="s">
        <v>1156</v>
      </c>
      <c r="F245" s="13" t="s">
        <v>505</v>
      </c>
      <c r="H245" s="258">
        <f t="shared" si="3"/>
        <v>0.87815615803889768</v>
      </c>
      <c r="I245" s="258">
        <f t="shared" si="3"/>
        <v>0.98252350572848457</v>
      </c>
      <c r="J245" s="258">
        <f t="shared" si="3"/>
        <v>0.92229217961618681</v>
      </c>
      <c r="K245" s="258">
        <f t="shared" si="3"/>
        <v>0.93633</v>
      </c>
      <c r="L245" s="258">
        <f t="shared" si="3"/>
        <v>0.91577496029291083</v>
      </c>
      <c r="M245" s="258">
        <f t="shared" si="3"/>
        <v>0.97753746620884829</v>
      </c>
    </row>
    <row r="246" spans="4:13" x14ac:dyDescent="0.2">
      <c r="D246" s="13" t="s">
        <v>508</v>
      </c>
      <c r="E246" s="13" t="s">
        <v>1157</v>
      </c>
      <c r="F246" s="13" t="s">
        <v>508</v>
      </c>
      <c r="H246" s="258">
        <f t="shared" si="3"/>
        <v>160.26366331111112</v>
      </c>
      <c r="I246" s="258">
        <f t="shared" si="3"/>
        <v>125.82229432222223</v>
      </c>
      <c r="J246" s="258">
        <f t="shared" si="3"/>
        <v>161.94060332707465</v>
      </c>
      <c r="K246" s="258">
        <f t="shared" si="3"/>
        <v>171.05699999999999</v>
      </c>
      <c r="L246" s="258">
        <f t="shared" si="3"/>
        <v>168.90890382500004</v>
      </c>
      <c r="M246" s="258">
        <f t="shared" si="3"/>
        <v>160.1822262</v>
      </c>
    </row>
    <row r="247" spans="4:13" x14ac:dyDescent="0.2">
      <c r="D247" s="13" t="s">
        <v>510</v>
      </c>
      <c r="E247" s="13" t="s">
        <v>1158</v>
      </c>
      <c r="F247" s="13" t="s">
        <v>510</v>
      </c>
      <c r="H247" s="258">
        <f t="shared" si="3"/>
        <v>9.1378671777777765</v>
      </c>
      <c r="I247" s="258">
        <f t="shared" si="3"/>
        <v>8.7914417222222223</v>
      </c>
      <c r="J247" s="258">
        <f t="shared" si="3"/>
        <v>9.7103986804434417</v>
      </c>
      <c r="K247" s="258">
        <f t="shared" si="3"/>
        <v>9.8815200000000001</v>
      </c>
      <c r="L247" s="258">
        <f t="shared" si="3"/>
        <v>11.364071124999997</v>
      </c>
      <c r="M247" s="258">
        <f t="shared" si="3"/>
        <v>11.789587275000001</v>
      </c>
    </row>
    <row r="248" spans="4:13" x14ac:dyDescent="0.2">
      <c r="D248" s="13" t="s">
        <v>511</v>
      </c>
      <c r="E248" s="13" t="s">
        <v>1159</v>
      </c>
      <c r="F248" s="13" t="s">
        <v>511</v>
      </c>
      <c r="H248" s="258">
        <f t="shared" si="3"/>
        <v>2.3081008769461566</v>
      </c>
      <c r="I248" s="258">
        <f t="shared" si="3"/>
        <v>1.9753328616668435</v>
      </c>
      <c r="J248" s="258">
        <f t="shared" si="3"/>
        <v>1.8406055138355144</v>
      </c>
      <c r="K248" s="258">
        <f t="shared" si="3"/>
        <v>1.8537300000000001</v>
      </c>
      <c r="L248" s="258">
        <f t="shared" si="3"/>
        <v>2.0182449476346545</v>
      </c>
      <c r="M248" s="258">
        <f t="shared" si="3"/>
        <v>2.0740880188802024</v>
      </c>
    </row>
    <row r="256" spans="4:13" x14ac:dyDescent="0.2">
      <c r="D256" s="12" t="s">
        <v>1071</v>
      </c>
      <c r="E256" s="12" t="s">
        <v>1072</v>
      </c>
      <c r="F256" s="12" t="s">
        <v>74</v>
      </c>
    </row>
    <row r="257" spans="4:6" x14ac:dyDescent="0.2">
      <c r="D257" s="13" t="s">
        <v>78</v>
      </c>
      <c r="E257" s="13" t="s">
        <v>79</v>
      </c>
      <c r="F257" s="13" t="s">
        <v>78</v>
      </c>
    </row>
    <row r="258" spans="4:6" x14ac:dyDescent="0.2">
      <c r="D258" s="13" t="s">
        <v>76</v>
      </c>
      <c r="E258" s="13" t="s">
        <v>77</v>
      </c>
      <c r="F258" s="13" t="s">
        <v>76</v>
      </c>
    </row>
    <row r="259" spans="4:6" x14ac:dyDescent="0.2">
      <c r="D259" s="13" t="s">
        <v>80</v>
      </c>
      <c r="E259" s="13" t="s">
        <v>81</v>
      </c>
      <c r="F259" s="13" t="s">
        <v>80</v>
      </c>
    </row>
    <row r="260" spans="4:6" x14ac:dyDescent="0.2">
      <c r="D260" s="13" t="s">
        <v>82</v>
      </c>
      <c r="E260" s="13" t="s">
        <v>83</v>
      </c>
      <c r="F260" s="13" t="s">
        <v>82</v>
      </c>
    </row>
    <row r="261" spans="4:6" x14ac:dyDescent="0.2">
      <c r="D261" s="13" t="s">
        <v>88</v>
      </c>
      <c r="E261" s="13" t="s">
        <v>89</v>
      </c>
      <c r="F261" s="13" t="s">
        <v>88</v>
      </c>
    </row>
    <row r="262" spans="4:6" x14ac:dyDescent="0.2">
      <c r="D262" s="13" t="s">
        <v>92</v>
      </c>
      <c r="E262" s="13" t="s">
        <v>93</v>
      </c>
      <c r="F262" s="13" t="s">
        <v>92</v>
      </c>
    </row>
    <row r="263" spans="4:6" x14ac:dyDescent="0.2">
      <c r="D263" s="13" t="s">
        <v>94</v>
      </c>
      <c r="E263" s="13" t="s">
        <v>95</v>
      </c>
      <c r="F263" s="13" t="s">
        <v>94</v>
      </c>
    </row>
    <row r="264" spans="4:6" x14ac:dyDescent="0.2">
      <c r="D264" s="13" t="s">
        <v>86</v>
      </c>
      <c r="E264" s="13" t="s">
        <v>87</v>
      </c>
      <c r="F264" s="13" t="s">
        <v>86</v>
      </c>
    </row>
    <row r="265" spans="4:6" x14ac:dyDescent="0.2">
      <c r="D265" s="13" t="s">
        <v>96</v>
      </c>
      <c r="E265" s="13" t="s">
        <v>97</v>
      </c>
      <c r="F265" s="13" t="s">
        <v>96</v>
      </c>
    </row>
    <row r="266" spans="4:6" x14ac:dyDescent="0.2">
      <c r="D266" s="13" t="s">
        <v>99</v>
      </c>
      <c r="E266" s="13" t="s">
        <v>100</v>
      </c>
      <c r="F266" s="13" t="s">
        <v>99</v>
      </c>
    </row>
    <row r="267" spans="4:6" x14ac:dyDescent="0.2">
      <c r="D267" s="13" t="s">
        <v>105</v>
      </c>
      <c r="E267" s="13" t="s">
        <v>106</v>
      </c>
      <c r="F267" s="13" t="s">
        <v>105</v>
      </c>
    </row>
    <row r="268" spans="4:6" x14ac:dyDescent="0.2">
      <c r="D268" s="13" t="s">
        <v>101</v>
      </c>
      <c r="E268" s="13" t="s">
        <v>102</v>
      </c>
      <c r="F268" s="13" t="s">
        <v>101</v>
      </c>
    </row>
    <row r="269" spans="4:6" x14ac:dyDescent="0.2">
      <c r="D269" s="13" t="s">
        <v>103</v>
      </c>
      <c r="E269" s="13" t="s">
        <v>104</v>
      </c>
      <c r="F269" s="13" t="s">
        <v>103</v>
      </c>
    </row>
    <row r="270" spans="4:6" x14ac:dyDescent="0.2">
      <c r="D270" s="13" t="s">
        <v>107</v>
      </c>
      <c r="E270" s="13" t="s">
        <v>108</v>
      </c>
      <c r="F270" s="13" t="s">
        <v>107</v>
      </c>
    </row>
    <row r="271" spans="4:6" x14ac:dyDescent="0.2">
      <c r="D271" s="13" t="s">
        <v>109</v>
      </c>
      <c r="E271" s="13" t="s">
        <v>110</v>
      </c>
      <c r="F271" s="13" t="s">
        <v>109</v>
      </c>
    </row>
    <row r="272" spans="4:6" x14ac:dyDescent="0.2">
      <c r="D272" s="13" t="s">
        <v>113</v>
      </c>
      <c r="E272" s="13" t="s">
        <v>114</v>
      </c>
      <c r="F272" s="13" t="s">
        <v>113</v>
      </c>
    </row>
    <row r="273" spans="4:6" x14ac:dyDescent="0.2">
      <c r="D273" s="13" t="s">
        <v>119</v>
      </c>
      <c r="E273" s="13" t="s">
        <v>120</v>
      </c>
      <c r="F273" s="13" t="s">
        <v>119</v>
      </c>
    </row>
    <row r="274" spans="4:6" x14ac:dyDescent="0.2">
      <c r="D274" s="13" t="s">
        <v>123</v>
      </c>
      <c r="E274" s="13" t="s">
        <v>124</v>
      </c>
      <c r="F274" s="13" t="s">
        <v>123</v>
      </c>
    </row>
    <row r="275" spans="4:6" x14ac:dyDescent="0.2">
      <c r="D275" s="13" t="s">
        <v>121</v>
      </c>
      <c r="E275" s="13" t="s">
        <v>122</v>
      </c>
      <c r="F275" s="13" t="s">
        <v>121</v>
      </c>
    </row>
    <row r="276" spans="4:6" x14ac:dyDescent="0.2">
      <c r="D276" s="13" t="s">
        <v>127</v>
      </c>
      <c r="E276" s="13" t="s">
        <v>128</v>
      </c>
      <c r="F276" s="13" t="s">
        <v>127</v>
      </c>
    </row>
    <row r="277" spans="4:6" x14ac:dyDescent="0.2">
      <c r="D277" s="13" t="s">
        <v>90</v>
      </c>
      <c r="E277" s="13" t="s">
        <v>91</v>
      </c>
      <c r="F277" s="13" t="s">
        <v>90</v>
      </c>
    </row>
    <row r="278" spans="4:6" x14ac:dyDescent="0.2">
      <c r="D278" s="13" t="s">
        <v>129</v>
      </c>
      <c r="E278" s="13" t="s">
        <v>130</v>
      </c>
      <c r="F278" s="13" t="s">
        <v>129</v>
      </c>
    </row>
    <row r="279" spans="4:6" x14ac:dyDescent="0.2">
      <c r="D279" s="13" t="s">
        <v>84</v>
      </c>
      <c r="E279" s="13" t="s">
        <v>85</v>
      </c>
      <c r="F279" s="13" t="s">
        <v>84</v>
      </c>
    </row>
    <row r="280" spans="4:6" x14ac:dyDescent="0.2">
      <c r="D280" s="13" t="s">
        <v>131</v>
      </c>
      <c r="E280" s="13" t="s">
        <v>132</v>
      </c>
      <c r="F280" s="13" t="s">
        <v>131</v>
      </c>
    </row>
  </sheetData>
  <sortState ref="D257:F280">
    <sortCondition ref="E257:E280"/>
  </sortState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2">
    <tabColor rgb="FFFFC000"/>
  </sheetPr>
  <dimension ref="A1:AR178"/>
  <sheetViews>
    <sheetView zoomScale="80" zoomScaleNormal="80" workbookViewId="0">
      <selection activeCell="C31" sqref="C31"/>
    </sheetView>
  </sheetViews>
  <sheetFormatPr defaultRowHeight="12.75" x14ac:dyDescent="0.2"/>
  <cols>
    <col min="1" max="1" width="4.28515625" style="240" customWidth="1"/>
    <col min="2" max="2" width="6.85546875" style="240" customWidth="1"/>
    <col min="3" max="3" width="9.140625" style="240"/>
    <col min="4" max="4" width="27" style="240" customWidth="1"/>
    <col min="5" max="5" width="8.7109375" style="240" customWidth="1"/>
    <col min="6" max="7" width="9.85546875" style="240" customWidth="1"/>
    <col min="8" max="8" width="11.28515625" style="240" customWidth="1"/>
    <col min="9" max="12" width="9.85546875" style="240" customWidth="1"/>
    <col min="13" max="16384" width="9.140625" style="240"/>
  </cols>
  <sheetData>
    <row r="1" spans="1:5" ht="23.25" x14ac:dyDescent="0.35">
      <c r="A1" s="1" t="s">
        <v>71</v>
      </c>
    </row>
    <row r="4" spans="1:5" x14ac:dyDescent="0.2">
      <c r="C4" s="13" t="s">
        <v>1</v>
      </c>
      <c r="D4" s="13" t="s">
        <v>486</v>
      </c>
      <c r="E4" s="13"/>
    </row>
    <row r="5" spans="1:5" x14ac:dyDescent="0.2">
      <c r="C5" s="13"/>
      <c r="D5" s="13"/>
      <c r="E5" s="13"/>
    </row>
    <row r="6" spans="1:5" x14ac:dyDescent="0.2">
      <c r="C6" s="13">
        <v>4</v>
      </c>
      <c r="D6" s="13" t="s">
        <v>455</v>
      </c>
      <c r="E6" s="13"/>
    </row>
    <row r="7" spans="1:5" x14ac:dyDescent="0.2">
      <c r="C7" s="13"/>
      <c r="D7" s="13"/>
      <c r="E7" s="13"/>
    </row>
    <row r="8" spans="1:5" x14ac:dyDescent="0.2">
      <c r="C8" s="13"/>
      <c r="D8" s="13"/>
      <c r="E8" s="13"/>
    </row>
    <row r="9" spans="1:5" x14ac:dyDescent="0.2">
      <c r="B9" s="240" t="s">
        <v>418</v>
      </c>
      <c r="C9" s="13" t="s">
        <v>419</v>
      </c>
      <c r="D9" s="13" t="s">
        <v>487</v>
      </c>
      <c r="E9" s="13"/>
    </row>
    <row r="10" spans="1:5" x14ac:dyDescent="0.2">
      <c r="C10" s="13" t="s">
        <v>423</v>
      </c>
      <c r="D10" s="13" t="s">
        <v>488</v>
      </c>
      <c r="E10" s="13"/>
    </row>
    <row r="11" spans="1:5" x14ac:dyDescent="0.2">
      <c r="C11" s="13" t="s">
        <v>489</v>
      </c>
      <c r="D11" s="13" t="s">
        <v>490</v>
      </c>
      <c r="E11" s="13"/>
    </row>
    <row r="12" spans="1:5" x14ac:dyDescent="0.2">
      <c r="C12" s="13" t="s">
        <v>491</v>
      </c>
      <c r="D12" s="13" t="s">
        <v>492</v>
      </c>
      <c r="E12" s="13"/>
    </row>
    <row r="13" spans="1:5" x14ac:dyDescent="0.2">
      <c r="C13" s="13"/>
      <c r="D13" s="13"/>
      <c r="E13" s="13"/>
    </row>
    <row r="14" spans="1:5" x14ac:dyDescent="0.2">
      <c r="C14" s="13"/>
      <c r="D14" s="13"/>
      <c r="E14" s="13"/>
    </row>
    <row r="15" spans="1:5" x14ac:dyDescent="0.2">
      <c r="C15" s="13"/>
      <c r="D15" s="13"/>
      <c r="E15" s="13"/>
    </row>
    <row r="16" spans="1:5" x14ac:dyDescent="0.2">
      <c r="C16" s="13"/>
      <c r="D16" s="13"/>
      <c r="E16" s="13"/>
    </row>
    <row r="17" spans="1:44" x14ac:dyDescent="0.2">
      <c r="C17" s="13"/>
      <c r="D17" s="13"/>
      <c r="E17" s="13"/>
    </row>
    <row r="18" spans="1:44" x14ac:dyDescent="0.2">
      <c r="C18" s="13"/>
      <c r="D18" s="13"/>
      <c r="E18" s="13"/>
    </row>
    <row r="19" spans="1:44" x14ac:dyDescent="0.2">
      <c r="C19" s="13"/>
      <c r="D19" s="13"/>
      <c r="E19" s="13"/>
    </row>
    <row r="20" spans="1:44" x14ac:dyDescent="0.2">
      <c r="C20" s="13"/>
      <c r="D20" s="13"/>
      <c r="E20" s="13"/>
    </row>
    <row r="21" spans="1:44" x14ac:dyDescent="0.2">
      <c r="C21" s="14">
        <v>1</v>
      </c>
      <c r="D21" s="14">
        <f>+C21+1</f>
        <v>2</v>
      </c>
      <c r="E21" s="14">
        <f t="shared" ref="E21:AR21" si="0">+D21+1</f>
        <v>3</v>
      </c>
      <c r="F21" s="14">
        <f t="shared" si="0"/>
        <v>4</v>
      </c>
      <c r="G21" s="14">
        <f t="shared" si="0"/>
        <v>5</v>
      </c>
      <c r="H21" s="14">
        <f t="shared" si="0"/>
        <v>6</v>
      </c>
      <c r="I21" s="14">
        <f t="shared" si="0"/>
        <v>7</v>
      </c>
      <c r="J21" s="14">
        <f t="shared" si="0"/>
        <v>8</v>
      </c>
      <c r="K21" s="14">
        <f t="shared" si="0"/>
        <v>9</v>
      </c>
      <c r="L21" s="14">
        <f t="shared" si="0"/>
        <v>10</v>
      </c>
      <c r="M21" s="14">
        <f t="shared" si="0"/>
        <v>11</v>
      </c>
      <c r="N21" s="14">
        <f t="shared" si="0"/>
        <v>12</v>
      </c>
      <c r="O21" s="14">
        <f t="shared" si="0"/>
        <v>13</v>
      </c>
      <c r="P21" s="14">
        <f t="shared" si="0"/>
        <v>14</v>
      </c>
      <c r="Q21" s="14">
        <f t="shared" si="0"/>
        <v>15</v>
      </c>
      <c r="R21" s="14">
        <f t="shared" si="0"/>
        <v>16</v>
      </c>
      <c r="S21" s="14">
        <f t="shared" si="0"/>
        <v>17</v>
      </c>
      <c r="T21" s="14">
        <f t="shared" si="0"/>
        <v>18</v>
      </c>
      <c r="U21" s="14">
        <f t="shared" si="0"/>
        <v>19</v>
      </c>
      <c r="V21" s="14">
        <f t="shared" si="0"/>
        <v>20</v>
      </c>
      <c r="W21" s="14">
        <f t="shared" si="0"/>
        <v>21</v>
      </c>
      <c r="X21" s="14">
        <f t="shared" si="0"/>
        <v>22</v>
      </c>
      <c r="Y21" s="14">
        <f t="shared" si="0"/>
        <v>23</v>
      </c>
      <c r="Z21" s="14">
        <f t="shared" si="0"/>
        <v>24</v>
      </c>
      <c r="AA21" s="14">
        <f t="shared" si="0"/>
        <v>25</v>
      </c>
      <c r="AB21" s="14">
        <f t="shared" si="0"/>
        <v>26</v>
      </c>
      <c r="AC21" s="14">
        <f t="shared" si="0"/>
        <v>27</v>
      </c>
      <c r="AD21" s="14">
        <f t="shared" si="0"/>
        <v>28</v>
      </c>
      <c r="AE21" s="14">
        <f t="shared" si="0"/>
        <v>29</v>
      </c>
      <c r="AF21" s="14">
        <f t="shared" si="0"/>
        <v>30</v>
      </c>
      <c r="AG21" s="14">
        <f t="shared" si="0"/>
        <v>31</v>
      </c>
      <c r="AH21" s="14">
        <f t="shared" si="0"/>
        <v>32</v>
      </c>
      <c r="AI21" s="14">
        <f t="shared" si="0"/>
        <v>33</v>
      </c>
      <c r="AJ21" s="14">
        <f t="shared" si="0"/>
        <v>34</v>
      </c>
      <c r="AK21" s="14">
        <f t="shared" si="0"/>
        <v>35</v>
      </c>
      <c r="AL21" s="14">
        <f t="shared" si="0"/>
        <v>36</v>
      </c>
      <c r="AM21" s="14">
        <f t="shared" si="0"/>
        <v>37</v>
      </c>
      <c r="AN21" s="14">
        <f t="shared" si="0"/>
        <v>38</v>
      </c>
      <c r="AO21" s="14">
        <f t="shared" si="0"/>
        <v>39</v>
      </c>
      <c r="AP21" s="14">
        <f t="shared" si="0"/>
        <v>40</v>
      </c>
      <c r="AQ21" s="14">
        <f t="shared" si="0"/>
        <v>41</v>
      </c>
      <c r="AR21" s="14">
        <f t="shared" si="0"/>
        <v>42</v>
      </c>
    </row>
    <row r="22" spans="1:44" x14ac:dyDescent="0.2">
      <c r="C22" s="13"/>
      <c r="D22" s="13"/>
      <c r="E22" s="13"/>
    </row>
    <row r="23" spans="1:44" x14ac:dyDescent="0.2">
      <c r="C23" s="13"/>
      <c r="D23" s="13"/>
      <c r="E23" s="13"/>
    </row>
    <row r="24" spans="1:44" x14ac:dyDescent="0.2">
      <c r="C24" s="13"/>
      <c r="D24" s="13"/>
      <c r="E24" s="13"/>
    </row>
    <row r="25" spans="1:44" x14ac:dyDescent="0.2">
      <c r="C25" s="13"/>
      <c r="D25" s="13"/>
      <c r="E25" s="13"/>
      <c r="F25" s="241"/>
      <c r="G25" s="241"/>
      <c r="H25" s="241"/>
      <c r="I25" s="241"/>
      <c r="J25" s="241"/>
      <c r="K25" s="241"/>
      <c r="L25" s="241" t="s">
        <v>0</v>
      </c>
      <c r="M25" s="241" t="s">
        <v>493</v>
      </c>
      <c r="N25" s="241"/>
      <c r="O25" s="241"/>
      <c r="P25" s="241"/>
      <c r="Q25" s="241"/>
      <c r="R25" s="241"/>
      <c r="S25" s="241"/>
      <c r="T25" s="241"/>
      <c r="U25" s="241"/>
      <c r="V25" s="241"/>
      <c r="W25" s="241"/>
      <c r="X25" s="241"/>
      <c r="Y25" s="241"/>
      <c r="Z25" s="241"/>
      <c r="AA25" s="241"/>
      <c r="AB25" s="241"/>
      <c r="AC25" s="241"/>
      <c r="AD25" s="241"/>
      <c r="AE25" s="241"/>
      <c r="AF25" s="241"/>
      <c r="AG25" s="241"/>
      <c r="AH25" s="241"/>
      <c r="AI25" s="241"/>
      <c r="AJ25" s="241"/>
      <c r="AK25" s="241"/>
      <c r="AL25" s="241"/>
      <c r="AM25" s="241"/>
      <c r="AN25" s="241"/>
      <c r="AO25" s="241"/>
      <c r="AP25" s="241"/>
      <c r="AQ25" s="241"/>
      <c r="AR25" s="241"/>
    </row>
    <row r="26" spans="1:44" x14ac:dyDescent="0.2">
      <c r="C26" s="13"/>
      <c r="D26" s="13"/>
      <c r="E26" s="13"/>
      <c r="F26" s="241"/>
      <c r="G26" s="241"/>
      <c r="H26" s="241"/>
      <c r="I26" s="241"/>
      <c r="J26" s="241"/>
      <c r="K26" s="241"/>
      <c r="L26" s="241"/>
      <c r="M26" s="241"/>
      <c r="N26" s="241"/>
      <c r="O26" s="241"/>
      <c r="P26" s="241"/>
      <c r="Q26" s="241"/>
      <c r="R26" s="241"/>
      <c r="S26" s="241"/>
      <c r="T26" s="241"/>
      <c r="U26" s="241"/>
      <c r="V26" s="241"/>
      <c r="W26" s="241"/>
      <c r="X26" s="241"/>
      <c r="Y26" s="241"/>
      <c r="Z26" s="241"/>
      <c r="AA26" s="241"/>
      <c r="AB26" s="241"/>
      <c r="AC26" s="241"/>
      <c r="AD26" s="241"/>
      <c r="AE26" s="241"/>
      <c r="AF26" s="241"/>
      <c r="AG26" s="241"/>
      <c r="AH26" s="241"/>
      <c r="AI26" s="241"/>
      <c r="AJ26" s="241"/>
      <c r="AK26" s="241"/>
      <c r="AL26" s="241"/>
      <c r="AM26" s="241"/>
      <c r="AN26" s="241"/>
      <c r="AO26" s="241"/>
      <c r="AP26" s="241"/>
      <c r="AQ26" s="241"/>
      <c r="AR26" s="241"/>
    </row>
    <row r="27" spans="1:44" x14ac:dyDescent="0.2">
      <c r="F27" s="241"/>
      <c r="G27" s="241"/>
      <c r="H27" s="241"/>
      <c r="I27" s="241"/>
      <c r="J27" s="241"/>
      <c r="K27" s="241"/>
      <c r="L27" s="241"/>
      <c r="M27" s="241"/>
      <c r="N27" s="241"/>
      <c r="O27" s="241"/>
      <c r="P27" s="241"/>
      <c r="Q27" s="241"/>
      <c r="R27" s="241"/>
      <c r="S27" s="241"/>
      <c r="T27" s="241"/>
      <c r="U27" s="241"/>
      <c r="V27" s="241"/>
      <c r="W27" s="241"/>
      <c r="X27" s="241"/>
      <c r="Y27" s="241"/>
      <c r="Z27" s="241"/>
      <c r="AA27" s="241"/>
      <c r="AB27" s="241"/>
      <c r="AC27" s="241"/>
      <c r="AD27" s="241"/>
      <c r="AE27" s="241"/>
      <c r="AF27" s="241"/>
      <c r="AG27" s="241"/>
      <c r="AH27" s="241"/>
      <c r="AI27" s="241"/>
      <c r="AJ27" s="241"/>
      <c r="AK27" s="241"/>
      <c r="AL27" s="241"/>
      <c r="AM27" s="241"/>
      <c r="AN27" s="241"/>
      <c r="AO27" s="241"/>
      <c r="AP27" s="241"/>
      <c r="AQ27" s="241"/>
      <c r="AR27" s="241"/>
    </row>
    <row r="28" spans="1:44" ht="13.5" thickBot="1" x14ac:dyDescent="0.25">
      <c r="A28" s="12">
        <v>1</v>
      </c>
      <c r="B28" s="12" t="s">
        <v>73</v>
      </c>
      <c r="F28" s="241"/>
      <c r="G28" s="241"/>
      <c r="H28" s="241"/>
      <c r="I28" s="241"/>
      <c r="J28" s="241"/>
      <c r="K28" s="241"/>
      <c r="L28" s="242" t="s">
        <v>494</v>
      </c>
      <c r="M28" s="243"/>
      <c r="N28" s="243"/>
      <c r="O28" s="243"/>
      <c r="P28" s="243"/>
      <c r="Q28" s="243"/>
      <c r="R28" s="243"/>
      <c r="S28" s="243"/>
      <c r="T28" s="243"/>
      <c r="U28" s="243"/>
      <c r="V28" s="243"/>
      <c r="W28" s="243"/>
      <c r="X28" s="243"/>
      <c r="Y28" s="243"/>
      <c r="Z28" s="243"/>
      <c r="AA28" s="243"/>
      <c r="AB28" s="241"/>
      <c r="AC28" s="241"/>
      <c r="AD28" s="242" t="s">
        <v>456</v>
      </c>
      <c r="AE28" s="243"/>
      <c r="AF28" s="243"/>
      <c r="AG28" s="243"/>
      <c r="AH28" s="243"/>
      <c r="AI28" s="243"/>
      <c r="AJ28" s="243"/>
      <c r="AK28" s="243"/>
      <c r="AL28" s="243"/>
      <c r="AM28" s="243"/>
      <c r="AN28" s="243"/>
      <c r="AO28" s="243"/>
      <c r="AP28" s="243"/>
      <c r="AQ28" s="243"/>
      <c r="AR28" s="243"/>
    </row>
    <row r="29" spans="1:44" x14ac:dyDescent="0.2">
      <c r="F29" s="241"/>
      <c r="G29" s="241"/>
      <c r="H29" s="241"/>
      <c r="I29" s="241"/>
      <c r="J29" s="241"/>
      <c r="K29" s="241"/>
      <c r="L29" s="241"/>
      <c r="M29" s="241"/>
      <c r="N29" s="241"/>
      <c r="O29" s="241"/>
      <c r="P29" s="241"/>
      <c r="Q29" s="241"/>
      <c r="R29" s="241"/>
      <c r="S29" s="241"/>
      <c r="T29" s="241"/>
      <c r="U29" s="241"/>
      <c r="V29" s="241"/>
      <c r="W29" s="241"/>
      <c r="X29" s="241"/>
      <c r="Y29" s="241"/>
      <c r="Z29" s="241"/>
      <c r="AA29" s="241"/>
      <c r="AB29" s="241"/>
      <c r="AC29" s="241"/>
      <c r="AD29" s="241"/>
      <c r="AE29" s="241"/>
      <c r="AF29" s="241"/>
      <c r="AG29" s="241"/>
      <c r="AH29" s="241"/>
      <c r="AI29" s="241"/>
      <c r="AJ29" s="241"/>
      <c r="AK29" s="241"/>
      <c r="AL29" s="241"/>
      <c r="AM29" s="241"/>
      <c r="AN29" s="241"/>
      <c r="AO29" s="241"/>
      <c r="AP29" s="241"/>
      <c r="AQ29" s="241"/>
      <c r="AR29" s="241"/>
    </row>
    <row r="30" spans="1:44" ht="38.25" x14ac:dyDescent="0.2">
      <c r="B30" s="8" t="s">
        <v>457</v>
      </c>
      <c r="C30" s="8" t="s">
        <v>458</v>
      </c>
      <c r="D30" s="8" t="s">
        <v>75</v>
      </c>
      <c r="E30" s="8"/>
      <c r="F30" s="244" t="s">
        <v>461</v>
      </c>
      <c r="G30" s="244" t="s">
        <v>495</v>
      </c>
      <c r="H30" s="244" t="s">
        <v>496</v>
      </c>
      <c r="I30" s="244" t="s">
        <v>497</v>
      </c>
      <c r="J30" s="244"/>
      <c r="K30" s="244"/>
      <c r="L30" s="244" t="s">
        <v>11</v>
      </c>
      <c r="M30" s="244" t="s">
        <v>12</v>
      </c>
      <c r="N30" s="244" t="s">
        <v>13</v>
      </c>
      <c r="O30" s="244" t="s">
        <v>14</v>
      </c>
      <c r="P30" s="244" t="s">
        <v>15</v>
      </c>
      <c r="Q30" s="244" t="s">
        <v>16</v>
      </c>
      <c r="R30" s="244" t="s">
        <v>17</v>
      </c>
      <c r="S30" s="244" t="s">
        <v>18</v>
      </c>
      <c r="T30" s="244" t="s">
        <v>19</v>
      </c>
      <c r="U30" s="244" t="s">
        <v>20</v>
      </c>
      <c r="V30" s="244" t="s">
        <v>21</v>
      </c>
      <c r="W30" s="244" t="s">
        <v>22</v>
      </c>
      <c r="X30" s="244" t="s">
        <v>23</v>
      </c>
      <c r="Y30" s="244" t="s">
        <v>24</v>
      </c>
      <c r="Z30" s="244" t="s">
        <v>25</v>
      </c>
      <c r="AA30" s="244" t="s">
        <v>498</v>
      </c>
      <c r="AB30" s="244"/>
      <c r="AC30" s="244"/>
      <c r="AD30" s="244" t="s">
        <v>11</v>
      </c>
      <c r="AE30" s="244" t="s">
        <v>12</v>
      </c>
      <c r="AF30" s="244" t="s">
        <v>13</v>
      </c>
      <c r="AG30" s="244" t="s">
        <v>14</v>
      </c>
      <c r="AH30" s="244" t="s">
        <v>15</v>
      </c>
      <c r="AI30" s="244" t="s">
        <v>16</v>
      </c>
      <c r="AJ30" s="244" t="s">
        <v>17</v>
      </c>
      <c r="AK30" s="244" t="s">
        <v>18</v>
      </c>
      <c r="AL30" s="244" t="s">
        <v>19</v>
      </c>
      <c r="AM30" s="244" t="s">
        <v>20</v>
      </c>
      <c r="AN30" s="244" t="s">
        <v>21</v>
      </c>
      <c r="AO30" s="244" t="s">
        <v>22</v>
      </c>
      <c r="AP30" s="244" t="s">
        <v>23</v>
      </c>
      <c r="AQ30" s="244" t="s">
        <v>24</v>
      </c>
      <c r="AR30" s="244" t="s">
        <v>25</v>
      </c>
    </row>
    <row r="31" spans="1:44" x14ac:dyDescent="0.2">
      <c r="B31" s="240">
        <v>1</v>
      </c>
      <c r="C31" s="240" t="s">
        <v>76</v>
      </c>
      <c r="D31" s="240" t="s">
        <v>77</v>
      </c>
      <c r="F31" s="241">
        <v>2014</v>
      </c>
      <c r="G31" s="241" t="s">
        <v>499</v>
      </c>
      <c r="H31" s="245">
        <v>1.17232</v>
      </c>
      <c r="I31" s="246">
        <v>0</v>
      </c>
      <c r="J31" s="241"/>
      <c r="K31" s="241"/>
      <c r="L31" s="247">
        <v>0.62</v>
      </c>
      <c r="M31" s="247">
        <v>0.9</v>
      </c>
      <c r="N31" s="247">
        <v>1.45</v>
      </c>
      <c r="O31" s="247">
        <v>1.45</v>
      </c>
      <c r="P31" s="247">
        <v>1.45</v>
      </c>
      <c r="Q31" s="247">
        <v>1.45</v>
      </c>
      <c r="R31" s="247">
        <v>1.45</v>
      </c>
      <c r="S31" s="247">
        <v>1.45</v>
      </c>
      <c r="T31" s="247">
        <v>3.8</v>
      </c>
      <c r="U31" s="247">
        <v>3.8</v>
      </c>
      <c r="V31" s="247">
        <v>3.8</v>
      </c>
      <c r="W31" s="247">
        <v>3.8</v>
      </c>
      <c r="X31" s="247">
        <v>3.8</v>
      </c>
      <c r="Y31" s="247">
        <v>3.8</v>
      </c>
      <c r="Z31" s="247">
        <v>3.8</v>
      </c>
      <c r="AA31" s="241" t="s">
        <v>500</v>
      </c>
      <c r="AB31" s="241"/>
      <c r="AC31" s="241"/>
      <c r="AD31" s="248">
        <v>0.52890000000000004</v>
      </c>
      <c r="AE31" s="248">
        <v>0.76770000000000005</v>
      </c>
      <c r="AF31" s="248">
        <v>1.2369000000000001</v>
      </c>
      <c r="AG31" s="248">
        <v>1.2369000000000001</v>
      </c>
      <c r="AH31" s="248">
        <v>1.2369000000000001</v>
      </c>
      <c r="AI31" s="248">
        <v>1.2369000000000001</v>
      </c>
      <c r="AJ31" s="248">
        <v>1.2369000000000001</v>
      </c>
      <c r="AK31" s="248">
        <v>1.2369000000000001</v>
      </c>
      <c r="AL31" s="248">
        <v>3.2414000000000001</v>
      </c>
      <c r="AM31" s="248">
        <v>3.2414000000000001</v>
      </c>
      <c r="AN31" s="248">
        <v>3.2414000000000001</v>
      </c>
      <c r="AO31" s="248">
        <v>3.2414000000000001</v>
      </c>
      <c r="AP31" s="248">
        <v>3.2414000000000001</v>
      </c>
      <c r="AQ31" s="248">
        <v>3.2414000000000001</v>
      </c>
      <c r="AR31" s="248">
        <v>3.2414000000000001</v>
      </c>
    </row>
    <row r="32" spans="1:44" x14ac:dyDescent="0.2">
      <c r="B32" s="240">
        <v>2</v>
      </c>
      <c r="C32" s="240" t="s">
        <v>78</v>
      </c>
      <c r="D32" s="240" t="s">
        <v>79</v>
      </c>
      <c r="F32" s="241">
        <v>2014</v>
      </c>
      <c r="G32" s="241" t="s">
        <v>501</v>
      </c>
      <c r="H32" s="245">
        <v>1.6821999999999999</v>
      </c>
      <c r="I32" s="246">
        <v>0.1</v>
      </c>
      <c r="J32" s="241"/>
      <c r="K32" s="241"/>
      <c r="L32" s="247">
        <v>0.7</v>
      </c>
      <c r="M32" s="247">
        <v>0.7</v>
      </c>
      <c r="N32" s="247">
        <v>0.7</v>
      </c>
      <c r="O32" s="247">
        <v>1.4</v>
      </c>
      <c r="P32" s="247">
        <v>1.4</v>
      </c>
      <c r="Q32" s="247">
        <v>1.4</v>
      </c>
      <c r="R32" s="247">
        <v>2.1</v>
      </c>
      <c r="S32" s="247">
        <v>3.5</v>
      </c>
      <c r="T32" s="247">
        <v>7.2</v>
      </c>
      <c r="U32" s="247">
        <v>7.2</v>
      </c>
      <c r="V32" s="247">
        <v>7.2</v>
      </c>
      <c r="W32" s="247">
        <v>7.2</v>
      </c>
      <c r="X32" s="247">
        <v>7.2</v>
      </c>
      <c r="Y32" s="247">
        <v>13.5</v>
      </c>
      <c r="Z32" s="247">
        <v>14.549999999999999</v>
      </c>
      <c r="AA32" s="241" t="s">
        <v>500</v>
      </c>
      <c r="AB32" s="241"/>
      <c r="AC32" s="241"/>
      <c r="AD32" s="248">
        <v>0.41610000000000003</v>
      </c>
      <c r="AE32" s="248">
        <v>0.41610000000000003</v>
      </c>
      <c r="AF32" s="248">
        <v>0.41610000000000003</v>
      </c>
      <c r="AG32" s="248">
        <v>0.83220000000000005</v>
      </c>
      <c r="AH32" s="248">
        <v>0.83220000000000005</v>
      </c>
      <c r="AI32" s="248">
        <v>0.83220000000000005</v>
      </c>
      <c r="AJ32" s="248">
        <v>1.2484</v>
      </c>
      <c r="AK32" s="248">
        <v>2.0806</v>
      </c>
      <c r="AL32" s="248">
        <v>4.2801</v>
      </c>
      <c r="AM32" s="248">
        <v>4.2801</v>
      </c>
      <c r="AN32" s="248">
        <v>4.2801</v>
      </c>
      <c r="AO32" s="248">
        <v>4.2801</v>
      </c>
      <c r="AP32" s="248">
        <v>4.2801</v>
      </c>
      <c r="AQ32" s="248">
        <v>8.0251999999999999</v>
      </c>
      <c r="AR32" s="248">
        <v>8.6494</v>
      </c>
    </row>
    <row r="33" spans="2:44" x14ac:dyDescent="0.2">
      <c r="B33" s="240">
        <v>3</v>
      </c>
      <c r="C33" s="240" t="s">
        <v>80</v>
      </c>
      <c r="D33" s="240" t="s">
        <v>81</v>
      </c>
      <c r="F33" s="241">
        <v>2014</v>
      </c>
      <c r="G33" s="241" t="s">
        <v>499</v>
      </c>
      <c r="H33" s="245">
        <v>1.17232</v>
      </c>
      <c r="I33" s="246">
        <v>0</v>
      </c>
      <c r="J33" s="241"/>
      <c r="K33" s="241"/>
      <c r="L33" s="247">
        <v>0.77</v>
      </c>
      <c r="M33" s="247">
        <v>0.77</v>
      </c>
      <c r="N33" s="247">
        <v>1.54</v>
      </c>
      <c r="O33" s="247">
        <v>1.54</v>
      </c>
      <c r="P33" s="247">
        <v>1.54</v>
      </c>
      <c r="Q33" s="247">
        <v>1.54</v>
      </c>
      <c r="R33" s="247">
        <v>2.31</v>
      </c>
      <c r="S33" s="247">
        <v>3.85</v>
      </c>
      <c r="T33" s="247">
        <v>1.54</v>
      </c>
      <c r="U33" s="247">
        <v>1.54</v>
      </c>
      <c r="V33" s="247">
        <v>1.54</v>
      </c>
      <c r="W33" s="247">
        <v>2.31</v>
      </c>
      <c r="X33" s="247">
        <v>3.85</v>
      </c>
      <c r="Y33" s="247">
        <v>3.85</v>
      </c>
      <c r="Z33" s="247">
        <v>5.39</v>
      </c>
      <c r="AA33" s="241" t="s">
        <v>500</v>
      </c>
      <c r="AB33" s="241"/>
      <c r="AC33" s="241"/>
      <c r="AD33" s="248">
        <v>0.65680000000000005</v>
      </c>
      <c r="AE33" s="248">
        <v>0.65680000000000005</v>
      </c>
      <c r="AF33" s="248">
        <v>1.3136000000000001</v>
      </c>
      <c r="AG33" s="248">
        <v>1.3136000000000001</v>
      </c>
      <c r="AH33" s="248">
        <v>1.3136000000000001</v>
      </c>
      <c r="AI33" s="248">
        <v>1.3136000000000001</v>
      </c>
      <c r="AJ33" s="248">
        <v>1.9704999999999999</v>
      </c>
      <c r="AK33" s="248">
        <v>3.2841</v>
      </c>
      <c r="AL33" s="248">
        <v>1.3136000000000001</v>
      </c>
      <c r="AM33" s="248">
        <v>1.3136000000000001</v>
      </c>
      <c r="AN33" s="248">
        <v>1.3136000000000001</v>
      </c>
      <c r="AO33" s="248">
        <v>1.9704999999999999</v>
      </c>
      <c r="AP33" s="248">
        <v>3.2841</v>
      </c>
      <c r="AQ33" s="248">
        <v>3.2841</v>
      </c>
      <c r="AR33" s="248">
        <v>4.5976999999999997</v>
      </c>
    </row>
    <row r="34" spans="2:44" x14ac:dyDescent="0.2">
      <c r="B34" s="240">
        <v>4</v>
      </c>
      <c r="C34" s="240" t="s">
        <v>82</v>
      </c>
      <c r="D34" s="240" t="s">
        <v>83</v>
      </c>
      <c r="F34" s="241">
        <v>2014</v>
      </c>
      <c r="G34" s="241" t="s">
        <v>502</v>
      </c>
      <c r="H34" s="245">
        <v>1.65849</v>
      </c>
      <c r="I34" s="246">
        <v>0.05</v>
      </c>
      <c r="J34" s="241"/>
      <c r="K34" s="241"/>
      <c r="L34" s="247">
        <v>1.05</v>
      </c>
      <c r="M34" s="247">
        <v>1.26</v>
      </c>
      <c r="N34" s="247">
        <v>1.8900000000000001</v>
      </c>
      <c r="O34" s="247">
        <v>1.05</v>
      </c>
      <c r="P34" s="247">
        <v>1.26</v>
      </c>
      <c r="Q34" s="247">
        <v>1.8900000000000001</v>
      </c>
      <c r="R34" s="247">
        <v>3.0975000000000001</v>
      </c>
      <c r="S34" s="247">
        <v>4.9350000000000005</v>
      </c>
      <c r="T34" s="247">
        <v>1.05</v>
      </c>
      <c r="U34" s="247">
        <v>1.26</v>
      </c>
      <c r="V34" s="247">
        <v>1.8900000000000001</v>
      </c>
      <c r="W34" s="247">
        <v>3.0975000000000001</v>
      </c>
      <c r="X34" s="247">
        <v>4.9350000000000005</v>
      </c>
      <c r="Y34" s="247">
        <v>5.3025000000000002</v>
      </c>
      <c r="Z34" s="247">
        <v>5.3025000000000002</v>
      </c>
      <c r="AA34" s="241" t="s">
        <v>500</v>
      </c>
      <c r="AB34" s="241"/>
      <c r="AC34" s="241"/>
      <c r="AD34" s="248">
        <v>0.6331</v>
      </c>
      <c r="AE34" s="248">
        <v>0.75970000000000004</v>
      </c>
      <c r="AF34" s="248">
        <v>1.1395999999999999</v>
      </c>
      <c r="AG34" s="248">
        <v>0.6331</v>
      </c>
      <c r="AH34" s="248">
        <v>0.75970000000000004</v>
      </c>
      <c r="AI34" s="248">
        <v>1.1395999999999999</v>
      </c>
      <c r="AJ34" s="248">
        <v>1.8676999999999999</v>
      </c>
      <c r="AK34" s="248">
        <v>2.9756</v>
      </c>
      <c r="AL34" s="248">
        <v>0.6331</v>
      </c>
      <c r="AM34" s="248">
        <v>0.75970000000000004</v>
      </c>
      <c r="AN34" s="248">
        <v>1.1395999999999999</v>
      </c>
      <c r="AO34" s="248">
        <v>1.8676999999999999</v>
      </c>
      <c r="AP34" s="248">
        <v>2.9756</v>
      </c>
      <c r="AQ34" s="248">
        <v>3.1972</v>
      </c>
      <c r="AR34" s="248">
        <v>3.1972</v>
      </c>
    </row>
    <row r="35" spans="2:44" x14ac:dyDescent="0.2">
      <c r="B35" s="240">
        <v>5</v>
      </c>
      <c r="C35" s="240" t="s">
        <v>84</v>
      </c>
      <c r="D35" s="240" t="s">
        <v>85</v>
      </c>
      <c r="F35" s="241">
        <v>2014</v>
      </c>
      <c r="G35" s="241" t="s">
        <v>503</v>
      </c>
      <c r="H35" s="245">
        <v>1.4085099999999999</v>
      </c>
      <c r="I35" s="246">
        <v>0.08</v>
      </c>
      <c r="J35" s="241"/>
      <c r="K35" s="241"/>
      <c r="L35" s="247">
        <v>1</v>
      </c>
      <c r="M35" s="247">
        <v>1</v>
      </c>
      <c r="N35" s="247">
        <v>1</v>
      </c>
      <c r="O35" s="247">
        <v>2</v>
      </c>
      <c r="P35" s="247">
        <v>2</v>
      </c>
      <c r="Q35" s="247">
        <v>2</v>
      </c>
      <c r="R35" s="247">
        <v>2</v>
      </c>
      <c r="S35" s="247">
        <v>2</v>
      </c>
      <c r="T35" s="247">
        <v>9</v>
      </c>
      <c r="U35" s="247">
        <v>9</v>
      </c>
      <c r="V35" s="247">
        <v>9</v>
      </c>
      <c r="W35" s="247">
        <v>9</v>
      </c>
      <c r="X35" s="247">
        <v>9</v>
      </c>
      <c r="Y35" s="247">
        <v>9</v>
      </c>
      <c r="Z35" s="247">
        <v>9</v>
      </c>
      <c r="AA35" s="241" t="s">
        <v>500</v>
      </c>
      <c r="AB35" s="241"/>
      <c r="AC35" s="241"/>
      <c r="AD35" s="248">
        <v>0.71</v>
      </c>
      <c r="AE35" s="248">
        <v>0.71</v>
      </c>
      <c r="AF35" s="248">
        <v>0.71</v>
      </c>
      <c r="AG35" s="248">
        <v>1.4198999999999999</v>
      </c>
      <c r="AH35" s="248">
        <v>1.4198999999999999</v>
      </c>
      <c r="AI35" s="248">
        <v>1.4198999999999999</v>
      </c>
      <c r="AJ35" s="248">
        <v>1.4198999999999999</v>
      </c>
      <c r="AK35" s="248">
        <v>1.4198999999999999</v>
      </c>
      <c r="AL35" s="248">
        <v>6.3897000000000004</v>
      </c>
      <c r="AM35" s="248">
        <v>6.3897000000000004</v>
      </c>
      <c r="AN35" s="248">
        <v>6.3897000000000004</v>
      </c>
      <c r="AO35" s="248">
        <v>6.3897000000000004</v>
      </c>
      <c r="AP35" s="248">
        <v>6.3897000000000004</v>
      </c>
      <c r="AQ35" s="248">
        <v>6.3897000000000004</v>
      </c>
      <c r="AR35" s="248">
        <v>6.3897000000000004</v>
      </c>
    </row>
    <row r="36" spans="2:44" x14ac:dyDescent="0.2">
      <c r="B36" s="240">
        <v>6</v>
      </c>
      <c r="C36" s="240" t="s">
        <v>86</v>
      </c>
      <c r="D36" s="240" t="s">
        <v>87</v>
      </c>
      <c r="F36" s="241">
        <v>2014</v>
      </c>
      <c r="G36" s="241" t="s">
        <v>499</v>
      </c>
      <c r="H36" s="245">
        <v>1.17232</v>
      </c>
      <c r="I36" s="246">
        <v>0</v>
      </c>
      <c r="J36" s="241"/>
      <c r="K36" s="241"/>
      <c r="L36" s="247">
        <v>0.6</v>
      </c>
      <c r="M36" s="247">
        <v>0.9</v>
      </c>
      <c r="N36" s="247">
        <v>1.45</v>
      </c>
      <c r="O36" s="247">
        <v>1.45</v>
      </c>
      <c r="P36" s="247">
        <v>1.45</v>
      </c>
      <c r="Q36" s="247">
        <v>1.45</v>
      </c>
      <c r="R36" s="247">
        <v>1.45</v>
      </c>
      <c r="S36" s="247">
        <v>1.45</v>
      </c>
      <c r="T36" s="247">
        <v>2.4</v>
      </c>
      <c r="U36" s="247">
        <v>2.4</v>
      </c>
      <c r="V36" s="247">
        <v>2.4</v>
      </c>
      <c r="W36" s="247">
        <v>2.4</v>
      </c>
      <c r="X36" s="247">
        <v>4.5999999999999996</v>
      </c>
      <c r="Y36" s="247">
        <v>4.5999999999999996</v>
      </c>
      <c r="Z36" s="247">
        <v>4.5999999999999996</v>
      </c>
      <c r="AA36" s="241" t="s">
        <v>500</v>
      </c>
      <c r="AB36" s="241"/>
      <c r="AC36" s="241"/>
      <c r="AD36" s="248">
        <v>0.51180000000000003</v>
      </c>
      <c r="AE36" s="248">
        <v>0.76770000000000005</v>
      </c>
      <c r="AF36" s="248">
        <v>1.2369000000000001</v>
      </c>
      <c r="AG36" s="248">
        <v>1.2369000000000001</v>
      </c>
      <c r="AH36" s="248">
        <v>1.2369000000000001</v>
      </c>
      <c r="AI36" s="248">
        <v>1.2369000000000001</v>
      </c>
      <c r="AJ36" s="248">
        <v>1.2369000000000001</v>
      </c>
      <c r="AK36" s="248">
        <v>1.2369000000000001</v>
      </c>
      <c r="AL36" s="248">
        <v>2.0472000000000001</v>
      </c>
      <c r="AM36" s="248">
        <v>2.0472000000000001</v>
      </c>
      <c r="AN36" s="248">
        <v>2.0472000000000001</v>
      </c>
      <c r="AO36" s="248">
        <v>2.0472000000000001</v>
      </c>
      <c r="AP36" s="248">
        <v>3.9238</v>
      </c>
      <c r="AQ36" s="248">
        <v>3.9238</v>
      </c>
      <c r="AR36" s="248">
        <v>3.9238</v>
      </c>
    </row>
    <row r="37" spans="2:44" x14ac:dyDescent="0.2">
      <c r="B37" s="240">
        <v>7</v>
      </c>
      <c r="C37" s="240" t="s">
        <v>88</v>
      </c>
      <c r="D37" s="240" t="s">
        <v>89</v>
      </c>
      <c r="F37" s="241">
        <v>2014</v>
      </c>
      <c r="G37" s="241" t="s">
        <v>504</v>
      </c>
      <c r="H37" s="245">
        <v>8.7266899999999996</v>
      </c>
      <c r="I37" s="246">
        <v>0</v>
      </c>
      <c r="J37" s="241"/>
      <c r="K37" s="241"/>
      <c r="L37" s="247">
        <v>9</v>
      </c>
      <c r="M37" s="247">
        <v>9</v>
      </c>
      <c r="N37" s="247">
        <v>18</v>
      </c>
      <c r="O37" s="247">
        <v>9</v>
      </c>
      <c r="P37" s="247">
        <v>9</v>
      </c>
      <c r="Q37" s="247">
        <v>18</v>
      </c>
      <c r="R37" s="247">
        <v>28</v>
      </c>
      <c r="S37" s="247">
        <v>38.5</v>
      </c>
      <c r="T37" s="247">
        <v>9</v>
      </c>
      <c r="U37" s="247">
        <v>9</v>
      </c>
      <c r="V37" s="247">
        <v>18</v>
      </c>
      <c r="W37" s="247">
        <v>28</v>
      </c>
      <c r="X37" s="247">
        <v>38.5</v>
      </c>
      <c r="Y37" s="247">
        <v>49</v>
      </c>
      <c r="Z37" s="247">
        <v>60</v>
      </c>
      <c r="AA37" s="241" t="s">
        <v>500</v>
      </c>
      <c r="AB37" s="241"/>
      <c r="AC37" s="241"/>
      <c r="AD37" s="248">
        <v>1.0313000000000001</v>
      </c>
      <c r="AE37" s="248">
        <v>1.0313000000000001</v>
      </c>
      <c r="AF37" s="248">
        <v>2.0626000000000002</v>
      </c>
      <c r="AG37" s="248">
        <v>1.0313000000000001</v>
      </c>
      <c r="AH37" s="248">
        <v>1.0313000000000001</v>
      </c>
      <c r="AI37" s="248">
        <v>2.0626000000000002</v>
      </c>
      <c r="AJ37" s="248">
        <v>3.2084999999999999</v>
      </c>
      <c r="AK37" s="248">
        <v>4.4118000000000004</v>
      </c>
      <c r="AL37" s="248">
        <v>1.0313000000000001</v>
      </c>
      <c r="AM37" s="248">
        <v>1.0313000000000001</v>
      </c>
      <c r="AN37" s="248">
        <v>2.0626000000000002</v>
      </c>
      <c r="AO37" s="248">
        <v>3.2084999999999999</v>
      </c>
      <c r="AP37" s="248">
        <v>4.4118000000000004</v>
      </c>
      <c r="AQ37" s="248">
        <v>5.6150000000000002</v>
      </c>
      <c r="AR37" s="248">
        <v>6.8754999999999997</v>
      </c>
    </row>
    <row r="38" spans="2:44" x14ac:dyDescent="0.2">
      <c r="B38" s="240">
        <v>8</v>
      </c>
      <c r="C38" s="240" t="s">
        <v>90</v>
      </c>
      <c r="D38" s="240" t="s">
        <v>91</v>
      </c>
      <c r="F38" s="241">
        <v>2014</v>
      </c>
      <c r="G38" s="241" t="s">
        <v>499</v>
      </c>
      <c r="H38" s="245">
        <v>1.17232</v>
      </c>
      <c r="I38" s="246">
        <v>0</v>
      </c>
      <c r="J38" s="241"/>
      <c r="K38" s="241"/>
      <c r="L38" s="247">
        <v>0.37</v>
      </c>
      <c r="M38" s="247">
        <v>0.52</v>
      </c>
      <c r="N38" s="247">
        <v>0.9</v>
      </c>
      <c r="O38" s="247">
        <v>0.37</v>
      </c>
      <c r="P38" s="247">
        <v>0.52</v>
      </c>
      <c r="Q38" s="247">
        <v>0.9</v>
      </c>
      <c r="R38" s="247">
        <v>2</v>
      </c>
      <c r="S38" s="247">
        <v>2</v>
      </c>
      <c r="T38" s="247">
        <v>0.37</v>
      </c>
      <c r="U38" s="247">
        <v>0.52</v>
      </c>
      <c r="V38" s="247">
        <v>0.9</v>
      </c>
      <c r="W38" s="247">
        <v>2</v>
      </c>
      <c r="X38" s="247">
        <v>2</v>
      </c>
      <c r="Y38" s="247">
        <v>4.5</v>
      </c>
      <c r="Z38" s="247">
        <v>5.0999999999999996</v>
      </c>
      <c r="AA38" s="241" t="s">
        <v>500</v>
      </c>
      <c r="AB38" s="241"/>
      <c r="AC38" s="241"/>
      <c r="AD38" s="248">
        <v>0.31559999999999999</v>
      </c>
      <c r="AE38" s="248">
        <v>0.44359999999999999</v>
      </c>
      <c r="AF38" s="248">
        <v>0.76770000000000005</v>
      </c>
      <c r="AG38" s="248">
        <v>0.31559999999999999</v>
      </c>
      <c r="AH38" s="248">
        <v>0.44359999999999999</v>
      </c>
      <c r="AI38" s="248">
        <v>0.76770000000000005</v>
      </c>
      <c r="AJ38" s="248">
        <v>1.706</v>
      </c>
      <c r="AK38" s="248">
        <v>1.706</v>
      </c>
      <c r="AL38" s="248">
        <v>0.31559999999999999</v>
      </c>
      <c r="AM38" s="248">
        <v>0.44359999999999999</v>
      </c>
      <c r="AN38" s="248">
        <v>0.76770000000000005</v>
      </c>
      <c r="AO38" s="248">
        <v>1.706</v>
      </c>
      <c r="AP38" s="248">
        <v>1.706</v>
      </c>
      <c r="AQ38" s="248">
        <v>3.8384999999999998</v>
      </c>
      <c r="AR38" s="248">
        <v>4.3502999999999998</v>
      </c>
    </row>
    <row r="39" spans="2:44" x14ac:dyDescent="0.2">
      <c r="B39" s="240">
        <v>9</v>
      </c>
      <c r="C39" s="240" t="s">
        <v>92</v>
      </c>
      <c r="D39" s="240" t="s">
        <v>93</v>
      </c>
      <c r="F39" s="241">
        <v>2014</v>
      </c>
      <c r="G39" s="241" t="s">
        <v>499</v>
      </c>
      <c r="H39" s="245">
        <v>1.17232</v>
      </c>
      <c r="I39" s="246">
        <v>0</v>
      </c>
      <c r="J39" s="241"/>
      <c r="K39" s="241"/>
      <c r="L39" s="247">
        <v>1</v>
      </c>
      <c r="M39" s="247">
        <v>1</v>
      </c>
      <c r="N39" s="247">
        <v>1</v>
      </c>
      <c r="O39" s="247">
        <v>1</v>
      </c>
      <c r="P39" s="247">
        <v>1</v>
      </c>
      <c r="Q39" s="247">
        <v>1.4</v>
      </c>
      <c r="R39" s="247">
        <v>2</v>
      </c>
      <c r="S39" s="247">
        <v>4</v>
      </c>
      <c r="T39" s="247">
        <v>5</v>
      </c>
      <c r="U39" s="247">
        <v>5</v>
      </c>
      <c r="V39" s="247">
        <v>5</v>
      </c>
      <c r="W39" s="247">
        <v>5</v>
      </c>
      <c r="X39" s="247">
        <v>8.5</v>
      </c>
      <c r="Y39" s="247">
        <v>11.5</v>
      </c>
      <c r="Z39" s="247">
        <v>17.5</v>
      </c>
      <c r="AA39" s="241" t="s">
        <v>500</v>
      </c>
      <c r="AB39" s="241"/>
      <c r="AC39" s="241"/>
      <c r="AD39" s="248">
        <v>0.85299999999999998</v>
      </c>
      <c r="AE39" s="248">
        <v>0.85299999999999998</v>
      </c>
      <c r="AF39" s="248">
        <v>0.85299999999999998</v>
      </c>
      <c r="AG39" s="248">
        <v>0.85299999999999998</v>
      </c>
      <c r="AH39" s="248">
        <v>0.85299999999999998</v>
      </c>
      <c r="AI39" s="248">
        <v>1.1941999999999999</v>
      </c>
      <c r="AJ39" s="248">
        <v>1.706</v>
      </c>
      <c r="AK39" s="248">
        <v>3.4119999999999999</v>
      </c>
      <c r="AL39" s="248">
        <v>4.2649999999999997</v>
      </c>
      <c r="AM39" s="248">
        <v>4.2649999999999997</v>
      </c>
      <c r="AN39" s="248">
        <v>4.2649999999999997</v>
      </c>
      <c r="AO39" s="248">
        <v>4.2649999999999997</v>
      </c>
      <c r="AP39" s="248">
        <v>7.2506000000000004</v>
      </c>
      <c r="AQ39" s="248">
        <v>9.8095999999999997</v>
      </c>
      <c r="AR39" s="248">
        <v>14.9277</v>
      </c>
    </row>
    <row r="40" spans="2:44" x14ac:dyDescent="0.2">
      <c r="B40" s="240">
        <v>10</v>
      </c>
      <c r="C40" s="240" t="s">
        <v>462</v>
      </c>
      <c r="D40" s="240" t="s">
        <v>463</v>
      </c>
      <c r="F40" s="241">
        <v>2011</v>
      </c>
      <c r="G40" s="241" t="s">
        <v>504</v>
      </c>
      <c r="H40" s="245">
        <v>8.7266899999999996</v>
      </c>
      <c r="I40" s="246">
        <v>0</v>
      </c>
      <c r="J40" s="241"/>
      <c r="K40" s="241"/>
      <c r="L40" s="247">
        <v>5.5</v>
      </c>
      <c r="M40" s="247">
        <v>9</v>
      </c>
      <c r="N40" s="247">
        <v>9</v>
      </c>
      <c r="O40" s="247">
        <v>5.5</v>
      </c>
      <c r="P40" s="247">
        <v>9</v>
      </c>
      <c r="Q40" s="247">
        <v>9</v>
      </c>
      <c r="R40" s="247">
        <v>14</v>
      </c>
      <c r="S40" s="247">
        <v>25</v>
      </c>
      <c r="T40" s="247">
        <v>5.5</v>
      </c>
      <c r="U40" s="247">
        <v>9</v>
      </c>
      <c r="V40" s="247">
        <v>9</v>
      </c>
      <c r="W40" s="247">
        <v>14</v>
      </c>
      <c r="X40" s="247">
        <v>25</v>
      </c>
      <c r="Y40" s="247">
        <v>35</v>
      </c>
      <c r="Z40" s="247">
        <v>45</v>
      </c>
      <c r="AA40" s="241" t="s">
        <v>500</v>
      </c>
      <c r="AB40" s="241"/>
      <c r="AC40" s="241"/>
      <c r="AD40" s="248">
        <v>0.63029999999999997</v>
      </c>
      <c r="AE40" s="248">
        <v>1.0313000000000001</v>
      </c>
      <c r="AF40" s="248">
        <v>1.0313000000000001</v>
      </c>
      <c r="AG40" s="248">
        <v>0.63029999999999997</v>
      </c>
      <c r="AH40" s="248">
        <v>1.0313000000000001</v>
      </c>
      <c r="AI40" s="248">
        <v>1.0313000000000001</v>
      </c>
      <c r="AJ40" s="248">
        <v>1.6043000000000001</v>
      </c>
      <c r="AK40" s="248">
        <v>2.8647999999999998</v>
      </c>
      <c r="AL40" s="248">
        <v>0.63029999999999997</v>
      </c>
      <c r="AM40" s="248">
        <v>1.0313000000000001</v>
      </c>
      <c r="AN40" s="248">
        <v>1.0313000000000001</v>
      </c>
      <c r="AO40" s="248">
        <v>1.6043000000000001</v>
      </c>
      <c r="AP40" s="248">
        <v>2.8647999999999998</v>
      </c>
      <c r="AQ40" s="248">
        <v>4.0106999999999999</v>
      </c>
      <c r="AR40" s="248">
        <v>5.1566000000000001</v>
      </c>
    </row>
    <row r="41" spans="2:44" x14ac:dyDescent="0.2">
      <c r="B41" s="240">
        <v>11</v>
      </c>
      <c r="C41" s="240" t="s">
        <v>94</v>
      </c>
      <c r="D41" s="240" t="s">
        <v>95</v>
      </c>
      <c r="F41" s="241">
        <v>2014</v>
      </c>
      <c r="G41" s="241" t="s">
        <v>499</v>
      </c>
      <c r="H41" s="245">
        <v>1.17232</v>
      </c>
      <c r="I41" s="246">
        <v>0</v>
      </c>
      <c r="J41" s="241"/>
      <c r="K41" s="241"/>
      <c r="L41" s="247">
        <v>0.64</v>
      </c>
      <c r="M41" s="247">
        <v>1.04</v>
      </c>
      <c r="N41" s="247">
        <v>1.55</v>
      </c>
      <c r="O41" s="247">
        <v>0.64</v>
      </c>
      <c r="P41" s="247">
        <v>1.04</v>
      </c>
      <c r="Q41" s="247">
        <v>1.55</v>
      </c>
      <c r="R41" s="247">
        <v>2.54</v>
      </c>
      <c r="S41" s="247">
        <v>3.45</v>
      </c>
      <c r="T41" s="247">
        <v>0.64</v>
      </c>
      <c r="U41" s="247">
        <v>1.04</v>
      </c>
      <c r="V41" s="247">
        <v>1.55</v>
      </c>
      <c r="W41" s="247">
        <v>2.54</v>
      </c>
      <c r="X41" s="247">
        <v>3.45</v>
      </c>
      <c r="Y41" s="247">
        <v>4.4800000000000004</v>
      </c>
      <c r="Z41" s="247">
        <v>5.78</v>
      </c>
      <c r="AA41" s="241" t="s">
        <v>500</v>
      </c>
      <c r="AB41" s="241"/>
      <c r="AC41" s="241"/>
      <c r="AD41" s="248">
        <v>0.54590000000000005</v>
      </c>
      <c r="AE41" s="248">
        <v>0.8871</v>
      </c>
      <c r="AF41" s="248">
        <v>1.3222</v>
      </c>
      <c r="AG41" s="248">
        <v>0.54590000000000005</v>
      </c>
      <c r="AH41" s="248">
        <v>0.8871</v>
      </c>
      <c r="AI41" s="248">
        <v>1.3222</v>
      </c>
      <c r="AJ41" s="248">
        <v>2.1665999999999999</v>
      </c>
      <c r="AK41" s="248">
        <v>2.9428999999999998</v>
      </c>
      <c r="AL41" s="248">
        <v>0.54590000000000005</v>
      </c>
      <c r="AM41" s="248">
        <v>0.8871</v>
      </c>
      <c r="AN41" s="248">
        <v>1.3222</v>
      </c>
      <c r="AO41" s="248">
        <v>2.1665999999999999</v>
      </c>
      <c r="AP41" s="248">
        <v>2.9428999999999998</v>
      </c>
      <c r="AQ41" s="248">
        <v>3.8214999999999999</v>
      </c>
      <c r="AR41" s="248">
        <v>4.9303999999999997</v>
      </c>
    </row>
    <row r="42" spans="2:44" x14ac:dyDescent="0.2">
      <c r="B42" s="240">
        <v>12</v>
      </c>
      <c r="C42" s="240" t="s">
        <v>96</v>
      </c>
      <c r="D42" s="240" t="s">
        <v>97</v>
      </c>
      <c r="F42" s="241">
        <v>2014</v>
      </c>
      <c r="G42" s="241" t="s">
        <v>505</v>
      </c>
      <c r="H42" s="245">
        <v>0.93633</v>
      </c>
      <c r="I42" s="246">
        <v>0</v>
      </c>
      <c r="J42" s="241"/>
      <c r="K42" s="241"/>
      <c r="L42" s="247">
        <v>0.62</v>
      </c>
      <c r="M42" s="247">
        <v>0.62</v>
      </c>
      <c r="N42" s="247">
        <v>0.62</v>
      </c>
      <c r="O42" s="247">
        <v>0.93</v>
      </c>
      <c r="P42" s="247">
        <v>0.93</v>
      </c>
      <c r="Q42" s="247">
        <v>0.93</v>
      </c>
      <c r="R42" s="247">
        <v>1.24</v>
      </c>
      <c r="S42" s="247">
        <v>1.24</v>
      </c>
      <c r="T42" s="247">
        <v>3.2</v>
      </c>
      <c r="U42" s="247">
        <v>3.2</v>
      </c>
      <c r="V42" s="247">
        <v>3.2</v>
      </c>
      <c r="W42" s="247">
        <v>3.2</v>
      </c>
      <c r="X42" s="247">
        <v>3.2</v>
      </c>
      <c r="Y42" s="247">
        <v>3.2</v>
      </c>
      <c r="Z42" s="247">
        <v>5.45</v>
      </c>
      <c r="AA42" s="241" t="s">
        <v>500</v>
      </c>
      <c r="AB42" s="241"/>
      <c r="AC42" s="241"/>
      <c r="AD42" s="248">
        <v>0.66220000000000001</v>
      </c>
      <c r="AE42" s="248">
        <v>0.66220000000000001</v>
      </c>
      <c r="AF42" s="248">
        <v>0.66220000000000001</v>
      </c>
      <c r="AG42" s="248">
        <v>0.99319999999999997</v>
      </c>
      <c r="AH42" s="248">
        <v>0.99319999999999997</v>
      </c>
      <c r="AI42" s="248">
        <v>0.99319999999999997</v>
      </c>
      <c r="AJ42" s="248">
        <v>1.3243</v>
      </c>
      <c r="AK42" s="248">
        <v>1.3243</v>
      </c>
      <c r="AL42" s="248">
        <v>3.4176000000000002</v>
      </c>
      <c r="AM42" s="248">
        <v>3.4176000000000002</v>
      </c>
      <c r="AN42" s="248">
        <v>3.4176000000000002</v>
      </c>
      <c r="AO42" s="248">
        <v>3.4176000000000002</v>
      </c>
      <c r="AP42" s="248">
        <v>3.4176000000000002</v>
      </c>
      <c r="AQ42" s="248">
        <v>3.4176000000000002</v>
      </c>
      <c r="AR42" s="248">
        <v>5.8205999999999998</v>
      </c>
    </row>
    <row r="43" spans="2:44" x14ac:dyDescent="0.2">
      <c r="B43" s="240">
        <v>13</v>
      </c>
      <c r="C43" s="240" t="s">
        <v>464</v>
      </c>
      <c r="D43" s="240" t="s">
        <v>465</v>
      </c>
      <c r="F43" s="241">
        <v>2011</v>
      </c>
      <c r="G43" s="241" t="s">
        <v>504</v>
      </c>
      <c r="H43" s="245">
        <v>8.7266899999999996</v>
      </c>
      <c r="I43" s="246">
        <v>0</v>
      </c>
      <c r="J43" s="241"/>
      <c r="K43" s="241"/>
      <c r="L43" s="247">
        <v>5.5</v>
      </c>
      <c r="M43" s="247">
        <v>9.75</v>
      </c>
      <c r="N43" s="247">
        <v>9.75</v>
      </c>
      <c r="O43" s="247">
        <v>5.5</v>
      </c>
      <c r="P43" s="247">
        <v>9.75</v>
      </c>
      <c r="Q43" s="247">
        <v>9.75</v>
      </c>
      <c r="R43" s="247">
        <v>19.5</v>
      </c>
      <c r="S43" s="247">
        <v>36.5</v>
      </c>
      <c r="T43" s="247">
        <v>5.5</v>
      </c>
      <c r="U43" s="247">
        <v>9.75</v>
      </c>
      <c r="V43" s="247">
        <v>9.75</v>
      </c>
      <c r="W43" s="247">
        <v>19.5</v>
      </c>
      <c r="X43" s="247">
        <v>58.5</v>
      </c>
      <c r="Y43" s="247">
        <v>58.5</v>
      </c>
      <c r="Z43" s="247">
        <v>91</v>
      </c>
      <c r="AA43" s="241" t="s">
        <v>500</v>
      </c>
      <c r="AB43" s="241"/>
      <c r="AC43" s="241"/>
      <c r="AD43" s="248">
        <v>0.63029999999999997</v>
      </c>
      <c r="AE43" s="248">
        <v>1.1173</v>
      </c>
      <c r="AF43" s="248">
        <v>1.1173</v>
      </c>
      <c r="AG43" s="248">
        <v>0.63029999999999997</v>
      </c>
      <c r="AH43" s="248">
        <v>1.1173</v>
      </c>
      <c r="AI43" s="248">
        <v>1.1173</v>
      </c>
      <c r="AJ43" s="248">
        <v>2.2345000000000002</v>
      </c>
      <c r="AK43" s="248">
        <v>4.1825999999999999</v>
      </c>
      <c r="AL43" s="248">
        <v>0.63029999999999997</v>
      </c>
      <c r="AM43" s="248">
        <v>1.1173</v>
      </c>
      <c r="AN43" s="248">
        <v>1.1173</v>
      </c>
      <c r="AO43" s="248">
        <v>2.2345000000000002</v>
      </c>
      <c r="AP43" s="248">
        <v>6.7035999999999998</v>
      </c>
      <c r="AQ43" s="248">
        <v>6.7035999999999998</v>
      </c>
      <c r="AR43" s="248">
        <v>10.4278</v>
      </c>
    </row>
    <row r="44" spans="2:44" x14ac:dyDescent="0.2">
      <c r="B44" s="240">
        <v>14</v>
      </c>
      <c r="C44" s="240" t="s">
        <v>99</v>
      </c>
      <c r="D44" s="240" t="s">
        <v>100</v>
      </c>
      <c r="F44" s="241">
        <v>2014</v>
      </c>
      <c r="G44" s="241" t="s">
        <v>499</v>
      </c>
      <c r="H44" s="245">
        <v>1.17232</v>
      </c>
      <c r="I44" s="246">
        <v>0</v>
      </c>
      <c r="J44" s="241"/>
      <c r="K44" s="241"/>
      <c r="L44" s="247">
        <v>0.72</v>
      </c>
      <c r="M44" s="247">
        <v>0.9</v>
      </c>
      <c r="N44" s="247">
        <v>1.2</v>
      </c>
      <c r="O44" s="247">
        <v>1.6</v>
      </c>
      <c r="P44" s="247">
        <v>1.6</v>
      </c>
      <c r="Q44" s="247">
        <v>1.6</v>
      </c>
      <c r="R44" s="247">
        <v>2.1</v>
      </c>
      <c r="S44" s="247">
        <v>2.8</v>
      </c>
      <c r="T44" s="247">
        <v>1.7</v>
      </c>
      <c r="U44" s="247">
        <v>1.7</v>
      </c>
      <c r="V44" s="247">
        <v>1.7</v>
      </c>
      <c r="W44" s="247">
        <v>2.1</v>
      </c>
      <c r="X44" s="247">
        <v>3.2</v>
      </c>
      <c r="Y44" s="247">
        <v>3.6</v>
      </c>
      <c r="Z44" s="247">
        <v>4</v>
      </c>
      <c r="AA44" s="241" t="s">
        <v>500</v>
      </c>
      <c r="AB44" s="241"/>
      <c r="AC44" s="241"/>
      <c r="AD44" s="248">
        <v>0.61419999999999997</v>
      </c>
      <c r="AE44" s="248">
        <v>0.76770000000000005</v>
      </c>
      <c r="AF44" s="248">
        <v>1.0236000000000001</v>
      </c>
      <c r="AG44" s="248">
        <v>1.3648</v>
      </c>
      <c r="AH44" s="248">
        <v>1.3648</v>
      </c>
      <c r="AI44" s="248">
        <v>1.3648</v>
      </c>
      <c r="AJ44" s="248">
        <v>1.7912999999999999</v>
      </c>
      <c r="AK44" s="248">
        <v>2.3883999999999999</v>
      </c>
      <c r="AL44" s="248">
        <v>1.4500999999999999</v>
      </c>
      <c r="AM44" s="248">
        <v>1.4500999999999999</v>
      </c>
      <c r="AN44" s="248">
        <v>1.4500999999999999</v>
      </c>
      <c r="AO44" s="248">
        <v>1.7912999999999999</v>
      </c>
      <c r="AP44" s="248">
        <v>2.7296</v>
      </c>
      <c r="AQ44" s="248">
        <v>3.0708000000000002</v>
      </c>
      <c r="AR44" s="248">
        <v>3.4119999999999999</v>
      </c>
    </row>
    <row r="45" spans="2:44" x14ac:dyDescent="0.2">
      <c r="B45" s="240">
        <v>15</v>
      </c>
      <c r="C45" s="240" t="s">
        <v>101</v>
      </c>
      <c r="D45" s="240" t="s">
        <v>102</v>
      </c>
      <c r="F45" s="241">
        <v>2014</v>
      </c>
      <c r="G45" s="241" t="s">
        <v>499</v>
      </c>
      <c r="H45" s="245">
        <v>1.17232</v>
      </c>
      <c r="I45" s="246">
        <v>0</v>
      </c>
      <c r="J45" s="241"/>
      <c r="K45" s="241"/>
      <c r="L45" s="247">
        <v>0.68</v>
      </c>
      <c r="M45" s="247">
        <v>0.68</v>
      </c>
      <c r="N45" s="247">
        <v>0.68</v>
      </c>
      <c r="O45" s="247">
        <v>1.2</v>
      </c>
      <c r="P45" s="247">
        <v>1.2</v>
      </c>
      <c r="Q45" s="247">
        <v>1.2</v>
      </c>
      <c r="R45" s="247">
        <v>1.65</v>
      </c>
      <c r="S45" s="247">
        <v>2.25</v>
      </c>
      <c r="T45" s="247">
        <v>2.7</v>
      </c>
      <c r="U45" s="247">
        <v>2.7</v>
      </c>
      <c r="V45" s="247">
        <v>2.7</v>
      </c>
      <c r="W45" s="247">
        <v>3.4</v>
      </c>
      <c r="X45" s="247">
        <v>4.4000000000000004</v>
      </c>
      <c r="Y45" s="247">
        <v>7</v>
      </c>
      <c r="Z45" s="247">
        <v>8.25</v>
      </c>
      <c r="AA45" s="241" t="s">
        <v>500</v>
      </c>
      <c r="AB45" s="241"/>
      <c r="AC45" s="241"/>
      <c r="AD45" s="248">
        <v>0.57999999999999996</v>
      </c>
      <c r="AE45" s="248">
        <v>0.57999999999999996</v>
      </c>
      <c r="AF45" s="248">
        <v>0.57999999999999996</v>
      </c>
      <c r="AG45" s="248">
        <v>1.0236000000000001</v>
      </c>
      <c r="AH45" s="248">
        <v>1.0236000000000001</v>
      </c>
      <c r="AI45" s="248">
        <v>1.0236000000000001</v>
      </c>
      <c r="AJ45" s="248">
        <v>1.4075</v>
      </c>
      <c r="AK45" s="248">
        <v>1.9193</v>
      </c>
      <c r="AL45" s="248">
        <v>2.3031000000000001</v>
      </c>
      <c r="AM45" s="248">
        <v>2.3031000000000001</v>
      </c>
      <c r="AN45" s="248">
        <v>2.3031000000000001</v>
      </c>
      <c r="AO45" s="248">
        <v>2.9001999999999999</v>
      </c>
      <c r="AP45" s="248">
        <v>3.7532000000000001</v>
      </c>
      <c r="AQ45" s="248">
        <v>5.9710999999999999</v>
      </c>
      <c r="AR45" s="248">
        <v>7.0373000000000001</v>
      </c>
    </row>
    <row r="46" spans="2:44" x14ac:dyDescent="0.2">
      <c r="B46" s="240">
        <v>16</v>
      </c>
      <c r="C46" s="240" t="s">
        <v>103</v>
      </c>
      <c r="D46" s="240" t="s">
        <v>104</v>
      </c>
      <c r="F46" s="241">
        <v>2014</v>
      </c>
      <c r="G46" s="241" t="s">
        <v>506</v>
      </c>
      <c r="H46" s="245">
        <v>5.6349099999999996</v>
      </c>
      <c r="I46" s="246">
        <v>0.18</v>
      </c>
      <c r="J46" s="241"/>
      <c r="K46" s="241"/>
      <c r="L46" s="247">
        <v>3.3</v>
      </c>
      <c r="M46" s="247">
        <v>3.3</v>
      </c>
      <c r="N46" s="247">
        <v>3.9</v>
      </c>
      <c r="O46" s="247">
        <v>3.3</v>
      </c>
      <c r="P46" s="247">
        <v>3.3</v>
      </c>
      <c r="Q46" s="247">
        <v>3.9</v>
      </c>
      <c r="R46" s="247">
        <v>6.3</v>
      </c>
      <c r="S46" s="247">
        <v>9.9</v>
      </c>
      <c r="T46" s="247">
        <v>3.3</v>
      </c>
      <c r="U46" s="247">
        <v>3.3</v>
      </c>
      <c r="V46" s="247">
        <v>3.9</v>
      </c>
      <c r="W46" s="247">
        <v>6.3</v>
      </c>
      <c r="X46" s="247">
        <v>9.9</v>
      </c>
      <c r="Y46" s="247">
        <v>9.9</v>
      </c>
      <c r="Z46" s="247">
        <v>9.9</v>
      </c>
      <c r="AA46" s="241" t="s">
        <v>500</v>
      </c>
      <c r="AB46" s="241"/>
      <c r="AC46" s="241"/>
      <c r="AD46" s="248">
        <v>0.58560000000000001</v>
      </c>
      <c r="AE46" s="248">
        <v>0.58560000000000001</v>
      </c>
      <c r="AF46" s="248">
        <v>0.69210000000000005</v>
      </c>
      <c r="AG46" s="248">
        <v>0.58560000000000001</v>
      </c>
      <c r="AH46" s="248">
        <v>0.58560000000000001</v>
      </c>
      <c r="AI46" s="248">
        <v>0.69210000000000005</v>
      </c>
      <c r="AJ46" s="248">
        <v>1.1180000000000001</v>
      </c>
      <c r="AK46" s="248">
        <v>1.7568999999999999</v>
      </c>
      <c r="AL46" s="248">
        <v>0.58560000000000001</v>
      </c>
      <c r="AM46" s="248">
        <v>0.58560000000000001</v>
      </c>
      <c r="AN46" s="248">
        <v>0.69210000000000005</v>
      </c>
      <c r="AO46" s="248">
        <v>1.1180000000000001</v>
      </c>
      <c r="AP46" s="248">
        <v>1.7568999999999999</v>
      </c>
      <c r="AQ46" s="248">
        <v>1.7568999999999999</v>
      </c>
      <c r="AR46" s="248">
        <v>1.7568999999999999</v>
      </c>
    </row>
    <row r="47" spans="2:44" x14ac:dyDescent="0.2">
      <c r="B47" s="240">
        <v>17</v>
      </c>
      <c r="C47" s="240" t="s">
        <v>105</v>
      </c>
      <c r="D47" s="240" t="s">
        <v>106</v>
      </c>
      <c r="F47" s="241">
        <v>2014</v>
      </c>
      <c r="G47" s="241" t="s">
        <v>507</v>
      </c>
      <c r="H47" s="245">
        <v>181.16499999999999</v>
      </c>
      <c r="I47" s="246">
        <v>0</v>
      </c>
      <c r="J47" s="241"/>
      <c r="K47" s="241"/>
      <c r="L47" s="247">
        <v>130</v>
      </c>
      <c r="M47" s="247">
        <v>130</v>
      </c>
      <c r="N47" s="247">
        <v>135</v>
      </c>
      <c r="O47" s="247">
        <v>130</v>
      </c>
      <c r="P47" s="247">
        <v>130</v>
      </c>
      <c r="Q47" s="247">
        <v>135</v>
      </c>
      <c r="R47" s="247">
        <v>155</v>
      </c>
      <c r="S47" s="247">
        <v>225</v>
      </c>
      <c r="T47" s="247">
        <v>130</v>
      </c>
      <c r="U47" s="247">
        <v>130</v>
      </c>
      <c r="V47" s="247">
        <v>135</v>
      </c>
      <c r="W47" s="247">
        <v>155</v>
      </c>
      <c r="X47" s="247">
        <v>800</v>
      </c>
      <c r="Y47" s="247">
        <v>890</v>
      </c>
      <c r="Z47" s="247">
        <v>890</v>
      </c>
      <c r="AA47" s="241" t="s">
        <v>500</v>
      </c>
      <c r="AB47" s="241"/>
      <c r="AC47" s="241"/>
      <c r="AD47" s="248">
        <v>0.71760000000000002</v>
      </c>
      <c r="AE47" s="248">
        <v>0.71760000000000002</v>
      </c>
      <c r="AF47" s="248">
        <v>0.74519999999999997</v>
      </c>
      <c r="AG47" s="248">
        <v>0.71760000000000002</v>
      </c>
      <c r="AH47" s="248">
        <v>0.71760000000000002</v>
      </c>
      <c r="AI47" s="248">
        <v>0.74519999999999997</v>
      </c>
      <c r="AJ47" s="248">
        <v>0.85560000000000003</v>
      </c>
      <c r="AK47" s="248">
        <v>1.242</v>
      </c>
      <c r="AL47" s="248">
        <v>0.71760000000000002</v>
      </c>
      <c r="AM47" s="248">
        <v>0.71760000000000002</v>
      </c>
      <c r="AN47" s="248">
        <v>0.74519999999999997</v>
      </c>
      <c r="AO47" s="248">
        <v>0.85560000000000003</v>
      </c>
      <c r="AP47" s="248">
        <v>4.4158999999999997</v>
      </c>
      <c r="AQ47" s="248">
        <v>4.9126000000000003</v>
      </c>
      <c r="AR47" s="248">
        <v>4.9126000000000003</v>
      </c>
    </row>
    <row r="48" spans="2:44" x14ac:dyDescent="0.2">
      <c r="B48" s="240">
        <v>18</v>
      </c>
      <c r="C48" s="240" t="s">
        <v>107</v>
      </c>
      <c r="D48" s="240" t="s">
        <v>108</v>
      </c>
      <c r="F48" s="241">
        <v>2014</v>
      </c>
      <c r="G48" s="241" t="s">
        <v>499</v>
      </c>
      <c r="H48" s="245">
        <v>1.17232</v>
      </c>
      <c r="I48" s="246">
        <v>0</v>
      </c>
      <c r="J48" s="241"/>
      <c r="K48" s="241"/>
      <c r="L48" s="247">
        <v>0.7</v>
      </c>
      <c r="M48" s="247">
        <v>1.9</v>
      </c>
      <c r="N48" s="247">
        <v>2.1</v>
      </c>
      <c r="O48" s="247">
        <v>1.9</v>
      </c>
      <c r="P48" s="247">
        <v>1.9</v>
      </c>
      <c r="Q48" s="247">
        <v>2.1</v>
      </c>
      <c r="R48" s="247">
        <v>2.6</v>
      </c>
      <c r="S48" s="247">
        <v>5.2</v>
      </c>
      <c r="T48" s="247">
        <v>1.9</v>
      </c>
      <c r="U48" s="247">
        <v>2.1</v>
      </c>
      <c r="V48" s="247">
        <v>2.6</v>
      </c>
      <c r="W48" s="247">
        <v>3.2</v>
      </c>
      <c r="X48" s="247">
        <v>8</v>
      </c>
      <c r="Y48" s="247">
        <v>8</v>
      </c>
      <c r="Z48" s="247">
        <v>8</v>
      </c>
      <c r="AA48" s="241" t="s">
        <v>500</v>
      </c>
      <c r="AB48" s="241"/>
      <c r="AC48" s="241"/>
      <c r="AD48" s="248">
        <v>0.59709999999999996</v>
      </c>
      <c r="AE48" s="248">
        <v>1.6207</v>
      </c>
      <c r="AF48" s="248">
        <v>1.7912999999999999</v>
      </c>
      <c r="AG48" s="248">
        <v>1.6207</v>
      </c>
      <c r="AH48" s="248">
        <v>1.6207</v>
      </c>
      <c r="AI48" s="248">
        <v>1.7912999999999999</v>
      </c>
      <c r="AJ48" s="248">
        <v>2.2178</v>
      </c>
      <c r="AK48" s="248">
        <v>4.4356</v>
      </c>
      <c r="AL48" s="248">
        <v>1.6207</v>
      </c>
      <c r="AM48" s="248">
        <v>1.7912999999999999</v>
      </c>
      <c r="AN48" s="248">
        <v>2.2178</v>
      </c>
      <c r="AO48" s="248">
        <v>2.7296</v>
      </c>
      <c r="AP48" s="248">
        <v>6.8240999999999996</v>
      </c>
      <c r="AQ48" s="248">
        <v>6.8240999999999996</v>
      </c>
      <c r="AR48" s="248">
        <v>6.8240999999999996</v>
      </c>
    </row>
    <row r="49" spans="2:44" x14ac:dyDescent="0.2">
      <c r="B49" s="240">
        <v>19</v>
      </c>
      <c r="C49" s="240" t="s">
        <v>109</v>
      </c>
      <c r="D49" s="240" t="s">
        <v>110</v>
      </c>
      <c r="F49" s="241">
        <v>2014</v>
      </c>
      <c r="G49" s="241" t="s">
        <v>508</v>
      </c>
      <c r="H49" s="245">
        <v>171.05699999999999</v>
      </c>
      <c r="I49" s="246">
        <v>0.08</v>
      </c>
      <c r="J49" s="241"/>
      <c r="K49" s="241"/>
      <c r="L49" s="247">
        <v>120</v>
      </c>
      <c r="M49" s="247">
        <v>120</v>
      </c>
      <c r="N49" s="247">
        <v>140</v>
      </c>
      <c r="O49" s="247">
        <v>120</v>
      </c>
      <c r="P49" s="247">
        <v>120</v>
      </c>
      <c r="Q49" s="247">
        <v>140</v>
      </c>
      <c r="R49" s="247">
        <v>250</v>
      </c>
      <c r="S49" s="247">
        <v>400</v>
      </c>
      <c r="T49" s="247">
        <v>120</v>
      </c>
      <c r="U49" s="247">
        <v>120</v>
      </c>
      <c r="V49" s="247">
        <v>140</v>
      </c>
      <c r="W49" s="247">
        <v>250</v>
      </c>
      <c r="X49" s="247">
        <v>400</v>
      </c>
      <c r="Y49" s="247">
        <v>600</v>
      </c>
      <c r="Z49" s="247">
        <v>870</v>
      </c>
      <c r="AA49" s="241" t="s">
        <v>500</v>
      </c>
      <c r="AB49" s="241"/>
      <c r="AC49" s="241"/>
      <c r="AD49" s="248">
        <v>0.70150000000000001</v>
      </c>
      <c r="AE49" s="248">
        <v>0.70150000000000001</v>
      </c>
      <c r="AF49" s="248">
        <v>0.81840000000000002</v>
      </c>
      <c r="AG49" s="248">
        <v>0.70150000000000001</v>
      </c>
      <c r="AH49" s="248">
        <v>0.70150000000000001</v>
      </c>
      <c r="AI49" s="248">
        <v>0.81840000000000002</v>
      </c>
      <c r="AJ49" s="248">
        <v>1.4615</v>
      </c>
      <c r="AK49" s="248">
        <v>2.3384</v>
      </c>
      <c r="AL49" s="248">
        <v>0.70150000000000001</v>
      </c>
      <c r="AM49" s="248">
        <v>0.70150000000000001</v>
      </c>
      <c r="AN49" s="248">
        <v>0.81840000000000002</v>
      </c>
      <c r="AO49" s="248">
        <v>1.4615</v>
      </c>
      <c r="AP49" s="248">
        <v>2.3384</v>
      </c>
      <c r="AQ49" s="248">
        <v>3.5076000000000001</v>
      </c>
      <c r="AR49" s="248">
        <v>5.0860000000000003</v>
      </c>
    </row>
    <row r="50" spans="2:44" x14ac:dyDescent="0.2">
      <c r="B50" s="240">
        <v>20</v>
      </c>
      <c r="C50" s="240" t="s">
        <v>111</v>
      </c>
      <c r="D50" s="240" t="s">
        <v>112</v>
      </c>
      <c r="F50" s="241">
        <v>2014</v>
      </c>
      <c r="G50" s="241" t="s">
        <v>503</v>
      </c>
      <c r="H50" s="245">
        <v>1.4085099999999999</v>
      </c>
      <c r="I50" s="246">
        <v>0.08</v>
      </c>
      <c r="J50" s="241"/>
      <c r="K50" s="241"/>
      <c r="L50" s="247">
        <v>1</v>
      </c>
      <c r="M50" s="247">
        <v>1</v>
      </c>
      <c r="N50" s="247">
        <v>1</v>
      </c>
      <c r="O50" s="247">
        <v>2</v>
      </c>
      <c r="P50" s="247">
        <v>2</v>
      </c>
      <c r="Q50" s="247">
        <v>2</v>
      </c>
      <c r="R50" s="247">
        <v>2</v>
      </c>
      <c r="S50" s="247">
        <v>2</v>
      </c>
      <c r="T50" s="247">
        <v>9</v>
      </c>
      <c r="U50" s="247">
        <v>9</v>
      </c>
      <c r="V50" s="247">
        <v>9</v>
      </c>
      <c r="W50" s="247">
        <v>9</v>
      </c>
      <c r="X50" s="247">
        <v>9</v>
      </c>
      <c r="Y50" s="247">
        <v>9</v>
      </c>
      <c r="Z50" s="247">
        <v>9</v>
      </c>
      <c r="AA50" s="241" t="s">
        <v>500</v>
      </c>
      <c r="AB50" s="241"/>
      <c r="AC50" s="241"/>
      <c r="AD50" s="248">
        <v>0.71</v>
      </c>
      <c r="AE50" s="248">
        <v>0.71</v>
      </c>
      <c r="AF50" s="248">
        <v>0.71</v>
      </c>
      <c r="AG50" s="248">
        <v>1.4198999999999999</v>
      </c>
      <c r="AH50" s="248">
        <v>1.4198999999999999</v>
      </c>
      <c r="AI50" s="248">
        <v>1.4198999999999999</v>
      </c>
      <c r="AJ50" s="248">
        <v>1.4198999999999999</v>
      </c>
      <c r="AK50" s="248">
        <v>1.4198999999999999</v>
      </c>
      <c r="AL50" s="248">
        <v>6.3897000000000004</v>
      </c>
      <c r="AM50" s="248">
        <v>6.3897000000000004</v>
      </c>
      <c r="AN50" s="248">
        <v>6.3897000000000004</v>
      </c>
      <c r="AO50" s="248">
        <v>6.3897000000000004</v>
      </c>
      <c r="AP50" s="248">
        <v>6.3897000000000004</v>
      </c>
      <c r="AQ50" s="248">
        <v>6.3897000000000004</v>
      </c>
      <c r="AR50" s="248">
        <v>6.3897000000000004</v>
      </c>
    </row>
    <row r="51" spans="2:44" x14ac:dyDescent="0.2">
      <c r="B51" s="240">
        <v>21</v>
      </c>
      <c r="C51" s="240" t="s">
        <v>113</v>
      </c>
      <c r="D51" s="240" t="s">
        <v>114</v>
      </c>
      <c r="F51" s="241">
        <v>2014</v>
      </c>
      <c r="G51" s="241" t="s">
        <v>499</v>
      </c>
      <c r="H51" s="245">
        <v>1.17232</v>
      </c>
      <c r="I51" s="246">
        <v>0</v>
      </c>
      <c r="J51" s="241"/>
      <c r="K51" s="241"/>
      <c r="L51" s="247">
        <v>0.6</v>
      </c>
      <c r="M51" s="247">
        <v>0.6</v>
      </c>
      <c r="N51" s="247">
        <v>0.6</v>
      </c>
      <c r="O51" s="247">
        <v>1.2</v>
      </c>
      <c r="P51" s="247">
        <v>1.2</v>
      </c>
      <c r="Q51" s="247">
        <v>1.2</v>
      </c>
      <c r="R51" s="247">
        <v>1.4</v>
      </c>
      <c r="S51" s="247">
        <v>1.6</v>
      </c>
      <c r="T51" s="247">
        <v>2.2000000000000002</v>
      </c>
      <c r="U51" s="247">
        <v>2.2000000000000002</v>
      </c>
      <c r="V51" s="247">
        <v>2.2000000000000002</v>
      </c>
      <c r="W51" s="247">
        <v>2.2000000000000002</v>
      </c>
      <c r="X51" s="247">
        <v>2.2000000000000002</v>
      </c>
      <c r="Y51" s="247">
        <v>2.2000000000000002</v>
      </c>
      <c r="Z51" s="247">
        <v>3</v>
      </c>
      <c r="AA51" s="241" t="s">
        <v>500</v>
      </c>
      <c r="AB51" s="241"/>
      <c r="AC51" s="241"/>
      <c r="AD51" s="248">
        <v>0.51180000000000003</v>
      </c>
      <c r="AE51" s="248">
        <v>0.51180000000000003</v>
      </c>
      <c r="AF51" s="248">
        <v>0.51180000000000003</v>
      </c>
      <c r="AG51" s="248">
        <v>1.0236000000000001</v>
      </c>
      <c r="AH51" s="248">
        <v>1.0236000000000001</v>
      </c>
      <c r="AI51" s="248">
        <v>1.0236000000000001</v>
      </c>
      <c r="AJ51" s="248">
        <v>1.1941999999999999</v>
      </c>
      <c r="AK51" s="248">
        <v>1.3648</v>
      </c>
      <c r="AL51" s="248">
        <v>1.8766</v>
      </c>
      <c r="AM51" s="248">
        <v>1.8766</v>
      </c>
      <c r="AN51" s="248">
        <v>1.8766</v>
      </c>
      <c r="AO51" s="248">
        <v>1.8766</v>
      </c>
      <c r="AP51" s="248">
        <v>1.8766</v>
      </c>
      <c r="AQ51" s="248">
        <v>1.8766</v>
      </c>
      <c r="AR51" s="248">
        <v>2.5590000000000002</v>
      </c>
    </row>
    <row r="52" spans="2:44" x14ac:dyDescent="0.2">
      <c r="B52" s="240">
        <v>22</v>
      </c>
      <c r="C52" s="240" t="s">
        <v>115</v>
      </c>
      <c r="D52" s="240" t="s">
        <v>116</v>
      </c>
      <c r="F52" s="241">
        <v>2014</v>
      </c>
      <c r="G52" s="241" t="s">
        <v>499</v>
      </c>
      <c r="H52" s="245">
        <v>1.17232</v>
      </c>
      <c r="I52" s="246">
        <v>0</v>
      </c>
      <c r="J52" s="241"/>
      <c r="K52" s="241"/>
      <c r="L52" s="247">
        <v>0.64</v>
      </c>
      <c r="M52" s="247">
        <v>1.04</v>
      </c>
      <c r="N52" s="247">
        <v>1.55</v>
      </c>
      <c r="O52" s="247">
        <v>0.64</v>
      </c>
      <c r="P52" s="247">
        <v>1.04</v>
      </c>
      <c r="Q52" s="247">
        <v>1.55</v>
      </c>
      <c r="R52" s="247">
        <v>2.54</v>
      </c>
      <c r="S52" s="247">
        <v>3.45</v>
      </c>
      <c r="T52" s="247">
        <v>0.64</v>
      </c>
      <c r="U52" s="247">
        <v>1.04</v>
      </c>
      <c r="V52" s="247">
        <v>1.55</v>
      </c>
      <c r="W52" s="247">
        <v>2.54</v>
      </c>
      <c r="X52" s="247">
        <v>3.45</v>
      </c>
      <c r="Y52" s="247">
        <v>4.4800000000000004</v>
      </c>
      <c r="Z52" s="247">
        <v>5.78</v>
      </c>
      <c r="AA52" s="241" t="s">
        <v>500</v>
      </c>
      <c r="AB52" s="241"/>
      <c r="AC52" s="241"/>
      <c r="AD52" s="248">
        <v>0.54590000000000005</v>
      </c>
      <c r="AE52" s="248">
        <v>0.8871</v>
      </c>
      <c r="AF52" s="248">
        <v>1.3222</v>
      </c>
      <c r="AG52" s="248">
        <v>0.54590000000000005</v>
      </c>
      <c r="AH52" s="248">
        <v>0.8871</v>
      </c>
      <c r="AI52" s="248">
        <v>1.3222</v>
      </c>
      <c r="AJ52" s="248">
        <v>2.1665999999999999</v>
      </c>
      <c r="AK52" s="248">
        <v>2.9428999999999998</v>
      </c>
      <c r="AL52" s="248">
        <v>0.54590000000000005</v>
      </c>
      <c r="AM52" s="248">
        <v>0.8871</v>
      </c>
      <c r="AN52" s="248">
        <v>1.3222</v>
      </c>
      <c r="AO52" s="248">
        <v>2.1665999999999999</v>
      </c>
      <c r="AP52" s="248">
        <v>2.9428999999999998</v>
      </c>
      <c r="AQ52" s="248">
        <v>3.8214999999999999</v>
      </c>
      <c r="AR52" s="248">
        <v>4.9303999999999997</v>
      </c>
    </row>
    <row r="53" spans="2:44" x14ac:dyDescent="0.2">
      <c r="B53" s="240">
        <v>23</v>
      </c>
      <c r="C53" s="240" t="s">
        <v>117</v>
      </c>
      <c r="D53" s="240" t="s">
        <v>118</v>
      </c>
      <c r="F53" s="241">
        <v>2014</v>
      </c>
      <c r="G53" s="241" t="s">
        <v>509</v>
      </c>
      <c r="H53" s="245">
        <v>142.53159153600001</v>
      </c>
      <c r="I53" s="246">
        <v>0</v>
      </c>
      <c r="J53" s="241"/>
      <c r="K53" s="241"/>
      <c r="L53" s="247">
        <v>75</v>
      </c>
      <c r="M53" s="247">
        <v>120</v>
      </c>
      <c r="N53" s="247">
        <v>180</v>
      </c>
      <c r="O53" s="247">
        <v>75</v>
      </c>
      <c r="P53" s="247">
        <v>120</v>
      </c>
      <c r="Q53" s="247">
        <v>180</v>
      </c>
      <c r="R53" s="247">
        <v>325</v>
      </c>
      <c r="S53" s="247">
        <v>470</v>
      </c>
      <c r="T53" s="247">
        <v>75</v>
      </c>
      <c r="U53" s="247">
        <v>120</v>
      </c>
      <c r="V53" s="247">
        <v>180</v>
      </c>
      <c r="W53" s="247">
        <v>325</v>
      </c>
      <c r="X53" s="247">
        <v>470</v>
      </c>
      <c r="Y53" s="247">
        <v>550</v>
      </c>
      <c r="Z53" s="247">
        <v>675</v>
      </c>
      <c r="AA53" s="241" t="s">
        <v>500</v>
      </c>
      <c r="AB53" s="241"/>
      <c r="AC53" s="241"/>
      <c r="AD53" s="248">
        <v>0.5262</v>
      </c>
      <c r="AE53" s="248">
        <v>0.84189999999999998</v>
      </c>
      <c r="AF53" s="248">
        <v>1.2628999999999999</v>
      </c>
      <c r="AG53" s="248">
        <v>0.5262</v>
      </c>
      <c r="AH53" s="248">
        <v>0.84189999999999998</v>
      </c>
      <c r="AI53" s="248">
        <v>1.2628999999999999</v>
      </c>
      <c r="AJ53" s="248">
        <v>2.2801999999999998</v>
      </c>
      <c r="AK53" s="248">
        <v>3.2974999999999999</v>
      </c>
      <c r="AL53" s="248">
        <v>0.5262</v>
      </c>
      <c r="AM53" s="248">
        <v>0.84189999999999998</v>
      </c>
      <c r="AN53" s="248">
        <v>1.2628999999999999</v>
      </c>
      <c r="AO53" s="248">
        <v>2.2801999999999998</v>
      </c>
      <c r="AP53" s="248">
        <v>3.2974999999999999</v>
      </c>
      <c r="AQ53" s="248">
        <v>3.8588</v>
      </c>
      <c r="AR53" s="248">
        <v>4.7358000000000002</v>
      </c>
    </row>
    <row r="54" spans="2:44" x14ac:dyDescent="0.2">
      <c r="B54" s="240">
        <v>24</v>
      </c>
      <c r="C54" s="240" t="s">
        <v>119</v>
      </c>
      <c r="D54" s="240" t="s">
        <v>120</v>
      </c>
      <c r="F54" s="241">
        <v>2014</v>
      </c>
      <c r="G54" s="241" t="s">
        <v>499</v>
      </c>
      <c r="H54" s="245">
        <v>1.17232</v>
      </c>
      <c r="I54" s="246">
        <v>0</v>
      </c>
      <c r="J54" s="241"/>
      <c r="K54" s="241"/>
      <c r="L54" s="247">
        <v>0.64</v>
      </c>
      <c r="M54" s="247">
        <v>1.28</v>
      </c>
      <c r="N54" s="247">
        <v>1.92</v>
      </c>
      <c r="O54" s="247">
        <v>0.64</v>
      </c>
      <c r="P54" s="247">
        <v>1.28</v>
      </c>
      <c r="Q54" s="247">
        <v>1.92</v>
      </c>
      <c r="R54" s="247">
        <v>2.56</v>
      </c>
      <c r="S54" s="247">
        <v>3.84</v>
      </c>
      <c r="T54" s="247">
        <v>0.64</v>
      </c>
      <c r="U54" s="247">
        <v>1.28</v>
      </c>
      <c r="V54" s="247">
        <v>1.92</v>
      </c>
      <c r="W54" s="247">
        <v>2.56</v>
      </c>
      <c r="X54" s="247">
        <v>3.84</v>
      </c>
      <c r="Y54" s="247">
        <v>3.84</v>
      </c>
      <c r="Z54" s="247">
        <v>3.84</v>
      </c>
      <c r="AA54" s="241" t="s">
        <v>500</v>
      </c>
      <c r="AB54" s="241"/>
      <c r="AC54" s="241"/>
      <c r="AD54" s="248">
        <v>0.54590000000000005</v>
      </c>
      <c r="AE54" s="248">
        <v>1.0919000000000001</v>
      </c>
      <c r="AF54" s="248">
        <v>1.6377999999999999</v>
      </c>
      <c r="AG54" s="248">
        <v>0.54590000000000005</v>
      </c>
      <c r="AH54" s="248">
        <v>1.0919000000000001</v>
      </c>
      <c r="AI54" s="248">
        <v>1.6377999999999999</v>
      </c>
      <c r="AJ54" s="248">
        <v>2.1837</v>
      </c>
      <c r="AK54" s="248">
        <v>3.2755999999999998</v>
      </c>
      <c r="AL54" s="248">
        <v>0.54590000000000005</v>
      </c>
      <c r="AM54" s="248">
        <v>1.0919000000000001</v>
      </c>
      <c r="AN54" s="248">
        <v>1.6377999999999999</v>
      </c>
      <c r="AO54" s="248">
        <v>2.1837</v>
      </c>
      <c r="AP54" s="248">
        <v>3.2755999999999998</v>
      </c>
      <c r="AQ54" s="248">
        <v>3.2755999999999998</v>
      </c>
      <c r="AR54" s="248">
        <v>3.2755999999999998</v>
      </c>
    </row>
    <row r="55" spans="2:44" x14ac:dyDescent="0.2">
      <c r="B55" s="240">
        <v>25</v>
      </c>
      <c r="C55" s="240" t="s">
        <v>121</v>
      </c>
      <c r="D55" s="240" t="s">
        <v>122</v>
      </c>
      <c r="F55" s="241">
        <v>2014</v>
      </c>
      <c r="G55" s="241" t="s">
        <v>510</v>
      </c>
      <c r="H55" s="245">
        <v>9.8815200000000001</v>
      </c>
      <c r="I55" s="246">
        <v>0.2</v>
      </c>
      <c r="J55" s="241"/>
      <c r="K55" s="241"/>
      <c r="L55" s="247">
        <v>10</v>
      </c>
      <c r="M55" s="247">
        <v>15</v>
      </c>
      <c r="N55" s="247">
        <v>19</v>
      </c>
      <c r="O55" s="247">
        <v>10</v>
      </c>
      <c r="P55" s="247">
        <v>15</v>
      </c>
      <c r="Q55" s="247">
        <v>19</v>
      </c>
      <c r="R55" s="247">
        <v>30</v>
      </c>
      <c r="S55" s="247">
        <v>60</v>
      </c>
      <c r="T55" s="247">
        <v>35</v>
      </c>
      <c r="U55" s="247">
        <v>35</v>
      </c>
      <c r="V55" s="247">
        <v>35</v>
      </c>
      <c r="W55" s="247">
        <v>35</v>
      </c>
      <c r="X55" s="247">
        <v>70</v>
      </c>
      <c r="Y55" s="247">
        <v>70</v>
      </c>
      <c r="Z55" s="247">
        <v>100</v>
      </c>
      <c r="AA55" s="241" t="s">
        <v>500</v>
      </c>
      <c r="AB55" s="241"/>
      <c r="AC55" s="241"/>
      <c r="AD55" s="248">
        <v>1.012</v>
      </c>
      <c r="AE55" s="248">
        <v>1.518</v>
      </c>
      <c r="AF55" s="248">
        <v>1.9228000000000001</v>
      </c>
      <c r="AG55" s="248">
        <v>1.012</v>
      </c>
      <c r="AH55" s="248">
        <v>1.518</v>
      </c>
      <c r="AI55" s="248">
        <v>1.9228000000000001</v>
      </c>
      <c r="AJ55" s="248">
        <v>3.036</v>
      </c>
      <c r="AK55" s="248">
        <v>6.0719000000000003</v>
      </c>
      <c r="AL55" s="248">
        <v>3.5419999999999998</v>
      </c>
      <c r="AM55" s="248">
        <v>3.5419999999999998</v>
      </c>
      <c r="AN55" s="248">
        <v>3.5419999999999998</v>
      </c>
      <c r="AO55" s="248">
        <v>3.5419999999999998</v>
      </c>
      <c r="AP55" s="248">
        <v>7.0838999999999999</v>
      </c>
      <c r="AQ55" s="248">
        <v>7.0838999999999999</v>
      </c>
      <c r="AR55" s="248">
        <v>10.119899999999999</v>
      </c>
    </row>
    <row r="56" spans="2:44" x14ac:dyDescent="0.2">
      <c r="B56" s="240">
        <v>26</v>
      </c>
      <c r="C56" s="240" t="s">
        <v>123</v>
      </c>
      <c r="D56" s="240" t="s">
        <v>124</v>
      </c>
      <c r="F56" s="241">
        <v>2014</v>
      </c>
      <c r="G56" s="241" t="s">
        <v>511</v>
      </c>
      <c r="H56" s="245">
        <v>1.8537300000000001</v>
      </c>
      <c r="I56" s="246">
        <v>0.15</v>
      </c>
      <c r="J56" s="241"/>
      <c r="K56" s="241"/>
      <c r="L56" s="247">
        <v>1.4</v>
      </c>
      <c r="M56" s="247">
        <v>1.4</v>
      </c>
      <c r="N56" s="247">
        <v>1.4</v>
      </c>
      <c r="O56" s="247">
        <v>2.8</v>
      </c>
      <c r="P56" s="247">
        <v>2.8</v>
      </c>
      <c r="Q56" s="247">
        <v>2.8</v>
      </c>
      <c r="R56" s="247">
        <v>2.8</v>
      </c>
      <c r="S56" s="247">
        <v>2.8</v>
      </c>
      <c r="T56" s="247">
        <v>3.5</v>
      </c>
      <c r="U56" s="247">
        <v>3.5</v>
      </c>
      <c r="V56" s="247">
        <v>3.5</v>
      </c>
      <c r="W56" s="247">
        <v>3.5</v>
      </c>
      <c r="X56" s="247">
        <v>3.5</v>
      </c>
      <c r="Y56" s="247">
        <v>3.5</v>
      </c>
      <c r="Z56" s="247">
        <v>5</v>
      </c>
      <c r="AA56" s="241" t="s">
        <v>512</v>
      </c>
      <c r="AB56" s="241"/>
      <c r="AC56" s="241"/>
      <c r="AD56" s="248">
        <v>0.75519999999999998</v>
      </c>
      <c r="AE56" s="248">
        <v>0.75519999999999998</v>
      </c>
      <c r="AF56" s="248">
        <v>0.75519999999999998</v>
      </c>
      <c r="AG56" s="248">
        <v>1.5105</v>
      </c>
      <c r="AH56" s="248">
        <v>1.5105</v>
      </c>
      <c r="AI56" s="248">
        <v>1.5105</v>
      </c>
      <c r="AJ56" s="248">
        <v>1.5105</v>
      </c>
      <c r="AK56" s="248">
        <v>1.5105</v>
      </c>
      <c r="AL56" s="248">
        <v>1.8880999999999999</v>
      </c>
      <c r="AM56" s="248">
        <v>1.8880999999999999</v>
      </c>
      <c r="AN56" s="248">
        <v>1.8880999999999999</v>
      </c>
      <c r="AO56" s="248">
        <v>1.8880999999999999</v>
      </c>
      <c r="AP56" s="248">
        <v>1.8880999999999999</v>
      </c>
      <c r="AQ56" s="248">
        <v>1.8880999999999999</v>
      </c>
      <c r="AR56" s="248">
        <v>2.6972999999999998</v>
      </c>
    </row>
    <row r="57" spans="2:44" x14ac:dyDescent="0.2">
      <c r="B57" s="240">
        <v>27</v>
      </c>
      <c r="C57" s="240" t="s">
        <v>125</v>
      </c>
      <c r="D57" s="240" t="s">
        <v>126</v>
      </c>
      <c r="F57" s="241">
        <v>2011</v>
      </c>
      <c r="G57" s="241" t="s">
        <v>509</v>
      </c>
      <c r="H57" s="245">
        <v>142.53159153600001</v>
      </c>
      <c r="I57" s="246">
        <v>0</v>
      </c>
      <c r="J57" s="241"/>
      <c r="K57" s="241"/>
      <c r="L57" s="247">
        <v>61.739999999999995</v>
      </c>
      <c r="M57" s="247">
        <v>102.89999999999999</v>
      </c>
      <c r="N57" s="247">
        <v>144.06</v>
      </c>
      <c r="O57" s="247">
        <v>61.739999999999995</v>
      </c>
      <c r="P57" s="247">
        <v>102.89999999999999</v>
      </c>
      <c r="Q57" s="247">
        <v>144.06</v>
      </c>
      <c r="R57" s="247">
        <v>257.25</v>
      </c>
      <c r="S57" s="247">
        <v>401.30999999999995</v>
      </c>
      <c r="T57" s="247">
        <v>298.40999999999997</v>
      </c>
      <c r="U57" s="247">
        <v>298.40999999999997</v>
      </c>
      <c r="V57" s="247">
        <v>298.40999999999997</v>
      </c>
      <c r="W57" s="247">
        <v>298.40999999999997</v>
      </c>
      <c r="X57" s="247">
        <v>529.93499999999995</v>
      </c>
      <c r="Y57" s="247">
        <v>529.93499999999995</v>
      </c>
      <c r="Z57" s="247">
        <v>637.9799999999999</v>
      </c>
      <c r="AA57" s="241" t="s">
        <v>500</v>
      </c>
      <c r="AB57" s="241"/>
      <c r="AC57" s="241"/>
      <c r="AD57" s="248">
        <v>0.43319999999999997</v>
      </c>
      <c r="AE57" s="248">
        <v>0.72189999999999999</v>
      </c>
      <c r="AF57" s="248">
        <v>1.0106999999999999</v>
      </c>
      <c r="AG57" s="248">
        <v>0.43319999999999997</v>
      </c>
      <c r="AH57" s="248">
        <v>0.72189999999999999</v>
      </c>
      <c r="AI57" s="248">
        <v>1.0106999999999999</v>
      </c>
      <c r="AJ57" s="248">
        <v>1.8048999999999999</v>
      </c>
      <c r="AK57" s="248">
        <v>2.8155999999999999</v>
      </c>
      <c r="AL57" s="248">
        <v>2.0935999999999999</v>
      </c>
      <c r="AM57" s="248">
        <v>2.0935999999999999</v>
      </c>
      <c r="AN57" s="248">
        <v>2.0935999999999999</v>
      </c>
      <c r="AO57" s="248">
        <v>2.0935999999999999</v>
      </c>
      <c r="AP57" s="248">
        <v>3.718</v>
      </c>
      <c r="AQ57" s="248">
        <v>3.718</v>
      </c>
      <c r="AR57" s="248">
        <v>4.4760999999999997</v>
      </c>
    </row>
    <row r="58" spans="2:44" x14ac:dyDescent="0.2">
      <c r="B58" s="240">
        <v>28</v>
      </c>
      <c r="C58" s="240" t="s">
        <v>127</v>
      </c>
      <c r="D58" s="240" t="s">
        <v>128</v>
      </c>
      <c r="F58" s="241">
        <v>2014</v>
      </c>
      <c r="G58" s="241" t="s">
        <v>499</v>
      </c>
      <c r="H58" s="245">
        <v>1.17232</v>
      </c>
      <c r="I58" s="246">
        <v>0</v>
      </c>
      <c r="J58" s="241"/>
      <c r="K58" s="241"/>
      <c r="L58" s="247">
        <v>0.5</v>
      </c>
      <c r="M58" s="247">
        <v>0.75</v>
      </c>
      <c r="N58" s="247">
        <v>0.95</v>
      </c>
      <c r="O58" s="247">
        <v>0.75</v>
      </c>
      <c r="P58" s="247">
        <v>0.95</v>
      </c>
      <c r="Q58" s="247">
        <v>0.95</v>
      </c>
      <c r="R58" s="247">
        <v>2.0499999999999998</v>
      </c>
      <c r="S58" s="247">
        <v>2.0499999999999998</v>
      </c>
      <c r="T58" s="247">
        <v>0.75</v>
      </c>
      <c r="U58" s="247">
        <v>0.95</v>
      </c>
      <c r="V58" s="247">
        <v>0.95</v>
      </c>
      <c r="W58" s="247">
        <v>2.0499999999999998</v>
      </c>
      <c r="X58" s="247">
        <v>2.0499999999999998</v>
      </c>
      <c r="Y58" s="247">
        <v>4.45</v>
      </c>
      <c r="Z58" s="247">
        <v>4.45</v>
      </c>
      <c r="AA58" s="241" t="s">
        <v>500</v>
      </c>
      <c r="AB58" s="241"/>
      <c r="AC58" s="241"/>
      <c r="AD58" s="248">
        <v>0.42649999999999999</v>
      </c>
      <c r="AE58" s="248">
        <v>0.63980000000000004</v>
      </c>
      <c r="AF58" s="248">
        <v>0.81040000000000001</v>
      </c>
      <c r="AG58" s="248">
        <v>0.63980000000000004</v>
      </c>
      <c r="AH58" s="248">
        <v>0.81040000000000001</v>
      </c>
      <c r="AI58" s="248">
        <v>0.81040000000000001</v>
      </c>
      <c r="AJ58" s="248">
        <v>1.7486999999999999</v>
      </c>
      <c r="AK58" s="248">
        <v>1.7486999999999999</v>
      </c>
      <c r="AL58" s="248">
        <v>0.63980000000000004</v>
      </c>
      <c r="AM58" s="248">
        <v>0.81040000000000001</v>
      </c>
      <c r="AN58" s="248">
        <v>0.81040000000000001</v>
      </c>
      <c r="AO58" s="248">
        <v>1.7486999999999999</v>
      </c>
      <c r="AP58" s="248">
        <v>1.7486999999999999</v>
      </c>
      <c r="AQ58" s="248">
        <v>3.7959000000000001</v>
      </c>
      <c r="AR58" s="248">
        <v>3.7959000000000001</v>
      </c>
    </row>
    <row r="59" spans="2:44" x14ac:dyDescent="0.2">
      <c r="B59" s="240">
        <v>29</v>
      </c>
      <c r="C59" s="240" t="s">
        <v>129</v>
      </c>
      <c r="D59" s="240" t="s">
        <v>130</v>
      </c>
      <c r="F59" s="241">
        <v>2014</v>
      </c>
      <c r="G59" s="241" t="s">
        <v>513</v>
      </c>
      <c r="H59" s="245">
        <v>10.866</v>
      </c>
      <c r="I59" s="246">
        <v>0.25</v>
      </c>
      <c r="J59" s="241"/>
      <c r="K59" s="241"/>
      <c r="L59" s="247">
        <v>7</v>
      </c>
      <c r="M59" s="247">
        <v>7</v>
      </c>
      <c r="N59" s="247">
        <v>14</v>
      </c>
      <c r="O59" s="247">
        <v>7</v>
      </c>
      <c r="P59" s="247">
        <v>7</v>
      </c>
      <c r="Q59" s="247">
        <v>14</v>
      </c>
      <c r="R59" s="247">
        <v>28</v>
      </c>
      <c r="S59" s="247">
        <v>42</v>
      </c>
      <c r="T59" s="247">
        <v>7</v>
      </c>
      <c r="U59" s="247">
        <v>7</v>
      </c>
      <c r="V59" s="247">
        <v>14</v>
      </c>
      <c r="W59" s="247">
        <v>28</v>
      </c>
      <c r="X59" s="247">
        <v>42</v>
      </c>
      <c r="Y59" s="247">
        <v>56</v>
      </c>
      <c r="Z59" s="247">
        <v>70</v>
      </c>
      <c r="AA59" s="241" t="s">
        <v>500</v>
      </c>
      <c r="AB59" s="241"/>
      <c r="AC59" s="241"/>
      <c r="AD59" s="248">
        <v>0.64419999999999999</v>
      </c>
      <c r="AE59" s="248">
        <v>0.64419999999999999</v>
      </c>
      <c r="AF59" s="248">
        <v>1.2884</v>
      </c>
      <c r="AG59" s="248">
        <v>0.64419999999999999</v>
      </c>
      <c r="AH59" s="248">
        <v>0.64419999999999999</v>
      </c>
      <c r="AI59" s="248">
        <v>1.2884</v>
      </c>
      <c r="AJ59" s="248">
        <v>2.5768</v>
      </c>
      <c r="AK59" s="248">
        <v>3.8653</v>
      </c>
      <c r="AL59" s="248">
        <v>0.64419999999999999</v>
      </c>
      <c r="AM59" s="248">
        <v>0.64419999999999999</v>
      </c>
      <c r="AN59" s="248">
        <v>1.2884</v>
      </c>
      <c r="AO59" s="248">
        <v>2.5768</v>
      </c>
      <c r="AP59" s="248">
        <v>3.8653</v>
      </c>
      <c r="AQ59" s="248">
        <v>5.1536999999999997</v>
      </c>
      <c r="AR59" s="248">
        <v>6.4420999999999999</v>
      </c>
    </row>
    <row r="60" spans="2:44" x14ac:dyDescent="0.2">
      <c r="B60" s="240">
        <v>30</v>
      </c>
      <c r="C60" s="240" t="s">
        <v>408</v>
      </c>
      <c r="D60" s="240" t="s">
        <v>466</v>
      </c>
      <c r="F60" s="241">
        <v>2014</v>
      </c>
      <c r="G60" s="241" t="s">
        <v>499</v>
      </c>
      <c r="H60" s="245">
        <v>1.17232</v>
      </c>
      <c r="I60" s="246">
        <v>0</v>
      </c>
      <c r="J60" s="241"/>
      <c r="K60" s="241"/>
      <c r="L60" s="247">
        <v>0.7</v>
      </c>
      <c r="M60" s="247">
        <v>1.9</v>
      </c>
      <c r="N60" s="247">
        <v>2.1</v>
      </c>
      <c r="O60" s="247">
        <v>1.9</v>
      </c>
      <c r="P60" s="247">
        <v>1.9</v>
      </c>
      <c r="Q60" s="247">
        <v>2.1</v>
      </c>
      <c r="R60" s="247">
        <v>2.6</v>
      </c>
      <c r="S60" s="247">
        <v>5.2</v>
      </c>
      <c r="T60" s="247">
        <v>1.9</v>
      </c>
      <c r="U60" s="247">
        <v>2.1</v>
      </c>
      <c r="V60" s="247">
        <v>2.6</v>
      </c>
      <c r="W60" s="247">
        <v>3.2</v>
      </c>
      <c r="X60" s="247">
        <v>8</v>
      </c>
      <c r="Y60" s="247">
        <v>8</v>
      </c>
      <c r="Z60" s="247">
        <v>8</v>
      </c>
      <c r="AA60" s="241" t="s">
        <v>500</v>
      </c>
      <c r="AB60" s="241"/>
      <c r="AC60" s="241"/>
      <c r="AD60" s="248">
        <v>0.59709999999999996</v>
      </c>
      <c r="AE60" s="248">
        <v>1.6207</v>
      </c>
      <c r="AF60" s="248">
        <v>1.7912999999999999</v>
      </c>
      <c r="AG60" s="248">
        <v>1.6207</v>
      </c>
      <c r="AH60" s="248">
        <v>1.6207</v>
      </c>
      <c r="AI60" s="248">
        <v>1.7912999999999999</v>
      </c>
      <c r="AJ60" s="248">
        <v>2.2178</v>
      </c>
      <c r="AK60" s="248">
        <v>4.4356</v>
      </c>
      <c r="AL60" s="248">
        <v>1.6207</v>
      </c>
      <c r="AM60" s="248">
        <v>1.7912999999999999</v>
      </c>
      <c r="AN60" s="248">
        <v>2.2178</v>
      </c>
      <c r="AO60" s="248">
        <v>2.7296</v>
      </c>
      <c r="AP60" s="248">
        <v>6.8240999999999996</v>
      </c>
      <c r="AQ60" s="248">
        <v>6.8240999999999996</v>
      </c>
      <c r="AR60" s="248">
        <v>6.8240999999999996</v>
      </c>
    </row>
    <row r="61" spans="2:44" x14ac:dyDescent="0.2">
      <c r="B61" s="240">
        <v>31</v>
      </c>
      <c r="C61" s="240" t="s">
        <v>131</v>
      </c>
      <c r="D61" s="240" t="s">
        <v>132</v>
      </c>
      <c r="F61" s="241">
        <v>2014</v>
      </c>
      <c r="G61" s="241" t="s">
        <v>514</v>
      </c>
      <c r="H61" s="245">
        <v>1.4670399999999999</v>
      </c>
      <c r="I61" s="246">
        <v>0</v>
      </c>
      <c r="J61" s="241"/>
      <c r="K61" s="241"/>
      <c r="L61" s="247">
        <v>0.49</v>
      </c>
      <c r="M61" s="247">
        <v>0.7</v>
      </c>
      <c r="N61" s="247">
        <v>1.1200000000000001</v>
      </c>
      <c r="O61" s="247">
        <v>0.98</v>
      </c>
      <c r="P61" s="247">
        <v>1.19</v>
      </c>
      <c r="Q61" s="247">
        <v>1.61</v>
      </c>
      <c r="R61" s="247">
        <v>2.0299999999999998</v>
      </c>
      <c r="S61" s="247">
        <v>5.85</v>
      </c>
      <c r="T61" s="247">
        <v>2.3199999999999998</v>
      </c>
      <c r="U61" s="247">
        <v>2.3199999999999998</v>
      </c>
      <c r="V61" s="247">
        <v>2.5</v>
      </c>
      <c r="W61" s="247">
        <v>2.8600000000000003</v>
      </c>
      <c r="X61" s="247">
        <v>5.85</v>
      </c>
      <c r="Y61" s="247">
        <v>6.85</v>
      </c>
      <c r="Z61" s="247">
        <v>9.9</v>
      </c>
      <c r="AA61" s="241" t="s">
        <v>515</v>
      </c>
      <c r="AB61" s="241"/>
      <c r="AC61" s="241"/>
      <c r="AD61" s="248">
        <v>0.33400000000000002</v>
      </c>
      <c r="AE61" s="248">
        <v>0.47720000000000001</v>
      </c>
      <c r="AF61" s="248">
        <v>0.76339999999999997</v>
      </c>
      <c r="AG61" s="248">
        <v>0.66800000000000004</v>
      </c>
      <c r="AH61" s="248">
        <v>0.81120000000000003</v>
      </c>
      <c r="AI61" s="248">
        <v>1.0973999999999999</v>
      </c>
      <c r="AJ61" s="248">
        <v>1.3836999999999999</v>
      </c>
      <c r="AK61" s="248">
        <v>3.9876</v>
      </c>
      <c r="AL61" s="248">
        <v>1.5813999999999999</v>
      </c>
      <c r="AM61" s="248">
        <v>1.5813999999999999</v>
      </c>
      <c r="AN61" s="248">
        <v>1.7040999999999999</v>
      </c>
      <c r="AO61" s="248">
        <v>1.9495</v>
      </c>
      <c r="AP61" s="248">
        <v>3.9876</v>
      </c>
      <c r="AQ61" s="248">
        <v>4.6692999999999998</v>
      </c>
      <c r="AR61" s="248">
        <v>6.7483000000000004</v>
      </c>
    </row>
    <row r="62" spans="2:44" x14ac:dyDescent="0.2">
      <c r="B62" s="240">
        <v>32</v>
      </c>
      <c r="C62" s="240" t="s">
        <v>133</v>
      </c>
      <c r="D62" s="240" t="s">
        <v>134</v>
      </c>
      <c r="F62" s="241">
        <v>2014</v>
      </c>
      <c r="G62" s="241" t="s">
        <v>499</v>
      </c>
      <c r="H62" s="245">
        <v>1.17232</v>
      </c>
      <c r="I62" s="246">
        <v>0</v>
      </c>
      <c r="J62" s="241"/>
      <c r="K62" s="241"/>
      <c r="L62" s="247">
        <v>0.7</v>
      </c>
      <c r="M62" s="247">
        <v>1.9</v>
      </c>
      <c r="N62" s="247">
        <v>2.1</v>
      </c>
      <c r="O62" s="247">
        <v>1.9</v>
      </c>
      <c r="P62" s="247">
        <v>1.9</v>
      </c>
      <c r="Q62" s="247">
        <v>2.1</v>
      </c>
      <c r="R62" s="247">
        <v>2.6</v>
      </c>
      <c r="S62" s="247">
        <v>5.2</v>
      </c>
      <c r="T62" s="247">
        <v>1.9</v>
      </c>
      <c r="U62" s="247">
        <v>2.1</v>
      </c>
      <c r="V62" s="247">
        <v>2.6</v>
      </c>
      <c r="W62" s="247">
        <v>3.2</v>
      </c>
      <c r="X62" s="247">
        <v>5.2</v>
      </c>
      <c r="Y62" s="247">
        <v>8</v>
      </c>
      <c r="Z62" s="247">
        <v>8</v>
      </c>
      <c r="AA62" s="241" t="s">
        <v>500</v>
      </c>
      <c r="AB62" s="241"/>
      <c r="AC62" s="241"/>
      <c r="AD62" s="248">
        <v>0.59709999999999996</v>
      </c>
      <c r="AE62" s="248">
        <v>1.6207</v>
      </c>
      <c r="AF62" s="248">
        <v>1.7912999999999999</v>
      </c>
      <c r="AG62" s="248">
        <v>1.6207</v>
      </c>
      <c r="AH62" s="248">
        <v>1.6207</v>
      </c>
      <c r="AI62" s="248">
        <v>1.7912999999999999</v>
      </c>
      <c r="AJ62" s="248">
        <v>2.2178</v>
      </c>
      <c r="AK62" s="248">
        <v>4.4356</v>
      </c>
      <c r="AL62" s="248">
        <v>1.6207</v>
      </c>
      <c r="AM62" s="248">
        <v>1.7912999999999999</v>
      </c>
      <c r="AN62" s="248">
        <v>2.2178</v>
      </c>
      <c r="AO62" s="248">
        <v>2.7296</v>
      </c>
      <c r="AP62" s="248">
        <v>4.4356</v>
      </c>
      <c r="AQ62" s="248">
        <v>6.8240999999999996</v>
      </c>
      <c r="AR62" s="248">
        <v>6.8240999999999996</v>
      </c>
    </row>
    <row r="63" spans="2:44" x14ac:dyDescent="0.2">
      <c r="B63" s="240">
        <v>33</v>
      </c>
      <c r="C63" s="240" t="s">
        <v>136</v>
      </c>
      <c r="D63" s="240" t="s">
        <v>137</v>
      </c>
      <c r="F63" s="241">
        <v>2011</v>
      </c>
      <c r="G63" s="241" t="s">
        <v>516</v>
      </c>
      <c r="H63" s="245">
        <v>2.6260015999999999</v>
      </c>
      <c r="I63" s="246">
        <v>0.03</v>
      </c>
      <c r="J63" s="241"/>
      <c r="K63" s="241"/>
      <c r="L63" s="247">
        <v>0.83809999999999996</v>
      </c>
      <c r="M63" s="247">
        <v>1.3311000000000002</v>
      </c>
      <c r="N63" s="247">
        <v>1.3311000000000002</v>
      </c>
      <c r="O63" s="247">
        <v>0.83809999999999996</v>
      </c>
      <c r="P63" s="247">
        <v>1.3311000000000002</v>
      </c>
      <c r="Q63" s="247">
        <v>1.3311000000000002</v>
      </c>
      <c r="R63" s="247">
        <v>1.7255</v>
      </c>
      <c r="S63" s="247">
        <v>1.7255</v>
      </c>
      <c r="T63" s="247">
        <v>0.83809999999999996</v>
      </c>
      <c r="U63" s="247">
        <v>1.3311000000000002</v>
      </c>
      <c r="V63" s="247">
        <v>1.3311000000000002</v>
      </c>
      <c r="W63" s="247">
        <v>1.7255</v>
      </c>
      <c r="X63" s="247">
        <v>1.7255</v>
      </c>
      <c r="Y63" s="247">
        <v>2.4649999999999999</v>
      </c>
      <c r="Z63" s="247">
        <v>2.9580000000000002</v>
      </c>
      <c r="AA63" s="241" t="s">
        <v>500</v>
      </c>
      <c r="AB63" s="241"/>
      <c r="AC63" s="241"/>
      <c r="AD63" s="248">
        <v>0.31919999999999998</v>
      </c>
      <c r="AE63" s="248">
        <v>0.50690000000000002</v>
      </c>
      <c r="AF63" s="248">
        <v>0.50690000000000002</v>
      </c>
      <c r="AG63" s="248">
        <v>0.31919999999999998</v>
      </c>
      <c r="AH63" s="248">
        <v>0.50690000000000002</v>
      </c>
      <c r="AI63" s="248">
        <v>0.50690000000000002</v>
      </c>
      <c r="AJ63" s="248">
        <v>0.65710000000000002</v>
      </c>
      <c r="AK63" s="248">
        <v>0.65710000000000002</v>
      </c>
      <c r="AL63" s="248">
        <v>0.31919999999999998</v>
      </c>
      <c r="AM63" s="248">
        <v>0.50690000000000002</v>
      </c>
      <c r="AN63" s="248">
        <v>0.50690000000000002</v>
      </c>
      <c r="AO63" s="248">
        <v>0.65710000000000002</v>
      </c>
      <c r="AP63" s="248">
        <v>0.65710000000000002</v>
      </c>
      <c r="AQ63" s="248">
        <v>0.93869999999999998</v>
      </c>
      <c r="AR63" s="248">
        <v>1.1264000000000001</v>
      </c>
    </row>
    <row r="64" spans="2:44" x14ac:dyDescent="0.2">
      <c r="B64" s="240">
        <v>34</v>
      </c>
      <c r="C64" s="240" t="s">
        <v>138</v>
      </c>
      <c r="D64" s="240" t="s">
        <v>139</v>
      </c>
      <c r="F64" s="241">
        <v>2011</v>
      </c>
      <c r="G64" s="241" t="s">
        <v>517</v>
      </c>
      <c r="H64" s="245">
        <v>1.4670399999999999</v>
      </c>
      <c r="I64" s="246">
        <v>0</v>
      </c>
      <c r="J64" s="241"/>
      <c r="K64" s="241"/>
      <c r="L64" s="247">
        <v>0.53149999999999997</v>
      </c>
      <c r="M64" s="247">
        <v>0.69094999999999995</v>
      </c>
      <c r="N64" s="247">
        <v>1.0098499999999999</v>
      </c>
      <c r="O64" s="247">
        <v>0.53149999999999997</v>
      </c>
      <c r="P64" s="247">
        <v>0.69094999999999995</v>
      </c>
      <c r="Q64" s="247">
        <v>1.0098499999999999</v>
      </c>
      <c r="R64" s="247">
        <v>1.96655</v>
      </c>
      <c r="S64" s="247">
        <v>3.4547499999999998</v>
      </c>
      <c r="T64" s="247">
        <v>0.69094999999999995</v>
      </c>
      <c r="U64" s="247">
        <v>0.69094999999999995</v>
      </c>
      <c r="V64" s="247">
        <v>0.69094999999999995</v>
      </c>
      <c r="W64" s="247">
        <v>1.3287499999999999</v>
      </c>
      <c r="X64" s="247">
        <v>5.5807500000000001</v>
      </c>
      <c r="Y64" s="247">
        <v>5.5807500000000001</v>
      </c>
      <c r="Z64" s="247">
        <v>7.347987500000011</v>
      </c>
      <c r="AA64" s="241" t="s">
        <v>500</v>
      </c>
      <c r="AB64" s="241"/>
      <c r="AC64" s="241"/>
      <c r="AD64" s="248">
        <v>0.36230000000000001</v>
      </c>
      <c r="AE64" s="248">
        <v>0.47099999999999997</v>
      </c>
      <c r="AF64" s="248">
        <v>0.68840000000000001</v>
      </c>
      <c r="AG64" s="248">
        <v>0.36230000000000001</v>
      </c>
      <c r="AH64" s="248">
        <v>0.47099999999999997</v>
      </c>
      <c r="AI64" s="248">
        <v>0.68840000000000001</v>
      </c>
      <c r="AJ64" s="248">
        <v>1.3405</v>
      </c>
      <c r="AK64" s="248">
        <v>2.3549000000000002</v>
      </c>
      <c r="AL64" s="248">
        <v>0.47099999999999997</v>
      </c>
      <c r="AM64" s="248">
        <v>0.47099999999999997</v>
      </c>
      <c r="AN64" s="248">
        <v>0.47099999999999997</v>
      </c>
      <c r="AO64" s="248">
        <v>0.90569999999999995</v>
      </c>
      <c r="AP64" s="248">
        <v>3.8041</v>
      </c>
      <c r="AQ64" s="248">
        <v>3.8041</v>
      </c>
      <c r="AR64" s="248">
        <v>5.0087000000000002</v>
      </c>
    </row>
    <row r="65" spans="2:44" x14ac:dyDescent="0.2">
      <c r="B65" s="240">
        <v>35</v>
      </c>
      <c r="C65" s="240" t="s">
        <v>140</v>
      </c>
      <c r="D65" s="240" t="s">
        <v>141</v>
      </c>
      <c r="F65" s="241">
        <v>2011</v>
      </c>
      <c r="G65" s="241" t="s">
        <v>518</v>
      </c>
      <c r="H65" s="245">
        <v>1.4670399999999999</v>
      </c>
      <c r="I65" s="246">
        <v>0</v>
      </c>
      <c r="J65" s="241"/>
      <c r="K65" s="241"/>
      <c r="L65" s="247">
        <v>0.51949999999999996</v>
      </c>
      <c r="M65" s="247">
        <v>0.77925</v>
      </c>
      <c r="N65" s="247">
        <v>2.0779999999999998</v>
      </c>
      <c r="O65" s="247">
        <v>0.51949999999999996</v>
      </c>
      <c r="P65" s="247">
        <v>1.0389999999999999</v>
      </c>
      <c r="Q65" s="247">
        <v>2.0779999999999998</v>
      </c>
      <c r="R65" s="247">
        <v>3.8962499999999998</v>
      </c>
      <c r="S65" s="247">
        <v>9.3509999999999991</v>
      </c>
      <c r="T65" s="247">
        <v>0.51949999999999996</v>
      </c>
      <c r="U65" s="247">
        <v>1.0389999999999999</v>
      </c>
      <c r="V65" s="247">
        <v>2.0779999999999998</v>
      </c>
      <c r="W65" s="247">
        <v>4.6754999999999995</v>
      </c>
      <c r="X65" s="247">
        <v>13.766749999999998</v>
      </c>
      <c r="Y65" s="247">
        <v>18.442249999999998</v>
      </c>
      <c r="Z65" s="247">
        <v>36.884499999999996</v>
      </c>
      <c r="AA65" s="241" t="s">
        <v>500</v>
      </c>
      <c r="AB65" s="241"/>
      <c r="AC65" s="241"/>
      <c r="AD65" s="248">
        <v>0.35410000000000003</v>
      </c>
      <c r="AE65" s="248">
        <v>0.53120000000000001</v>
      </c>
      <c r="AF65" s="248">
        <v>1.4165000000000001</v>
      </c>
      <c r="AG65" s="248">
        <v>0.35410000000000003</v>
      </c>
      <c r="AH65" s="248">
        <v>0.70820000000000005</v>
      </c>
      <c r="AI65" s="248">
        <v>1.4165000000000001</v>
      </c>
      <c r="AJ65" s="248">
        <v>2.6558999999999999</v>
      </c>
      <c r="AK65" s="248">
        <v>6.3741000000000003</v>
      </c>
      <c r="AL65" s="248">
        <v>0.35410000000000003</v>
      </c>
      <c r="AM65" s="248">
        <v>0.70820000000000005</v>
      </c>
      <c r="AN65" s="248">
        <v>1.4165000000000001</v>
      </c>
      <c r="AO65" s="248">
        <v>3.1869999999999998</v>
      </c>
      <c r="AP65" s="248">
        <v>9.3840000000000003</v>
      </c>
      <c r="AQ65" s="248">
        <v>12.571099999999999</v>
      </c>
      <c r="AR65" s="248">
        <v>25.142099999999999</v>
      </c>
    </row>
    <row r="66" spans="2:44" x14ac:dyDescent="0.2">
      <c r="B66" s="240">
        <v>36</v>
      </c>
      <c r="C66" s="240" t="s">
        <v>142</v>
      </c>
      <c r="D66" s="240" t="s">
        <v>143</v>
      </c>
      <c r="F66" s="241">
        <v>2014</v>
      </c>
      <c r="G66" s="241" t="s">
        <v>519</v>
      </c>
      <c r="H66" s="245">
        <v>11.3768952</v>
      </c>
      <c r="I66" s="246">
        <v>0</v>
      </c>
      <c r="J66" s="241"/>
      <c r="K66" s="241"/>
      <c r="L66" s="247">
        <v>1.7</v>
      </c>
      <c r="M66" s="247">
        <v>2.7</v>
      </c>
      <c r="N66" s="247">
        <v>3.7</v>
      </c>
      <c r="O66" s="247">
        <v>1.7</v>
      </c>
      <c r="P66" s="247">
        <v>2.7</v>
      </c>
      <c r="Q66" s="247">
        <v>3.7</v>
      </c>
      <c r="R66" s="247">
        <v>5.4</v>
      </c>
      <c r="S66" s="247">
        <v>10</v>
      </c>
      <c r="T66" s="247">
        <v>1.7</v>
      </c>
      <c r="U66" s="247">
        <v>2.7</v>
      </c>
      <c r="V66" s="247">
        <v>3.7</v>
      </c>
      <c r="W66" s="247">
        <v>5.4</v>
      </c>
      <c r="X66" s="247">
        <v>10</v>
      </c>
      <c r="Y66" s="247">
        <v>20</v>
      </c>
      <c r="Z66" s="247">
        <v>34.200000000000003</v>
      </c>
      <c r="AA66" s="241" t="s">
        <v>500</v>
      </c>
      <c r="AB66" s="241"/>
      <c r="AC66" s="241"/>
      <c r="AD66" s="248">
        <v>0.14940000000000001</v>
      </c>
      <c r="AE66" s="248">
        <v>0.23730000000000001</v>
      </c>
      <c r="AF66" s="248">
        <v>0.32519999999999999</v>
      </c>
      <c r="AG66" s="248">
        <v>0.14940000000000001</v>
      </c>
      <c r="AH66" s="248">
        <v>0.23730000000000001</v>
      </c>
      <c r="AI66" s="248">
        <v>0.32519999999999999</v>
      </c>
      <c r="AJ66" s="248">
        <v>0.47460000000000002</v>
      </c>
      <c r="AK66" s="248">
        <v>0.879</v>
      </c>
      <c r="AL66" s="248">
        <v>0.14940000000000001</v>
      </c>
      <c r="AM66" s="248">
        <v>0.23730000000000001</v>
      </c>
      <c r="AN66" s="248">
        <v>0.32519999999999999</v>
      </c>
      <c r="AO66" s="248">
        <v>0.47460000000000002</v>
      </c>
      <c r="AP66" s="248">
        <v>0.879</v>
      </c>
      <c r="AQ66" s="248">
        <v>1.7579</v>
      </c>
      <c r="AR66" s="248">
        <v>3.0061</v>
      </c>
    </row>
    <row r="67" spans="2:44" x14ac:dyDescent="0.2">
      <c r="B67" s="240">
        <v>37</v>
      </c>
      <c r="C67" s="240" t="s">
        <v>146</v>
      </c>
      <c r="D67" s="240" t="s">
        <v>147</v>
      </c>
      <c r="F67" s="241">
        <v>2011</v>
      </c>
      <c r="G67" s="241" t="s">
        <v>520</v>
      </c>
      <c r="H67" s="245">
        <v>5.3400299999999996</v>
      </c>
      <c r="I67" s="246">
        <v>0</v>
      </c>
      <c r="J67" s="241"/>
      <c r="K67" s="241"/>
      <c r="L67" s="247">
        <v>0.54149999999999998</v>
      </c>
      <c r="M67" s="247">
        <v>0.81224999999999992</v>
      </c>
      <c r="N67" s="247">
        <v>1.083</v>
      </c>
      <c r="O67" s="247">
        <v>0.54149999999999998</v>
      </c>
      <c r="P67" s="247">
        <v>0.81224999999999992</v>
      </c>
      <c r="Q67" s="247">
        <v>1.083</v>
      </c>
      <c r="R67" s="247">
        <v>2.1659999999999999</v>
      </c>
      <c r="S67" s="247">
        <v>4.3319999999999999</v>
      </c>
      <c r="T67" s="247">
        <v>0.27074999999999999</v>
      </c>
      <c r="U67" s="247">
        <v>0.54149999999999998</v>
      </c>
      <c r="V67" s="247">
        <v>0.81224999999999992</v>
      </c>
      <c r="W67" s="247">
        <v>1.083</v>
      </c>
      <c r="X67" s="247">
        <v>2.1659999999999999</v>
      </c>
      <c r="Y67" s="247">
        <v>3.2489999999999997</v>
      </c>
      <c r="Z67" s="247">
        <v>5.415</v>
      </c>
      <c r="AA67" s="241" t="s">
        <v>500</v>
      </c>
      <c r="AB67" s="241"/>
      <c r="AC67" s="241"/>
      <c r="AD67" s="248">
        <v>0.1014</v>
      </c>
      <c r="AE67" s="248">
        <v>0.15210000000000001</v>
      </c>
      <c r="AF67" s="248">
        <v>0.20280000000000001</v>
      </c>
      <c r="AG67" s="248">
        <v>0.1014</v>
      </c>
      <c r="AH67" s="248">
        <v>0.15210000000000001</v>
      </c>
      <c r="AI67" s="248">
        <v>0.20280000000000001</v>
      </c>
      <c r="AJ67" s="248">
        <v>0.40560000000000002</v>
      </c>
      <c r="AK67" s="248">
        <v>0.81120000000000003</v>
      </c>
      <c r="AL67" s="248">
        <v>5.0700000000000002E-2</v>
      </c>
      <c r="AM67" s="248">
        <v>0.1014</v>
      </c>
      <c r="AN67" s="248">
        <v>0.15210000000000001</v>
      </c>
      <c r="AO67" s="248">
        <v>0.20280000000000001</v>
      </c>
      <c r="AP67" s="248">
        <v>0.40560000000000002</v>
      </c>
      <c r="AQ67" s="248">
        <v>0.60840000000000005</v>
      </c>
      <c r="AR67" s="248">
        <v>1.014</v>
      </c>
    </row>
    <row r="68" spans="2:44" x14ac:dyDescent="0.2">
      <c r="B68" s="240">
        <v>38</v>
      </c>
      <c r="C68" s="240" t="s">
        <v>148</v>
      </c>
      <c r="D68" s="240" t="s">
        <v>149</v>
      </c>
      <c r="F68" s="241">
        <v>2014</v>
      </c>
      <c r="G68" s="241" t="s">
        <v>521</v>
      </c>
      <c r="H68" s="245">
        <v>1.9036299999999999</v>
      </c>
      <c r="I68" s="246">
        <v>7.0000000000000007E-2</v>
      </c>
      <c r="J68" s="241"/>
      <c r="K68" s="241"/>
      <c r="L68" s="247">
        <v>0.3</v>
      </c>
      <c r="M68" s="247">
        <v>0.37</v>
      </c>
      <c r="N68" s="247">
        <v>0.6</v>
      </c>
      <c r="O68" s="247">
        <v>0.6</v>
      </c>
      <c r="P68" s="247">
        <v>0.6</v>
      </c>
      <c r="Q68" s="247">
        <v>0.6</v>
      </c>
      <c r="R68" s="247">
        <v>0.9</v>
      </c>
      <c r="S68" s="247">
        <v>1.1499999999999999</v>
      </c>
      <c r="T68" s="247">
        <v>0.6</v>
      </c>
      <c r="U68" s="247">
        <v>0.6</v>
      </c>
      <c r="V68" s="247">
        <v>0.9</v>
      </c>
      <c r="W68" s="247">
        <v>1.1499999999999999</v>
      </c>
      <c r="X68" s="247">
        <v>1.7</v>
      </c>
      <c r="Y68" s="247">
        <v>2.5499999999999998</v>
      </c>
      <c r="Z68" s="247">
        <v>3.35</v>
      </c>
      <c r="AA68" s="241" t="s">
        <v>500</v>
      </c>
      <c r="AB68" s="241"/>
      <c r="AC68" s="241"/>
      <c r="AD68" s="248">
        <v>0.15759999999999999</v>
      </c>
      <c r="AE68" s="248">
        <v>0.19439999999999999</v>
      </c>
      <c r="AF68" s="248">
        <v>0.31519999999999998</v>
      </c>
      <c r="AG68" s="248">
        <v>0.31519999999999998</v>
      </c>
      <c r="AH68" s="248">
        <v>0.31519999999999998</v>
      </c>
      <c r="AI68" s="248">
        <v>0.31519999999999998</v>
      </c>
      <c r="AJ68" s="248">
        <v>0.4728</v>
      </c>
      <c r="AK68" s="248">
        <v>0.60409999999999997</v>
      </c>
      <c r="AL68" s="248">
        <v>0.31519999999999998</v>
      </c>
      <c r="AM68" s="248">
        <v>0.31519999999999998</v>
      </c>
      <c r="AN68" s="248">
        <v>0.4728</v>
      </c>
      <c r="AO68" s="248">
        <v>0.60409999999999997</v>
      </c>
      <c r="AP68" s="248">
        <v>0.89300000000000002</v>
      </c>
      <c r="AQ68" s="248">
        <v>1.3394999999999999</v>
      </c>
      <c r="AR68" s="248">
        <v>1.7598</v>
      </c>
    </row>
    <row r="69" spans="2:44" x14ac:dyDescent="0.2">
      <c r="B69" s="240">
        <v>39</v>
      </c>
      <c r="C69" s="240" t="s">
        <v>150</v>
      </c>
      <c r="D69" s="240" t="s">
        <v>151</v>
      </c>
      <c r="F69" s="241">
        <v>2011</v>
      </c>
      <c r="G69" s="241" t="s">
        <v>499</v>
      </c>
      <c r="H69" s="245">
        <v>1.17232</v>
      </c>
      <c r="I69" s="246">
        <v>0</v>
      </c>
      <c r="J69" s="241"/>
      <c r="K69" s="241"/>
      <c r="L69" s="247">
        <v>0.29288000000000003</v>
      </c>
      <c r="M69" s="247">
        <v>0.35564000000000007</v>
      </c>
      <c r="N69" s="247">
        <v>0.41840000000000005</v>
      </c>
      <c r="O69" s="247">
        <v>0.29288000000000003</v>
      </c>
      <c r="P69" s="247">
        <v>0.35564000000000007</v>
      </c>
      <c r="Q69" s="247">
        <v>0.41840000000000005</v>
      </c>
      <c r="R69" s="247">
        <v>0.60668</v>
      </c>
      <c r="S69" s="247">
        <v>1.3911800000000001</v>
      </c>
      <c r="T69" s="247">
        <v>0.29288000000000003</v>
      </c>
      <c r="U69" s="247">
        <v>0.35564000000000007</v>
      </c>
      <c r="V69" s="247">
        <v>0.41840000000000005</v>
      </c>
      <c r="W69" s="247">
        <v>0.60668</v>
      </c>
      <c r="X69" s="247">
        <v>1.3911800000000001</v>
      </c>
      <c r="Y69" s="247">
        <v>2.3534999999999999</v>
      </c>
      <c r="Z69" s="247">
        <v>3.1589200000000002</v>
      </c>
      <c r="AA69" s="241" t="s">
        <v>500</v>
      </c>
      <c r="AB69" s="241"/>
      <c r="AC69" s="241"/>
      <c r="AD69" s="248">
        <v>0.24979999999999999</v>
      </c>
      <c r="AE69" s="248">
        <v>0.3034</v>
      </c>
      <c r="AF69" s="248">
        <v>0.3569</v>
      </c>
      <c r="AG69" s="248">
        <v>0.24979999999999999</v>
      </c>
      <c r="AH69" s="248">
        <v>0.3034</v>
      </c>
      <c r="AI69" s="248">
        <v>0.3569</v>
      </c>
      <c r="AJ69" s="248">
        <v>0.51749999999999996</v>
      </c>
      <c r="AK69" s="248">
        <v>1.1867000000000001</v>
      </c>
      <c r="AL69" s="248">
        <v>0.24979999999999999</v>
      </c>
      <c r="AM69" s="248">
        <v>0.3034</v>
      </c>
      <c r="AN69" s="248">
        <v>0.3569</v>
      </c>
      <c r="AO69" s="248">
        <v>0.51749999999999996</v>
      </c>
      <c r="AP69" s="248">
        <v>1.1867000000000001</v>
      </c>
      <c r="AQ69" s="248">
        <v>2.0076000000000001</v>
      </c>
      <c r="AR69" s="248">
        <v>2.6945999999999999</v>
      </c>
    </row>
    <row r="70" spans="2:44" x14ac:dyDescent="0.2">
      <c r="B70" s="240">
        <v>40</v>
      </c>
      <c r="C70" s="240" t="s">
        <v>153</v>
      </c>
      <c r="D70" s="240" t="s">
        <v>154</v>
      </c>
      <c r="F70" s="241">
        <v>2011</v>
      </c>
      <c r="G70" s="241" t="s">
        <v>522</v>
      </c>
      <c r="H70" s="245">
        <v>2.9340799999999998</v>
      </c>
      <c r="I70" s="246">
        <v>0</v>
      </c>
      <c r="J70" s="241"/>
      <c r="K70" s="241"/>
      <c r="L70" s="247">
        <v>0.54200000000000004</v>
      </c>
      <c r="M70" s="247">
        <v>0.97560000000000013</v>
      </c>
      <c r="N70" s="247">
        <v>0.97560000000000013</v>
      </c>
      <c r="O70" s="247">
        <v>0.54200000000000004</v>
      </c>
      <c r="P70" s="247">
        <v>0.97560000000000013</v>
      </c>
      <c r="Q70" s="247">
        <v>0.97560000000000013</v>
      </c>
      <c r="R70" s="247">
        <v>2.1680000000000001</v>
      </c>
      <c r="S70" s="247">
        <v>4.1734</v>
      </c>
      <c r="T70" s="247">
        <v>0.54200000000000004</v>
      </c>
      <c r="U70" s="247">
        <v>0.97560000000000013</v>
      </c>
      <c r="V70" s="247">
        <v>0.97560000000000013</v>
      </c>
      <c r="W70" s="247">
        <v>2.1680000000000001</v>
      </c>
      <c r="X70" s="247">
        <v>7.1002000000000001</v>
      </c>
      <c r="Y70" s="247">
        <v>7.1002000000000001</v>
      </c>
      <c r="Z70" s="247">
        <v>11.273600000000002</v>
      </c>
      <c r="AA70" s="241" t="s">
        <v>500</v>
      </c>
      <c r="AB70" s="241"/>
      <c r="AC70" s="241"/>
      <c r="AD70" s="248">
        <v>0.1847</v>
      </c>
      <c r="AE70" s="248">
        <v>0.33250000000000002</v>
      </c>
      <c r="AF70" s="248">
        <v>0.33250000000000002</v>
      </c>
      <c r="AG70" s="248">
        <v>0.1847</v>
      </c>
      <c r="AH70" s="248">
        <v>0.33250000000000002</v>
      </c>
      <c r="AI70" s="248">
        <v>0.33250000000000002</v>
      </c>
      <c r="AJ70" s="248">
        <v>0.7389</v>
      </c>
      <c r="AK70" s="248">
        <v>1.4224000000000001</v>
      </c>
      <c r="AL70" s="248">
        <v>0.1847</v>
      </c>
      <c r="AM70" s="248">
        <v>0.33250000000000002</v>
      </c>
      <c r="AN70" s="248">
        <v>0.33250000000000002</v>
      </c>
      <c r="AO70" s="248">
        <v>0.7389</v>
      </c>
      <c r="AP70" s="248">
        <v>2.4199000000000002</v>
      </c>
      <c r="AQ70" s="248">
        <v>2.4199000000000002</v>
      </c>
      <c r="AR70" s="248">
        <v>3.8422999999999998</v>
      </c>
    </row>
    <row r="71" spans="2:44" x14ac:dyDescent="0.2">
      <c r="B71" s="240">
        <v>41</v>
      </c>
      <c r="C71" s="240" t="s">
        <v>155</v>
      </c>
      <c r="D71" s="240" t="s">
        <v>156</v>
      </c>
      <c r="F71" s="241">
        <v>2011</v>
      </c>
      <c r="G71" s="241" t="s">
        <v>523</v>
      </c>
      <c r="H71" s="245">
        <v>0.55160799999999999</v>
      </c>
      <c r="I71" s="246">
        <v>0</v>
      </c>
      <c r="J71" s="241"/>
      <c r="K71" s="241"/>
      <c r="L71" s="247">
        <v>0.10900000000000001</v>
      </c>
      <c r="M71" s="247">
        <v>0.21800000000000003</v>
      </c>
      <c r="N71" s="247">
        <v>0.54500000000000004</v>
      </c>
      <c r="O71" s="247">
        <v>0.10900000000000001</v>
      </c>
      <c r="P71" s="247">
        <v>0.21800000000000003</v>
      </c>
      <c r="Q71" s="247">
        <v>0.54500000000000004</v>
      </c>
      <c r="R71" s="247">
        <v>1.0900000000000001</v>
      </c>
      <c r="S71" s="247">
        <v>2.7250000000000001</v>
      </c>
      <c r="T71" s="247">
        <v>0.10900000000000001</v>
      </c>
      <c r="U71" s="247">
        <v>0.21800000000000003</v>
      </c>
      <c r="V71" s="247">
        <v>0.54500000000000004</v>
      </c>
      <c r="W71" s="247">
        <v>1.4170000000000003</v>
      </c>
      <c r="X71" s="247">
        <v>4.1420000000000003</v>
      </c>
      <c r="Y71" s="247">
        <v>5.45</v>
      </c>
      <c r="Z71" s="247">
        <v>10.9</v>
      </c>
      <c r="AA71" s="241" t="s">
        <v>500</v>
      </c>
      <c r="AB71" s="241"/>
      <c r="AC71" s="241"/>
      <c r="AD71" s="248">
        <v>0.1976</v>
      </c>
      <c r="AE71" s="248">
        <v>0.3952</v>
      </c>
      <c r="AF71" s="248">
        <v>0.98799999999999999</v>
      </c>
      <c r="AG71" s="248">
        <v>0.1976</v>
      </c>
      <c r="AH71" s="248">
        <v>0.3952</v>
      </c>
      <c r="AI71" s="248">
        <v>0.98799999999999999</v>
      </c>
      <c r="AJ71" s="248">
        <v>1.976</v>
      </c>
      <c r="AK71" s="248">
        <v>4.9401000000000002</v>
      </c>
      <c r="AL71" s="248">
        <v>0.1976</v>
      </c>
      <c r="AM71" s="248">
        <v>0.3952</v>
      </c>
      <c r="AN71" s="248">
        <v>0.98799999999999999</v>
      </c>
      <c r="AO71" s="248">
        <v>2.5689000000000002</v>
      </c>
      <c r="AP71" s="248">
        <v>7.5090000000000003</v>
      </c>
      <c r="AQ71" s="248">
        <v>9.8802000000000003</v>
      </c>
      <c r="AR71" s="248">
        <v>19.760400000000001</v>
      </c>
    </row>
    <row r="72" spans="2:44" x14ac:dyDescent="0.2">
      <c r="B72" s="240">
        <v>42</v>
      </c>
      <c r="C72" s="240" t="s">
        <v>157</v>
      </c>
      <c r="D72" s="240" t="s">
        <v>158</v>
      </c>
      <c r="F72" s="241">
        <v>2011</v>
      </c>
      <c r="G72" s="241" t="s">
        <v>524</v>
      </c>
      <c r="H72" s="245">
        <v>1.9036299999999999</v>
      </c>
      <c r="I72" s="246">
        <v>0</v>
      </c>
      <c r="J72" s="241"/>
      <c r="K72" s="241"/>
      <c r="L72" s="247">
        <v>0.2014</v>
      </c>
      <c r="M72" s="247">
        <v>0.30209999999999998</v>
      </c>
      <c r="N72" s="247">
        <v>0.50349999999999995</v>
      </c>
      <c r="O72" s="247">
        <v>0.2014</v>
      </c>
      <c r="P72" s="247">
        <v>0.30209999999999998</v>
      </c>
      <c r="Q72" s="247">
        <v>0.50349999999999995</v>
      </c>
      <c r="R72" s="247">
        <v>1.0069999999999999</v>
      </c>
      <c r="S72" s="247">
        <v>2.0139999999999998</v>
      </c>
      <c r="T72" s="247">
        <v>0.2014</v>
      </c>
      <c r="U72" s="247">
        <v>0.2014</v>
      </c>
      <c r="V72" s="247">
        <v>0.2014</v>
      </c>
      <c r="W72" s="247">
        <v>0.40279999999999999</v>
      </c>
      <c r="X72" s="247">
        <v>0.75524999999999998</v>
      </c>
      <c r="Y72" s="247">
        <v>1.2587499999999998</v>
      </c>
      <c r="Z72" s="247">
        <v>1.5910599999999999</v>
      </c>
      <c r="AA72" s="241" t="s">
        <v>500</v>
      </c>
      <c r="AB72" s="241"/>
      <c r="AC72" s="241"/>
      <c r="AD72" s="248">
        <v>0.10580000000000001</v>
      </c>
      <c r="AE72" s="248">
        <v>0.15870000000000001</v>
      </c>
      <c r="AF72" s="248">
        <v>0.26450000000000001</v>
      </c>
      <c r="AG72" s="248">
        <v>0.10580000000000001</v>
      </c>
      <c r="AH72" s="248">
        <v>0.15870000000000001</v>
      </c>
      <c r="AI72" s="248">
        <v>0.26450000000000001</v>
      </c>
      <c r="AJ72" s="248">
        <v>0.52900000000000003</v>
      </c>
      <c r="AK72" s="248">
        <v>1.0580000000000001</v>
      </c>
      <c r="AL72" s="248">
        <v>0.10580000000000001</v>
      </c>
      <c r="AM72" s="248">
        <v>0.10580000000000001</v>
      </c>
      <c r="AN72" s="248">
        <v>0.10580000000000001</v>
      </c>
      <c r="AO72" s="248">
        <v>0.21160000000000001</v>
      </c>
      <c r="AP72" s="248">
        <v>0.3967</v>
      </c>
      <c r="AQ72" s="248">
        <v>0.66120000000000001</v>
      </c>
      <c r="AR72" s="248">
        <v>0.83579999999999999</v>
      </c>
    </row>
    <row r="73" spans="2:44" x14ac:dyDescent="0.2">
      <c r="B73" s="240">
        <v>43</v>
      </c>
      <c r="C73" s="240" t="s">
        <v>159</v>
      </c>
      <c r="D73" s="240" t="s">
        <v>160</v>
      </c>
      <c r="F73" s="241">
        <v>2011</v>
      </c>
      <c r="G73" s="241" t="s">
        <v>525</v>
      </c>
      <c r="H73" s="245">
        <v>0.69831103999999988</v>
      </c>
      <c r="I73" s="246">
        <v>0</v>
      </c>
      <c r="J73" s="241"/>
      <c r="K73" s="241"/>
      <c r="L73" s="247">
        <v>0.20120000000000002</v>
      </c>
      <c r="M73" s="247">
        <v>0.2515</v>
      </c>
      <c r="N73" s="247">
        <v>0.2515</v>
      </c>
      <c r="O73" s="247">
        <v>0.20120000000000002</v>
      </c>
      <c r="P73" s="247">
        <v>0.2515</v>
      </c>
      <c r="Q73" s="247">
        <v>0.2515</v>
      </c>
      <c r="R73" s="247">
        <v>0.30180000000000001</v>
      </c>
      <c r="S73" s="247">
        <v>0.503</v>
      </c>
      <c r="T73" s="247">
        <v>0.13078000000000001</v>
      </c>
      <c r="U73" s="247">
        <v>0.15090000000000001</v>
      </c>
      <c r="V73" s="247">
        <v>0.15090000000000001</v>
      </c>
      <c r="W73" s="247">
        <v>0.2515</v>
      </c>
      <c r="X73" s="247">
        <v>0.503</v>
      </c>
      <c r="Y73" s="247">
        <v>0.503</v>
      </c>
      <c r="Z73" s="247">
        <v>0.70419999999999994</v>
      </c>
      <c r="AA73" s="241" t="s">
        <v>500</v>
      </c>
      <c r="AB73" s="241"/>
      <c r="AC73" s="241"/>
      <c r="AD73" s="248">
        <v>0.28810000000000002</v>
      </c>
      <c r="AE73" s="248">
        <v>0.36020000000000002</v>
      </c>
      <c r="AF73" s="248">
        <v>0.36020000000000002</v>
      </c>
      <c r="AG73" s="248">
        <v>0.28810000000000002</v>
      </c>
      <c r="AH73" s="248">
        <v>0.36020000000000002</v>
      </c>
      <c r="AI73" s="248">
        <v>0.36020000000000002</v>
      </c>
      <c r="AJ73" s="248">
        <v>0.43219999999999997</v>
      </c>
      <c r="AK73" s="248">
        <v>0.72030000000000005</v>
      </c>
      <c r="AL73" s="248">
        <v>0.18729999999999999</v>
      </c>
      <c r="AM73" s="248">
        <v>0.21609999999999999</v>
      </c>
      <c r="AN73" s="248">
        <v>0.21609999999999999</v>
      </c>
      <c r="AO73" s="248">
        <v>0.36020000000000002</v>
      </c>
      <c r="AP73" s="248">
        <v>0.72030000000000005</v>
      </c>
      <c r="AQ73" s="248">
        <v>0.72030000000000005</v>
      </c>
      <c r="AR73" s="248">
        <v>1.0084</v>
      </c>
    </row>
    <row r="74" spans="2:44" x14ac:dyDescent="0.2">
      <c r="B74" s="240">
        <v>44</v>
      </c>
      <c r="C74" s="240" t="s">
        <v>161</v>
      </c>
      <c r="D74" s="240" t="s">
        <v>162</v>
      </c>
      <c r="F74" s="241">
        <v>2014</v>
      </c>
      <c r="G74" s="241" t="s">
        <v>526</v>
      </c>
      <c r="H74" s="245">
        <v>32.420200000000001</v>
      </c>
      <c r="I74" s="246">
        <v>0</v>
      </c>
      <c r="J74" s="241"/>
      <c r="K74" s="241"/>
      <c r="L74" s="247">
        <v>13</v>
      </c>
      <c r="M74" s="247">
        <v>13</v>
      </c>
      <c r="N74" s="247">
        <v>17</v>
      </c>
      <c r="O74" s="247">
        <v>17</v>
      </c>
      <c r="P74" s="247">
        <v>17</v>
      </c>
      <c r="Q74" s="247">
        <v>17</v>
      </c>
      <c r="R74" s="247">
        <v>21</v>
      </c>
      <c r="S74" s="247">
        <v>21</v>
      </c>
      <c r="T74" s="247">
        <v>17</v>
      </c>
      <c r="U74" s="247">
        <v>17</v>
      </c>
      <c r="V74" s="247">
        <v>17</v>
      </c>
      <c r="W74" s="247">
        <v>21</v>
      </c>
      <c r="X74" s="247">
        <v>21</v>
      </c>
      <c r="Y74" s="247">
        <v>27</v>
      </c>
      <c r="Z74" s="247">
        <v>52</v>
      </c>
      <c r="AA74" s="241" t="s">
        <v>500</v>
      </c>
      <c r="AB74" s="241"/>
      <c r="AC74" s="241"/>
      <c r="AD74" s="248">
        <v>0.40100000000000002</v>
      </c>
      <c r="AE74" s="248">
        <v>0.40100000000000002</v>
      </c>
      <c r="AF74" s="248">
        <v>0.52439999999999998</v>
      </c>
      <c r="AG74" s="248">
        <v>0.52439999999999998</v>
      </c>
      <c r="AH74" s="248">
        <v>0.52439999999999998</v>
      </c>
      <c r="AI74" s="248">
        <v>0.52439999999999998</v>
      </c>
      <c r="AJ74" s="248">
        <v>0.64770000000000005</v>
      </c>
      <c r="AK74" s="248">
        <v>0.64770000000000005</v>
      </c>
      <c r="AL74" s="248">
        <v>0.52439999999999998</v>
      </c>
      <c r="AM74" s="248">
        <v>0.52439999999999998</v>
      </c>
      <c r="AN74" s="248">
        <v>0.52439999999999998</v>
      </c>
      <c r="AO74" s="248">
        <v>0.64770000000000005</v>
      </c>
      <c r="AP74" s="248">
        <v>0.64770000000000005</v>
      </c>
      <c r="AQ74" s="248">
        <v>0.83279999999999998</v>
      </c>
      <c r="AR74" s="248">
        <v>1.6039000000000001</v>
      </c>
    </row>
    <row r="75" spans="2:44" x14ac:dyDescent="0.2">
      <c r="B75" s="240">
        <v>45</v>
      </c>
      <c r="C75" s="240" t="s">
        <v>163</v>
      </c>
      <c r="D75" s="240" t="s">
        <v>164</v>
      </c>
      <c r="F75" s="241">
        <v>2014</v>
      </c>
      <c r="G75" s="241" t="s">
        <v>499</v>
      </c>
      <c r="H75" s="245">
        <v>1.17232</v>
      </c>
      <c r="I75" s="246">
        <v>0</v>
      </c>
      <c r="J75" s="241"/>
      <c r="K75" s="241"/>
      <c r="L75" s="247">
        <v>0.45</v>
      </c>
      <c r="M75" s="247">
        <v>0.45</v>
      </c>
      <c r="N75" s="247">
        <v>0.55000000000000004</v>
      </c>
      <c r="O75" s="247">
        <v>0.45</v>
      </c>
      <c r="P75" s="247">
        <v>0.45</v>
      </c>
      <c r="Q75" s="247">
        <v>0.55000000000000004</v>
      </c>
      <c r="R75" s="247">
        <v>0.65</v>
      </c>
      <c r="S75" s="247">
        <v>1.4</v>
      </c>
      <c r="T75" s="247">
        <v>0.9</v>
      </c>
      <c r="U75" s="247">
        <v>0.9</v>
      </c>
      <c r="V75" s="247">
        <v>0.9</v>
      </c>
      <c r="W75" s="247">
        <v>0.9</v>
      </c>
      <c r="X75" s="247">
        <v>1.4</v>
      </c>
      <c r="Y75" s="247">
        <v>1.6</v>
      </c>
      <c r="Z75" s="247">
        <v>2.5</v>
      </c>
      <c r="AA75" s="241" t="s">
        <v>500</v>
      </c>
      <c r="AB75" s="241"/>
      <c r="AC75" s="241"/>
      <c r="AD75" s="248">
        <v>0.38390000000000002</v>
      </c>
      <c r="AE75" s="248">
        <v>0.38390000000000002</v>
      </c>
      <c r="AF75" s="248">
        <v>0.46920000000000001</v>
      </c>
      <c r="AG75" s="248">
        <v>0.38390000000000002</v>
      </c>
      <c r="AH75" s="248">
        <v>0.38390000000000002</v>
      </c>
      <c r="AI75" s="248">
        <v>0.46920000000000001</v>
      </c>
      <c r="AJ75" s="248">
        <v>0.55449999999999999</v>
      </c>
      <c r="AK75" s="248">
        <v>1.1941999999999999</v>
      </c>
      <c r="AL75" s="248">
        <v>0.76770000000000005</v>
      </c>
      <c r="AM75" s="248">
        <v>0.76770000000000005</v>
      </c>
      <c r="AN75" s="248">
        <v>0.76770000000000005</v>
      </c>
      <c r="AO75" s="248">
        <v>0.76770000000000005</v>
      </c>
      <c r="AP75" s="248">
        <v>1.1941999999999999</v>
      </c>
      <c r="AQ75" s="248">
        <v>1.3648</v>
      </c>
      <c r="AR75" s="248">
        <v>2.1324999999999998</v>
      </c>
    </row>
    <row r="76" spans="2:44" x14ac:dyDescent="0.2">
      <c r="B76" s="240">
        <v>46</v>
      </c>
      <c r="C76" s="240" t="s">
        <v>165</v>
      </c>
      <c r="D76" s="240" t="s">
        <v>166</v>
      </c>
      <c r="F76" s="241">
        <v>2014</v>
      </c>
      <c r="G76" s="241" t="s">
        <v>527</v>
      </c>
      <c r="H76" s="245">
        <v>9.157850496</v>
      </c>
      <c r="I76" s="246">
        <v>0</v>
      </c>
      <c r="J76" s="241"/>
      <c r="K76" s="241"/>
      <c r="L76" s="247">
        <v>4.5999999999999996</v>
      </c>
      <c r="M76" s="247">
        <v>4.5999999999999996</v>
      </c>
      <c r="N76" s="247">
        <v>6</v>
      </c>
      <c r="O76" s="247">
        <v>4.5999999999999996</v>
      </c>
      <c r="P76" s="247">
        <v>4.5999999999999996</v>
      </c>
      <c r="Q76" s="247">
        <v>6</v>
      </c>
      <c r="R76" s="247">
        <v>7.7</v>
      </c>
      <c r="S76" s="247">
        <v>10.3</v>
      </c>
      <c r="T76" s="247">
        <v>4.5999999999999996</v>
      </c>
      <c r="U76" s="247">
        <v>4.5999999999999996</v>
      </c>
      <c r="V76" s="247">
        <v>6</v>
      </c>
      <c r="W76" s="247">
        <v>7.7</v>
      </c>
      <c r="X76" s="247">
        <v>10.3</v>
      </c>
      <c r="Y76" s="247">
        <v>13.7</v>
      </c>
      <c r="Z76" s="247">
        <v>19.2</v>
      </c>
      <c r="AA76" s="241" t="s">
        <v>500</v>
      </c>
      <c r="AB76" s="241"/>
      <c r="AC76" s="241"/>
      <c r="AD76" s="248">
        <v>0.50229999999999997</v>
      </c>
      <c r="AE76" s="248">
        <v>0.50229999999999997</v>
      </c>
      <c r="AF76" s="248">
        <v>0.6552</v>
      </c>
      <c r="AG76" s="248">
        <v>0.50229999999999997</v>
      </c>
      <c r="AH76" s="248">
        <v>0.50229999999999997</v>
      </c>
      <c r="AI76" s="248">
        <v>0.6552</v>
      </c>
      <c r="AJ76" s="248">
        <v>0.84079999999999999</v>
      </c>
      <c r="AK76" s="248">
        <v>1.1247</v>
      </c>
      <c r="AL76" s="248">
        <v>0.50229999999999997</v>
      </c>
      <c r="AM76" s="248">
        <v>0.50229999999999997</v>
      </c>
      <c r="AN76" s="248">
        <v>0.6552</v>
      </c>
      <c r="AO76" s="248">
        <v>0.84079999999999999</v>
      </c>
      <c r="AP76" s="248">
        <v>1.1247</v>
      </c>
      <c r="AQ76" s="248">
        <v>1.496</v>
      </c>
      <c r="AR76" s="248">
        <v>2.0966</v>
      </c>
    </row>
    <row r="77" spans="2:44" x14ac:dyDescent="0.2">
      <c r="B77" s="240">
        <v>47</v>
      </c>
      <c r="C77" s="240" t="s">
        <v>167</v>
      </c>
      <c r="D77" s="240" t="s">
        <v>168</v>
      </c>
      <c r="F77" s="241">
        <v>2014</v>
      </c>
      <c r="G77" s="241" t="s">
        <v>528</v>
      </c>
      <c r="H77" s="245">
        <v>358.44200000000001</v>
      </c>
      <c r="I77" s="246">
        <v>0</v>
      </c>
      <c r="J77" s="241"/>
      <c r="K77" s="241"/>
      <c r="L77" s="247">
        <v>145</v>
      </c>
      <c r="M77" s="247">
        <v>200</v>
      </c>
      <c r="N77" s="247">
        <v>260</v>
      </c>
      <c r="O77" s="247">
        <v>200</v>
      </c>
      <c r="P77" s="247">
        <v>200</v>
      </c>
      <c r="Q77" s="247">
        <v>260</v>
      </c>
      <c r="R77" s="247">
        <v>330</v>
      </c>
      <c r="S77" s="247">
        <v>560</v>
      </c>
      <c r="T77" s="247">
        <v>200</v>
      </c>
      <c r="U77" s="247">
        <v>200</v>
      </c>
      <c r="V77" s="247">
        <v>260</v>
      </c>
      <c r="W77" s="247">
        <v>330</v>
      </c>
      <c r="X77" s="247">
        <v>560</v>
      </c>
      <c r="Y77" s="247">
        <v>920</v>
      </c>
      <c r="Z77" s="247">
        <v>1160</v>
      </c>
      <c r="AA77" s="241" t="s">
        <v>500</v>
      </c>
      <c r="AB77" s="241"/>
      <c r="AC77" s="241"/>
      <c r="AD77" s="248">
        <v>0.40450000000000003</v>
      </c>
      <c r="AE77" s="248">
        <v>0.55800000000000005</v>
      </c>
      <c r="AF77" s="248">
        <v>0.72540000000000004</v>
      </c>
      <c r="AG77" s="248">
        <v>0.55800000000000005</v>
      </c>
      <c r="AH77" s="248">
        <v>0.55800000000000005</v>
      </c>
      <c r="AI77" s="248">
        <v>0.72540000000000004</v>
      </c>
      <c r="AJ77" s="248">
        <v>0.92069999999999996</v>
      </c>
      <c r="AK77" s="248">
        <v>1.5623</v>
      </c>
      <c r="AL77" s="248">
        <v>0.55800000000000005</v>
      </c>
      <c r="AM77" s="248">
        <v>0.55800000000000005</v>
      </c>
      <c r="AN77" s="248">
        <v>0.72540000000000004</v>
      </c>
      <c r="AO77" s="248">
        <v>0.92069999999999996</v>
      </c>
      <c r="AP77" s="248">
        <v>1.5623</v>
      </c>
      <c r="AQ77" s="248">
        <v>2.5667</v>
      </c>
      <c r="AR77" s="248">
        <v>3.2362000000000002</v>
      </c>
    </row>
    <row r="78" spans="2:44" x14ac:dyDescent="0.2">
      <c r="B78" s="240">
        <v>48</v>
      </c>
      <c r="C78" s="240" t="s">
        <v>169</v>
      </c>
      <c r="D78" s="240" t="s">
        <v>170</v>
      </c>
      <c r="F78" s="241">
        <v>2011</v>
      </c>
      <c r="G78" s="241" t="s">
        <v>529</v>
      </c>
      <c r="H78" s="245">
        <v>1616.6340688</v>
      </c>
      <c r="I78" s="246">
        <v>0</v>
      </c>
      <c r="J78" s="241"/>
      <c r="K78" s="241"/>
      <c r="L78" s="247">
        <v>324.88</v>
      </c>
      <c r="M78" s="247">
        <v>356.32</v>
      </c>
      <c r="N78" s="247">
        <v>639.28</v>
      </c>
      <c r="O78" s="247">
        <v>471.6</v>
      </c>
      <c r="P78" s="247">
        <v>471.6</v>
      </c>
      <c r="Q78" s="247">
        <v>639.28</v>
      </c>
      <c r="R78" s="247">
        <v>974.64</v>
      </c>
      <c r="S78" s="247">
        <v>1980.72</v>
      </c>
      <c r="T78" s="247">
        <v>471.6</v>
      </c>
      <c r="U78" s="247">
        <v>471.6</v>
      </c>
      <c r="V78" s="247">
        <v>639.28</v>
      </c>
      <c r="W78" s="247">
        <v>1142.32</v>
      </c>
      <c r="X78" s="247">
        <v>2819.12</v>
      </c>
      <c r="Y78" s="247">
        <v>3657.52</v>
      </c>
      <c r="Z78" s="247">
        <v>7011.12</v>
      </c>
      <c r="AA78" s="241" t="s">
        <v>500</v>
      </c>
      <c r="AB78" s="241"/>
      <c r="AC78" s="241"/>
      <c r="AD78" s="248">
        <v>0.20100000000000001</v>
      </c>
      <c r="AE78" s="248">
        <v>0.22040000000000001</v>
      </c>
      <c r="AF78" s="248">
        <v>0.39539999999999997</v>
      </c>
      <c r="AG78" s="248">
        <v>0.29170000000000001</v>
      </c>
      <c r="AH78" s="248">
        <v>0.29170000000000001</v>
      </c>
      <c r="AI78" s="248">
        <v>0.39539999999999997</v>
      </c>
      <c r="AJ78" s="248">
        <v>0.60289999999999999</v>
      </c>
      <c r="AK78" s="248">
        <v>1.2252000000000001</v>
      </c>
      <c r="AL78" s="248">
        <v>0.29170000000000001</v>
      </c>
      <c r="AM78" s="248">
        <v>0.29170000000000001</v>
      </c>
      <c r="AN78" s="248">
        <v>0.39539999999999997</v>
      </c>
      <c r="AO78" s="248">
        <v>0.70660000000000001</v>
      </c>
      <c r="AP78" s="248">
        <v>1.7438</v>
      </c>
      <c r="AQ78" s="248">
        <v>2.2624</v>
      </c>
      <c r="AR78" s="248">
        <v>4.3369</v>
      </c>
    </row>
    <row r="79" spans="2:44" x14ac:dyDescent="0.2">
      <c r="B79" s="240">
        <v>49</v>
      </c>
      <c r="C79" s="240" t="s">
        <v>171</v>
      </c>
      <c r="D79" s="240" t="s">
        <v>172</v>
      </c>
      <c r="F79" s="241">
        <v>2011</v>
      </c>
      <c r="G79" s="241" t="s">
        <v>530</v>
      </c>
      <c r="H79" s="245">
        <v>11.717981999999999</v>
      </c>
      <c r="I79" s="246">
        <v>0</v>
      </c>
      <c r="J79" s="241"/>
      <c r="K79" s="241"/>
      <c r="L79" s="247">
        <v>1.1870000000000001</v>
      </c>
      <c r="M79" s="247">
        <v>1.7805</v>
      </c>
      <c r="N79" s="247">
        <v>2.3740000000000001</v>
      </c>
      <c r="O79" s="247">
        <v>1.1870000000000001</v>
      </c>
      <c r="P79" s="247">
        <v>1.7805</v>
      </c>
      <c r="Q79" s="247">
        <v>2.3740000000000001</v>
      </c>
      <c r="R79" s="247">
        <v>4.1545000000000005</v>
      </c>
      <c r="S79" s="247">
        <v>7.7155000000000005</v>
      </c>
      <c r="T79" s="247">
        <v>1.1870000000000001</v>
      </c>
      <c r="U79" s="247">
        <v>1.7805</v>
      </c>
      <c r="V79" s="247">
        <v>2.3740000000000001</v>
      </c>
      <c r="W79" s="247">
        <v>4.1545000000000005</v>
      </c>
      <c r="X79" s="247">
        <v>7.7155000000000005</v>
      </c>
      <c r="Y79" s="247">
        <v>14.244</v>
      </c>
      <c r="Z79" s="247">
        <v>20.772500000000001</v>
      </c>
      <c r="AA79" s="241" t="s">
        <v>500</v>
      </c>
      <c r="AB79" s="241"/>
      <c r="AC79" s="241"/>
      <c r="AD79" s="248">
        <v>0.1013</v>
      </c>
      <c r="AE79" s="248">
        <v>0.15190000000000001</v>
      </c>
      <c r="AF79" s="248">
        <v>0.2026</v>
      </c>
      <c r="AG79" s="248">
        <v>0.1013</v>
      </c>
      <c r="AH79" s="248">
        <v>0.15190000000000001</v>
      </c>
      <c r="AI79" s="248">
        <v>0.2026</v>
      </c>
      <c r="AJ79" s="248">
        <v>0.35449999999999998</v>
      </c>
      <c r="AK79" s="248">
        <v>0.65839999999999999</v>
      </c>
      <c r="AL79" s="248">
        <v>0.1013</v>
      </c>
      <c r="AM79" s="248">
        <v>0.15190000000000001</v>
      </c>
      <c r="AN79" s="248">
        <v>0.2026</v>
      </c>
      <c r="AO79" s="248">
        <v>0.35449999999999998</v>
      </c>
      <c r="AP79" s="248">
        <v>0.65839999999999999</v>
      </c>
      <c r="AQ79" s="248">
        <v>1.2156</v>
      </c>
      <c r="AR79" s="248">
        <v>1.7726999999999999</v>
      </c>
    </row>
    <row r="80" spans="2:44" x14ac:dyDescent="0.2">
      <c r="B80" s="240">
        <v>50</v>
      </c>
      <c r="C80" s="240" t="s">
        <v>173</v>
      </c>
      <c r="D80" s="240" t="s">
        <v>174</v>
      </c>
      <c r="F80" s="241">
        <v>2014</v>
      </c>
      <c r="G80" s="241" t="s">
        <v>499</v>
      </c>
      <c r="H80" s="245">
        <v>1.17232</v>
      </c>
      <c r="I80" s="246">
        <v>0</v>
      </c>
      <c r="J80" s="241"/>
      <c r="K80" s="241"/>
      <c r="L80" s="247">
        <v>0.26</v>
      </c>
      <c r="M80" s="247">
        <v>0.26</v>
      </c>
      <c r="N80" s="247">
        <v>0.42</v>
      </c>
      <c r="O80" s="247">
        <v>0.26</v>
      </c>
      <c r="P80" s="247">
        <v>0.26</v>
      </c>
      <c r="Q80" s="247">
        <v>0.42</v>
      </c>
      <c r="R80" s="247">
        <v>0.82</v>
      </c>
      <c r="S80" s="247">
        <v>1.62</v>
      </c>
      <c r="T80" s="247">
        <v>0.26</v>
      </c>
      <c r="U80" s="247">
        <v>0.26</v>
      </c>
      <c r="V80" s="247">
        <v>0.42</v>
      </c>
      <c r="W80" s="247">
        <v>0.82</v>
      </c>
      <c r="X80" s="247">
        <v>1.62</v>
      </c>
      <c r="Y80" s="247">
        <v>3.02</v>
      </c>
      <c r="Z80" s="247">
        <v>6.02</v>
      </c>
      <c r="AA80" s="241" t="s">
        <v>500</v>
      </c>
      <c r="AB80" s="241"/>
      <c r="AC80" s="241"/>
      <c r="AD80" s="248">
        <v>0.2218</v>
      </c>
      <c r="AE80" s="248">
        <v>0.2218</v>
      </c>
      <c r="AF80" s="248">
        <v>0.35830000000000001</v>
      </c>
      <c r="AG80" s="248">
        <v>0.2218</v>
      </c>
      <c r="AH80" s="248">
        <v>0.2218</v>
      </c>
      <c r="AI80" s="248">
        <v>0.35830000000000001</v>
      </c>
      <c r="AJ80" s="248">
        <v>0.69950000000000001</v>
      </c>
      <c r="AK80" s="248">
        <v>1.3818999999999999</v>
      </c>
      <c r="AL80" s="248">
        <v>0.2218</v>
      </c>
      <c r="AM80" s="248">
        <v>0.2218</v>
      </c>
      <c r="AN80" s="248">
        <v>0.35830000000000001</v>
      </c>
      <c r="AO80" s="248">
        <v>0.69950000000000001</v>
      </c>
      <c r="AP80" s="248">
        <v>1.3818999999999999</v>
      </c>
      <c r="AQ80" s="248">
        <v>2.5760999999999998</v>
      </c>
      <c r="AR80" s="248">
        <v>5.1351000000000004</v>
      </c>
    </row>
    <row r="81" spans="2:44" x14ac:dyDescent="0.2">
      <c r="B81" s="240">
        <v>51</v>
      </c>
      <c r="C81" s="240" t="s">
        <v>175</v>
      </c>
      <c r="D81" s="240" t="s">
        <v>176</v>
      </c>
      <c r="F81" s="241">
        <v>2014</v>
      </c>
      <c r="G81" s="241" t="s">
        <v>531</v>
      </c>
      <c r="H81" s="245">
        <v>4.94482</v>
      </c>
      <c r="I81" s="246">
        <v>0</v>
      </c>
      <c r="J81" s="241"/>
      <c r="K81" s="241"/>
      <c r="L81" s="247">
        <v>2.35</v>
      </c>
      <c r="M81" s="247">
        <v>2.35</v>
      </c>
      <c r="N81" s="247">
        <v>2.35</v>
      </c>
      <c r="O81" s="247">
        <v>2.35</v>
      </c>
      <c r="P81" s="247">
        <v>2.35</v>
      </c>
      <c r="Q81" s="247">
        <v>2.35</v>
      </c>
      <c r="R81" s="247">
        <v>2.35</v>
      </c>
      <c r="S81" s="247">
        <v>4.5</v>
      </c>
      <c r="T81" s="247">
        <v>2.35</v>
      </c>
      <c r="U81" s="247">
        <v>2.35</v>
      </c>
      <c r="V81" s="247">
        <v>2.35</v>
      </c>
      <c r="W81" s="247">
        <v>2.35</v>
      </c>
      <c r="X81" s="247">
        <v>2.35</v>
      </c>
      <c r="Y81" s="247">
        <v>4.5</v>
      </c>
      <c r="Z81" s="247">
        <v>8.8000000000000007</v>
      </c>
      <c r="AA81" s="241" t="s">
        <v>500</v>
      </c>
      <c r="AB81" s="241"/>
      <c r="AC81" s="241"/>
      <c r="AD81" s="248">
        <v>0.47520000000000001</v>
      </c>
      <c r="AE81" s="248">
        <v>0.47520000000000001</v>
      </c>
      <c r="AF81" s="248">
        <v>0.47520000000000001</v>
      </c>
      <c r="AG81" s="248">
        <v>0.47520000000000001</v>
      </c>
      <c r="AH81" s="248">
        <v>0.47520000000000001</v>
      </c>
      <c r="AI81" s="248">
        <v>0.47520000000000001</v>
      </c>
      <c r="AJ81" s="248">
        <v>0.47520000000000001</v>
      </c>
      <c r="AK81" s="248">
        <v>0.91</v>
      </c>
      <c r="AL81" s="248">
        <v>0.47520000000000001</v>
      </c>
      <c r="AM81" s="248">
        <v>0.47520000000000001</v>
      </c>
      <c r="AN81" s="248">
        <v>0.47520000000000001</v>
      </c>
      <c r="AO81" s="248">
        <v>0.47520000000000001</v>
      </c>
      <c r="AP81" s="248">
        <v>0.47520000000000001</v>
      </c>
      <c r="AQ81" s="248">
        <v>0.91</v>
      </c>
      <c r="AR81" s="248">
        <v>1.7796000000000001</v>
      </c>
    </row>
    <row r="82" spans="2:44" x14ac:dyDescent="0.2">
      <c r="B82" s="240">
        <v>52</v>
      </c>
      <c r="C82" s="240" t="s">
        <v>177</v>
      </c>
      <c r="D82" s="240" t="s">
        <v>178</v>
      </c>
      <c r="F82" s="241">
        <v>2014</v>
      </c>
      <c r="G82" s="241" t="s">
        <v>499</v>
      </c>
      <c r="H82" s="245">
        <v>1.17232</v>
      </c>
      <c r="I82" s="246">
        <v>0</v>
      </c>
      <c r="J82" s="241"/>
      <c r="K82" s="241"/>
      <c r="L82" s="247">
        <v>0.65</v>
      </c>
      <c r="M82" s="247">
        <v>0.65</v>
      </c>
      <c r="N82" s="247">
        <v>0.8</v>
      </c>
      <c r="O82" s="247">
        <v>0.8</v>
      </c>
      <c r="P82" s="247">
        <v>0.8</v>
      </c>
      <c r="Q82" s="247">
        <v>0.8</v>
      </c>
      <c r="R82" s="247">
        <v>1</v>
      </c>
      <c r="S82" s="247">
        <v>1</v>
      </c>
      <c r="T82" s="247">
        <v>0.8</v>
      </c>
      <c r="U82" s="247">
        <v>0.8</v>
      </c>
      <c r="V82" s="247">
        <v>0.8</v>
      </c>
      <c r="W82" s="247">
        <v>1</v>
      </c>
      <c r="X82" s="247">
        <v>1</v>
      </c>
      <c r="Y82" s="247">
        <v>1.5</v>
      </c>
      <c r="Z82" s="247">
        <v>2.5</v>
      </c>
      <c r="AA82" s="241" t="s">
        <v>500</v>
      </c>
      <c r="AB82" s="241"/>
      <c r="AC82" s="241"/>
      <c r="AD82" s="248">
        <v>0.55449999999999999</v>
      </c>
      <c r="AE82" s="248">
        <v>0.55449999999999999</v>
      </c>
      <c r="AF82" s="248">
        <v>0.68240000000000001</v>
      </c>
      <c r="AG82" s="248">
        <v>0.68240000000000001</v>
      </c>
      <c r="AH82" s="248">
        <v>0.68240000000000001</v>
      </c>
      <c r="AI82" s="248">
        <v>0.68240000000000001</v>
      </c>
      <c r="AJ82" s="248">
        <v>0.85299999999999998</v>
      </c>
      <c r="AK82" s="248">
        <v>0.85299999999999998</v>
      </c>
      <c r="AL82" s="248">
        <v>0.68240000000000001</v>
      </c>
      <c r="AM82" s="248">
        <v>0.68240000000000001</v>
      </c>
      <c r="AN82" s="248">
        <v>0.68240000000000001</v>
      </c>
      <c r="AO82" s="248">
        <v>0.85299999999999998</v>
      </c>
      <c r="AP82" s="248">
        <v>0.85299999999999998</v>
      </c>
      <c r="AQ82" s="248">
        <v>1.2795000000000001</v>
      </c>
      <c r="AR82" s="248">
        <v>2.1324999999999998</v>
      </c>
    </row>
    <row r="83" spans="2:44" x14ac:dyDescent="0.2">
      <c r="B83" s="240">
        <v>53</v>
      </c>
      <c r="C83" s="240" t="s">
        <v>179</v>
      </c>
      <c r="D83" s="240" t="s">
        <v>180</v>
      </c>
      <c r="F83" s="241">
        <v>2014</v>
      </c>
      <c r="G83" s="241" t="s">
        <v>532</v>
      </c>
      <c r="H83" s="245">
        <v>9.2863399999999992</v>
      </c>
      <c r="I83" s="246">
        <v>0</v>
      </c>
      <c r="J83" s="241"/>
      <c r="K83" s="241"/>
      <c r="L83" s="247">
        <v>4.5</v>
      </c>
      <c r="M83" s="247">
        <v>4.5</v>
      </c>
      <c r="N83" s="247">
        <v>4.5</v>
      </c>
      <c r="O83" s="247">
        <v>4.5</v>
      </c>
      <c r="P83" s="247">
        <v>4.5</v>
      </c>
      <c r="Q83" s="247">
        <v>4.5</v>
      </c>
      <c r="R83" s="247">
        <v>4.5</v>
      </c>
      <c r="S83" s="247">
        <v>4.5</v>
      </c>
      <c r="T83" s="247">
        <v>4.5</v>
      </c>
      <c r="U83" s="247">
        <v>4.5</v>
      </c>
      <c r="V83" s="247">
        <v>4.5</v>
      </c>
      <c r="W83" s="247">
        <v>4.5</v>
      </c>
      <c r="X83" s="247">
        <v>4.5</v>
      </c>
      <c r="Y83" s="247">
        <v>4.5</v>
      </c>
      <c r="Z83" s="247">
        <v>4.5</v>
      </c>
      <c r="AA83" s="241" t="s">
        <v>500</v>
      </c>
      <c r="AB83" s="241"/>
      <c r="AC83" s="241"/>
      <c r="AD83" s="248">
        <v>0.48459999999999998</v>
      </c>
      <c r="AE83" s="248">
        <v>0.48459999999999998</v>
      </c>
      <c r="AF83" s="248">
        <v>0.48459999999999998</v>
      </c>
      <c r="AG83" s="248">
        <v>0.48459999999999998</v>
      </c>
      <c r="AH83" s="248">
        <v>0.48459999999999998</v>
      </c>
      <c r="AI83" s="248">
        <v>0.48459999999999998</v>
      </c>
      <c r="AJ83" s="248">
        <v>0.48459999999999998</v>
      </c>
      <c r="AK83" s="248">
        <v>0.48459999999999998</v>
      </c>
      <c r="AL83" s="248">
        <v>0.48459999999999998</v>
      </c>
      <c r="AM83" s="248">
        <v>0.48459999999999998</v>
      </c>
      <c r="AN83" s="248">
        <v>0.48459999999999998</v>
      </c>
      <c r="AO83" s="248">
        <v>0.48459999999999998</v>
      </c>
      <c r="AP83" s="248">
        <v>0.48459999999999998</v>
      </c>
      <c r="AQ83" s="248">
        <v>0.48459999999999998</v>
      </c>
      <c r="AR83" s="248">
        <v>0.48459999999999998</v>
      </c>
    </row>
    <row r="84" spans="2:44" x14ac:dyDescent="0.2">
      <c r="B84" s="240">
        <v>54</v>
      </c>
      <c r="C84" s="240" t="s">
        <v>181</v>
      </c>
      <c r="D84" s="240" t="s">
        <v>182</v>
      </c>
      <c r="F84" s="241">
        <v>2014</v>
      </c>
      <c r="G84" s="241" t="s">
        <v>533</v>
      </c>
      <c r="H84" s="245">
        <v>12.543338704</v>
      </c>
      <c r="I84" s="246">
        <v>0</v>
      </c>
      <c r="J84" s="241"/>
      <c r="K84" s="241"/>
      <c r="L84" s="247">
        <v>5</v>
      </c>
      <c r="M84" s="247">
        <v>9</v>
      </c>
      <c r="N84" s="247">
        <v>9</v>
      </c>
      <c r="O84" s="247">
        <v>5</v>
      </c>
      <c r="P84" s="247">
        <v>9</v>
      </c>
      <c r="Q84" s="247">
        <v>9</v>
      </c>
      <c r="R84" s="247">
        <v>15</v>
      </c>
      <c r="S84" s="247">
        <v>15</v>
      </c>
      <c r="T84" s="247">
        <v>72</v>
      </c>
      <c r="U84" s="247">
        <v>72</v>
      </c>
      <c r="V84" s="247">
        <v>72</v>
      </c>
      <c r="W84" s="247">
        <v>72</v>
      </c>
      <c r="X84" s="247">
        <v>72</v>
      </c>
      <c r="Y84" s="247">
        <v>72</v>
      </c>
      <c r="Z84" s="247">
        <v>84</v>
      </c>
      <c r="AA84" s="241" t="s">
        <v>500</v>
      </c>
      <c r="AB84" s="241"/>
      <c r="AC84" s="241"/>
      <c r="AD84" s="248">
        <v>0.39860000000000001</v>
      </c>
      <c r="AE84" s="248">
        <v>0.71750000000000003</v>
      </c>
      <c r="AF84" s="248">
        <v>0.71750000000000003</v>
      </c>
      <c r="AG84" s="248">
        <v>0.39860000000000001</v>
      </c>
      <c r="AH84" s="248">
        <v>0.71750000000000003</v>
      </c>
      <c r="AI84" s="248">
        <v>0.71750000000000003</v>
      </c>
      <c r="AJ84" s="248">
        <v>1.1959</v>
      </c>
      <c r="AK84" s="248">
        <v>1.1959</v>
      </c>
      <c r="AL84" s="248">
        <v>5.7401</v>
      </c>
      <c r="AM84" s="248">
        <v>5.7401</v>
      </c>
      <c r="AN84" s="248">
        <v>5.7401</v>
      </c>
      <c r="AO84" s="248">
        <v>5.7401</v>
      </c>
      <c r="AP84" s="248">
        <v>5.7401</v>
      </c>
      <c r="AQ84" s="248">
        <v>5.7401</v>
      </c>
      <c r="AR84" s="248">
        <v>6.6967999999999996</v>
      </c>
    </row>
    <row r="85" spans="2:44" x14ac:dyDescent="0.2">
      <c r="B85" s="240">
        <v>55</v>
      </c>
      <c r="C85" s="240" t="s">
        <v>183</v>
      </c>
      <c r="D85" s="240" t="s">
        <v>184</v>
      </c>
      <c r="F85" s="241">
        <v>2014</v>
      </c>
      <c r="G85" s="241" t="s">
        <v>534</v>
      </c>
      <c r="H85" s="245">
        <v>2.336114496</v>
      </c>
      <c r="I85" s="246">
        <v>0</v>
      </c>
      <c r="J85" s="241"/>
      <c r="K85" s="241"/>
      <c r="L85" s="247">
        <v>0.9</v>
      </c>
      <c r="M85" s="247">
        <v>1.1000000000000001</v>
      </c>
      <c r="N85" s="247">
        <v>1.3</v>
      </c>
      <c r="O85" s="247">
        <v>0.9</v>
      </c>
      <c r="P85" s="247">
        <v>1.1000000000000001</v>
      </c>
      <c r="Q85" s="247">
        <v>1.3</v>
      </c>
      <c r="R85" s="247">
        <v>1.5</v>
      </c>
      <c r="S85" s="247">
        <v>2</v>
      </c>
      <c r="T85" s="247">
        <v>0.9</v>
      </c>
      <c r="U85" s="247">
        <v>1.1000000000000001</v>
      </c>
      <c r="V85" s="247">
        <v>1.3</v>
      </c>
      <c r="W85" s="247">
        <v>1.5</v>
      </c>
      <c r="X85" s="247">
        <v>2</v>
      </c>
      <c r="Y85" s="247">
        <v>3</v>
      </c>
      <c r="Z85" s="247">
        <v>4</v>
      </c>
      <c r="AA85" s="241" t="s">
        <v>500</v>
      </c>
      <c r="AB85" s="241"/>
      <c r="AC85" s="241"/>
      <c r="AD85" s="248">
        <v>0.38529999999999998</v>
      </c>
      <c r="AE85" s="248">
        <v>0.47089999999999999</v>
      </c>
      <c r="AF85" s="248">
        <v>0.55649999999999999</v>
      </c>
      <c r="AG85" s="248">
        <v>0.38529999999999998</v>
      </c>
      <c r="AH85" s="248">
        <v>0.47089999999999999</v>
      </c>
      <c r="AI85" s="248">
        <v>0.55649999999999999</v>
      </c>
      <c r="AJ85" s="248">
        <v>0.6421</v>
      </c>
      <c r="AK85" s="248">
        <v>0.85609999999999997</v>
      </c>
      <c r="AL85" s="248">
        <v>0.38529999999999998</v>
      </c>
      <c r="AM85" s="248">
        <v>0.47089999999999999</v>
      </c>
      <c r="AN85" s="248">
        <v>0.55649999999999999</v>
      </c>
      <c r="AO85" s="248">
        <v>0.6421</v>
      </c>
      <c r="AP85" s="248">
        <v>0.85609999999999997</v>
      </c>
      <c r="AQ85" s="248">
        <v>1.2842</v>
      </c>
      <c r="AR85" s="248">
        <v>1.7121999999999999</v>
      </c>
    </row>
    <row r="86" spans="2:44" x14ac:dyDescent="0.2">
      <c r="B86" s="240">
        <v>56</v>
      </c>
      <c r="C86" s="240" t="s">
        <v>185</v>
      </c>
      <c r="D86" s="240" t="s">
        <v>186</v>
      </c>
      <c r="F86" s="241">
        <v>2014</v>
      </c>
      <c r="G86" s="241" t="s">
        <v>535</v>
      </c>
      <c r="H86" s="245">
        <v>2.336114496</v>
      </c>
      <c r="I86" s="246">
        <v>0</v>
      </c>
      <c r="J86" s="241"/>
      <c r="K86" s="241"/>
      <c r="L86" s="247">
        <v>0.85</v>
      </c>
      <c r="M86" s="247">
        <v>0.85</v>
      </c>
      <c r="N86" s="247">
        <v>0.85</v>
      </c>
      <c r="O86" s="247">
        <v>0.85</v>
      </c>
      <c r="P86" s="247">
        <v>0.85</v>
      </c>
      <c r="Q86" s="247">
        <v>0.9</v>
      </c>
      <c r="R86" s="247">
        <v>1.1000000000000001</v>
      </c>
      <c r="S86" s="247">
        <v>1.35</v>
      </c>
      <c r="T86" s="247">
        <v>0.85</v>
      </c>
      <c r="U86" s="247">
        <v>0.85</v>
      </c>
      <c r="V86" s="247">
        <v>0.9</v>
      </c>
      <c r="W86" s="247">
        <v>1.1000000000000001</v>
      </c>
      <c r="X86" s="247">
        <v>1.35</v>
      </c>
      <c r="Y86" s="247">
        <v>1.6</v>
      </c>
      <c r="Z86" s="247">
        <v>1.8</v>
      </c>
      <c r="AA86" s="241" t="s">
        <v>500</v>
      </c>
      <c r="AB86" s="241"/>
      <c r="AC86" s="241"/>
      <c r="AD86" s="248">
        <v>0.3639</v>
      </c>
      <c r="AE86" s="248">
        <v>0.3639</v>
      </c>
      <c r="AF86" s="248">
        <v>0.3639</v>
      </c>
      <c r="AG86" s="248">
        <v>0.3639</v>
      </c>
      <c r="AH86" s="248">
        <v>0.3639</v>
      </c>
      <c r="AI86" s="248">
        <v>0.38529999999999998</v>
      </c>
      <c r="AJ86" s="248">
        <v>0.47089999999999999</v>
      </c>
      <c r="AK86" s="248">
        <v>0.57789999999999997</v>
      </c>
      <c r="AL86" s="248">
        <v>0.3639</v>
      </c>
      <c r="AM86" s="248">
        <v>0.3639</v>
      </c>
      <c r="AN86" s="248">
        <v>0.38529999999999998</v>
      </c>
      <c r="AO86" s="248">
        <v>0.47089999999999999</v>
      </c>
      <c r="AP86" s="248">
        <v>0.57789999999999997</v>
      </c>
      <c r="AQ86" s="248">
        <v>0.68489999999999995</v>
      </c>
      <c r="AR86" s="248">
        <v>0.77049999999999996</v>
      </c>
    </row>
    <row r="87" spans="2:44" x14ac:dyDescent="0.2">
      <c r="B87" s="240">
        <v>57</v>
      </c>
      <c r="C87" s="240" t="s">
        <v>187</v>
      </c>
      <c r="D87" s="240" t="s">
        <v>188</v>
      </c>
      <c r="F87" s="241">
        <v>2011</v>
      </c>
      <c r="G87" s="241" t="s">
        <v>536</v>
      </c>
      <c r="H87" s="245">
        <v>3.8194499999999998</v>
      </c>
      <c r="I87" s="246">
        <v>3.6999999999999998E-2</v>
      </c>
      <c r="J87" s="241"/>
      <c r="K87" s="241"/>
      <c r="L87" s="247">
        <v>0.65449999999999997</v>
      </c>
      <c r="M87" s="247">
        <v>0.95199999999999996</v>
      </c>
      <c r="N87" s="247">
        <v>1.4874999999999998</v>
      </c>
      <c r="O87" s="247">
        <v>0.65449999999999997</v>
      </c>
      <c r="P87" s="247">
        <v>0.95199999999999996</v>
      </c>
      <c r="Q87" s="247">
        <v>1.4874999999999998</v>
      </c>
      <c r="R87" s="247">
        <v>2.0229999999999997</v>
      </c>
      <c r="S87" s="247">
        <v>4.4029999999999996</v>
      </c>
      <c r="T87" s="247">
        <v>0.65449999999999997</v>
      </c>
      <c r="U87" s="247">
        <v>0.95199999999999996</v>
      </c>
      <c r="V87" s="247">
        <v>1.4874999999999998</v>
      </c>
      <c r="W87" s="247">
        <v>2.3205</v>
      </c>
      <c r="X87" s="247">
        <v>4.4029999999999996</v>
      </c>
      <c r="Y87" s="247">
        <v>4.4029999999999996</v>
      </c>
      <c r="Z87" s="247">
        <v>4.4029999999999996</v>
      </c>
      <c r="AA87" s="241" t="s">
        <v>537</v>
      </c>
      <c r="AB87" s="241"/>
      <c r="AC87" s="241"/>
      <c r="AD87" s="248">
        <v>0.1714</v>
      </c>
      <c r="AE87" s="248">
        <v>0.24929999999999999</v>
      </c>
      <c r="AF87" s="248">
        <v>0.38950000000000001</v>
      </c>
      <c r="AG87" s="248">
        <v>0.1714</v>
      </c>
      <c r="AH87" s="248">
        <v>0.24929999999999999</v>
      </c>
      <c r="AI87" s="248">
        <v>0.38950000000000001</v>
      </c>
      <c r="AJ87" s="248">
        <v>0.52969999999999995</v>
      </c>
      <c r="AK87" s="248">
        <v>1.1528</v>
      </c>
      <c r="AL87" s="248">
        <v>0.1714</v>
      </c>
      <c r="AM87" s="248">
        <v>0.24929999999999999</v>
      </c>
      <c r="AN87" s="248">
        <v>0.38950000000000001</v>
      </c>
      <c r="AO87" s="248">
        <v>0.60750000000000004</v>
      </c>
      <c r="AP87" s="248">
        <v>1.1528</v>
      </c>
      <c r="AQ87" s="248">
        <v>1.1528</v>
      </c>
      <c r="AR87" s="248">
        <v>1.1528</v>
      </c>
    </row>
    <row r="88" spans="2:44" x14ac:dyDescent="0.2">
      <c r="B88" s="240">
        <v>58</v>
      </c>
      <c r="C88" s="240" t="s">
        <v>189</v>
      </c>
      <c r="D88" s="240" t="s">
        <v>190</v>
      </c>
      <c r="F88" s="241">
        <v>2011</v>
      </c>
      <c r="G88" s="241" t="s">
        <v>538</v>
      </c>
      <c r="H88" s="245">
        <v>13.521100000000001</v>
      </c>
      <c r="I88" s="246">
        <v>0.1</v>
      </c>
      <c r="J88" s="241"/>
      <c r="K88" s="241"/>
      <c r="L88" s="247">
        <v>0.95120000000000005</v>
      </c>
      <c r="M88" s="247">
        <v>0.95120000000000005</v>
      </c>
      <c r="N88" s="247">
        <v>0.95120000000000005</v>
      </c>
      <c r="O88" s="247">
        <v>2.4969000000000001</v>
      </c>
      <c r="P88" s="247">
        <v>2.4969000000000001</v>
      </c>
      <c r="Q88" s="247">
        <v>2.4969000000000001</v>
      </c>
      <c r="R88" s="247">
        <v>2.4969000000000001</v>
      </c>
      <c r="S88" s="247">
        <v>2.4969000000000001</v>
      </c>
      <c r="T88" s="247">
        <v>1.5457000000000001</v>
      </c>
      <c r="U88" s="247">
        <v>1.5457000000000001</v>
      </c>
      <c r="V88" s="247">
        <v>1.5457000000000001</v>
      </c>
      <c r="W88" s="247">
        <v>2.2591000000000001</v>
      </c>
      <c r="X88" s="247">
        <v>5.2316000000000003</v>
      </c>
      <c r="Y88" s="247">
        <v>5.2316000000000003</v>
      </c>
      <c r="Z88" s="247">
        <v>7.7285000000000004</v>
      </c>
      <c r="AA88" s="241" t="s">
        <v>500</v>
      </c>
      <c r="AB88" s="241"/>
      <c r="AC88" s="241"/>
      <c r="AD88" s="248">
        <v>7.0300000000000001E-2</v>
      </c>
      <c r="AE88" s="248">
        <v>7.0300000000000001E-2</v>
      </c>
      <c r="AF88" s="248">
        <v>7.0300000000000001E-2</v>
      </c>
      <c r="AG88" s="248">
        <v>0.1847</v>
      </c>
      <c r="AH88" s="248">
        <v>0.1847</v>
      </c>
      <c r="AI88" s="248">
        <v>0.1847</v>
      </c>
      <c r="AJ88" s="248">
        <v>0.1847</v>
      </c>
      <c r="AK88" s="248">
        <v>0.1847</v>
      </c>
      <c r="AL88" s="248">
        <v>0.1143</v>
      </c>
      <c r="AM88" s="248">
        <v>0.1143</v>
      </c>
      <c r="AN88" s="248">
        <v>0.1143</v>
      </c>
      <c r="AO88" s="248">
        <v>0.1671</v>
      </c>
      <c r="AP88" s="248">
        <v>0.38690000000000002</v>
      </c>
      <c r="AQ88" s="248">
        <v>0.38690000000000002</v>
      </c>
      <c r="AR88" s="248">
        <v>0.5716</v>
      </c>
    </row>
    <row r="89" spans="2:44" x14ac:dyDescent="0.2">
      <c r="B89" s="240">
        <v>59</v>
      </c>
      <c r="C89" s="240" t="s">
        <v>191</v>
      </c>
      <c r="D89" s="240" t="s">
        <v>192</v>
      </c>
      <c r="F89" s="241">
        <v>2014</v>
      </c>
      <c r="G89" s="241" t="s">
        <v>539</v>
      </c>
      <c r="H89" s="245">
        <v>22291.6728</v>
      </c>
      <c r="I89" s="246">
        <v>0.2</v>
      </c>
      <c r="J89" s="241"/>
      <c r="K89" s="241"/>
      <c r="L89" s="247">
        <v>6300</v>
      </c>
      <c r="M89" s="247">
        <v>6300</v>
      </c>
      <c r="N89" s="247">
        <v>6300</v>
      </c>
      <c r="O89" s="247">
        <v>6300</v>
      </c>
      <c r="P89" s="247">
        <v>6300</v>
      </c>
      <c r="Q89" s="247">
        <v>6300</v>
      </c>
      <c r="R89" s="247">
        <v>7500</v>
      </c>
      <c r="S89" s="247">
        <v>9900</v>
      </c>
      <c r="T89" s="247">
        <v>6300</v>
      </c>
      <c r="U89" s="247">
        <v>6300</v>
      </c>
      <c r="V89" s="247">
        <v>6300</v>
      </c>
      <c r="W89" s="247">
        <v>7500</v>
      </c>
      <c r="X89" s="247">
        <v>9900</v>
      </c>
      <c r="Y89" s="247">
        <v>14700</v>
      </c>
      <c r="Z89" s="247">
        <v>23100</v>
      </c>
      <c r="AA89" s="241" t="s">
        <v>500</v>
      </c>
      <c r="AB89" s="241"/>
      <c r="AC89" s="241"/>
      <c r="AD89" s="248">
        <v>0.28260000000000002</v>
      </c>
      <c r="AE89" s="248">
        <v>0.28260000000000002</v>
      </c>
      <c r="AF89" s="248">
        <v>0.28260000000000002</v>
      </c>
      <c r="AG89" s="248">
        <v>0.28260000000000002</v>
      </c>
      <c r="AH89" s="248">
        <v>0.28260000000000002</v>
      </c>
      <c r="AI89" s="248">
        <v>0.28260000000000002</v>
      </c>
      <c r="AJ89" s="248">
        <v>0.33639999999999998</v>
      </c>
      <c r="AK89" s="248">
        <v>0.44409999999999999</v>
      </c>
      <c r="AL89" s="248">
        <v>0.28260000000000002</v>
      </c>
      <c r="AM89" s="248">
        <v>0.28260000000000002</v>
      </c>
      <c r="AN89" s="248">
        <v>0.28260000000000002</v>
      </c>
      <c r="AO89" s="248">
        <v>0.33639999999999998</v>
      </c>
      <c r="AP89" s="248">
        <v>0.44409999999999999</v>
      </c>
      <c r="AQ89" s="248">
        <v>0.65939999999999999</v>
      </c>
      <c r="AR89" s="248">
        <v>1.0363</v>
      </c>
    </row>
    <row r="90" spans="2:44" x14ac:dyDescent="0.2">
      <c r="B90" s="240">
        <v>60</v>
      </c>
      <c r="C90" s="240" t="s">
        <v>193</v>
      </c>
      <c r="D90" s="240" t="s">
        <v>194</v>
      </c>
      <c r="F90" s="241">
        <v>2014</v>
      </c>
      <c r="G90" s="241" t="s">
        <v>540</v>
      </c>
      <c r="H90" s="245">
        <v>873.21</v>
      </c>
      <c r="I90" s="246">
        <v>0</v>
      </c>
      <c r="J90" s="241"/>
      <c r="K90" s="241"/>
      <c r="L90" s="247">
        <v>470</v>
      </c>
      <c r="M90" s="247">
        <v>470</v>
      </c>
      <c r="N90" s="247">
        <v>540</v>
      </c>
      <c r="O90" s="247">
        <v>470</v>
      </c>
      <c r="P90" s="247">
        <v>470</v>
      </c>
      <c r="Q90" s="247">
        <v>540</v>
      </c>
      <c r="R90" s="247">
        <v>760</v>
      </c>
      <c r="S90" s="247">
        <v>930</v>
      </c>
      <c r="T90" s="247">
        <v>470</v>
      </c>
      <c r="U90" s="247">
        <v>470</v>
      </c>
      <c r="V90" s="247">
        <v>540</v>
      </c>
      <c r="W90" s="247">
        <v>760</v>
      </c>
      <c r="X90" s="247">
        <v>930</v>
      </c>
      <c r="Y90" s="247">
        <v>930</v>
      </c>
      <c r="Z90" s="247">
        <v>930</v>
      </c>
      <c r="AA90" s="241" t="s">
        <v>541</v>
      </c>
      <c r="AB90" s="241"/>
      <c r="AC90" s="241"/>
      <c r="AD90" s="248">
        <v>0.53820000000000001</v>
      </c>
      <c r="AE90" s="248">
        <v>0.53820000000000001</v>
      </c>
      <c r="AF90" s="248">
        <v>0.61839999999999995</v>
      </c>
      <c r="AG90" s="248">
        <v>0.53820000000000001</v>
      </c>
      <c r="AH90" s="248">
        <v>0.53820000000000001</v>
      </c>
      <c r="AI90" s="248">
        <v>0.61839999999999995</v>
      </c>
      <c r="AJ90" s="248">
        <v>0.87039999999999995</v>
      </c>
      <c r="AK90" s="248">
        <v>1.0649999999999999</v>
      </c>
      <c r="AL90" s="248">
        <v>0.53820000000000001</v>
      </c>
      <c r="AM90" s="248">
        <v>0.53820000000000001</v>
      </c>
      <c r="AN90" s="248">
        <v>0.61839999999999995</v>
      </c>
      <c r="AO90" s="248">
        <v>0.87039999999999995</v>
      </c>
      <c r="AP90" s="248">
        <v>1.0649999999999999</v>
      </c>
      <c r="AQ90" s="248">
        <v>1.0649999999999999</v>
      </c>
      <c r="AR90" s="248">
        <v>1.0649999999999999</v>
      </c>
    </row>
    <row r="91" spans="2:44" x14ac:dyDescent="0.2">
      <c r="B91" s="240">
        <v>61</v>
      </c>
      <c r="C91" s="240" t="s">
        <v>195</v>
      </c>
      <c r="D91" s="240" t="s">
        <v>196</v>
      </c>
      <c r="F91" s="241">
        <v>2011</v>
      </c>
      <c r="G91" s="241" t="s">
        <v>542</v>
      </c>
      <c r="H91" s="245">
        <v>9.0120100000000001</v>
      </c>
      <c r="I91" s="246">
        <v>0</v>
      </c>
      <c r="J91" s="241"/>
      <c r="K91" s="241"/>
      <c r="L91" s="247">
        <v>1.2899999999999998</v>
      </c>
      <c r="M91" s="247">
        <v>2.5799999999999996</v>
      </c>
      <c r="N91" s="247">
        <v>5.1599999999999993</v>
      </c>
      <c r="O91" s="247">
        <v>1.2899999999999998</v>
      </c>
      <c r="P91" s="247">
        <v>3.87</v>
      </c>
      <c r="Q91" s="247">
        <v>6.4499999999999993</v>
      </c>
      <c r="R91" s="247">
        <v>8.6</v>
      </c>
      <c r="S91" s="247">
        <v>12.899999999999999</v>
      </c>
      <c r="T91" s="247">
        <v>1.2899999999999998</v>
      </c>
      <c r="U91" s="247">
        <v>3.87</v>
      </c>
      <c r="V91" s="247">
        <v>6.4499999999999993</v>
      </c>
      <c r="W91" s="247">
        <v>8.6</v>
      </c>
      <c r="X91" s="247">
        <v>12.899999999999999</v>
      </c>
      <c r="Y91" s="247">
        <v>21.5</v>
      </c>
      <c r="Z91" s="247">
        <v>36.549999999999997</v>
      </c>
      <c r="AA91" s="241" t="s">
        <v>500</v>
      </c>
      <c r="AB91" s="241"/>
      <c r="AC91" s="241"/>
      <c r="AD91" s="248">
        <v>0.1431</v>
      </c>
      <c r="AE91" s="248">
        <v>0.2863</v>
      </c>
      <c r="AF91" s="248">
        <v>0.5726</v>
      </c>
      <c r="AG91" s="248">
        <v>0.1431</v>
      </c>
      <c r="AH91" s="248">
        <v>0.4294</v>
      </c>
      <c r="AI91" s="248">
        <v>0.7157</v>
      </c>
      <c r="AJ91" s="248">
        <v>0.95430000000000004</v>
      </c>
      <c r="AK91" s="248">
        <v>1.4314</v>
      </c>
      <c r="AL91" s="248">
        <v>0.1431</v>
      </c>
      <c r="AM91" s="248">
        <v>0.4294</v>
      </c>
      <c r="AN91" s="248">
        <v>0.7157</v>
      </c>
      <c r="AO91" s="248">
        <v>0.95430000000000004</v>
      </c>
      <c r="AP91" s="248">
        <v>1.4314</v>
      </c>
      <c r="AQ91" s="248">
        <v>2.3856999999999999</v>
      </c>
      <c r="AR91" s="248">
        <v>4.0556999999999999</v>
      </c>
    </row>
    <row r="92" spans="2:44" x14ac:dyDescent="0.2">
      <c r="B92" s="240">
        <v>62</v>
      </c>
      <c r="C92" s="240" t="s">
        <v>197</v>
      </c>
      <c r="D92" s="240" t="s">
        <v>198</v>
      </c>
      <c r="F92" s="241">
        <v>2014</v>
      </c>
      <c r="G92" s="241" t="s">
        <v>543</v>
      </c>
      <c r="H92" s="245">
        <v>781.97633119999989</v>
      </c>
      <c r="I92" s="246">
        <v>0</v>
      </c>
      <c r="J92" s="241"/>
      <c r="K92" s="241"/>
      <c r="L92" s="247">
        <v>360</v>
      </c>
      <c r="M92" s="247">
        <v>520</v>
      </c>
      <c r="N92" s="247">
        <v>520</v>
      </c>
      <c r="O92" s="247">
        <v>360</v>
      </c>
      <c r="P92" s="247">
        <v>520</v>
      </c>
      <c r="Q92" s="247">
        <v>520</v>
      </c>
      <c r="R92" s="247">
        <v>780</v>
      </c>
      <c r="S92" s="247">
        <v>1050</v>
      </c>
      <c r="T92" s="247">
        <v>360</v>
      </c>
      <c r="U92" s="247">
        <v>520</v>
      </c>
      <c r="V92" s="247">
        <v>520</v>
      </c>
      <c r="W92" s="247">
        <v>780</v>
      </c>
      <c r="X92" s="247">
        <v>1050</v>
      </c>
      <c r="Y92" s="247">
        <v>1580</v>
      </c>
      <c r="Z92" s="247">
        <v>2990</v>
      </c>
      <c r="AA92" s="241" t="s">
        <v>500</v>
      </c>
      <c r="AB92" s="241"/>
      <c r="AC92" s="241"/>
      <c r="AD92" s="248">
        <v>0.46039999999999998</v>
      </c>
      <c r="AE92" s="248">
        <v>0.66500000000000004</v>
      </c>
      <c r="AF92" s="248">
        <v>0.66500000000000004</v>
      </c>
      <c r="AG92" s="248">
        <v>0.46039999999999998</v>
      </c>
      <c r="AH92" s="248">
        <v>0.66500000000000004</v>
      </c>
      <c r="AI92" s="248">
        <v>0.66500000000000004</v>
      </c>
      <c r="AJ92" s="248">
        <v>0.99750000000000005</v>
      </c>
      <c r="AK92" s="248">
        <v>1.3428</v>
      </c>
      <c r="AL92" s="248">
        <v>0.46039999999999998</v>
      </c>
      <c r="AM92" s="248">
        <v>0.66500000000000004</v>
      </c>
      <c r="AN92" s="248">
        <v>0.66500000000000004</v>
      </c>
      <c r="AO92" s="248">
        <v>0.99750000000000005</v>
      </c>
      <c r="AP92" s="248">
        <v>1.3428</v>
      </c>
      <c r="AQ92" s="248">
        <v>2.0205000000000002</v>
      </c>
      <c r="AR92" s="248">
        <v>3.8235999999999999</v>
      </c>
    </row>
    <row r="93" spans="2:44" x14ac:dyDescent="0.2">
      <c r="B93" s="240">
        <v>63</v>
      </c>
      <c r="C93" s="240" t="s">
        <v>199</v>
      </c>
      <c r="D93" s="240" t="s">
        <v>200</v>
      </c>
      <c r="F93" s="241">
        <v>2014</v>
      </c>
      <c r="G93" s="241" t="s">
        <v>544</v>
      </c>
      <c r="H93" s="245">
        <v>1.4670399999999999</v>
      </c>
      <c r="I93" s="246">
        <v>0</v>
      </c>
      <c r="J93" s="241"/>
      <c r="K93" s="241"/>
      <c r="L93" s="247">
        <v>0.5</v>
      </c>
      <c r="M93" s="247">
        <v>0.8</v>
      </c>
      <c r="N93" s="247">
        <v>0.8</v>
      </c>
      <c r="O93" s="247">
        <v>0.5</v>
      </c>
      <c r="P93" s="247">
        <v>0.5</v>
      </c>
      <c r="Q93" s="247">
        <v>0.6</v>
      </c>
      <c r="R93" s="247">
        <v>1</v>
      </c>
      <c r="S93" s="247">
        <v>1.65</v>
      </c>
      <c r="T93" s="247">
        <v>0.5</v>
      </c>
      <c r="U93" s="247">
        <v>0.5</v>
      </c>
      <c r="V93" s="247">
        <v>0.5</v>
      </c>
      <c r="W93" s="247">
        <v>0.6</v>
      </c>
      <c r="X93" s="247">
        <v>0.75</v>
      </c>
      <c r="Y93" s="247">
        <v>1</v>
      </c>
      <c r="Z93" s="247">
        <v>1.4</v>
      </c>
      <c r="AA93" s="241" t="s">
        <v>500</v>
      </c>
      <c r="AB93" s="241"/>
      <c r="AC93" s="241"/>
      <c r="AD93" s="248">
        <v>0.34079999999999999</v>
      </c>
      <c r="AE93" s="248">
        <v>0.54530000000000001</v>
      </c>
      <c r="AF93" s="248">
        <v>0.54530000000000001</v>
      </c>
      <c r="AG93" s="248">
        <v>0.34079999999999999</v>
      </c>
      <c r="AH93" s="248">
        <v>0.34079999999999999</v>
      </c>
      <c r="AI93" s="248">
        <v>0.40899999999999997</v>
      </c>
      <c r="AJ93" s="248">
        <v>0.68159999999999998</v>
      </c>
      <c r="AK93" s="248">
        <v>1.1247</v>
      </c>
      <c r="AL93" s="248">
        <v>0.34079999999999999</v>
      </c>
      <c r="AM93" s="248">
        <v>0.34079999999999999</v>
      </c>
      <c r="AN93" s="248">
        <v>0.34079999999999999</v>
      </c>
      <c r="AO93" s="248">
        <v>0.40899999999999997</v>
      </c>
      <c r="AP93" s="248">
        <v>0.51119999999999999</v>
      </c>
      <c r="AQ93" s="248">
        <v>0.68159999999999998</v>
      </c>
      <c r="AR93" s="248">
        <v>0.95430000000000004</v>
      </c>
    </row>
    <row r="94" spans="2:44" x14ac:dyDescent="0.2">
      <c r="B94" s="240">
        <v>64</v>
      </c>
      <c r="C94" s="240" t="s">
        <v>201</v>
      </c>
      <c r="D94" s="240" t="s">
        <v>202</v>
      </c>
      <c r="F94" s="241">
        <v>2011</v>
      </c>
      <c r="G94" s="241" t="s">
        <v>545</v>
      </c>
      <c r="H94" s="245">
        <v>167.6973424</v>
      </c>
      <c r="I94" s="246">
        <v>0</v>
      </c>
      <c r="J94" s="241"/>
      <c r="K94" s="241"/>
      <c r="L94" s="247">
        <v>37.980000000000004</v>
      </c>
      <c r="M94" s="247">
        <v>37.980000000000004</v>
      </c>
      <c r="N94" s="247">
        <v>37.980000000000004</v>
      </c>
      <c r="O94" s="247">
        <v>37.980000000000004</v>
      </c>
      <c r="P94" s="247">
        <v>37.980000000000004</v>
      </c>
      <c r="Q94" s="247">
        <v>37.980000000000004</v>
      </c>
      <c r="R94" s="247">
        <v>37.980000000000004</v>
      </c>
      <c r="S94" s="247">
        <v>126.6</v>
      </c>
      <c r="T94" s="247">
        <v>37.980000000000004</v>
      </c>
      <c r="U94" s="247">
        <v>37.980000000000004</v>
      </c>
      <c r="V94" s="247">
        <v>37.980000000000004</v>
      </c>
      <c r="W94" s="247">
        <v>75.960000000000008</v>
      </c>
      <c r="X94" s="247">
        <v>126.6</v>
      </c>
      <c r="Y94" s="247">
        <v>126.6</v>
      </c>
      <c r="Z94" s="247">
        <v>126.6</v>
      </c>
      <c r="AA94" s="241" t="s">
        <v>500</v>
      </c>
      <c r="AB94" s="241"/>
      <c r="AC94" s="241"/>
      <c r="AD94" s="248">
        <v>0.22650000000000001</v>
      </c>
      <c r="AE94" s="248">
        <v>0.22650000000000001</v>
      </c>
      <c r="AF94" s="248">
        <v>0.22650000000000001</v>
      </c>
      <c r="AG94" s="248">
        <v>0.22650000000000001</v>
      </c>
      <c r="AH94" s="248">
        <v>0.22650000000000001</v>
      </c>
      <c r="AI94" s="248">
        <v>0.22650000000000001</v>
      </c>
      <c r="AJ94" s="248">
        <v>0.22650000000000001</v>
      </c>
      <c r="AK94" s="248">
        <v>0.75490000000000002</v>
      </c>
      <c r="AL94" s="248">
        <v>0.22650000000000001</v>
      </c>
      <c r="AM94" s="248">
        <v>0.22650000000000001</v>
      </c>
      <c r="AN94" s="248">
        <v>0.22650000000000001</v>
      </c>
      <c r="AO94" s="248">
        <v>0.45300000000000001</v>
      </c>
      <c r="AP94" s="248">
        <v>0.75490000000000002</v>
      </c>
      <c r="AQ94" s="248">
        <v>0.75490000000000002</v>
      </c>
      <c r="AR94" s="248">
        <v>0.75490000000000002</v>
      </c>
    </row>
    <row r="95" spans="2:44" x14ac:dyDescent="0.2">
      <c r="B95" s="240">
        <v>65</v>
      </c>
      <c r="C95" s="240" t="s">
        <v>203</v>
      </c>
      <c r="D95" s="240" t="s">
        <v>204</v>
      </c>
      <c r="F95" s="241">
        <v>2011</v>
      </c>
      <c r="G95" s="241" t="s">
        <v>546</v>
      </c>
      <c r="H95" s="245">
        <v>265.34399999999999</v>
      </c>
      <c r="I95" s="246">
        <v>0</v>
      </c>
      <c r="J95" s="241"/>
      <c r="K95" s="241"/>
      <c r="L95" s="247">
        <v>27.301000000000002</v>
      </c>
      <c r="M95" s="247">
        <v>35.61</v>
      </c>
      <c r="N95" s="247">
        <v>52.228000000000002</v>
      </c>
      <c r="O95" s="247">
        <v>27.301000000000002</v>
      </c>
      <c r="P95" s="247">
        <v>35.61</v>
      </c>
      <c r="Q95" s="247">
        <v>52.228000000000002</v>
      </c>
      <c r="R95" s="247">
        <v>93.77300000000001</v>
      </c>
      <c r="S95" s="247">
        <v>176.863</v>
      </c>
      <c r="T95" s="247">
        <v>29.675000000000001</v>
      </c>
      <c r="U95" s="247">
        <v>35.61</v>
      </c>
      <c r="V95" s="247">
        <v>41.545000000000002</v>
      </c>
      <c r="W95" s="247">
        <v>53.414999999999999</v>
      </c>
      <c r="X95" s="247">
        <v>77.155000000000001</v>
      </c>
      <c r="Y95" s="247">
        <v>118.7</v>
      </c>
      <c r="Z95" s="247">
        <v>207.72500000000002</v>
      </c>
      <c r="AA95" s="241" t="s">
        <v>500</v>
      </c>
      <c r="AB95" s="241"/>
      <c r="AC95" s="241"/>
      <c r="AD95" s="248">
        <v>0.10290000000000001</v>
      </c>
      <c r="AE95" s="248">
        <v>0.13420000000000001</v>
      </c>
      <c r="AF95" s="248">
        <v>0.1968</v>
      </c>
      <c r="AG95" s="248">
        <v>0.10290000000000001</v>
      </c>
      <c r="AH95" s="248">
        <v>0.13420000000000001</v>
      </c>
      <c r="AI95" s="248">
        <v>0.1968</v>
      </c>
      <c r="AJ95" s="248">
        <v>0.35339999999999999</v>
      </c>
      <c r="AK95" s="248">
        <v>0.66649999999999998</v>
      </c>
      <c r="AL95" s="248">
        <v>0.1118</v>
      </c>
      <c r="AM95" s="248">
        <v>0.13420000000000001</v>
      </c>
      <c r="AN95" s="248">
        <v>0.15659999999999999</v>
      </c>
      <c r="AO95" s="248">
        <v>0.20130000000000001</v>
      </c>
      <c r="AP95" s="248">
        <v>0.2908</v>
      </c>
      <c r="AQ95" s="248">
        <v>0.44729999999999998</v>
      </c>
      <c r="AR95" s="248">
        <v>0.78290000000000004</v>
      </c>
    </row>
    <row r="96" spans="2:44" x14ac:dyDescent="0.2">
      <c r="B96" s="240">
        <v>66</v>
      </c>
      <c r="C96" s="240" t="s">
        <v>205</v>
      </c>
      <c r="D96" s="240" t="s">
        <v>206</v>
      </c>
      <c r="F96" s="241">
        <v>2011</v>
      </c>
      <c r="G96" s="241" t="s">
        <v>547</v>
      </c>
      <c r="H96" s="245">
        <v>2220.3650399999997</v>
      </c>
      <c r="I96" s="246">
        <v>0</v>
      </c>
      <c r="J96" s="241"/>
      <c r="K96" s="241"/>
      <c r="L96" s="247">
        <v>531.5</v>
      </c>
      <c r="M96" s="247">
        <v>1063</v>
      </c>
      <c r="N96" s="247">
        <v>1063</v>
      </c>
      <c r="O96" s="247">
        <v>531.5</v>
      </c>
      <c r="P96" s="247">
        <v>1063</v>
      </c>
      <c r="Q96" s="247">
        <v>1063</v>
      </c>
      <c r="R96" s="247">
        <v>2126</v>
      </c>
      <c r="S96" s="247">
        <v>3720.5</v>
      </c>
      <c r="T96" s="247">
        <v>531.5</v>
      </c>
      <c r="U96" s="247">
        <v>1063</v>
      </c>
      <c r="V96" s="247">
        <v>1063</v>
      </c>
      <c r="W96" s="247">
        <v>2126</v>
      </c>
      <c r="X96" s="247">
        <v>6378</v>
      </c>
      <c r="Y96" s="247">
        <v>6378</v>
      </c>
      <c r="Z96" s="247">
        <v>10630</v>
      </c>
      <c r="AA96" s="241" t="s">
        <v>500</v>
      </c>
      <c r="AB96" s="241"/>
      <c r="AC96" s="241"/>
      <c r="AD96" s="248">
        <v>0.2394</v>
      </c>
      <c r="AE96" s="248">
        <v>0.4788</v>
      </c>
      <c r="AF96" s="248">
        <v>0.4788</v>
      </c>
      <c r="AG96" s="248">
        <v>0.2394</v>
      </c>
      <c r="AH96" s="248">
        <v>0.4788</v>
      </c>
      <c r="AI96" s="248">
        <v>0.4788</v>
      </c>
      <c r="AJ96" s="248">
        <v>0.95750000000000002</v>
      </c>
      <c r="AK96" s="248">
        <v>1.6756</v>
      </c>
      <c r="AL96" s="248">
        <v>0.2394</v>
      </c>
      <c r="AM96" s="248">
        <v>0.4788</v>
      </c>
      <c r="AN96" s="248">
        <v>0.4788</v>
      </c>
      <c r="AO96" s="248">
        <v>0.95750000000000002</v>
      </c>
      <c r="AP96" s="248">
        <v>2.8725000000000001</v>
      </c>
      <c r="AQ96" s="248">
        <v>2.8725000000000001</v>
      </c>
      <c r="AR96" s="248">
        <v>4.7874999999999996</v>
      </c>
    </row>
    <row r="97" spans="2:44" x14ac:dyDescent="0.2">
      <c r="B97" s="240">
        <v>67</v>
      </c>
      <c r="C97" s="240" t="s">
        <v>207</v>
      </c>
      <c r="D97" s="240" t="s">
        <v>208</v>
      </c>
      <c r="F97" s="241">
        <v>2011</v>
      </c>
      <c r="G97" s="241" t="s">
        <v>548</v>
      </c>
      <c r="H97" s="245">
        <v>3.9610080000000001</v>
      </c>
      <c r="I97" s="246">
        <v>0</v>
      </c>
      <c r="J97" s="241"/>
      <c r="K97" s="241"/>
      <c r="L97" s="247">
        <v>0.32819999999999999</v>
      </c>
      <c r="M97" s="247">
        <v>0.54700000000000004</v>
      </c>
      <c r="N97" s="247">
        <v>0.98460000000000014</v>
      </c>
      <c r="O97" s="247">
        <v>0.32819999999999999</v>
      </c>
      <c r="P97" s="247">
        <v>0.54700000000000004</v>
      </c>
      <c r="Q97" s="247">
        <v>0.98460000000000014</v>
      </c>
      <c r="R97" s="247">
        <v>1.8598000000000001</v>
      </c>
      <c r="S97" s="247">
        <v>4.0478000000000005</v>
      </c>
      <c r="T97" s="247">
        <v>0.27350000000000002</v>
      </c>
      <c r="U97" s="247">
        <v>0.27350000000000002</v>
      </c>
      <c r="V97" s="247">
        <v>0.60170000000000012</v>
      </c>
      <c r="W97" s="247">
        <v>1.4222000000000001</v>
      </c>
      <c r="X97" s="247">
        <v>2.8991000000000002</v>
      </c>
      <c r="Y97" s="247">
        <v>4.3760000000000003</v>
      </c>
      <c r="Z97" s="247">
        <v>8.6426000000000016</v>
      </c>
      <c r="AA97" s="241" t="s">
        <v>500</v>
      </c>
      <c r="AB97" s="241"/>
      <c r="AC97" s="241"/>
      <c r="AD97" s="248">
        <v>8.2900000000000001E-2</v>
      </c>
      <c r="AE97" s="248">
        <v>0.1381</v>
      </c>
      <c r="AF97" s="248">
        <v>0.24859999999999999</v>
      </c>
      <c r="AG97" s="248">
        <v>8.2900000000000001E-2</v>
      </c>
      <c r="AH97" s="248">
        <v>0.1381</v>
      </c>
      <c r="AI97" s="248">
        <v>0.24859999999999999</v>
      </c>
      <c r="AJ97" s="248">
        <v>0.46949999999999997</v>
      </c>
      <c r="AK97" s="248">
        <v>1.0219</v>
      </c>
      <c r="AL97" s="248">
        <v>6.9000000000000006E-2</v>
      </c>
      <c r="AM97" s="248">
        <v>6.9000000000000006E-2</v>
      </c>
      <c r="AN97" s="248">
        <v>0.15190000000000001</v>
      </c>
      <c r="AO97" s="248">
        <v>0.35909999999999997</v>
      </c>
      <c r="AP97" s="248">
        <v>0.7319</v>
      </c>
      <c r="AQ97" s="248">
        <v>1.1048</v>
      </c>
      <c r="AR97" s="248">
        <v>2.1819000000000002</v>
      </c>
    </row>
    <row r="98" spans="2:44" x14ac:dyDescent="0.2">
      <c r="B98" s="240">
        <v>68</v>
      </c>
      <c r="C98" s="240" t="s">
        <v>209</v>
      </c>
      <c r="D98" s="240" t="s">
        <v>210</v>
      </c>
      <c r="F98" s="241">
        <v>2014</v>
      </c>
      <c r="G98" s="241" t="s">
        <v>499</v>
      </c>
      <c r="H98" s="245">
        <v>1.17232</v>
      </c>
      <c r="I98" s="246">
        <v>0</v>
      </c>
      <c r="J98" s="241"/>
      <c r="K98" s="241"/>
      <c r="L98" s="247">
        <v>0.45</v>
      </c>
      <c r="M98" s="247">
        <v>0.48</v>
      </c>
      <c r="N98" s="247">
        <v>0.52</v>
      </c>
      <c r="O98" s="247">
        <v>0.45</v>
      </c>
      <c r="P98" s="247">
        <v>0.48</v>
      </c>
      <c r="Q98" s="247">
        <v>0.52</v>
      </c>
      <c r="R98" s="247">
        <v>0.72</v>
      </c>
      <c r="S98" s="247">
        <v>0.72</v>
      </c>
      <c r="T98" s="247">
        <v>0.78</v>
      </c>
      <c r="U98" s="247">
        <v>0.78</v>
      </c>
      <c r="V98" s="247">
        <v>0.78</v>
      </c>
      <c r="W98" s="247">
        <v>1.0900000000000001</v>
      </c>
      <c r="X98" s="247">
        <v>1.0900000000000001</v>
      </c>
      <c r="Y98" s="247">
        <v>1.33</v>
      </c>
      <c r="Z98" s="247">
        <v>1.8</v>
      </c>
      <c r="AA98" s="241" t="s">
        <v>500</v>
      </c>
      <c r="AB98" s="241"/>
      <c r="AC98" s="241"/>
      <c r="AD98" s="248">
        <v>0.38390000000000002</v>
      </c>
      <c r="AE98" s="248">
        <v>0.40939999999999999</v>
      </c>
      <c r="AF98" s="248">
        <v>0.44359999999999999</v>
      </c>
      <c r="AG98" s="248">
        <v>0.38390000000000002</v>
      </c>
      <c r="AH98" s="248">
        <v>0.40939999999999999</v>
      </c>
      <c r="AI98" s="248">
        <v>0.44359999999999999</v>
      </c>
      <c r="AJ98" s="248">
        <v>0.61419999999999997</v>
      </c>
      <c r="AK98" s="248">
        <v>0.61419999999999997</v>
      </c>
      <c r="AL98" s="248">
        <v>0.6653</v>
      </c>
      <c r="AM98" s="248">
        <v>0.6653</v>
      </c>
      <c r="AN98" s="248">
        <v>0.6653</v>
      </c>
      <c r="AO98" s="248">
        <v>0.92979999999999996</v>
      </c>
      <c r="AP98" s="248">
        <v>0.92979999999999996</v>
      </c>
      <c r="AQ98" s="248">
        <v>1.1345000000000001</v>
      </c>
      <c r="AR98" s="248">
        <v>1.5354000000000001</v>
      </c>
    </row>
    <row r="99" spans="2:44" x14ac:dyDescent="0.2">
      <c r="B99" s="240">
        <v>69</v>
      </c>
      <c r="C99" s="240" t="s">
        <v>211</v>
      </c>
      <c r="D99" s="240" t="s">
        <v>212</v>
      </c>
      <c r="F99" s="241">
        <v>2014</v>
      </c>
      <c r="G99" s="241" t="s">
        <v>499</v>
      </c>
      <c r="H99" s="245">
        <v>1.17232</v>
      </c>
      <c r="I99" s="246">
        <v>0</v>
      </c>
      <c r="J99" s="241"/>
      <c r="K99" s="241"/>
      <c r="L99" s="247">
        <v>0.56999999999999995</v>
      </c>
      <c r="M99" s="247">
        <v>0.61</v>
      </c>
      <c r="N99" s="247">
        <v>0.68</v>
      </c>
      <c r="O99" s="247">
        <v>0.56999999999999995</v>
      </c>
      <c r="P99" s="247">
        <v>0.61</v>
      </c>
      <c r="Q99" s="247">
        <v>0.68</v>
      </c>
      <c r="R99" s="247">
        <v>0.85</v>
      </c>
      <c r="S99" s="247">
        <v>1.1000000000000001</v>
      </c>
      <c r="T99" s="247">
        <v>0.56999999999999995</v>
      </c>
      <c r="U99" s="247">
        <v>0.61</v>
      </c>
      <c r="V99" s="247">
        <v>0.68</v>
      </c>
      <c r="W99" s="247">
        <v>0.85</v>
      </c>
      <c r="X99" s="247">
        <v>1.1000000000000001</v>
      </c>
      <c r="Y99" s="247">
        <v>1.71</v>
      </c>
      <c r="Z99" s="247">
        <v>2.1800000000000002</v>
      </c>
      <c r="AA99" s="241" t="s">
        <v>500</v>
      </c>
      <c r="AB99" s="241"/>
      <c r="AC99" s="241"/>
      <c r="AD99" s="248">
        <v>0.48620000000000002</v>
      </c>
      <c r="AE99" s="248">
        <v>0.52029999999999998</v>
      </c>
      <c r="AF99" s="248">
        <v>0.57999999999999996</v>
      </c>
      <c r="AG99" s="248">
        <v>0.48620000000000002</v>
      </c>
      <c r="AH99" s="248">
        <v>0.52029999999999998</v>
      </c>
      <c r="AI99" s="248">
        <v>0.57999999999999996</v>
      </c>
      <c r="AJ99" s="248">
        <v>0.72509999999999997</v>
      </c>
      <c r="AK99" s="248">
        <v>0.93830000000000002</v>
      </c>
      <c r="AL99" s="248">
        <v>0.48620000000000002</v>
      </c>
      <c r="AM99" s="248">
        <v>0.52029999999999998</v>
      </c>
      <c r="AN99" s="248">
        <v>0.57999999999999996</v>
      </c>
      <c r="AO99" s="248">
        <v>0.72509999999999997</v>
      </c>
      <c r="AP99" s="248">
        <v>0.93830000000000002</v>
      </c>
      <c r="AQ99" s="248">
        <v>1.4585999999999999</v>
      </c>
      <c r="AR99" s="248">
        <v>1.8595999999999999</v>
      </c>
    </row>
    <row r="100" spans="2:44" x14ac:dyDescent="0.2">
      <c r="B100" s="240">
        <v>70</v>
      </c>
      <c r="C100" s="240" t="s">
        <v>213</v>
      </c>
      <c r="D100" s="240" t="s">
        <v>214</v>
      </c>
      <c r="F100" s="241">
        <v>2014</v>
      </c>
      <c r="G100" s="241" t="s">
        <v>549</v>
      </c>
      <c r="H100" s="245">
        <v>73.332928479999993</v>
      </c>
      <c r="I100" s="246">
        <v>0</v>
      </c>
      <c r="J100" s="241"/>
      <c r="K100" s="241"/>
      <c r="L100" s="247">
        <v>16</v>
      </c>
      <c r="M100" s="247">
        <v>32</v>
      </c>
      <c r="N100" s="247">
        <v>34</v>
      </c>
      <c r="O100" s="247">
        <v>18</v>
      </c>
      <c r="P100" s="247">
        <v>32</v>
      </c>
      <c r="Q100" s="247">
        <v>34</v>
      </c>
      <c r="R100" s="247">
        <v>48</v>
      </c>
      <c r="S100" s="247">
        <v>120</v>
      </c>
      <c r="T100" s="247">
        <v>34</v>
      </c>
      <c r="U100" s="247">
        <v>34</v>
      </c>
      <c r="V100" s="247">
        <v>34</v>
      </c>
      <c r="W100" s="247">
        <v>48</v>
      </c>
      <c r="X100" s="247">
        <v>120</v>
      </c>
      <c r="Y100" s="247">
        <v>192</v>
      </c>
      <c r="Z100" s="247">
        <v>264</v>
      </c>
      <c r="AA100" s="241" t="s">
        <v>500</v>
      </c>
      <c r="AB100" s="241"/>
      <c r="AC100" s="241"/>
      <c r="AD100" s="248">
        <v>0.21820000000000001</v>
      </c>
      <c r="AE100" s="248">
        <v>0.43640000000000001</v>
      </c>
      <c r="AF100" s="248">
        <v>0.46360000000000001</v>
      </c>
      <c r="AG100" s="248">
        <v>0.2455</v>
      </c>
      <c r="AH100" s="248">
        <v>0.43640000000000001</v>
      </c>
      <c r="AI100" s="248">
        <v>0.46360000000000001</v>
      </c>
      <c r="AJ100" s="248">
        <v>0.65449999999999997</v>
      </c>
      <c r="AK100" s="248">
        <v>1.6364000000000001</v>
      </c>
      <c r="AL100" s="248">
        <v>0.46360000000000001</v>
      </c>
      <c r="AM100" s="248">
        <v>0.46360000000000001</v>
      </c>
      <c r="AN100" s="248">
        <v>0.46360000000000001</v>
      </c>
      <c r="AO100" s="248">
        <v>0.65449999999999997</v>
      </c>
      <c r="AP100" s="248">
        <v>1.6364000000000001</v>
      </c>
      <c r="AQ100" s="248">
        <v>2.6181999999999999</v>
      </c>
      <c r="AR100" s="248">
        <v>3.6</v>
      </c>
    </row>
    <row r="101" spans="2:44" x14ac:dyDescent="0.2">
      <c r="B101" s="240">
        <v>71</v>
      </c>
      <c r="C101" s="240" t="s">
        <v>215</v>
      </c>
      <c r="D101" s="240" t="s">
        <v>216</v>
      </c>
      <c r="F101" s="241">
        <v>2014</v>
      </c>
      <c r="G101" s="241" t="s">
        <v>550</v>
      </c>
      <c r="H101" s="245">
        <v>46.303600000000003</v>
      </c>
      <c r="I101" s="246">
        <v>0</v>
      </c>
      <c r="J101" s="241"/>
      <c r="K101" s="241"/>
      <c r="L101" s="247">
        <v>7</v>
      </c>
      <c r="M101" s="247">
        <v>8</v>
      </c>
      <c r="N101" s="247">
        <v>10</v>
      </c>
      <c r="O101" s="247">
        <v>7</v>
      </c>
      <c r="P101" s="247">
        <v>8</v>
      </c>
      <c r="Q101" s="247">
        <v>10</v>
      </c>
      <c r="R101" s="247">
        <v>15</v>
      </c>
      <c r="S101" s="247">
        <v>25</v>
      </c>
      <c r="T101" s="247">
        <v>7</v>
      </c>
      <c r="U101" s="247">
        <v>8</v>
      </c>
      <c r="V101" s="247">
        <v>10</v>
      </c>
      <c r="W101" s="247">
        <v>15</v>
      </c>
      <c r="X101" s="247">
        <v>25</v>
      </c>
      <c r="Y101" s="247">
        <v>44</v>
      </c>
      <c r="Z101" s="247">
        <v>81</v>
      </c>
      <c r="AA101" s="241" t="s">
        <v>500</v>
      </c>
      <c r="AB101" s="241"/>
      <c r="AC101" s="241"/>
      <c r="AD101" s="248">
        <v>0.1512</v>
      </c>
      <c r="AE101" s="248">
        <v>0.17280000000000001</v>
      </c>
      <c r="AF101" s="248">
        <v>0.216</v>
      </c>
      <c r="AG101" s="248">
        <v>0.1512</v>
      </c>
      <c r="AH101" s="248">
        <v>0.17280000000000001</v>
      </c>
      <c r="AI101" s="248">
        <v>0.216</v>
      </c>
      <c r="AJ101" s="248">
        <v>0.32390000000000002</v>
      </c>
      <c r="AK101" s="248">
        <v>0.53990000000000005</v>
      </c>
      <c r="AL101" s="248">
        <v>0.1512</v>
      </c>
      <c r="AM101" s="248">
        <v>0.17280000000000001</v>
      </c>
      <c r="AN101" s="248">
        <v>0.216</v>
      </c>
      <c r="AO101" s="248">
        <v>0.32390000000000002</v>
      </c>
      <c r="AP101" s="248">
        <v>0.53990000000000005</v>
      </c>
      <c r="AQ101" s="248">
        <v>0.95030000000000003</v>
      </c>
      <c r="AR101" s="248">
        <v>1.7493000000000001</v>
      </c>
    </row>
    <row r="102" spans="2:44" x14ac:dyDescent="0.2">
      <c r="B102" s="240">
        <v>72</v>
      </c>
      <c r="C102" s="240" t="s">
        <v>217</v>
      </c>
      <c r="D102" s="240" t="s">
        <v>218</v>
      </c>
      <c r="F102" s="241">
        <v>2014</v>
      </c>
      <c r="G102" s="241" t="s">
        <v>551</v>
      </c>
      <c r="H102" s="245">
        <v>22.5630752</v>
      </c>
      <c r="I102" s="246">
        <v>0</v>
      </c>
      <c r="J102" s="241"/>
      <c r="K102" s="241"/>
      <c r="L102" s="247">
        <v>16</v>
      </c>
      <c r="M102" s="247">
        <v>16</v>
      </c>
      <c r="N102" s="247">
        <v>16</v>
      </c>
      <c r="O102" s="247">
        <v>16</v>
      </c>
      <c r="P102" s="247">
        <v>16</v>
      </c>
      <c r="Q102" s="247">
        <v>16</v>
      </c>
      <c r="R102" s="247">
        <v>22</v>
      </c>
      <c r="S102" s="247">
        <v>27</v>
      </c>
      <c r="T102" s="247">
        <v>16</v>
      </c>
      <c r="U102" s="247">
        <v>16</v>
      </c>
      <c r="V102" s="247">
        <v>16</v>
      </c>
      <c r="W102" s="247">
        <v>22</v>
      </c>
      <c r="X102" s="247">
        <v>27</v>
      </c>
      <c r="Y102" s="247">
        <v>33</v>
      </c>
      <c r="Z102" s="247">
        <v>38</v>
      </c>
      <c r="AA102" s="241" t="s">
        <v>500</v>
      </c>
      <c r="AB102" s="241"/>
      <c r="AC102" s="241"/>
      <c r="AD102" s="248">
        <v>0.70909999999999995</v>
      </c>
      <c r="AE102" s="248">
        <v>0.70909999999999995</v>
      </c>
      <c r="AF102" s="248">
        <v>0.70909999999999995</v>
      </c>
      <c r="AG102" s="248">
        <v>0.70909999999999995</v>
      </c>
      <c r="AH102" s="248">
        <v>0.70909999999999995</v>
      </c>
      <c r="AI102" s="248">
        <v>0.70909999999999995</v>
      </c>
      <c r="AJ102" s="248">
        <v>0.97499999999999998</v>
      </c>
      <c r="AK102" s="248">
        <v>1.1966000000000001</v>
      </c>
      <c r="AL102" s="248">
        <v>0.70909999999999995</v>
      </c>
      <c r="AM102" s="248">
        <v>0.70909999999999995</v>
      </c>
      <c r="AN102" s="248">
        <v>0.70909999999999995</v>
      </c>
      <c r="AO102" s="248">
        <v>0.97499999999999998</v>
      </c>
      <c r="AP102" s="248">
        <v>1.1966000000000001</v>
      </c>
      <c r="AQ102" s="248">
        <v>1.4625999999999999</v>
      </c>
      <c r="AR102" s="248">
        <v>1.6841999999999999</v>
      </c>
    </row>
    <row r="103" spans="2:44" x14ac:dyDescent="0.2">
      <c r="B103" s="240">
        <v>73</v>
      </c>
      <c r="C103" s="240" t="s">
        <v>219</v>
      </c>
      <c r="D103" s="240" t="s">
        <v>220</v>
      </c>
      <c r="F103" s="241">
        <v>2014</v>
      </c>
      <c r="G103" s="241" t="s">
        <v>552</v>
      </c>
      <c r="H103" s="245">
        <v>19.8704</v>
      </c>
      <c r="I103" s="246">
        <v>0.16</v>
      </c>
      <c r="J103" s="241"/>
      <c r="K103" s="241"/>
      <c r="L103" s="247">
        <v>7</v>
      </c>
      <c r="M103" s="247">
        <v>7.5</v>
      </c>
      <c r="N103" s="247">
        <v>12.5</v>
      </c>
      <c r="O103" s="247">
        <v>7</v>
      </c>
      <c r="P103" s="247">
        <v>7.5</v>
      </c>
      <c r="Q103" s="247">
        <v>12.5</v>
      </c>
      <c r="R103" s="247">
        <v>14</v>
      </c>
      <c r="S103" s="247">
        <v>21</v>
      </c>
      <c r="T103" s="247">
        <v>7</v>
      </c>
      <c r="U103" s="247">
        <v>7.5</v>
      </c>
      <c r="V103" s="247">
        <v>12.5</v>
      </c>
      <c r="W103" s="247">
        <v>14</v>
      </c>
      <c r="X103" s="247">
        <v>21</v>
      </c>
      <c r="Y103" s="247">
        <v>40</v>
      </c>
      <c r="Z103" s="247">
        <v>47.5</v>
      </c>
      <c r="AA103" s="241" t="s">
        <v>500</v>
      </c>
      <c r="AB103" s="241"/>
      <c r="AC103" s="241"/>
      <c r="AD103" s="248">
        <v>0.3523</v>
      </c>
      <c r="AE103" s="248">
        <v>0.37740000000000001</v>
      </c>
      <c r="AF103" s="248">
        <v>0.62909999999999999</v>
      </c>
      <c r="AG103" s="248">
        <v>0.3523</v>
      </c>
      <c r="AH103" s="248">
        <v>0.37740000000000001</v>
      </c>
      <c r="AI103" s="248">
        <v>0.62909999999999999</v>
      </c>
      <c r="AJ103" s="248">
        <v>0.7046</v>
      </c>
      <c r="AK103" s="248">
        <v>1.0568</v>
      </c>
      <c r="AL103" s="248">
        <v>0.3523</v>
      </c>
      <c r="AM103" s="248">
        <v>0.37740000000000001</v>
      </c>
      <c r="AN103" s="248">
        <v>0.62909999999999999</v>
      </c>
      <c r="AO103" s="248">
        <v>0.7046</v>
      </c>
      <c r="AP103" s="248">
        <v>1.0568</v>
      </c>
      <c r="AQ103" s="248">
        <v>2.0129999999999999</v>
      </c>
      <c r="AR103" s="248">
        <v>2.3904999999999998</v>
      </c>
    </row>
    <row r="104" spans="2:44" x14ac:dyDescent="0.2">
      <c r="B104" s="240">
        <v>74</v>
      </c>
      <c r="C104" s="240" t="s">
        <v>221</v>
      </c>
      <c r="D104" s="240" t="s">
        <v>222</v>
      </c>
      <c r="F104" s="241">
        <v>2014</v>
      </c>
      <c r="G104" s="241" t="s">
        <v>553</v>
      </c>
      <c r="H104" s="245">
        <v>4.9160599999999999</v>
      </c>
      <c r="I104" s="246">
        <v>0</v>
      </c>
      <c r="J104" s="241"/>
      <c r="K104" s="241"/>
      <c r="L104" s="247">
        <v>0.6</v>
      </c>
      <c r="M104" s="247">
        <v>0.7</v>
      </c>
      <c r="N104" s="247">
        <v>0.9</v>
      </c>
      <c r="O104" s="247">
        <v>0.8</v>
      </c>
      <c r="P104" s="247">
        <v>0.8</v>
      </c>
      <c r="Q104" s="247">
        <v>0.9</v>
      </c>
      <c r="R104" s="247">
        <v>1</v>
      </c>
      <c r="S104" s="247">
        <v>2</v>
      </c>
      <c r="T104" s="247">
        <v>0.8</v>
      </c>
      <c r="U104" s="247">
        <v>0.8</v>
      </c>
      <c r="V104" s="247">
        <v>0.9</v>
      </c>
      <c r="W104" s="247">
        <v>1</v>
      </c>
      <c r="X104" s="247">
        <v>2</v>
      </c>
      <c r="Y104" s="247">
        <v>3.5</v>
      </c>
      <c r="Z104" s="247">
        <v>5.5</v>
      </c>
      <c r="AA104" s="241" t="s">
        <v>500</v>
      </c>
      <c r="AB104" s="241"/>
      <c r="AC104" s="241"/>
      <c r="AD104" s="248">
        <v>0.122</v>
      </c>
      <c r="AE104" s="248">
        <v>0.1424</v>
      </c>
      <c r="AF104" s="248">
        <v>0.18310000000000001</v>
      </c>
      <c r="AG104" s="248">
        <v>0.16270000000000001</v>
      </c>
      <c r="AH104" s="248">
        <v>0.16270000000000001</v>
      </c>
      <c r="AI104" s="248">
        <v>0.18310000000000001</v>
      </c>
      <c r="AJ104" s="248">
        <v>0.2034</v>
      </c>
      <c r="AK104" s="248">
        <v>0.40679999999999999</v>
      </c>
      <c r="AL104" s="248">
        <v>0.16270000000000001</v>
      </c>
      <c r="AM104" s="248">
        <v>0.16270000000000001</v>
      </c>
      <c r="AN104" s="248">
        <v>0.18310000000000001</v>
      </c>
      <c r="AO104" s="248">
        <v>0.2034</v>
      </c>
      <c r="AP104" s="248">
        <v>0.40679999999999999</v>
      </c>
      <c r="AQ104" s="248">
        <v>0.71199999999999997</v>
      </c>
      <c r="AR104" s="248">
        <v>1.1188</v>
      </c>
    </row>
    <row r="105" spans="2:44" x14ac:dyDescent="0.2">
      <c r="B105" s="240">
        <v>75</v>
      </c>
      <c r="C105" s="240" t="s">
        <v>223</v>
      </c>
      <c r="D105" s="240" t="s">
        <v>224</v>
      </c>
      <c r="F105" s="241">
        <v>2011</v>
      </c>
      <c r="G105" s="241" t="s">
        <v>554</v>
      </c>
      <c r="H105" s="245">
        <v>0.564079</v>
      </c>
      <c r="I105" s="246">
        <v>0</v>
      </c>
      <c r="J105" s="241"/>
      <c r="K105" s="241"/>
      <c r="L105" s="247">
        <v>0.10520000000000002</v>
      </c>
      <c r="M105" s="247">
        <v>0.21040000000000003</v>
      </c>
      <c r="N105" s="247">
        <v>0.31559999999999999</v>
      </c>
      <c r="O105" s="247">
        <v>0.10520000000000002</v>
      </c>
      <c r="P105" s="247">
        <v>0.21040000000000003</v>
      </c>
      <c r="Q105" s="247">
        <v>0.31559999999999999</v>
      </c>
      <c r="R105" s="247">
        <v>0.42080000000000006</v>
      </c>
      <c r="S105" s="247">
        <v>0.84160000000000013</v>
      </c>
      <c r="T105" s="247">
        <v>0.10520000000000002</v>
      </c>
      <c r="U105" s="247">
        <v>0.21040000000000003</v>
      </c>
      <c r="V105" s="247">
        <v>0.31559999999999999</v>
      </c>
      <c r="W105" s="247">
        <v>0.42080000000000006</v>
      </c>
      <c r="X105" s="247">
        <v>0.84160000000000013</v>
      </c>
      <c r="Y105" s="247">
        <v>1.6832000000000003</v>
      </c>
      <c r="Z105" s="247">
        <v>2.5247999999999999</v>
      </c>
      <c r="AA105" s="241" t="s">
        <v>500</v>
      </c>
      <c r="AB105" s="241"/>
      <c r="AC105" s="241"/>
      <c r="AD105" s="248">
        <v>0.1865</v>
      </c>
      <c r="AE105" s="248">
        <v>0.373</v>
      </c>
      <c r="AF105" s="248">
        <v>0.5595</v>
      </c>
      <c r="AG105" s="248">
        <v>0.1865</v>
      </c>
      <c r="AH105" s="248">
        <v>0.373</v>
      </c>
      <c r="AI105" s="248">
        <v>0.5595</v>
      </c>
      <c r="AJ105" s="248">
        <v>0.746</v>
      </c>
      <c r="AK105" s="248">
        <v>1.492</v>
      </c>
      <c r="AL105" s="248">
        <v>0.1865</v>
      </c>
      <c r="AM105" s="248">
        <v>0.373</v>
      </c>
      <c r="AN105" s="248">
        <v>0.5595</v>
      </c>
      <c r="AO105" s="248">
        <v>0.746</v>
      </c>
      <c r="AP105" s="248">
        <v>1.492</v>
      </c>
      <c r="AQ105" s="248">
        <v>2.984</v>
      </c>
      <c r="AR105" s="248">
        <v>4.476</v>
      </c>
    </row>
    <row r="106" spans="2:44" x14ac:dyDescent="0.2">
      <c r="B106" s="240">
        <v>76</v>
      </c>
      <c r="C106" s="240" t="s">
        <v>225</v>
      </c>
      <c r="D106" s="240" t="s">
        <v>226</v>
      </c>
      <c r="F106" s="241">
        <v>2011</v>
      </c>
      <c r="G106" s="241" t="s">
        <v>555</v>
      </c>
      <c r="H106" s="245">
        <v>1.4670399999999999</v>
      </c>
      <c r="I106" s="246">
        <v>0</v>
      </c>
      <c r="J106" s="241"/>
      <c r="K106" s="241"/>
      <c r="L106" s="247">
        <v>0.2258</v>
      </c>
      <c r="M106" s="247">
        <v>0.39515</v>
      </c>
      <c r="N106" s="247">
        <v>0.39515</v>
      </c>
      <c r="O106" s="247">
        <v>0.2258</v>
      </c>
      <c r="P106" s="247">
        <v>0.39515</v>
      </c>
      <c r="Q106" s="247">
        <v>0.39515</v>
      </c>
      <c r="R106" s="247">
        <v>0.50805</v>
      </c>
      <c r="S106" s="247">
        <v>1.129</v>
      </c>
      <c r="T106" s="247">
        <v>0.5645</v>
      </c>
      <c r="U106" s="247">
        <v>0.5645</v>
      </c>
      <c r="V106" s="247">
        <v>0.5645</v>
      </c>
      <c r="W106" s="247">
        <v>0.5645</v>
      </c>
      <c r="X106" s="247">
        <v>0.5645</v>
      </c>
      <c r="Y106" s="247">
        <v>1.129</v>
      </c>
      <c r="Z106" s="247">
        <v>1.4112499999999999</v>
      </c>
      <c r="AA106" s="241" t="s">
        <v>500</v>
      </c>
      <c r="AB106" s="241"/>
      <c r="AC106" s="241"/>
      <c r="AD106" s="248">
        <v>0.15390000000000001</v>
      </c>
      <c r="AE106" s="248">
        <v>0.26939999999999997</v>
      </c>
      <c r="AF106" s="248">
        <v>0.26939999999999997</v>
      </c>
      <c r="AG106" s="248">
        <v>0.15390000000000001</v>
      </c>
      <c r="AH106" s="248">
        <v>0.26939999999999997</v>
      </c>
      <c r="AI106" s="248">
        <v>0.26939999999999997</v>
      </c>
      <c r="AJ106" s="248">
        <v>0.3463</v>
      </c>
      <c r="AK106" s="248">
        <v>0.76959999999999995</v>
      </c>
      <c r="AL106" s="248">
        <v>0.38479999999999998</v>
      </c>
      <c r="AM106" s="248">
        <v>0.38479999999999998</v>
      </c>
      <c r="AN106" s="248">
        <v>0.38479999999999998</v>
      </c>
      <c r="AO106" s="248">
        <v>0.38479999999999998</v>
      </c>
      <c r="AP106" s="248">
        <v>0.38479999999999998</v>
      </c>
      <c r="AQ106" s="248">
        <v>0.76959999999999995</v>
      </c>
      <c r="AR106" s="248">
        <v>0.96199999999999997</v>
      </c>
    </row>
    <row r="107" spans="2:44" x14ac:dyDescent="0.2">
      <c r="B107" s="240">
        <v>77</v>
      </c>
      <c r="C107" s="240" t="s">
        <v>227</v>
      </c>
      <c r="D107" s="240" t="s">
        <v>228</v>
      </c>
      <c r="F107" s="241">
        <v>2014</v>
      </c>
      <c r="G107" s="241" t="s">
        <v>556</v>
      </c>
      <c r="H107" s="245">
        <v>5.3401723039999993</v>
      </c>
      <c r="I107" s="246">
        <v>0</v>
      </c>
      <c r="J107" s="241"/>
      <c r="K107" s="241"/>
      <c r="L107" s="247">
        <v>1.6</v>
      </c>
      <c r="M107" s="247">
        <v>1.8</v>
      </c>
      <c r="N107" s="247">
        <v>2.2000000000000002</v>
      </c>
      <c r="O107" s="247">
        <v>1.6</v>
      </c>
      <c r="P107" s="247">
        <v>1.8</v>
      </c>
      <c r="Q107" s="247">
        <v>2.2000000000000002</v>
      </c>
      <c r="R107" s="247">
        <v>3.9</v>
      </c>
      <c r="S107" s="247">
        <v>7.4</v>
      </c>
      <c r="T107" s="247">
        <v>1.6</v>
      </c>
      <c r="U107" s="247">
        <v>1.8</v>
      </c>
      <c r="V107" s="247">
        <v>2.2000000000000002</v>
      </c>
      <c r="W107" s="247">
        <v>3.9</v>
      </c>
      <c r="X107" s="247">
        <v>7.4</v>
      </c>
      <c r="Y107" s="247">
        <v>9</v>
      </c>
      <c r="Z107" s="247">
        <v>14.5</v>
      </c>
      <c r="AA107" s="241" t="s">
        <v>500</v>
      </c>
      <c r="AB107" s="241"/>
      <c r="AC107" s="241"/>
      <c r="AD107" s="248">
        <v>0.29959999999999998</v>
      </c>
      <c r="AE107" s="248">
        <v>0.33710000000000001</v>
      </c>
      <c r="AF107" s="248">
        <v>0.41199999999999998</v>
      </c>
      <c r="AG107" s="248">
        <v>0.29959999999999998</v>
      </c>
      <c r="AH107" s="248">
        <v>0.33710000000000001</v>
      </c>
      <c r="AI107" s="248">
        <v>0.41199999999999998</v>
      </c>
      <c r="AJ107" s="248">
        <v>0.73029999999999995</v>
      </c>
      <c r="AK107" s="248">
        <v>1.3856999999999999</v>
      </c>
      <c r="AL107" s="248">
        <v>0.29959999999999998</v>
      </c>
      <c r="AM107" s="248">
        <v>0.33710000000000001</v>
      </c>
      <c r="AN107" s="248">
        <v>0.41199999999999998</v>
      </c>
      <c r="AO107" s="248">
        <v>0.73029999999999995</v>
      </c>
      <c r="AP107" s="248">
        <v>1.3856999999999999</v>
      </c>
      <c r="AQ107" s="248">
        <v>1.6853</v>
      </c>
      <c r="AR107" s="248">
        <v>2.7153</v>
      </c>
    </row>
    <row r="108" spans="2:44" x14ac:dyDescent="0.2">
      <c r="B108" s="240">
        <v>78</v>
      </c>
      <c r="C108" s="240" t="s">
        <v>229</v>
      </c>
      <c r="D108" s="240" t="s">
        <v>230</v>
      </c>
      <c r="F108" s="241">
        <v>2014</v>
      </c>
      <c r="G108" s="241" t="s">
        <v>557</v>
      </c>
      <c r="H108" s="245">
        <v>68.921300000000002</v>
      </c>
      <c r="I108" s="246">
        <v>0.18</v>
      </c>
      <c r="J108" s="241"/>
      <c r="K108" s="241"/>
      <c r="L108" s="247">
        <v>15</v>
      </c>
      <c r="M108" s="247">
        <v>16.5</v>
      </c>
      <c r="N108" s="247">
        <v>18.5</v>
      </c>
      <c r="O108" s="247">
        <v>15</v>
      </c>
      <c r="P108" s="247">
        <v>16.5</v>
      </c>
      <c r="Q108" s="247">
        <v>18.5</v>
      </c>
      <c r="R108" s="247">
        <v>37</v>
      </c>
      <c r="S108" s="247">
        <v>52</v>
      </c>
      <c r="T108" s="247">
        <v>15</v>
      </c>
      <c r="U108" s="247">
        <v>16.5</v>
      </c>
      <c r="V108" s="247">
        <v>18.5</v>
      </c>
      <c r="W108" s="247">
        <v>37</v>
      </c>
      <c r="X108" s="247">
        <v>52</v>
      </c>
      <c r="Y108" s="247">
        <v>80.5</v>
      </c>
      <c r="Z108" s="247">
        <v>13.5</v>
      </c>
      <c r="AA108" s="241" t="s">
        <v>500</v>
      </c>
      <c r="AB108" s="241"/>
      <c r="AC108" s="241"/>
      <c r="AD108" s="248">
        <v>0.21759999999999999</v>
      </c>
      <c r="AE108" s="248">
        <v>0.2394</v>
      </c>
      <c r="AF108" s="248">
        <v>0.26840000000000003</v>
      </c>
      <c r="AG108" s="248">
        <v>0.21759999999999999</v>
      </c>
      <c r="AH108" s="248">
        <v>0.2394</v>
      </c>
      <c r="AI108" s="248">
        <v>0.26840000000000003</v>
      </c>
      <c r="AJ108" s="248">
        <v>0.53680000000000005</v>
      </c>
      <c r="AK108" s="248">
        <v>0.75449999999999995</v>
      </c>
      <c r="AL108" s="248">
        <v>0.21759999999999999</v>
      </c>
      <c r="AM108" s="248">
        <v>0.2394</v>
      </c>
      <c r="AN108" s="248">
        <v>0.26840000000000003</v>
      </c>
      <c r="AO108" s="248">
        <v>0.53680000000000005</v>
      </c>
      <c r="AP108" s="248">
        <v>0.75449999999999995</v>
      </c>
      <c r="AQ108" s="248">
        <v>1.1679999999999999</v>
      </c>
      <c r="AR108" s="248">
        <v>0.19589999999999999</v>
      </c>
    </row>
    <row r="109" spans="2:44" x14ac:dyDescent="0.2">
      <c r="B109" s="240">
        <v>79</v>
      </c>
      <c r="C109" s="240" t="s">
        <v>231</v>
      </c>
      <c r="D109" s="240" t="s">
        <v>232</v>
      </c>
      <c r="F109" s="241">
        <v>2011</v>
      </c>
      <c r="G109" s="241" t="s">
        <v>558</v>
      </c>
      <c r="H109" s="245">
        <v>5.0254922239999997</v>
      </c>
      <c r="I109" s="246">
        <v>0</v>
      </c>
      <c r="J109" s="241"/>
      <c r="K109" s="241"/>
      <c r="L109" s="247">
        <v>0.71890000000000009</v>
      </c>
      <c r="M109" s="247">
        <v>1.6590000000000003</v>
      </c>
      <c r="N109" s="247">
        <v>1.6590000000000003</v>
      </c>
      <c r="O109" s="247">
        <v>0.71890000000000009</v>
      </c>
      <c r="P109" s="247">
        <v>1.6590000000000003</v>
      </c>
      <c r="Q109" s="247">
        <v>1.6590000000000003</v>
      </c>
      <c r="R109" s="247">
        <v>3.0415000000000001</v>
      </c>
      <c r="S109" s="247">
        <v>5.9724000000000013</v>
      </c>
      <c r="T109" s="247">
        <v>0.71890000000000009</v>
      </c>
      <c r="U109" s="247">
        <v>0.71890000000000009</v>
      </c>
      <c r="V109" s="247">
        <v>0.71890000000000009</v>
      </c>
      <c r="W109" s="247">
        <v>1.4931000000000003</v>
      </c>
      <c r="X109" s="247">
        <v>2.2673000000000001</v>
      </c>
      <c r="Y109" s="247">
        <v>3.7051000000000003</v>
      </c>
      <c r="Z109" s="247">
        <v>5.39175</v>
      </c>
      <c r="AA109" s="241" t="s">
        <v>500</v>
      </c>
      <c r="AB109" s="241"/>
      <c r="AC109" s="241"/>
      <c r="AD109" s="248">
        <v>0.1431</v>
      </c>
      <c r="AE109" s="248">
        <v>0.3301</v>
      </c>
      <c r="AF109" s="248">
        <v>0.3301</v>
      </c>
      <c r="AG109" s="248">
        <v>0.1431</v>
      </c>
      <c r="AH109" s="248">
        <v>0.3301</v>
      </c>
      <c r="AI109" s="248">
        <v>0.3301</v>
      </c>
      <c r="AJ109" s="248">
        <v>0.60519999999999996</v>
      </c>
      <c r="AK109" s="248">
        <v>1.1883999999999999</v>
      </c>
      <c r="AL109" s="248">
        <v>0.1431</v>
      </c>
      <c r="AM109" s="248">
        <v>0.1431</v>
      </c>
      <c r="AN109" s="248">
        <v>0.1431</v>
      </c>
      <c r="AO109" s="248">
        <v>0.29709999999999998</v>
      </c>
      <c r="AP109" s="248">
        <v>0.45119999999999999</v>
      </c>
      <c r="AQ109" s="248">
        <v>0.73729999999999996</v>
      </c>
      <c r="AR109" s="248">
        <v>1.0729</v>
      </c>
    </row>
    <row r="110" spans="2:44" x14ac:dyDescent="0.2">
      <c r="B110" s="240">
        <v>80</v>
      </c>
      <c r="C110" s="240" t="s">
        <v>467</v>
      </c>
      <c r="D110" s="240" t="s">
        <v>468</v>
      </c>
      <c r="F110" s="241">
        <v>2014</v>
      </c>
      <c r="G110" s="241" t="s">
        <v>559</v>
      </c>
      <c r="H110" s="245">
        <v>48.1</v>
      </c>
      <c r="I110" s="246">
        <v>0</v>
      </c>
      <c r="J110" s="241"/>
      <c r="K110" s="241"/>
      <c r="L110" s="247">
        <v>3</v>
      </c>
      <c r="M110" s="247">
        <v>5</v>
      </c>
      <c r="N110" s="247">
        <v>5</v>
      </c>
      <c r="O110" s="247">
        <v>3</v>
      </c>
      <c r="P110" s="247">
        <v>5</v>
      </c>
      <c r="Q110" s="247">
        <v>5</v>
      </c>
      <c r="R110" s="247">
        <v>9</v>
      </c>
      <c r="S110" s="247">
        <v>15</v>
      </c>
      <c r="T110" s="247">
        <v>3</v>
      </c>
      <c r="U110" s="247">
        <v>5</v>
      </c>
      <c r="V110" s="247">
        <v>5</v>
      </c>
      <c r="W110" s="247">
        <v>9</v>
      </c>
      <c r="X110" s="247">
        <v>15</v>
      </c>
      <c r="Y110" s="247">
        <v>25</v>
      </c>
      <c r="Z110" s="247">
        <v>45</v>
      </c>
      <c r="AA110" s="241" t="s">
        <v>500</v>
      </c>
      <c r="AB110" s="241"/>
      <c r="AC110" s="241"/>
      <c r="AD110" s="248">
        <v>6.2399999999999997E-2</v>
      </c>
      <c r="AE110" s="248">
        <v>0.104</v>
      </c>
      <c r="AF110" s="248">
        <v>0.104</v>
      </c>
      <c r="AG110" s="248">
        <v>6.2399999999999997E-2</v>
      </c>
      <c r="AH110" s="248">
        <v>0.104</v>
      </c>
      <c r="AI110" s="248">
        <v>0.104</v>
      </c>
      <c r="AJ110" s="248">
        <v>0.18709999999999999</v>
      </c>
      <c r="AK110" s="248">
        <v>0.31190000000000001</v>
      </c>
      <c r="AL110" s="248">
        <v>6.2399999999999997E-2</v>
      </c>
      <c r="AM110" s="248">
        <v>0.104</v>
      </c>
      <c r="AN110" s="248">
        <v>0.104</v>
      </c>
      <c r="AO110" s="248">
        <v>0.18709999999999999</v>
      </c>
      <c r="AP110" s="248">
        <v>0.31190000000000001</v>
      </c>
      <c r="AQ110" s="248">
        <v>0.51980000000000004</v>
      </c>
      <c r="AR110" s="248">
        <v>0.93559999999999999</v>
      </c>
    </row>
    <row r="111" spans="2:44" x14ac:dyDescent="0.2">
      <c r="B111" s="240">
        <v>81</v>
      </c>
      <c r="C111" s="240" t="s">
        <v>233</v>
      </c>
      <c r="D111" s="240" t="s">
        <v>234</v>
      </c>
      <c r="F111" s="241">
        <v>2011</v>
      </c>
      <c r="G111" s="241" t="s">
        <v>560</v>
      </c>
      <c r="H111" s="245">
        <v>2.6900599999999999</v>
      </c>
      <c r="I111" s="246">
        <v>0</v>
      </c>
      <c r="J111" s="241"/>
      <c r="K111" s="241"/>
      <c r="L111" s="247">
        <v>0.45513000000000003</v>
      </c>
      <c r="M111" s="247">
        <v>0.81689999999999996</v>
      </c>
      <c r="N111" s="247">
        <v>0.81689999999999996</v>
      </c>
      <c r="O111" s="247">
        <v>0.45513000000000003</v>
      </c>
      <c r="P111" s="247">
        <v>0.81689999999999996</v>
      </c>
      <c r="Q111" s="247">
        <v>0.81689999999999996</v>
      </c>
      <c r="R111" s="247">
        <v>0.81689999999999996</v>
      </c>
      <c r="S111" s="247">
        <v>1.7505000000000002</v>
      </c>
      <c r="T111" s="247">
        <v>0.45513000000000003</v>
      </c>
      <c r="U111" s="247">
        <v>0.81689999999999996</v>
      </c>
      <c r="V111" s="247">
        <v>0.81689999999999996</v>
      </c>
      <c r="W111" s="247">
        <v>0.81689999999999996</v>
      </c>
      <c r="X111" s="247">
        <v>1.7505000000000002</v>
      </c>
      <c r="Y111" s="247">
        <v>1.7505000000000002</v>
      </c>
      <c r="Z111" s="247">
        <v>2.6840999999999999</v>
      </c>
      <c r="AA111" s="241" t="s">
        <v>500</v>
      </c>
      <c r="AB111" s="241"/>
      <c r="AC111" s="241"/>
      <c r="AD111" s="248">
        <v>0.16919999999999999</v>
      </c>
      <c r="AE111" s="248">
        <v>0.30370000000000003</v>
      </c>
      <c r="AF111" s="248">
        <v>0.30370000000000003</v>
      </c>
      <c r="AG111" s="248">
        <v>0.16919999999999999</v>
      </c>
      <c r="AH111" s="248">
        <v>0.30370000000000003</v>
      </c>
      <c r="AI111" s="248">
        <v>0.30370000000000003</v>
      </c>
      <c r="AJ111" s="248">
        <v>0.30370000000000003</v>
      </c>
      <c r="AK111" s="248">
        <v>0.65069999999999995</v>
      </c>
      <c r="AL111" s="248">
        <v>0.16919999999999999</v>
      </c>
      <c r="AM111" s="248">
        <v>0.30370000000000003</v>
      </c>
      <c r="AN111" s="248">
        <v>0.30370000000000003</v>
      </c>
      <c r="AO111" s="248">
        <v>0.30370000000000003</v>
      </c>
      <c r="AP111" s="248">
        <v>0.65069999999999995</v>
      </c>
      <c r="AQ111" s="248">
        <v>0.65069999999999995</v>
      </c>
      <c r="AR111" s="248">
        <v>0.99780000000000002</v>
      </c>
    </row>
    <row r="112" spans="2:44" x14ac:dyDescent="0.2">
      <c r="B112" s="240">
        <v>82</v>
      </c>
      <c r="C112" s="240" t="s">
        <v>235</v>
      </c>
      <c r="D112" s="240" t="s">
        <v>236</v>
      </c>
      <c r="F112" s="241">
        <v>2014</v>
      </c>
      <c r="G112" s="241" t="s">
        <v>561</v>
      </c>
      <c r="H112" s="245">
        <v>3.412628448</v>
      </c>
      <c r="I112" s="246">
        <v>0</v>
      </c>
      <c r="J112" s="241"/>
      <c r="K112" s="241"/>
      <c r="L112" s="247">
        <v>1.25</v>
      </c>
      <c r="M112" s="247">
        <v>1.8</v>
      </c>
      <c r="N112" s="247">
        <v>3.1</v>
      </c>
      <c r="O112" s="247">
        <v>1.25</v>
      </c>
      <c r="P112" s="247">
        <v>1.8</v>
      </c>
      <c r="Q112" s="247">
        <v>3.1</v>
      </c>
      <c r="R112" s="247">
        <v>3.75</v>
      </c>
      <c r="S112" s="247">
        <v>5</v>
      </c>
      <c r="T112" s="247">
        <v>1.25</v>
      </c>
      <c r="U112" s="247">
        <v>1.8</v>
      </c>
      <c r="V112" s="247">
        <v>3.1</v>
      </c>
      <c r="W112" s="247">
        <v>3.75</v>
      </c>
      <c r="X112" s="247">
        <v>5</v>
      </c>
      <c r="Y112" s="247">
        <v>6.25</v>
      </c>
      <c r="Z112" s="247">
        <v>7.5</v>
      </c>
      <c r="AA112" s="241" t="s">
        <v>500</v>
      </c>
      <c r="AB112" s="241"/>
      <c r="AC112" s="241"/>
      <c r="AD112" s="248">
        <v>0.36630000000000001</v>
      </c>
      <c r="AE112" s="248">
        <v>0.52749999999999997</v>
      </c>
      <c r="AF112" s="248">
        <v>0.90839999999999999</v>
      </c>
      <c r="AG112" s="248">
        <v>0.36630000000000001</v>
      </c>
      <c r="AH112" s="248">
        <v>0.52749999999999997</v>
      </c>
      <c r="AI112" s="248">
        <v>0.90839999999999999</v>
      </c>
      <c r="AJ112" s="248">
        <v>1.0989</v>
      </c>
      <c r="AK112" s="248">
        <v>1.4651000000000001</v>
      </c>
      <c r="AL112" s="248">
        <v>0.36630000000000001</v>
      </c>
      <c r="AM112" s="248">
        <v>0.52749999999999997</v>
      </c>
      <c r="AN112" s="248">
        <v>0.90839999999999999</v>
      </c>
      <c r="AO112" s="248">
        <v>1.0989</v>
      </c>
      <c r="AP112" s="248">
        <v>1.4651000000000001</v>
      </c>
      <c r="AQ112" s="248">
        <v>1.8313999999999999</v>
      </c>
      <c r="AR112" s="248">
        <v>2.1977000000000002</v>
      </c>
    </row>
    <row r="113" spans="2:44" x14ac:dyDescent="0.2">
      <c r="B113" s="240">
        <v>83</v>
      </c>
      <c r="C113" s="240" t="s">
        <v>237</v>
      </c>
      <c r="D113" s="240" t="s">
        <v>238</v>
      </c>
      <c r="F113" s="241">
        <v>2011</v>
      </c>
      <c r="G113" s="241" t="s">
        <v>562</v>
      </c>
      <c r="H113" s="245">
        <v>23.208572799999999</v>
      </c>
      <c r="I113" s="246">
        <v>0</v>
      </c>
      <c r="J113" s="241"/>
      <c r="K113" s="241"/>
      <c r="L113" s="247">
        <v>0.78749999999999998</v>
      </c>
      <c r="M113" s="247">
        <v>0.95624999999999993</v>
      </c>
      <c r="N113" s="247">
        <v>1.125</v>
      </c>
      <c r="O113" s="247">
        <v>0.78749999999999998</v>
      </c>
      <c r="P113" s="247">
        <v>0.95624999999999993</v>
      </c>
      <c r="Q113" s="247">
        <v>1.125</v>
      </c>
      <c r="R113" s="247">
        <v>1.6875</v>
      </c>
      <c r="S113" s="247">
        <v>2.4750000000000001</v>
      </c>
      <c r="T113" s="247">
        <v>1.125</v>
      </c>
      <c r="U113" s="247">
        <v>1.125</v>
      </c>
      <c r="V113" s="247">
        <v>1.125</v>
      </c>
      <c r="W113" s="247">
        <v>1.6875</v>
      </c>
      <c r="X113" s="247">
        <v>4.21875</v>
      </c>
      <c r="Y113" s="247">
        <v>4.21875</v>
      </c>
      <c r="Z113" s="247">
        <v>7.3125</v>
      </c>
      <c r="AA113" s="241" t="s">
        <v>500</v>
      </c>
      <c r="AB113" s="241"/>
      <c r="AC113" s="241"/>
      <c r="AD113" s="248">
        <v>3.39E-2</v>
      </c>
      <c r="AE113" s="248">
        <v>4.1200000000000001E-2</v>
      </c>
      <c r="AF113" s="248">
        <v>4.8500000000000001E-2</v>
      </c>
      <c r="AG113" s="248">
        <v>3.39E-2</v>
      </c>
      <c r="AH113" s="248">
        <v>4.1200000000000001E-2</v>
      </c>
      <c r="AI113" s="248">
        <v>4.8500000000000001E-2</v>
      </c>
      <c r="AJ113" s="248">
        <v>7.2700000000000001E-2</v>
      </c>
      <c r="AK113" s="248">
        <v>0.1066</v>
      </c>
      <c r="AL113" s="248">
        <v>4.8500000000000001E-2</v>
      </c>
      <c r="AM113" s="248">
        <v>4.8500000000000001E-2</v>
      </c>
      <c r="AN113" s="248">
        <v>4.8500000000000001E-2</v>
      </c>
      <c r="AO113" s="248">
        <v>7.2700000000000001E-2</v>
      </c>
      <c r="AP113" s="248">
        <v>0.18179999999999999</v>
      </c>
      <c r="AQ113" s="248">
        <v>0.18179999999999999</v>
      </c>
      <c r="AR113" s="248">
        <v>0.31509999999999999</v>
      </c>
    </row>
    <row r="114" spans="2:44" x14ac:dyDescent="0.2">
      <c r="B114" s="240">
        <v>84</v>
      </c>
      <c r="C114" s="240" t="s">
        <v>239</v>
      </c>
      <c r="D114" s="240" t="s">
        <v>240</v>
      </c>
      <c r="F114" s="241">
        <v>2011</v>
      </c>
      <c r="G114" s="241" t="s">
        <v>563</v>
      </c>
      <c r="H114" s="245">
        <v>35.019799999999996</v>
      </c>
      <c r="I114" s="246">
        <v>0</v>
      </c>
      <c r="J114" s="241"/>
      <c r="K114" s="241"/>
      <c r="L114" s="247">
        <v>20.448</v>
      </c>
      <c r="M114" s="247">
        <v>20.448</v>
      </c>
      <c r="N114" s="247">
        <v>20.448</v>
      </c>
      <c r="O114" s="247">
        <v>20.448</v>
      </c>
      <c r="P114" s="247">
        <v>20.448</v>
      </c>
      <c r="Q114" s="247">
        <v>20.448</v>
      </c>
      <c r="R114" s="247">
        <v>23.004000000000001</v>
      </c>
      <c r="S114" s="247">
        <v>47.286000000000001</v>
      </c>
      <c r="T114" s="247">
        <v>20.448</v>
      </c>
      <c r="U114" s="247">
        <v>20.448</v>
      </c>
      <c r="V114" s="247">
        <v>20.448</v>
      </c>
      <c r="W114" s="247">
        <v>23.004000000000001</v>
      </c>
      <c r="X114" s="247">
        <v>81.792000000000002</v>
      </c>
      <c r="Y114" s="247">
        <v>81.792000000000002</v>
      </c>
      <c r="Z114" s="247">
        <v>81.792000000000002</v>
      </c>
      <c r="AA114" s="241" t="s">
        <v>500</v>
      </c>
      <c r="AB114" s="241"/>
      <c r="AC114" s="241"/>
      <c r="AD114" s="248">
        <v>0.58389999999999997</v>
      </c>
      <c r="AE114" s="248">
        <v>0.58389999999999997</v>
      </c>
      <c r="AF114" s="248">
        <v>0.58389999999999997</v>
      </c>
      <c r="AG114" s="248">
        <v>0.58389999999999997</v>
      </c>
      <c r="AH114" s="248">
        <v>0.58389999999999997</v>
      </c>
      <c r="AI114" s="248">
        <v>0.58389999999999997</v>
      </c>
      <c r="AJ114" s="248">
        <v>0.65690000000000004</v>
      </c>
      <c r="AK114" s="248">
        <v>1.3503000000000001</v>
      </c>
      <c r="AL114" s="248">
        <v>0.58389999999999997</v>
      </c>
      <c r="AM114" s="248">
        <v>0.58389999999999997</v>
      </c>
      <c r="AN114" s="248">
        <v>0.58389999999999997</v>
      </c>
      <c r="AO114" s="248">
        <v>0.65690000000000004</v>
      </c>
      <c r="AP114" s="248">
        <v>2.3355999999999999</v>
      </c>
      <c r="AQ114" s="248">
        <v>2.3355999999999999</v>
      </c>
      <c r="AR114" s="248">
        <v>2.3355999999999999</v>
      </c>
    </row>
    <row r="115" spans="2:44" x14ac:dyDescent="0.2">
      <c r="B115" s="240">
        <v>85</v>
      </c>
      <c r="C115" s="240" t="s">
        <v>241</v>
      </c>
      <c r="D115" s="240" t="s">
        <v>242</v>
      </c>
      <c r="F115" s="241">
        <v>2014</v>
      </c>
      <c r="G115" s="241" t="s">
        <v>564</v>
      </c>
      <c r="H115" s="245">
        <v>9.21922</v>
      </c>
      <c r="I115" s="246">
        <v>0.125</v>
      </c>
      <c r="J115" s="241"/>
      <c r="K115" s="241"/>
      <c r="L115" s="247">
        <v>1.5</v>
      </c>
      <c r="M115" s="247">
        <v>2</v>
      </c>
      <c r="N115" s="247">
        <v>3.5</v>
      </c>
      <c r="O115" s="247">
        <v>1.5</v>
      </c>
      <c r="P115" s="247">
        <v>1.9</v>
      </c>
      <c r="Q115" s="247">
        <v>3</v>
      </c>
      <c r="R115" s="247">
        <v>11.7</v>
      </c>
      <c r="S115" s="247">
        <v>23.5</v>
      </c>
      <c r="T115" s="247">
        <v>1.5</v>
      </c>
      <c r="U115" s="247">
        <v>1.9</v>
      </c>
      <c r="V115" s="247">
        <v>3</v>
      </c>
      <c r="W115" s="247">
        <v>12</v>
      </c>
      <c r="X115" s="247">
        <v>12</v>
      </c>
      <c r="Y115" s="247">
        <v>31</v>
      </c>
      <c r="Z115" s="247">
        <v>31</v>
      </c>
      <c r="AA115" s="241" t="s">
        <v>500</v>
      </c>
      <c r="AB115" s="241"/>
      <c r="AC115" s="241"/>
      <c r="AD115" s="248">
        <v>0.16270000000000001</v>
      </c>
      <c r="AE115" s="248">
        <v>0.21690000000000001</v>
      </c>
      <c r="AF115" s="248">
        <v>0.37959999999999999</v>
      </c>
      <c r="AG115" s="248">
        <v>0.16270000000000001</v>
      </c>
      <c r="AH115" s="248">
        <v>0.20610000000000001</v>
      </c>
      <c r="AI115" s="248">
        <v>0.32540000000000002</v>
      </c>
      <c r="AJ115" s="248">
        <v>1.2690999999999999</v>
      </c>
      <c r="AK115" s="248">
        <v>2.5489999999999999</v>
      </c>
      <c r="AL115" s="248">
        <v>0.16270000000000001</v>
      </c>
      <c r="AM115" s="248">
        <v>0.20610000000000001</v>
      </c>
      <c r="AN115" s="248">
        <v>0.32540000000000002</v>
      </c>
      <c r="AO115" s="248">
        <v>1.3016000000000001</v>
      </c>
      <c r="AP115" s="248">
        <v>1.3016000000000001</v>
      </c>
      <c r="AQ115" s="248">
        <v>3.3624999999999998</v>
      </c>
      <c r="AR115" s="248">
        <v>3.3624999999999998</v>
      </c>
    </row>
    <row r="116" spans="2:44" x14ac:dyDescent="0.2">
      <c r="B116" s="240">
        <v>86</v>
      </c>
      <c r="C116" s="240" t="s">
        <v>243</v>
      </c>
      <c r="D116" s="240" t="s">
        <v>244</v>
      </c>
      <c r="F116" s="241">
        <v>2014</v>
      </c>
      <c r="G116" s="241" t="s">
        <v>565</v>
      </c>
      <c r="H116" s="245">
        <v>16.211500000000001</v>
      </c>
      <c r="I116" s="246">
        <v>0.14000000000000001</v>
      </c>
      <c r="J116" s="241"/>
      <c r="K116" s="241"/>
      <c r="L116" s="247">
        <v>3</v>
      </c>
      <c r="M116" s="247">
        <v>3</v>
      </c>
      <c r="N116" s="247">
        <v>7.3</v>
      </c>
      <c r="O116" s="247">
        <v>7.3</v>
      </c>
      <c r="P116" s="247">
        <v>7.3</v>
      </c>
      <c r="Q116" s="247">
        <v>7.3</v>
      </c>
      <c r="R116" s="247">
        <v>7.3</v>
      </c>
      <c r="S116" s="247">
        <v>7.3</v>
      </c>
      <c r="T116" s="247">
        <v>7.3</v>
      </c>
      <c r="U116" s="247">
        <v>7.3</v>
      </c>
      <c r="V116" s="247">
        <v>7.3</v>
      </c>
      <c r="W116" s="247">
        <v>7.3</v>
      </c>
      <c r="X116" s="247">
        <v>12.95</v>
      </c>
      <c r="Y116" s="247">
        <v>12.95</v>
      </c>
      <c r="Z116" s="247">
        <v>12.95</v>
      </c>
      <c r="AA116" s="241" t="s">
        <v>500</v>
      </c>
      <c r="AB116" s="241"/>
      <c r="AC116" s="241"/>
      <c r="AD116" s="248">
        <v>0.18509999999999999</v>
      </c>
      <c r="AE116" s="248">
        <v>0.18509999999999999</v>
      </c>
      <c r="AF116" s="248">
        <v>0.45029999999999998</v>
      </c>
      <c r="AG116" s="248">
        <v>0.45029999999999998</v>
      </c>
      <c r="AH116" s="248">
        <v>0.45029999999999998</v>
      </c>
      <c r="AI116" s="248">
        <v>0.45029999999999998</v>
      </c>
      <c r="AJ116" s="248">
        <v>0.45029999999999998</v>
      </c>
      <c r="AK116" s="248">
        <v>0.45029999999999998</v>
      </c>
      <c r="AL116" s="248">
        <v>0.45029999999999998</v>
      </c>
      <c r="AM116" s="248">
        <v>0.45029999999999998</v>
      </c>
      <c r="AN116" s="248">
        <v>0.45029999999999998</v>
      </c>
      <c r="AO116" s="248">
        <v>0.45029999999999998</v>
      </c>
      <c r="AP116" s="248">
        <v>0.79879999999999995</v>
      </c>
      <c r="AQ116" s="248">
        <v>0.79879999999999995</v>
      </c>
      <c r="AR116" s="248">
        <v>0.79879999999999995</v>
      </c>
    </row>
    <row r="117" spans="2:44" x14ac:dyDescent="0.2">
      <c r="B117" s="240">
        <v>87</v>
      </c>
      <c r="C117" s="240" t="s">
        <v>245</v>
      </c>
      <c r="D117" s="240" t="s">
        <v>246</v>
      </c>
      <c r="F117" s="241">
        <v>2011</v>
      </c>
      <c r="G117" s="241" t="s">
        <v>566</v>
      </c>
      <c r="H117" s="245">
        <v>167.75602399999997</v>
      </c>
      <c r="I117" s="246">
        <v>0.2</v>
      </c>
      <c r="J117" s="241"/>
      <c r="K117" s="241"/>
      <c r="L117" s="247">
        <v>42.28</v>
      </c>
      <c r="M117" s="247">
        <v>52.849999999999994</v>
      </c>
      <c r="N117" s="247">
        <v>58.134999999999998</v>
      </c>
      <c r="O117" s="247">
        <v>42.28</v>
      </c>
      <c r="P117" s="247">
        <v>52.849999999999994</v>
      </c>
      <c r="Q117" s="247">
        <v>58.134999999999998</v>
      </c>
      <c r="R117" s="247">
        <v>63.419999999999995</v>
      </c>
      <c r="S117" s="247">
        <v>73.989999999999995</v>
      </c>
      <c r="T117" s="247">
        <v>42.28</v>
      </c>
      <c r="U117" s="247">
        <v>52.849999999999994</v>
      </c>
      <c r="V117" s="247">
        <v>58.134999999999998</v>
      </c>
      <c r="W117" s="247">
        <v>63.419999999999995</v>
      </c>
      <c r="X117" s="247">
        <v>79.274999999999991</v>
      </c>
      <c r="Y117" s="247">
        <v>79.274999999999991</v>
      </c>
      <c r="Z117" s="247">
        <v>84.56</v>
      </c>
      <c r="AA117" s="241" t="s">
        <v>500</v>
      </c>
      <c r="AB117" s="241"/>
      <c r="AC117" s="241"/>
      <c r="AD117" s="248">
        <v>0.252</v>
      </c>
      <c r="AE117" s="248">
        <v>0.315</v>
      </c>
      <c r="AF117" s="248">
        <v>0.34649999999999997</v>
      </c>
      <c r="AG117" s="248">
        <v>0.252</v>
      </c>
      <c r="AH117" s="248">
        <v>0.315</v>
      </c>
      <c r="AI117" s="248">
        <v>0.34649999999999997</v>
      </c>
      <c r="AJ117" s="248">
        <v>0.378</v>
      </c>
      <c r="AK117" s="248">
        <v>0.44109999999999999</v>
      </c>
      <c r="AL117" s="248">
        <v>0.252</v>
      </c>
      <c r="AM117" s="248">
        <v>0.315</v>
      </c>
      <c r="AN117" s="248">
        <v>0.34649999999999997</v>
      </c>
      <c r="AO117" s="248">
        <v>0.378</v>
      </c>
      <c r="AP117" s="248">
        <v>0.47260000000000002</v>
      </c>
      <c r="AQ117" s="248">
        <v>0.47260000000000002</v>
      </c>
      <c r="AR117" s="248">
        <v>0.50409999999999999</v>
      </c>
    </row>
    <row r="118" spans="2:44" x14ac:dyDescent="0.2">
      <c r="B118" s="240">
        <v>88</v>
      </c>
      <c r="C118" s="240" t="s">
        <v>247</v>
      </c>
      <c r="D118" s="240" t="s">
        <v>248</v>
      </c>
      <c r="F118" s="241">
        <v>2011</v>
      </c>
      <c r="G118" s="241" t="s">
        <v>567</v>
      </c>
      <c r="H118" s="245">
        <v>672.63783999999998</v>
      </c>
      <c r="I118" s="246">
        <v>0.2</v>
      </c>
      <c r="J118" s="241"/>
      <c r="K118" s="241"/>
      <c r="L118" s="247">
        <v>78.19</v>
      </c>
      <c r="M118" s="247">
        <v>189.89</v>
      </c>
      <c r="N118" s="247">
        <v>189.89</v>
      </c>
      <c r="O118" s="247">
        <v>78.19</v>
      </c>
      <c r="P118" s="247">
        <v>189.89</v>
      </c>
      <c r="Q118" s="247">
        <v>189.89</v>
      </c>
      <c r="R118" s="247">
        <v>390.95</v>
      </c>
      <c r="S118" s="247">
        <v>726.05</v>
      </c>
      <c r="T118" s="247">
        <v>67.02</v>
      </c>
      <c r="U118" s="247">
        <v>134.04</v>
      </c>
      <c r="V118" s="247">
        <v>134.04</v>
      </c>
      <c r="W118" s="247">
        <v>223.4</v>
      </c>
      <c r="X118" s="247">
        <v>659.03</v>
      </c>
      <c r="Y118" s="247">
        <v>659.03</v>
      </c>
      <c r="Z118" s="247">
        <v>938.28</v>
      </c>
      <c r="AA118" s="241" t="s">
        <v>500</v>
      </c>
      <c r="AB118" s="241"/>
      <c r="AC118" s="241"/>
      <c r="AD118" s="248">
        <v>0.1162</v>
      </c>
      <c r="AE118" s="248">
        <v>0.2823</v>
      </c>
      <c r="AF118" s="248">
        <v>0.2823</v>
      </c>
      <c r="AG118" s="248">
        <v>0.1162</v>
      </c>
      <c r="AH118" s="248">
        <v>0.2823</v>
      </c>
      <c r="AI118" s="248">
        <v>0.2823</v>
      </c>
      <c r="AJ118" s="248">
        <v>0.58120000000000005</v>
      </c>
      <c r="AK118" s="248">
        <v>1.0793999999999999</v>
      </c>
      <c r="AL118" s="248">
        <v>9.9599999999999994E-2</v>
      </c>
      <c r="AM118" s="248">
        <v>0.1993</v>
      </c>
      <c r="AN118" s="248">
        <v>0.1993</v>
      </c>
      <c r="AO118" s="248">
        <v>0.33210000000000001</v>
      </c>
      <c r="AP118" s="248">
        <v>0.9798</v>
      </c>
      <c r="AQ118" s="248">
        <v>0.9798</v>
      </c>
      <c r="AR118" s="248">
        <v>1.3949</v>
      </c>
    </row>
    <row r="119" spans="2:44" x14ac:dyDescent="0.2">
      <c r="B119" s="240">
        <v>89</v>
      </c>
      <c r="C119" s="240" t="s">
        <v>249</v>
      </c>
      <c r="D119" s="240" t="s">
        <v>250</v>
      </c>
      <c r="F119" s="241">
        <v>2011</v>
      </c>
      <c r="G119" s="241" t="s">
        <v>568</v>
      </c>
      <c r="H119" s="245">
        <v>10.137246399999999</v>
      </c>
      <c r="I119" s="246">
        <v>0.19040000000000001</v>
      </c>
      <c r="J119" s="241"/>
      <c r="K119" s="241"/>
      <c r="L119" s="247">
        <v>6.1307999999999998</v>
      </c>
      <c r="M119" s="247">
        <v>7.1720999999999995</v>
      </c>
      <c r="N119" s="247">
        <v>7.1720999999999995</v>
      </c>
      <c r="O119" s="247">
        <v>6.1307999999999998</v>
      </c>
      <c r="P119" s="247">
        <v>7.1720999999999995</v>
      </c>
      <c r="Q119" s="247">
        <v>7.1720999999999995</v>
      </c>
      <c r="R119" s="247">
        <v>7.6985999999999999</v>
      </c>
      <c r="S119" s="247">
        <v>8.7281999999999993</v>
      </c>
      <c r="T119" s="247">
        <v>6.1307999999999998</v>
      </c>
      <c r="U119" s="247">
        <v>7.1720999999999995</v>
      </c>
      <c r="V119" s="247">
        <v>7.1720999999999995</v>
      </c>
      <c r="W119" s="247">
        <v>7.6985999999999999</v>
      </c>
      <c r="X119" s="247">
        <v>8.7281999999999993</v>
      </c>
      <c r="Y119" s="247">
        <v>10.260899999999999</v>
      </c>
      <c r="Z119" s="247">
        <v>14.461199999999998</v>
      </c>
      <c r="AA119" s="241" t="s">
        <v>500</v>
      </c>
      <c r="AB119" s="241"/>
      <c r="AC119" s="241"/>
      <c r="AD119" s="248">
        <v>0.6048</v>
      </c>
      <c r="AE119" s="248">
        <v>0.70750000000000002</v>
      </c>
      <c r="AF119" s="248">
        <v>0.70750000000000002</v>
      </c>
      <c r="AG119" s="248">
        <v>0.6048</v>
      </c>
      <c r="AH119" s="248">
        <v>0.70750000000000002</v>
      </c>
      <c r="AI119" s="248">
        <v>0.70750000000000002</v>
      </c>
      <c r="AJ119" s="248">
        <v>0.75939999999999996</v>
      </c>
      <c r="AK119" s="248">
        <v>0.86099999999999999</v>
      </c>
      <c r="AL119" s="248">
        <v>0.6048</v>
      </c>
      <c r="AM119" s="248">
        <v>0.70750000000000002</v>
      </c>
      <c r="AN119" s="248">
        <v>0.70750000000000002</v>
      </c>
      <c r="AO119" s="248">
        <v>0.75939999999999996</v>
      </c>
      <c r="AP119" s="248">
        <v>0.86099999999999999</v>
      </c>
      <c r="AQ119" s="248">
        <v>1.0122</v>
      </c>
      <c r="AR119" s="248">
        <v>1.4265000000000001</v>
      </c>
    </row>
    <row r="120" spans="2:44" x14ac:dyDescent="0.2">
      <c r="B120" s="240">
        <v>90</v>
      </c>
      <c r="C120" s="240" t="s">
        <v>251</v>
      </c>
      <c r="D120" s="240" t="s">
        <v>252</v>
      </c>
      <c r="F120" s="241">
        <v>2011</v>
      </c>
      <c r="G120" s="241" t="s">
        <v>569</v>
      </c>
      <c r="H120" s="245">
        <v>789.97169919999999</v>
      </c>
      <c r="I120" s="246">
        <v>0</v>
      </c>
      <c r="J120" s="241"/>
      <c r="K120" s="241"/>
      <c r="L120" s="247">
        <v>261</v>
      </c>
      <c r="M120" s="247">
        <v>522</v>
      </c>
      <c r="N120" s="247">
        <v>809.1</v>
      </c>
      <c r="O120" s="247">
        <v>261</v>
      </c>
      <c r="P120" s="247">
        <v>574.20000000000005</v>
      </c>
      <c r="Q120" s="247">
        <v>809.1</v>
      </c>
      <c r="R120" s="247">
        <v>1044</v>
      </c>
      <c r="S120" s="247">
        <v>2088</v>
      </c>
      <c r="T120" s="247">
        <v>261</v>
      </c>
      <c r="U120" s="247">
        <v>574.20000000000005</v>
      </c>
      <c r="V120" s="247">
        <v>809.1</v>
      </c>
      <c r="W120" s="247">
        <v>1148.4000000000001</v>
      </c>
      <c r="X120" s="247">
        <v>2897.1</v>
      </c>
      <c r="Y120" s="247">
        <v>3445.2000000000003</v>
      </c>
      <c r="Z120" s="247">
        <v>5742</v>
      </c>
      <c r="AA120" s="241" t="s">
        <v>500</v>
      </c>
      <c r="AB120" s="241"/>
      <c r="AC120" s="241"/>
      <c r="AD120" s="248">
        <v>0.33040000000000003</v>
      </c>
      <c r="AE120" s="248">
        <v>0.66080000000000005</v>
      </c>
      <c r="AF120" s="248">
        <v>1.0242</v>
      </c>
      <c r="AG120" s="248">
        <v>0.33040000000000003</v>
      </c>
      <c r="AH120" s="248">
        <v>0.72689999999999999</v>
      </c>
      <c r="AI120" s="248">
        <v>1.0242</v>
      </c>
      <c r="AJ120" s="248">
        <v>1.3216000000000001</v>
      </c>
      <c r="AK120" s="248">
        <v>2.6431</v>
      </c>
      <c r="AL120" s="248">
        <v>0.33040000000000003</v>
      </c>
      <c r="AM120" s="248">
        <v>0.72689999999999999</v>
      </c>
      <c r="AN120" s="248">
        <v>1.0242</v>
      </c>
      <c r="AO120" s="248">
        <v>1.4537</v>
      </c>
      <c r="AP120" s="248">
        <v>3.6673</v>
      </c>
      <c r="AQ120" s="248">
        <v>4.3612000000000002</v>
      </c>
      <c r="AR120" s="248">
        <v>7.2686000000000002</v>
      </c>
    </row>
    <row r="121" spans="2:44" x14ac:dyDescent="0.2">
      <c r="B121" s="240">
        <v>91</v>
      </c>
      <c r="C121" s="240" t="s">
        <v>253</v>
      </c>
      <c r="D121" s="240" t="s">
        <v>254</v>
      </c>
      <c r="F121" s="241">
        <v>2011</v>
      </c>
      <c r="G121" s="241" t="s">
        <v>570</v>
      </c>
      <c r="H121" s="245">
        <v>64.901849600000006</v>
      </c>
      <c r="I121" s="246">
        <v>0</v>
      </c>
      <c r="J121" s="241"/>
      <c r="K121" s="241"/>
      <c r="L121" s="247">
        <v>11.200000000000001</v>
      </c>
      <c r="M121" s="247">
        <v>17.920000000000002</v>
      </c>
      <c r="N121" s="247">
        <v>38.080000000000005</v>
      </c>
      <c r="O121" s="247">
        <v>11.200000000000001</v>
      </c>
      <c r="P121" s="247">
        <v>24.64</v>
      </c>
      <c r="Q121" s="247">
        <v>38.080000000000005</v>
      </c>
      <c r="R121" s="247">
        <v>71.680000000000007</v>
      </c>
      <c r="S121" s="247">
        <v>172.48000000000002</v>
      </c>
      <c r="T121" s="247">
        <v>11.200000000000001</v>
      </c>
      <c r="U121" s="247">
        <v>24.64</v>
      </c>
      <c r="V121" s="247">
        <v>38.080000000000005</v>
      </c>
      <c r="W121" s="247">
        <v>91.84</v>
      </c>
      <c r="X121" s="247">
        <v>259.84000000000003</v>
      </c>
      <c r="Y121" s="247">
        <v>340.48</v>
      </c>
      <c r="Z121" s="247">
        <v>676.48</v>
      </c>
      <c r="AA121" s="241" t="s">
        <v>500</v>
      </c>
      <c r="AB121" s="241"/>
      <c r="AC121" s="241"/>
      <c r="AD121" s="248">
        <v>0.1726</v>
      </c>
      <c r="AE121" s="248">
        <v>0.27610000000000001</v>
      </c>
      <c r="AF121" s="248">
        <v>0.5867</v>
      </c>
      <c r="AG121" s="248">
        <v>0.1726</v>
      </c>
      <c r="AH121" s="248">
        <v>0.37969999999999998</v>
      </c>
      <c r="AI121" s="248">
        <v>0.5867</v>
      </c>
      <c r="AJ121" s="248">
        <v>1.1044</v>
      </c>
      <c r="AK121" s="248">
        <v>2.6576</v>
      </c>
      <c r="AL121" s="248">
        <v>0.1726</v>
      </c>
      <c r="AM121" s="248">
        <v>0.37969999999999998</v>
      </c>
      <c r="AN121" s="248">
        <v>0.5867</v>
      </c>
      <c r="AO121" s="248">
        <v>1.4151</v>
      </c>
      <c r="AP121" s="248">
        <v>4.0035999999999996</v>
      </c>
      <c r="AQ121" s="248">
        <v>5.2461000000000002</v>
      </c>
      <c r="AR121" s="248">
        <v>10.4231</v>
      </c>
    </row>
    <row r="122" spans="2:44" x14ac:dyDescent="0.2">
      <c r="B122" s="240">
        <v>92</v>
      </c>
      <c r="C122" s="240" t="s">
        <v>255</v>
      </c>
      <c r="D122" s="240" t="s">
        <v>256</v>
      </c>
      <c r="F122" s="241">
        <v>2014</v>
      </c>
      <c r="G122" s="241" t="s">
        <v>571</v>
      </c>
      <c r="H122" s="245">
        <v>124.423</v>
      </c>
      <c r="I122" s="246">
        <v>0</v>
      </c>
      <c r="J122" s="241"/>
      <c r="K122" s="241"/>
      <c r="L122" s="247">
        <v>15</v>
      </c>
      <c r="M122" s="247">
        <v>20</v>
      </c>
      <c r="N122" s="247">
        <v>20</v>
      </c>
      <c r="O122" s="247">
        <v>15</v>
      </c>
      <c r="P122" s="247">
        <v>20</v>
      </c>
      <c r="Q122" s="247">
        <v>20</v>
      </c>
      <c r="R122" s="247">
        <v>40</v>
      </c>
      <c r="S122" s="247">
        <v>60</v>
      </c>
      <c r="T122" s="247">
        <v>15</v>
      </c>
      <c r="U122" s="247">
        <v>20</v>
      </c>
      <c r="V122" s="247">
        <v>20</v>
      </c>
      <c r="W122" s="247">
        <v>40</v>
      </c>
      <c r="X122" s="247">
        <v>60</v>
      </c>
      <c r="Y122" s="247">
        <v>80</v>
      </c>
      <c r="Z122" s="247">
        <v>120</v>
      </c>
      <c r="AA122" s="241" t="s">
        <v>500</v>
      </c>
      <c r="AB122" s="241"/>
      <c r="AC122" s="241"/>
      <c r="AD122" s="248">
        <v>0.1206</v>
      </c>
      <c r="AE122" s="248">
        <v>0.16070000000000001</v>
      </c>
      <c r="AF122" s="248">
        <v>0.16070000000000001</v>
      </c>
      <c r="AG122" s="248">
        <v>0.1206</v>
      </c>
      <c r="AH122" s="248">
        <v>0.16070000000000001</v>
      </c>
      <c r="AI122" s="248">
        <v>0.16070000000000001</v>
      </c>
      <c r="AJ122" s="248">
        <v>0.32150000000000001</v>
      </c>
      <c r="AK122" s="248">
        <v>0.48220000000000002</v>
      </c>
      <c r="AL122" s="248">
        <v>0.1206</v>
      </c>
      <c r="AM122" s="248">
        <v>0.16070000000000001</v>
      </c>
      <c r="AN122" s="248">
        <v>0.16070000000000001</v>
      </c>
      <c r="AO122" s="248">
        <v>0.32150000000000001</v>
      </c>
      <c r="AP122" s="248">
        <v>0.48220000000000002</v>
      </c>
      <c r="AQ122" s="248">
        <v>0.64300000000000002</v>
      </c>
      <c r="AR122" s="248">
        <v>0.96450000000000002</v>
      </c>
    </row>
    <row r="123" spans="2:44" x14ac:dyDescent="0.2">
      <c r="B123" s="240">
        <v>93</v>
      </c>
      <c r="C123" s="240" t="s">
        <v>257</v>
      </c>
      <c r="D123" s="240" t="s">
        <v>258</v>
      </c>
      <c r="F123" s="241">
        <v>2014</v>
      </c>
      <c r="G123" s="241" t="s">
        <v>514</v>
      </c>
      <c r="H123" s="245">
        <v>1.4670399999999999</v>
      </c>
      <c r="I123" s="246">
        <v>0.12</v>
      </c>
      <c r="J123" s="241"/>
      <c r="K123" s="241"/>
      <c r="L123" s="247">
        <v>1.62</v>
      </c>
      <c r="M123" s="247">
        <v>1.99</v>
      </c>
      <c r="N123" s="247">
        <v>1.99</v>
      </c>
      <c r="O123" s="247">
        <v>1.62</v>
      </c>
      <c r="P123" s="247">
        <v>1.99</v>
      </c>
      <c r="Q123" s="247">
        <v>1.99</v>
      </c>
      <c r="R123" s="247">
        <v>1.99</v>
      </c>
      <c r="S123" s="247">
        <v>2.2400000000000002</v>
      </c>
      <c r="T123" s="247">
        <v>1.62</v>
      </c>
      <c r="U123" s="247">
        <v>1.99</v>
      </c>
      <c r="V123" s="247">
        <v>1.99</v>
      </c>
      <c r="W123" s="247">
        <v>1.99</v>
      </c>
      <c r="X123" s="247">
        <v>2.2400000000000002</v>
      </c>
      <c r="Y123" s="247">
        <v>2.29</v>
      </c>
      <c r="Z123" s="247">
        <v>2.48</v>
      </c>
      <c r="AA123" s="241" t="s">
        <v>500</v>
      </c>
      <c r="AB123" s="241"/>
      <c r="AC123" s="241"/>
      <c r="AD123" s="248">
        <v>1.1043000000000001</v>
      </c>
      <c r="AE123" s="248">
        <v>1.3565</v>
      </c>
      <c r="AF123" s="248">
        <v>1.3565</v>
      </c>
      <c r="AG123" s="248">
        <v>1.1043000000000001</v>
      </c>
      <c r="AH123" s="248">
        <v>1.3565</v>
      </c>
      <c r="AI123" s="248">
        <v>1.3565</v>
      </c>
      <c r="AJ123" s="248">
        <v>1.3565</v>
      </c>
      <c r="AK123" s="248">
        <v>1.5268999999999999</v>
      </c>
      <c r="AL123" s="248">
        <v>1.1043000000000001</v>
      </c>
      <c r="AM123" s="248">
        <v>1.3565</v>
      </c>
      <c r="AN123" s="248">
        <v>1.3565</v>
      </c>
      <c r="AO123" s="248">
        <v>1.3565</v>
      </c>
      <c r="AP123" s="248">
        <v>1.5268999999999999</v>
      </c>
      <c r="AQ123" s="248">
        <v>1.5609999999999999</v>
      </c>
      <c r="AR123" s="248">
        <v>1.6904999999999999</v>
      </c>
    </row>
    <row r="124" spans="2:44" x14ac:dyDescent="0.2">
      <c r="B124" s="240">
        <v>94</v>
      </c>
      <c r="C124" s="240" t="s">
        <v>259</v>
      </c>
      <c r="D124" s="240" t="s">
        <v>260</v>
      </c>
      <c r="F124" s="241">
        <v>2011</v>
      </c>
      <c r="G124" s="241" t="s">
        <v>572</v>
      </c>
      <c r="H124" s="245">
        <v>10.486695328</v>
      </c>
      <c r="I124" s="246">
        <v>0</v>
      </c>
      <c r="J124" s="241"/>
      <c r="K124" s="241"/>
      <c r="L124" s="247">
        <v>0.64549999999999996</v>
      </c>
      <c r="M124" s="247">
        <v>0.64549999999999996</v>
      </c>
      <c r="N124" s="247">
        <v>1.9364999999999999</v>
      </c>
      <c r="O124" s="247">
        <v>0.64549999999999996</v>
      </c>
      <c r="P124" s="247">
        <v>0.64549999999999996</v>
      </c>
      <c r="Q124" s="247">
        <v>1.9364999999999999</v>
      </c>
      <c r="R124" s="247">
        <v>1.9364999999999999</v>
      </c>
      <c r="S124" s="247">
        <v>6.1967999999999996</v>
      </c>
      <c r="T124" s="247">
        <v>0.64549999999999996</v>
      </c>
      <c r="U124" s="247">
        <v>1.0327999999999999</v>
      </c>
      <c r="V124" s="247">
        <v>1.9364999999999999</v>
      </c>
      <c r="W124" s="247">
        <v>3.4857</v>
      </c>
      <c r="X124" s="247">
        <v>6.1967999999999996</v>
      </c>
      <c r="Y124" s="247">
        <v>10.069799999999999</v>
      </c>
      <c r="Z124" s="247">
        <v>10.069799999999999</v>
      </c>
      <c r="AA124" s="241" t="s">
        <v>500</v>
      </c>
      <c r="AB124" s="241"/>
      <c r="AC124" s="241"/>
      <c r="AD124" s="248">
        <v>6.1600000000000002E-2</v>
      </c>
      <c r="AE124" s="248">
        <v>6.1600000000000002E-2</v>
      </c>
      <c r="AF124" s="248">
        <v>0.1847</v>
      </c>
      <c r="AG124" s="248">
        <v>6.1600000000000002E-2</v>
      </c>
      <c r="AH124" s="248">
        <v>6.1600000000000002E-2</v>
      </c>
      <c r="AI124" s="248">
        <v>0.1847</v>
      </c>
      <c r="AJ124" s="248">
        <v>0.1847</v>
      </c>
      <c r="AK124" s="248">
        <v>0.59089999999999998</v>
      </c>
      <c r="AL124" s="248">
        <v>6.1600000000000002E-2</v>
      </c>
      <c r="AM124" s="248">
        <v>9.8500000000000004E-2</v>
      </c>
      <c r="AN124" s="248">
        <v>0.1847</v>
      </c>
      <c r="AO124" s="248">
        <v>0.33239999999999997</v>
      </c>
      <c r="AP124" s="248">
        <v>0.59089999999999998</v>
      </c>
      <c r="AQ124" s="248">
        <v>0.96020000000000005</v>
      </c>
      <c r="AR124" s="248">
        <v>0.96020000000000005</v>
      </c>
    </row>
    <row r="125" spans="2:44" x14ac:dyDescent="0.2">
      <c r="B125" s="240">
        <v>95</v>
      </c>
      <c r="C125" s="240" t="s">
        <v>261</v>
      </c>
      <c r="D125" s="240" t="s">
        <v>262</v>
      </c>
      <c r="F125" s="241">
        <v>2011</v>
      </c>
      <c r="G125" s="241" t="s">
        <v>573</v>
      </c>
      <c r="H125" s="245">
        <v>2.7580351999999997</v>
      </c>
      <c r="I125" s="246">
        <v>0.18</v>
      </c>
      <c r="J125" s="241"/>
      <c r="K125" s="241"/>
      <c r="L125" s="247">
        <v>0.30480000000000002</v>
      </c>
      <c r="M125" s="247">
        <v>0.50800000000000001</v>
      </c>
      <c r="N125" s="247">
        <v>0.71119999999999994</v>
      </c>
      <c r="O125" s="247">
        <v>0.30480000000000002</v>
      </c>
      <c r="P125" s="247">
        <v>0.50800000000000001</v>
      </c>
      <c r="Q125" s="247">
        <v>0.71119999999999994</v>
      </c>
      <c r="R125" s="247">
        <v>1.1176000000000001</v>
      </c>
      <c r="S125" s="247">
        <v>1.9303999999999999</v>
      </c>
      <c r="T125" s="247">
        <v>0.30480000000000002</v>
      </c>
      <c r="U125" s="247">
        <v>0.50800000000000001</v>
      </c>
      <c r="V125" s="247">
        <v>0.71119999999999994</v>
      </c>
      <c r="W125" s="247">
        <v>1.1176000000000001</v>
      </c>
      <c r="X125" s="247">
        <v>1.9303999999999999</v>
      </c>
      <c r="Y125" s="247">
        <v>3.3527999999999998</v>
      </c>
      <c r="Z125" s="247">
        <v>6.4008000000000003</v>
      </c>
      <c r="AA125" s="241" t="s">
        <v>500</v>
      </c>
      <c r="AB125" s="241"/>
      <c r="AC125" s="241"/>
      <c r="AD125" s="248">
        <v>0.1105</v>
      </c>
      <c r="AE125" s="248">
        <v>0.1842</v>
      </c>
      <c r="AF125" s="248">
        <v>0.25790000000000002</v>
      </c>
      <c r="AG125" s="248">
        <v>0.1105</v>
      </c>
      <c r="AH125" s="248">
        <v>0.1842</v>
      </c>
      <c r="AI125" s="248">
        <v>0.25790000000000002</v>
      </c>
      <c r="AJ125" s="248">
        <v>0.4052</v>
      </c>
      <c r="AK125" s="248">
        <v>0.69989999999999997</v>
      </c>
      <c r="AL125" s="248">
        <v>0.1105</v>
      </c>
      <c r="AM125" s="248">
        <v>0.1842</v>
      </c>
      <c r="AN125" s="248">
        <v>0.25790000000000002</v>
      </c>
      <c r="AO125" s="248">
        <v>0.4052</v>
      </c>
      <c r="AP125" s="248">
        <v>0.69989999999999997</v>
      </c>
      <c r="AQ125" s="248">
        <v>1.2156</v>
      </c>
      <c r="AR125" s="248">
        <v>2.3208000000000002</v>
      </c>
    </row>
    <row r="126" spans="2:44" x14ac:dyDescent="0.2">
      <c r="B126" s="240">
        <v>96</v>
      </c>
      <c r="C126" s="240" t="s">
        <v>469</v>
      </c>
      <c r="D126" s="240" t="s">
        <v>470</v>
      </c>
      <c r="F126" s="241">
        <v>2011</v>
      </c>
      <c r="G126" s="241" t="s">
        <v>574</v>
      </c>
      <c r="H126" s="245">
        <v>49072.487999999998</v>
      </c>
      <c r="I126" s="246">
        <v>0</v>
      </c>
      <c r="J126" s="241"/>
      <c r="K126" s="241"/>
      <c r="L126" s="247">
        <v>21105</v>
      </c>
      <c r="M126" s="247">
        <v>39396</v>
      </c>
      <c r="N126" s="247">
        <v>94269</v>
      </c>
      <c r="O126" s="247">
        <v>21105</v>
      </c>
      <c r="P126" s="247">
        <v>48541.5</v>
      </c>
      <c r="Q126" s="247">
        <v>94269</v>
      </c>
      <c r="R126" s="247">
        <v>185724</v>
      </c>
      <c r="S126" s="247">
        <v>460089</v>
      </c>
      <c r="T126" s="247">
        <v>56280</v>
      </c>
      <c r="U126" s="247">
        <v>56280</v>
      </c>
      <c r="V126" s="247">
        <v>56280</v>
      </c>
      <c r="W126" s="247">
        <v>267330</v>
      </c>
      <c r="X126" s="247">
        <v>970830</v>
      </c>
      <c r="Y126" s="247">
        <v>1322580</v>
      </c>
      <c r="Z126" s="247">
        <v>2729580</v>
      </c>
      <c r="AA126" s="241" t="s">
        <v>500</v>
      </c>
      <c r="AB126" s="241"/>
      <c r="AC126" s="241"/>
      <c r="AD126" s="248">
        <v>0.43009999999999998</v>
      </c>
      <c r="AE126" s="248">
        <v>0.80279999999999996</v>
      </c>
      <c r="AF126" s="248">
        <v>1.921</v>
      </c>
      <c r="AG126" s="248">
        <v>0.43009999999999998</v>
      </c>
      <c r="AH126" s="248">
        <v>0.98919999999999997</v>
      </c>
      <c r="AI126" s="248">
        <v>1.921</v>
      </c>
      <c r="AJ126" s="248">
        <v>3.7847</v>
      </c>
      <c r="AK126" s="248">
        <v>9.3757000000000001</v>
      </c>
      <c r="AL126" s="248">
        <v>1.1469</v>
      </c>
      <c r="AM126" s="248">
        <v>1.1469</v>
      </c>
      <c r="AN126" s="248">
        <v>1.1469</v>
      </c>
      <c r="AO126" s="248">
        <v>5.4477000000000002</v>
      </c>
      <c r="AP126" s="248">
        <v>19.7836</v>
      </c>
      <c r="AQ126" s="248">
        <v>26.951599999999999</v>
      </c>
      <c r="AR126" s="248">
        <v>55.623399999999997</v>
      </c>
    </row>
    <row r="127" spans="2:44" x14ac:dyDescent="0.2">
      <c r="B127" s="240">
        <v>97</v>
      </c>
      <c r="C127" s="240" t="s">
        <v>263</v>
      </c>
      <c r="D127" s="240" t="s">
        <v>264</v>
      </c>
      <c r="F127" s="241">
        <v>2011</v>
      </c>
      <c r="G127" s="241" t="s">
        <v>499</v>
      </c>
      <c r="H127" s="245">
        <v>1.17232</v>
      </c>
      <c r="I127" s="246">
        <v>0.12</v>
      </c>
      <c r="J127" s="241"/>
      <c r="K127" s="241"/>
      <c r="L127" s="247">
        <v>6.720000000000001E-2</v>
      </c>
      <c r="M127" s="247">
        <v>0.34720000000000001</v>
      </c>
      <c r="N127" s="247">
        <v>0.47040000000000004</v>
      </c>
      <c r="O127" s="247">
        <v>6.720000000000001E-2</v>
      </c>
      <c r="P127" s="247">
        <v>0.34720000000000001</v>
      </c>
      <c r="Q127" s="247">
        <v>0.47040000000000004</v>
      </c>
      <c r="R127" s="247">
        <v>0.73920000000000008</v>
      </c>
      <c r="S127" s="247">
        <v>1.3104</v>
      </c>
      <c r="T127" s="247">
        <v>1.3104</v>
      </c>
      <c r="U127" s="247">
        <v>1.3104</v>
      </c>
      <c r="V127" s="247">
        <v>1.3104</v>
      </c>
      <c r="W127" s="247">
        <v>1.5792000000000002</v>
      </c>
      <c r="X127" s="247">
        <v>1.8368</v>
      </c>
      <c r="Y127" s="247">
        <v>2.0944000000000003</v>
      </c>
      <c r="Z127" s="247">
        <v>16.441600000000001</v>
      </c>
      <c r="AA127" s="241" t="s">
        <v>500</v>
      </c>
      <c r="AB127" s="241"/>
      <c r="AC127" s="241"/>
      <c r="AD127" s="248">
        <v>5.7299999999999997E-2</v>
      </c>
      <c r="AE127" s="248">
        <v>0.29620000000000002</v>
      </c>
      <c r="AF127" s="248">
        <v>0.40129999999999999</v>
      </c>
      <c r="AG127" s="248">
        <v>5.7299999999999997E-2</v>
      </c>
      <c r="AH127" s="248">
        <v>0.29620000000000002</v>
      </c>
      <c r="AI127" s="248">
        <v>0.40129999999999999</v>
      </c>
      <c r="AJ127" s="248">
        <v>0.63049999999999995</v>
      </c>
      <c r="AK127" s="248">
        <v>1.1177999999999999</v>
      </c>
      <c r="AL127" s="248">
        <v>1.1177999999999999</v>
      </c>
      <c r="AM127" s="248">
        <v>1.1177999999999999</v>
      </c>
      <c r="AN127" s="248">
        <v>1.1177999999999999</v>
      </c>
      <c r="AO127" s="248">
        <v>1.3471</v>
      </c>
      <c r="AP127" s="248">
        <v>1.5668</v>
      </c>
      <c r="AQ127" s="248">
        <v>1.7865</v>
      </c>
      <c r="AR127" s="248">
        <v>14.024800000000001</v>
      </c>
    </row>
    <row r="128" spans="2:44" x14ac:dyDescent="0.2">
      <c r="B128" s="240">
        <v>98</v>
      </c>
      <c r="C128" s="240" t="s">
        <v>265</v>
      </c>
      <c r="D128" s="240" t="s">
        <v>266</v>
      </c>
      <c r="F128" s="241">
        <v>2011</v>
      </c>
      <c r="G128" s="241" t="s">
        <v>575</v>
      </c>
      <c r="H128" s="245">
        <v>303.383872</v>
      </c>
      <c r="I128" s="246">
        <v>0</v>
      </c>
      <c r="J128" s="241"/>
      <c r="K128" s="241"/>
      <c r="L128" s="247">
        <v>20.86</v>
      </c>
      <c r="M128" s="247">
        <v>31.29</v>
      </c>
      <c r="N128" s="247">
        <v>31.29</v>
      </c>
      <c r="O128" s="247">
        <v>20.86</v>
      </c>
      <c r="P128" s="247">
        <v>31.29</v>
      </c>
      <c r="Q128" s="247">
        <v>31.29</v>
      </c>
      <c r="R128" s="247">
        <v>57.364999999999995</v>
      </c>
      <c r="S128" s="247">
        <v>110.55799999999999</v>
      </c>
      <c r="T128" s="247">
        <v>20.86</v>
      </c>
      <c r="U128" s="247">
        <v>31.29</v>
      </c>
      <c r="V128" s="247">
        <v>31.29</v>
      </c>
      <c r="W128" s="247">
        <v>57.364999999999995</v>
      </c>
      <c r="X128" s="247">
        <v>187.73999999999998</v>
      </c>
      <c r="Y128" s="247">
        <v>187.73999999999998</v>
      </c>
      <c r="Z128" s="247">
        <v>187.73999999999998</v>
      </c>
      <c r="AA128" s="241" t="s">
        <v>537</v>
      </c>
      <c r="AB128" s="241"/>
      <c r="AC128" s="241"/>
      <c r="AD128" s="248">
        <v>6.88E-2</v>
      </c>
      <c r="AE128" s="248">
        <v>0.1031</v>
      </c>
      <c r="AF128" s="248">
        <v>0.1031</v>
      </c>
      <c r="AG128" s="248">
        <v>6.88E-2</v>
      </c>
      <c r="AH128" s="248">
        <v>0.1031</v>
      </c>
      <c r="AI128" s="248">
        <v>0.1031</v>
      </c>
      <c r="AJ128" s="248">
        <v>0.18909999999999999</v>
      </c>
      <c r="AK128" s="248">
        <v>0.3644</v>
      </c>
      <c r="AL128" s="248">
        <v>6.88E-2</v>
      </c>
      <c r="AM128" s="248">
        <v>0.1031</v>
      </c>
      <c r="AN128" s="248">
        <v>0.1031</v>
      </c>
      <c r="AO128" s="248">
        <v>0.18909999999999999</v>
      </c>
      <c r="AP128" s="248">
        <v>0.61880000000000002</v>
      </c>
      <c r="AQ128" s="248">
        <v>0.61880000000000002</v>
      </c>
      <c r="AR128" s="248">
        <v>0.61880000000000002</v>
      </c>
    </row>
    <row r="129" spans="2:44" x14ac:dyDescent="0.2">
      <c r="B129" s="240">
        <v>99</v>
      </c>
      <c r="C129" s="240" t="s">
        <v>267</v>
      </c>
      <c r="D129" s="240" t="s">
        <v>268</v>
      </c>
      <c r="F129" s="241">
        <v>2014</v>
      </c>
      <c r="G129" s="241" t="s">
        <v>576</v>
      </c>
      <c r="H129" s="245">
        <v>17818.7</v>
      </c>
      <c r="I129" s="246">
        <v>0</v>
      </c>
      <c r="J129" s="241"/>
      <c r="K129" s="241"/>
      <c r="L129" s="247">
        <v>3000</v>
      </c>
      <c r="M129" s="247">
        <v>4000</v>
      </c>
      <c r="N129" s="247">
        <v>5000</v>
      </c>
      <c r="O129" s="247">
        <v>3000</v>
      </c>
      <c r="P129" s="247">
        <v>4000</v>
      </c>
      <c r="Q129" s="247">
        <v>5000</v>
      </c>
      <c r="R129" s="247">
        <v>7000</v>
      </c>
      <c r="S129" s="247">
        <v>10000</v>
      </c>
      <c r="T129" s="247">
        <v>3000</v>
      </c>
      <c r="U129" s="247">
        <v>4000</v>
      </c>
      <c r="V129" s="247">
        <v>5000</v>
      </c>
      <c r="W129" s="247">
        <v>7000</v>
      </c>
      <c r="X129" s="247">
        <v>10000</v>
      </c>
      <c r="Y129" s="247">
        <v>15000</v>
      </c>
      <c r="Z129" s="247">
        <v>20000</v>
      </c>
      <c r="AA129" s="241" t="s">
        <v>577</v>
      </c>
      <c r="AB129" s="241"/>
      <c r="AC129" s="241"/>
      <c r="AD129" s="248">
        <v>0.16839999999999999</v>
      </c>
      <c r="AE129" s="248">
        <v>0.22450000000000001</v>
      </c>
      <c r="AF129" s="248">
        <v>0.28060000000000002</v>
      </c>
      <c r="AG129" s="248">
        <v>0.16839999999999999</v>
      </c>
      <c r="AH129" s="248">
        <v>0.22450000000000001</v>
      </c>
      <c r="AI129" s="248">
        <v>0.28060000000000002</v>
      </c>
      <c r="AJ129" s="248">
        <v>0.39279999999999998</v>
      </c>
      <c r="AK129" s="248">
        <v>0.56120000000000003</v>
      </c>
      <c r="AL129" s="248">
        <v>0.16839999999999999</v>
      </c>
      <c r="AM129" s="248">
        <v>0.22450000000000001</v>
      </c>
      <c r="AN129" s="248">
        <v>0.28060000000000002</v>
      </c>
      <c r="AO129" s="248">
        <v>0.39279999999999998</v>
      </c>
      <c r="AP129" s="248">
        <v>0.56120000000000003</v>
      </c>
      <c r="AQ129" s="248">
        <v>0.84179999999999999</v>
      </c>
      <c r="AR129" s="248">
        <v>1.1224000000000001</v>
      </c>
    </row>
    <row r="130" spans="2:44" x14ac:dyDescent="0.2">
      <c r="B130" s="240">
        <v>100</v>
      </c>
      <c r="C130" s="240" t="s">
        <v>471</v>
      </c>
      <c r="D130" s="240" t="s">
        <v>472</v>
      </c>
      <c r="F130" s="241">
        <v>2011</v>
      </c>
      <c r="G130" s="241" t="s">
        <v>578</v>
      </c>
      <c r="H130" s="245">
        <v>90.674999999999997</v>
      </c>
      <c r="I130" s="246">
        <v>0</v>
      </c>
      <c r="J130" s="241"/>
      <c r="K130" s="241"/>
      <c r="L130" s="247">
        <v>6.4449999999999994</v>
      </c>
      <c r="M130" s="247">
        <v>12.889999999999999</v>
      </c>
      <c r="N130" s="247">
        <v>32.225000000000001</v>
      </c>
      <c r="O130" s="247">
        <v>6.4449999999999994</v>
      </c>
      <c r="P130" s="247">
        <v>19.334999999999997</v>
      </c>
      <c r="Q130" s="247">
        <v>32.225000000000001</v>
      </c>
      <c r="R130" s="247">
        <v>64.45</v>
      </c>
      <c r="S130" s="247">
        <v>161.125</v>
      </c>
      <c r="T130" s="247">
        <v>6.4449999999999994</v>
      </c>
      <c r="U130" s="247">
        <v>19.334999999999997</v>
      </c>
      <c r="V130" s="247">
        <v>32.225000000000001</v>
      </c>
      <c r="W130" s="247">
        <v>83.784999999999997</v>
      </c>
      <c r="X130" s="247">
        <v>244.91</v>
      </c>
      <c r="Y130" s="247">
        <v>322.25</v>
      </c>
      <c r="Z130" s="247">
        <v>644.5</v>
      </c>
      <c r="AA130" s="241" t="s">
        <v>500</v>
      </c>
      <c r="AB130" s="241"/>
      <c r="AC130" s="241"/>
      <c r="AD130" s="248">
        <v>7.1099999999999997E-2</v>
      </c>
      <c r="AE130" s="248">
        <v>0.14219999999999999</v>
      </c>
      <c r="AF130" s="248">
        <v>0.35539999999999999</v>
      </c>
      <c r="AG130" s="248">
        <v>7.1099999999999997E-2</v>
      </c>
      <c r="AH130" s="248">
        <v>0.2132</v>
      </c>
      <c r="AI130" s="248">
        <v>0.35539999999999999</v>
      </c>
      <c r="AJ130" s="248">
        <v>0.71079999999999999</v>
      </c>
      <c r="AK130" s="248">
        <v>1.7769999999999999</v>
      </c>
      <c r="AL130" s="248">
        <v>7.1099999999999997E-2</v>
      </c>
      <c r="AM130" s="248">
        <v>0.2132</v>
      </c>
      <c r="AN130" s="248">
        <v>0.35539999999999999</v>
      </c>
      <c r="AO130" s="248">
        <v>0.92400000000000004</v>
      </c>
      <c r="AP130" s="248">
        <v>2.7010000000000001</v>
      </c>
      <c r="AQ130" s="248">
        <v>3.5539000000000001</v>
      </c>
      <c r="AR130" s="248">
        <v>7.1078000000000001</v>
      </c>
    </row>
    <row r="131" spans="2:44" x14ac:dyDescent="0.2">
      <c r="B131" s="240">
        <v>101</v>
      </c>
      <c r="C131" s="240" t="s">
        <v>269</v>
      </c>
      <c r="D131" s="240" t="s">
        <v>270</v>
      </c>
      <c r="F131" s="241">
        <v>2014</v>
      </c>
      <c r="G131" s="241" t="s">
        <v>579</v>
      </c>
      <c r="H131" s="245">
        <v>1753.149622704</v>
      </c>
      <c r="I131" s="246">
        <v>0.3</v>
      </c>
      <c r="J131" s="241"/>
      <c r="K131" s="241"/>
      <c r="L131" s="247">
        <v>1000</v>
      </c>
      <c r="M131" s="247">
        <v>1750</v>
      </c>
      <c r="N131" s="247">
        <v>3000</v>
      </c>
      <c r="O131" s="247">
        <v>750</v>
      </c>
      <c r="P131" s="247">
        <v>750</v>
      </c>
      <c r="Q131" s="247">
        <v>750</v>
      </c>
      <c r="R131" s="247">
        <v>2250</v>
      </c>
      <c r="S131" s="247">
        <v>3750</v>
      </c>
      <c r="T131" s="247">
        <v>750</v>
      </c>
      <c r="U131" s="247">
        <v>750</v>
      </c>
      <c r="V131" s="247">
        <v>750</v>
      </c>
      <c r="W131" s="247">
        <v>1125</v>
      </c>
      <c r="X131" s="247">
        <v>1750</v>
      </c>
      <c r="Y131" s="247">
        <v>3000</v>
      </c>
      <c r="Z131" s="247">
        <v>5500</v>
      </c>
      <c r="AA131" s="241" t="s">
        <v>500</v>
      </c>
      <c r="AB131" s="241"/>
      <c r="AC131" s="241"/>
      <c r="AD131" s="248">
        <v>0.57040000000000002</v>
      </c>
      <c r="AE131" s="248">
        <v>0.99819999999999998</v>
      </c>
      <c r="AF131" s="248">
        <v>1.7112000000000001</v>
      </c>
      <c r="AG131" s="248">
        <v>0.42780000000000001</v>
      </c>
      <c r="AH131" s="248">
        <v>0.42780000000000001</v>
      </c>
      <c r="AI131" s="248">
        <v>0.42780000000000001</v>
      </c>
      <c r="AJ131" s="248">
        <v>1.2834000000000001</v>
      </c>
      <c r="AK131" s="248">
        <v>2.1389999999999998</v>
      </c>
      <c r="AL131" s="248">
        <v>0.42780000000000001</v>
      </c>
      <c r="AM131" s="248">
        <v>0.42780000000000001</v>
      </c>
      <c r="AN131" s="248">
        <v>0.42780000000000001</v>
      </c>
      <c r="AO131" s="248">
        <v>0.64170000000000005</v>
      </c>
      <c r="AP131" s="248">
        <v>0.99819999999999998</v>
      </c>
      <c r="AQ131" s="248">
        <v>1.7112000000000001</v>
      </c>
      <c r="AR131" s="248">
        <v>3.1372</v>
      </c>
    </row>
    <row r="132" spans="2:44" x14ac:dyDescent="0.2">
      <c r="B132" s="240">
        <v>102</v>
      </c>
      <c r="C132" s="240" t="s">
        <v>473</v>
      </c>
      <c r="D132" s="240" t="s">
        <v>474</v>
      </c>
      <c r="F132" s="241">
        <v>2014</v>
      </c>
      <c r="G132" s="241" t="s">
        <v>580</v>
      </c>
      <c r="H132" s="245">
        <v>39303.5</v>
      </c>
      <c r="I132" s="246">
        <v>0.08</v>
      </c>
      <c r="J132" s="241"/>
      <c r="K132" s="241"/>
      <c r="L132" s="247">
        <v>5000</v>
      </c>
      <c r="M132" s="247">
        <v>5000</v>
      </c>
      <c r="N132" s="247">
        <v>5000</v>
      </c>
      <c r="O132" s="247">
        <v>5000</v>
      </c>
      <c r="P132" s="247">
        <v>5000</v>
      </c>
      <c r="Q132" s="247">
        <v>5000</v>
      </c>
      <c r="R132" s="247">
        <v>5000</v>
      </c>
      <c r="S132" s="247">
        <v>6000</v>
      </c>
      <c r="T132" s="247">
        <v>14000</v>
      </c>
      <c r="U132" s="247">
        <v>14000</v>
      </c>
      <c r="V132" s="247">
        <v>14000</v>
      </c>
      <c r="W132" s="247">
        <v>14000</v>
      </c>
      <c r="X132" s="247">
        <v>17000</v>
      </c>
      <c r="Y132" s="247">
        <v>21000</v>
      </c>
      <c r="Z132" s="247">
        <v>28000</v>
      </c>
      <c r="AA132" s="241" t="s">
        <v>500</v>
      </c>
      <c r="AB132" s="241"/>
      <c r="AC132" s="241"/>
      <c r="AD132" s="248">
        <v>0.12720000000000001</v>
      </c>
      <c r="AE132" s="248">
        <v>0.12720000000000001</v>
      </c>
      <c r="AF132" s="248">
        <v>0.12720000000000001</v>
      </c>
      <c r="AG132" s="248">
        <v>0.12720000000000001</v>
      </c>
      <c r="AH132" s="248">
        <v>0.12720000000000001</v>
      </c>
      <c r="AI132" s="248">
        <v>0.12720000000000001</v>
      </c>
      <c r="AJ132" s="248">
        <v>0.12720000000000001</v>
      </c>
      <c r="AK132" s="248">
        <v>0.1527</v>
      </c>
      <c r="AL132" s="248">
        <v>0.35620000000000002</v>
      </c>
      <c r="AM132" s="248">
        <v>0.35620000000000002</v>
      </c>
      <c r="AN132" s="248">
        <v>0.35620000000000002</v>
      </c>
      <c r="AO132" s="248">
        <v>0.35620000000000002</v>
      </c>
      <c r="AP132" s="248">
        <v>0.4325</v>
      </c>
      <c r="AQ132" s="248">
        <v>0.5343</v>
      </c>
      <c r="AR132" s="248">
        <v>0.71240000000000003</v>
      </c>
    </row>
    <row r="133" spans="2:44" x14ac:dyDescent="0.2">
      <c r="B133" s="240">
        <v>103</v>
      </c>
      <c r="C133" s="240" t="s">
        <v>271</v>
      </c>
      <c r="D133" s="240" t="s">
        <v>272</v>
      </c>
      <c r="F133" s="241">
        <v>2014</v>
      </c>
      <c r="G133" s="241" t="s">
        <v>581</v>
      </c>
      <c r="H133" s="245">
        <v>1.041011584</v>
      </c>
      <c r="I133" s="246">
        <v>0.16</v>
      </c>
      <c r="J133" s="241"/>
      <c r="K133" s="241"/>
      <c r="L133" s="247">
        <v>0.5</v>
      </c>
      <c r="M133" s="247">
        <v>0.65</v>
      </c>
      <c r="N133" s="247">
        <v>0.70000000000000007</v>
      </c>
      <c r="O133" s="247">
        <v>0.5</v>
      </c>
      <c r="P133" s="247">
        <v>0.65</v>
      </c>
      <c r="Q133" s="247">
        <v>0.4</v>
      </c>
      <c r="R133" s="247">
        <v>0.65</v>
      </c>
      <c r="S133" s="247">
        <v>1</v>
      </c>
      <c r="T133" s="247">
        <v>0.5</v>
      </c>
      <c r="U133" s="247">
        <v>0.65</v>
      </c>
      <c r="V133" s="247">
        <v>0.4</v>
      </c>
      <c r="W133" s="247">
        <v>0.65</v>
      </c>
      <c r="X133" s="247">
        <v>1</v>
      </c>
      <c r="Y133" s="247">
        <v>2.65</v>
      </c>
      <c r="Z133" s="247">
        <v>4.25</v>
      </c>
      <c r="AA133" s="241" t="s">
        <v>582</v>
      </c>
      <c r="AB133" s="241"/>
      <c r="AC133" s="241"/>
      <c r="AD133" s="248">
        <v>0.4803</v>
      </c>
      <c r="AE133" s="248">
        <v>0.62439999999999996</v>
      </c>
      <c r="AF133" s="248">
        <v>0.6724</v>
      </c>
      <c r="AG133" s="248">
        <v>0.4803</v>
      </c>
      <c r="AH133" s="248">
        <v>0.62439999999999996</v>
      </c>
      <c r="AI133" s="248">
        <v>0.38419999999999999</v>
      </c>
      <c r="AJ133" s="248">
        <v>0.62439999999999996</v>
      </c>
      <c r="AK133" s="248">
        <v>0.96060000000000001</v>
      </c>
      <c r="AL133" s="248">
        <v>0.4803</v>
      </c>
      <c r="AM133" s="248">
        <v>0.62439999999999996</v>
      </c>
      <c r="AN133" s="248">
        <v>0.38419999999999999</v>
      </c>
      <c r="AO133" s="248">
        <v>0.62439999999999996</v>
      </c>
      <c r="AP133" s="248">
        <v>0.96060000000000001</v>
      </c>
      <c r="AQ133" s="248">
        <v>2.5455999999999999</v>
      </c>
      <c r="AR133" s="248">
        <v>4.0826000000000002</v>
      </c>
    </row>
    <row r="134" spans="2:44" x14ac:dyDescent="0.2">
      <c r="B134" s="240">
        <v>104</v>
      </c>
      <c r="C134" s="240" t="s">
        <v>273</v>
      </c>
      <c r="D134" s="240" t="s">
        <v>274</v>
      </c>
      <c r="F134" s="241">
        <v>2014</v>
      </c>
      <c r="G134" s="241" t="s">
        <v>583</v>
      </c>
      <c r="H134" s="245">
        <v>132.69376800000001</v>
      </c>
      <c r="I134" s="246">
        <v>0.16</v>
      </c>
      <c r="J134" s="241"/>
      <c r="K134" s="241"/>
      <c r="L134" s="247">
        <v>35</v>
      </c>
      <c r="M134" s="247">
        <v>50</v>
      </c>
      <c r="N134" s="247">
        <v>55</v>
      </c>
      <c r="O134" s="247">
        <v>30</v>
      </c>
      <c r="P134" s="247">
        <v>35</v>
      </c>
      <c r="Q134" s="247">
        <v>50</v>
      </c>
      <c r="R134" s="247">
        <v>60</v>
      </c>
      <c r="S134" s="247">
        <v>105</v>
      </c>
      <c r="T134" s="247">
        <v>30</v>
      </c>
      <c r="U134" s="247">
        <v>35</v>
      </c>
      <c r="V134" s="247">
        <v>50</v>
      </c>
      <c r="W134" s="247">
        <v>60</v>
      </c>
      <c r="X134" s="247">
        <v>105</v>
      </c>
      <c r="Y134" s="247">
        <v>105</v>
      </c>
      <c r="Z134" s="247">
        <v>105</v>
      </c>
      <c r="AA134" s="241" t="s">
        <v>541</v>
      </c>
      <c r="AB134" s="241"/>
      <c r="AC134" s="241"/>
      <c r="AD134" s="248">
        <v>0.26379999999999998</v>
      </c>
      <c r="AE134" s="248">
        <v>0.37680000000000002</v>
      </c>
      <c r="AF134" s="248">
        <v>0.41449999999999998</v>
      </c>
      <c r="AG134" s="248">
        <v>0.2261</v>
      </c>
      <c r="AH134" s="248">
        <v>0.26379999999999998</v>
      </c>
      <c r="AI134" s="248">
        <v>0.37680000000000002</v>
      </c>
      <c r="AJ134" s="248">
        <v>0.45219999999999999</v>
      </c>
      <c r="AK134" s="248">
        <v>0.7913</v>
      </c>
      <c r="AL134" s="248">
        <v>0.2261</v>
      </c>
      <c r="AM134" s="248">
        <v>0.26379999999999998</v>
      </c>
      <c r="AN134" s="248">
        <v>0.37680000000000002</v>
      </c>
      <c r="AO134" s="248">
        <v>0.45219999999999999</v>
      </c>
      <c r="AP134" s="248">
        <v>0.7913</v>
      </c>
      <c r="AQ134" s="248">
        <v>0.7913</v>
      </c>
      <c r="AR134" s="248">
        <v>0.7913</v>
      </c>
    </row>
    <row r="135" spans="2:44" x14ac:dyDescent="0.2">
      <c r="B135" s="240">
        <v>105</v>
      </c>
      <c r="C135" s="240" t="s">
        <v>275</v>
      </c>
      <c r="D135" s="240" t="s">
        <v>276</v>
      </c>
      <c r="F135" s="241">
        <v>2011</v>
      </c>
      <c r="G135" s="241" t="s">
        <v>584</v>
      </c>
      <c r="H135" s="245">
        <v>23.116149279999998</v>
      </c>
      <c r="I135" s="246">
        <v>0</v>
      </c>
      <c r="J135" s="241"/>
      <c r="K135" s="241"/>
      <c r="L135" s="247">
        <v>0.46040000000000003</v>
      </c>
      <c r="M135" s="247">
        <v>0.69059999999999999</v>
      </c>
      <c r="N135" s="247">
        <v>0.92080000000000006</v>
      </c>
      <c r="O135" s="247">
        <v>0.46040000000000003</v>
      </c>
      <c r="P135" s="247">
        <v>0.69059999999999999</v>
      </c>
      <c r="Q135" s="247">
        <v>0.92080000000000006</v>
      </c>
      <c r="R135" s="247">
        <v>1.8416000000000001</v>
      </c>
      <c r="S135" s="247">
        <v>2.7624</v>
      </c>
      <c r="T135" s="247">
        <v>0.46040000000000003</v>
      </c>
      <c r="U135" s="247">
        <v>0.69059999999999999</v>
      </c>
      <c r="V135" s="247">
        <v>0.92080000000000006</v>
      </c>
      <c r="W135" s="247">
        <v>1.8416000000000001</v>
      </c>
      <c r="X135" s="247">
        <v>2.7624</v>
      </c>
      <c r="Y135" s="247">
        <v>4.6040000000000001</v>
      </c>
      <c r="Z135" s="247">
        <v>7.3664000000000005</v>
      </c>
      <c r="AA135" s="241" t="s">
        <v>500</v>
      </c>
      <c r="AB135" s="241"/>
      <c r="AC135" s="241"/>
      <c r="AD135" s="248">
        <v>1.9900000000000001E-2</v>
      </c>
      <c r="AE135" s="248">
        <v>2.9899999999999999E-2</v>
      </c>
      <c r="AF135" s="248">
        <v>3.9800000000000002E-2</v>
      </c>
      <c r="AG135" s="248">
        <v>1.9900000000000001E-2</v>
      </c>
      <c r="AH135" s="248">
        <v>2.9899999999999999E-2</v>
      </c>
      <c r="AI135" s="248">
        <v>3.9800000000000002E-2</v>
      </c>
      <c r="AJ135" s="248">
        <v>7.9699999999999993E-2</v>
      </c>
      <c r="AK135" s="248">
        <v>0.1195</v>
      </c>
      <c r="AL135" s="248">
        <v>1.9900000000000001E-2</v>
      </c>
      <c r="AM135" s="248">
        <v>2.9899999999999999E-2</v>
      </c>
      <c r="AN135" s="248">
        <v>3.9800000000000002E-2</v>
      </c>
      <c r="AO135" s="248">
        <v>7.9699999999999993E-2</v>
      </c>
      <c r="AP135" s="248">
        <v>0.1195</v>
      </c>
      <c r="AQ135" s="248">
        <v>0.19919999999999999</v>
      </c>
      <c r="AR135" s="248">
        <v>0.31869999999999998</v>
      </c>
    </row>
    <row r="136" spans="2:44" x14ac:dyDescent="0.2">
      <c r="B136" s="240">
        <v>106</v>
      </c>
      <c r="C136" s="240" t="s">
        <v>277</v>
      </c>
      <c r="D136" s="240" t="s">
        <v>278</v>
      </c>
      <c r="F136" s="241">
        <v>2011</v>
      </c>
      <c r="G136" s="241" t="s">
        <v>585</v>
      </c>
      <c r="H136" s="245">
        <v>2728.6943999999999</v>
      </c>
      <c r="I136" s="246">
        <v>0</v>
      </c>
      <c r="J136" s="241"/>
      <c r="K136" s="241"/>
      <c r="L136" s="247">
        <v>423.3</v>
      </c>
      <c r="M136" s="247">
        <v>677.28</v>
      </c>
      <c r="N136" s="247">
        <v>1439.22</v>
      </c>
      <c r="O136" s="247">
        <v>564.4</v>
      </c>
      <c r="P136" s="247">
        <v>564.4</v>
      </c>
      <c r="Q136" s="247">
        <v>874.82</v>
      </c>
      <c r="R136" s="247">
        <v>1495.66</v>
      </c>
      <c r="S136" s="247">
        <v>3358.1800000000003</v>
      </c>
      <c r="T136" s="247">
        <v>2222.3250000000003</v>
      </c>
      <c r="U136" s="247">
        <v>2222.3250000000003</v>
      </c>
      <c r="V136" s="247">
        <v>2222.3250000000003</v>
      </c>
      <c r="W136" s="247">
        <v>2222.3250000000003</v>
      </c>
      <c r="X136" s="247">
        <v>2222.3250000000003</v>
      </c>
      <c r="Y136" s="247">
        <v>2222.3250000000003</v>
      </c>
      <c r="Z136" s="247">
        <v>2222.3250000000003</v>
      </c>
      <c r="AA136" s="241" t="s">
        <v>500</v>
      </c>
      <c r="AB136" s="241"/>
      <c r="AC136" s="241"/>
      <c r="AD136" s="248">
        <v>0.15509999999999999</v>
      </c>
      <c r="AE136" s="248">
        <v>0.2482</v>
      </c>
      <c r="AF136" s="248">
        <v>0.52739999999999998</v>
      </c>
      <c r="AG136" s="248">
        <v>0.20680000000000001</v>
      </c>
      <c r="AH136" s="248">
        <v>0.20680000000000001</v>
      </c>
      <c r="AI136" s="248">
        <v>0.3206</v>
      </c>
      <c r="AJ136" s="248">
        <v>0.54810000000000003</v>
      </c>
      <c r="AK136" s="248">
        <v>1.2306999999999999</v>
      </c>
      <c r="AL136" s="248">
        <v>0.81440000000000001</v>
      </c>
      <c r="AM136" s="248">
        <v>0.81440000000000001</v>
      </c>
      <c r="AN136" s="248">
        <v>0.81440000000000001</v>
      </c>
      <c r="AO136" s="248">
        <v>0.81440000000000001</v>
      </c>
      <c r="AP136" s="248">
        <v>0.81440000000000001</v>
      </c>
      <c r="AQ136" s="248">
        <v>0.81440000000000001</v>
      </c>
      <c r="AR136" s="248">
        <v>0.81440000000000001</v>
      </c>
    </row>
    <row r="137" spans="2:44" x14ac:dyDescent="0.2">
      <c r="B137" s="240">
        <v>107</v>
      </c>
      <c r="C137" s="240" t="s">
        <v>279</v>
      </c>
      <c r="D137" s="240" t="s">
        <v>280</v>
      </c>
      <c r="F137" s="241">
        <v>2014</v>
      </c>
      <c r="G137" s="241" t="s">
        <v>586</v>
      </c>
      <c r="H137" s="245">
        <v>274.18977599999999</v>
      </c>
      <c r="I137" s="246">
        <v>0</v>
      </c>
      <c r="J137" s="241"/>
      <c r="K137" s="241"/>
      <c r="L137" s="247">
        <v>50</v>
      </c>
      <c r="M137" s="247">
        <v>90</v>
      </c>
      <c r="N137" s="247">
        <v>130</v>
      </c>
      <c r="O137" s="247">
        <v>50</v>
      </c>
      <c r="P137" s="247">
        <v>90</v>
      </c>
      <c r="Q137" s="247">
        <v>130</v>
      </c>
      <c r="R137" s="247">
        <v>290</v>
      </c>
      <c r="S137" s="247">
        <v>550</v>
      </c>
      <c r="T137" s="247">
        <v>40</v>
      </c>
      <c r="U137" s="247">
        <v>60</v>
      </c>
      <c r="V137" s="247">
        <v>80</v>
      </c>
      <c r="W137" s="247">
        <v>260</v>
      </c>
      <c r="X137" s="247">
        <v>380</v>
      </c>
      <c r="Y137" s="247">
        <v>630</v>
      </c>
      <c r="Z137" s="247">
        <v>1130</v>
      </c>
      <c r="AA137" s="241" t="s">
        <v>500</v>
      </c>
      <c r="AB137" s="241"/>
      <c r="AC137" s="241"/>
      <c r="AD137" s="248">
        <v>0.18240000000000001</v>
      </c>
      <c r="AE137" s="248">
        <v>0.32819999999999999</v>
      </c>
      <c r="AF137" s="248">
        <v>0.47410000000000002</v>
      </c>
      <c r="AG137" s="248">
        <v>0.18240000000000001</v>
      </c>
      <c r="AH137" s="248">
        <v>0.32819999999999999</v>
      </c>
      <c r="AI137" s="248">
        <v>0.47410000000000002</v>
      </c>
      <c r="AJ137" s="248">
        <v>1.0577000000000001</v>
      </c>
      <c r="AK137" s="248">
        <v>2.0059</v>
      </c>
      <c r="AL137" s="248">
        <v>0.1459</v>
      </c>
      <c r="AM137" s="248">
        <v>0.21879999999999999</v>
      </c>
      <c r="AN137" s="248">
        <v>0.2918</v>
      </c>
      <c r="AO137" s="248">
        <v>0.94820000000000004</v>
      </c>
      <c r="AP137" s="248">
        <v>1.3858999999999999</v>
      </c>
      <c r="AQ137" s="248">
        <v>2.2976999999999999</v>
      </c>
      <c r="AR137" s="248">
        <v>4.1212</v>
      </c>
    </row>
    <row r="138" spans="2:44" x14ac:dyDescent="0.2">
      <c r="B138" s="240">
        <v>108</v>
      </c>
      <c r="C138" s="240" t="s">
        <v>281</v>
      </c>
      <c r="D138" s="240" t="s">
        <v>282</v>
      </c>
      <c r="F138" s="241">
        <v>2011</v>
      </c>
      <c r="G138" s="241" t="s">
        <v>587</v>
      </c>
      <c r="H138" s="245">
        <v>38.958274127999999</v>
      </c>
      <c r="I138" s="246">
        <v>0</v>
      </c>
      <c r="J138" s="241"/>
      <c r="K138" s="241"/>
      <c r="L138" s="247">
        <v>3.6539999999999999</v>
      </c>
      <c r="M138" s="247">
        <v>4.2629999999999999</v>
      </c>
      <c r="N138" s="247">
        <v>6.09</v>
      </c>
      <c r="O138" s="247">
        <v>3.6539999999999999</v>
      </c>
      <c r="P138" s="247">
        <v>4.8719999999999999</v>
      </c>
      <c r="Q138" s="247">
        <v>6.09</v>
      </c>
      <c r="R138" s="247">
        <v>9.1349999999999998</v>
      </c>
      <c r="S138" s="247">
        <v>18.27</v>
      </c>
      <c r="T138" s="247">
        <v>3.0449999999999999</v>
      </c>
      <c r="U138" s="247">
        <v>3.0449999999999999</v>
      </c>
      <c r="V138" s="247">
        <v>3.0449999999999999</v>
      </c>
      <c r="W138" s="247">
        <v>4.8719999999999999</v>
      </c>
      <c r="X138" s="247">
        <v>7.9169999999999998</v>
      </c>
      <c r="Y138" s="247">
        <v>10.962</v>
      </c>
      <c r="Z138" s="247">
        <v>20.097000000000001</v>
      </c>
      <c r="AA138" s="241" t="s">
        <v>500</v>
      </c>
      <c r="AB138" s="241"/>
      <c r="AC138" s="241"/>
      <c r="AD138" s="248">
        <v>9.3799999999999994E-2</v>
      </c>
      <c r="AE138" s="248">
        <v>0.1094</v>
      </c>
      <c r="AF138" s="248">
        <v>0.15629999999999999</v>
      </c>
      <c r="AG138" s="248">
        <v>9.3799999999999994E-2</v>
      </c>
      <c r="AH138" s="248">
        <v>0.12509999999999999</v>
      </c>
      <c r="AI138" s="248">
        <v>0.15629999999999999</v>
      </c>
      <c r="AJ138" s="248">
        <v>0.23449999999999999</v>
      </c>
      <c r="AK138" s="248">
        <v>0.46899999999999997</v>
      </c>
      <c r="AL138" s="248">
        <v>7.8200000000000006E-2</v>
      </c>
      <c r="AM138" s="248">
        <v>7.8200000000000006E-2</v>
      </c>
      <c r="AN138" s="248">
        <v>7.8200000000000006E-2</v>
      </c>
      <c r="AO138" s="248">
        <v>0.12509999999999999</v>
      </c>
      <c r="AP138" s="248">
        <v>0.20319999999999999</v>
      </c>
      <c r="AQ138" s="248">
        <v>0.28139999999999998</v>
      </c>
      <c r="AR138" s="248">
        <v>0.51590000000000003</v>
      </c>
    </row>
    <row r="139" spans="2:44" x14ac:dyDescent="0.2">
      <c r="B139" s="240">
        <v>109</v>
      </c>
      <c r="C139" s="240" t="s">
        <v>283</v>
      </c>
      <c r="D139" s="240" t="s">
        <v>284</v>
      </c>
      <c r="F139" s="241">
        <v>2011</v>
      </c>
      <c r="G139" s="241" t="s">
        <v>588</v>
      </c>
      <c r="H139" s="245">
        <v>4.2940399999999999</v>
      </c>
      <c r="I139" s="246">
        <v>0.2</v>
      </c>
      <c r="J139" s="241"/>
      <c r="K139" s="241"/>
      <c r="L139" s="247">
        <v>2.75</v>
      </c>
      <c r="M139" s="247">
        <v>3.3000000000000003</v>
      </c>
      <c r="N139" s="247">
        <v>4.07</v>
      </c>
      <c r="O139" s="247">
        <v>2.75</v>
      </c>
      <c r="P139" s="247">
        <v>3.3000000000000003</v>
      </c>
      <c r="Q139" s="247">
        <v>4.07</v>
      </c>
      <c r="R139" s="247">
        <v>6.2700000000000005</v>
      </c>
      <c r="S139" s="247">
        <v>10.67</v>
      </c>
      <c r="T139" s="247">
        <v>2.75</v>
      </c>
      <c r="U139" s="247">
        <v>3.3000000000000003</v>
      </c>
      <c r="V139" s="247">
        <v>4.07</v>
      </c>
      <c r="W139" s="247">
        <v>6.2700000000000005</v>
      </c>
      <c r="X139" s="247">
        <v>10.67</v>
      </c>
      <c r="Y139" s="247">
        <v>10.67</v>
      </c>
      <c r="Z139" s="247">
        <v>10.67</v>
      </c>
      <c r="AA139" s="241" t="s">
        <v>537</v>
      </c>
      <c r="AB139" s="241"/>
      <c r="AC139" s="241"/>
      <c r="AD139" s="248">
        <v>0.64039999999999997</v>
      </c>
      <c r="AE139" s="248">
        <v>0.76849999999999996</v>
      </c>
      <c r="AF139" s="248">
        <v>0.94779999999999998</v>
      </c>
      <c r="AG139" s="248">
        <v>0.64039999999999997</v>
      </c>
      <c r="AH139" s="248">
        <v>0.76849999999999996</v>
      </c>
      <c r="AI139" s="248">
        <v>0.94779999999999998</v>
      </c>
      <c r="AJ139" s="248">
        <v>1.4601999999999999</v>
      </c>
      <c r="AK139" s="248">
        <v>2.4847999999999999</v>
      </c>
      <c r="AL139" s="248">
        <v>0.64039999999999997</v>
      </c>
      <c r="AM139" s="248">
        <v>0.76849999999999996</v>
      </c>
      <c r="AN139" s="248">
        <v>0.94779999999999998</v>
      </c>
      <c r="AO139" s="248">
        <v>1.4601999999999999</v>
      </c>
      <c r="AP139" s="248">
        <v>2.4847999999999999</v>
      </c>
      <c r="AQ139" s="248">
        <v>2.4847999999999999</v>
      </c>
      <c r="AR139" s="248">
        <v>2.4847999999999999</v>
      </c>
    </row>
    <row r="140" spans="2:44" x14ac:dyDescent="0.2">
      <c r="B140" s="240">
        <v>110</v>
      </c>
      <c r="C140" s="240" t="s">
        <v>285</v>
      </c>
      <c r="D140" s="240" t="s">
        <v>286</v>
      </c>
      <c r="F140" s="241">
        <v>2011</v>
      </c>
      <c r="G140" s="241" t="s">
        <v>589</v>
      </c>
      <c r="H140" s="245">
        <v>65.850999999999999</v>
      </c>
      <c r="I140" s="246">
        <v>0</v>
      </c>
      <c r="J140" s="241"/>
      <c r="K140" s="241"/>
      <c r="L140" s="247">
        <v>9.9629999999999992</v>
      </c>
      <c r="M140" s="247">
        <v>18.818999999999999</v>
      </c>
      <c r="N140" s="247">
        <v>32.103000000000002</v>
      </c>
      <c r="O140" s="247">
        <v>9.9629999999999992</v>
      </c>
      <c r="P140" s="247">
        <v>18.818999999999999</v>
      </c>
      <c r="Q140" s="247">
        <v>32.103000000000002</v>
      </c>
      <c r="R140" s="247">
        <v>49.814999999999998</v>
      </c>
      <c r="S140" s="247">
        <v>75.275999999999996</v>
      </c>
      <c r="T140" s="247">
        <v>9.9629999999999992</v>
      </c>
      <c r="U140" s="247">
        <v>18.818999999999999</v>
      </c>
      <c r="V140" s="247">
        <v>32.103000000000002</v>
      </c>
      <c r="W140" s="247">
        <v>49.814999999999998</v>
      </c>
      <c r="X140" s="247">
        <v>75.275999999999996</v>
      </c>
      <c r="Y140" s="247">
        <v>99.63</v>
      </c>
      <c r="Z140" s="247">
        <v>125.09099999999999</v>
      </c>
      <c r="AA140" s="241" t="s">
        <v>500</v>
      </c>
      <c r="AB140" s="241"/>
      <c r="AC140" s="241"/>
      <c r="AD140" s="248">
        <v>0.15129999999999999</v>
      </c>
      <c r="AE140" s="248">
        <v>0.2858</v>
      </c>
      <c r="AF140" s="248">
        <v>0.48749999999999999</v>
      </c>
      <c r="AG140" s="248">
        <v>0.15129999999999999</v>
      </c>
      <c r="AH140" s="248">
        <v>0.2858</v>
      </c>
      <c r="AI140" s="248">
        <v>0.48749999999999999</v>
      </c>
      <c r="AJ140" s="248">
        <v>0.75649999999999995</v>
      </c>
      <c r="AK140" s="248">
        <v>1.1431</v>
      </c>
      <c r="AL140" s="248">
        <v>0.15129999999999999</v>
      </c>
      <c r="AM140" s="248">
        <v>0.2858</v>
      </c>
      <c r="AN140" s="248">
        <v>0.48749999999999999</v>
      </c>
      <c r="AO140" s="248">
        <v>0.75649999999999995</v>
      </c>
      <c r="AP140" s="248">
        <v>1.1431</v>
      </c>
      <c r="AQ140" s="248">
        <v>1.5129999999999999</v>
      </c>
      <c r="AR140" s="248">
        <v>1.8996</v>
      </c>
    </row>
    <row r="141" spans="2:44" x14ac:dyDescent="0.2">
      <c r="B141" s="240">
        <v>111</v>
      </c>
      <c r="C141" s="240" t="s">
        <v>287</v>
      </c>
      <c r="D141" s="240" t="s">
        <v>288</v>
      </c>
      <c r="F141" s="241">
        <v>2011</v>
      </c>
      <c r="G141" s="241" t="s">
        <v>590</v>
      </c>
      <c r="H141" s="245">
        <v>6787.8473759999988</v>
      </c>
      <c r="I141" s="246">
        <v>0</v>
      </c>
      <c r="J141" s="241"/>
      <c r="K141" s="241"/>
      <c r="L141" s="247">
        <v>782.59999999999991</v>
      </c>
      <c r="M141" s="247">
        <v>1006.1999999999999</v>
      </c>
      <c r="N141" s="247">
        <v>1117.9999999999998</v>
      </c>
      <c r="O141" s="247">
        <v>782.59999999999991</v>
      </c>
      <c r="P141" s="247">
        <v>1006.1999999999999</v>
      </c>
      <c r="Q141" s="247">
        <v>1117.9999999999998</v>
      </c>
      <c r="R141" s="247">
        <v>2012.3999999999999</v>
      </c>
      <c r="S141" s="247">
        <v>2683.2</v>
      </c>
      <c r="T141" s="247">
        <v>782.59999999999991</v>
      </c>
      <c r="U141" s="247">
        <v>1006.1999999999999</v>
      </c>
      <c r="V141" s="247">
        <v>1117.9999999999998</v>
      </c>
      <c r="W141" s="247">
        <v>2012.3999999999999</v>
      </c>
      <c r="X141" s="247">
        <v>2683.2</v>
      </c>
      <c r="Y141" s="247">
        <v>5030.9999999999991</v>
      </c>
      <c r="Z141" s="247">
        <v>7266.9999999999991</v>
      </c>
      <c r="AA141" s="241" t="s">
        <v>500</v>
      </c>
      <c r="AB141" s="241"/>
      <c r="AC141" s="241"/>
      <c r="AD141" s="248">
        <v>0.1153</v>
      </c>
      <c r="AE141" s="248">
        <v>0.1482</v>
      </c>
      <c r="AF141" s="248">
        <v>0.16470000000000001</v>
      </c>
      <c r="AG141" s="248">
        <v>0.1153</v>
      </c>
      <c r="AH141" s="248">
        <v>0.1482</v>
      </c>
      <c r="AI141" s="248">
        <v>0.16470000000000001</v>
      </c>
      <c r="AJ141" s="248">
        <v>0.29649999999999999</v>
      </c>
      <c r="AK141" s="248">
        <v>0.39529999999999998</v>
      </c>
      <c r="AL141" s="248">
        <v>0.1153</v>
      </c>
      <c r="AM141" s="248">
        <v>0.1482</v>
      </c>
      <c r="AN141" s="248">
        <v>0.16470000000000001</v>
      </c>
      <c r="AO141" s="248">
        <v>0.29649999999999999</v>
      </c>
      <c r="AP141" s="248">
        <v>0.39529999999999998</v>
      </c>
      <c r="AQ141" s="248">
        <v>0.74119999999999997</v>
      </c>
      <c r="AR141" s="248">
        <v>1.0706</v>
      </c>
    </row>
    <row r="142" spans="2:44" x14ac:dyDescent="0.2">
      <c r="B142" s="240">
        <v>112</v>
      </c>
      <c r="C142" s="240" t="s">
        <v>289</v>
      </c>
      <c r="D142" s="240" t="s">
        <v>290</v>
      </c>
      <c r="F142" s="241">
        <v>2014</v>
      </c>
      <c r="G142" s="241" t="s">
        <v>514</v>
      </c>
      <c r="H142" s="245">
        <v>1.4670399999999999</v>
      </c>
      <c r="I142" s="246">
        <v>0</v>
      </c>
      <c r="J142" s="241"/>
      <c r="K142" s="241"/>
      <c r="L142" s="247">
        <v>0.2</v>
      </c>
      <c r="M142" s="247">
        <v>0.35</v>
      </c>
      <c r="N142" s="247">
        <v>0.45</v>
      </c>
      <c r="O142" s="247">
        <v>0.2</v>
      </c>
      <c r="P142" s="247">
        <v>0.35</v>
      </c>
      <c r="Q142" s="247">
        <v>0.45</v>
      </c>
      <c r="R142" s="247">
        <v>0.95</v>
      </c>
      <c r="S142" s="247">
        <v>1.8</v>
      </c>
      <c r="T142" s="247">
        <v>0.2</v>
      </c>
      <c r="U142" s="247">
        <v>0.35</v>
      </c>
      <c r="V142" s="247">
        <v>0.45</v>
      </c>
      <c r="W142" s="247">
        <v>0.95</v>
      </c>
      <c r="X142" s="247">
        <v>1.8</v>
      </c>
      <c r="Y142" s="247">
        <v>3.7</v>
      </c>
      <c r="Z142" s="247">
        <v>7.4</v>
      </c>
      <c r="AA142" s="241" t="s">
        <v>577</v>
      </c>
      <c r="AB142" s="241"/>
      <c r="AC142" s="241"/>
      <c r="AD142" s="248">
        <v>0.1363</v>
      </c>
      <c r="AE142" s="248">
        <v>0.23860000000000001</v>
      </c>
      <c r="AF142" s="248">
        <v>0.30669999999999997</v>
      </c>
      <c r="AG142" s="248">
        <v>0.1363</v>
      </c>
      <c r="AH142" s="248">
        <v>0.23860000000000001</v>
      </c>
      <c r="AI142" s="248">
        <v>0.30669999999999997</v>
      </c>
      <c r="AJ142" s="248">
        <v>0.64759999999999995</v>
      </c>
      <c r="AK142" s="248">
        <v>1.2270000000000001</v>
      </c>
      <c r="AL142" s="248">
        <v>0.1363</v>
      </c>
      <c r="AM142" s="248">
        <v>0.23860000000000001</v>
      </c>
      <c r="AN142" s="248">
        <v>0.30669999999999997</v>
      </c>
      <c r="AO142" s="248">
        <v>0.64759999999999995</v>
      </c>
      <c r="AP142" s="248">
        <v>1.2270000000000001</v>
      </c>
      <c r="AQ142" s="248">
        <v>2.5221</v>
      </c>
      <c r="AR142" s="248">
        <v>5.0442</v>
      </c>
    </row>
    <row r="143" spans="2:44" x14ac:dyDescent="0.2">
      <c r="B143" s="240">
        <v>113</v>
      </c>
      <c r="C143" s="240" t="s">
        <v>291</v>
      </c>
      <c r="D143" s="240" t="s">
        <v>292</v>
      </c>
      <c r="F143" s="241">
        <v>2011</v>
      </c>
      <c r="G143" s="241" t="s">
        <v>591</v>
      </c>
      <c r="H143" s="245">
        <v>260.39138457600001</v>
      </c>
      <c r="I143" s="246">
        <v>0</v>
      </c>
      <c r="J143" s="241"/>
      <c r="K143" s="241"/>
      <c r="L143" s="247">
        <v>6.835</v>
      </c>
      <c r="M143" s="247">
        <v>13.67</v>
      </c>
      <c r="N143" s="247">
        <v>13.67</v>
      </c>
      <c r="O143" s="247">
        <v>6.835</v>
      </c>
      <c r="P143" s="247">
        <v>13.67</v>
      </c>
      <c r="Q143" s="247">
        <v>13.67</v>
      </c>
      <c r="R143" s="247">
        <v>27.34</v>
      </c>
      <c r="S143" s="247">
        <v>47.844999999999999</v>
      </c>
      <c r="T143" s="247">
        <v>6.835</v>
      </c>
      <c r="U143" s="247">
        <v>13.67</v>
      </c>
      <c r="V143" s="247">
        <v>13.67</v>
      </c>
      <c r="W143" s="247">
        <v>27.34</v>
      </c>
      <c r="X143" s="247">
        <v>47.844999999999999</v>
      </c>
      <c r="Y143" s="247">
        <v>82.02</v>
      </c>
      <c r="Z143" s="247">
        <v>116.19499999999999</v>
      </c>
      <c r="AA143" s="241" t="s">
        <v>500</v>
      </c>
      <c r="AB143" s="241"/>
      <c r="AC143" s="241"/>
      <c r="AD143" s="248">
        <v>2.6200000000000001E-2</v>
      </c>
      <c r="AE143" s="248">
        <v>5.2499999999999998E-2</v>
      </c>
      <c r="AF143" s="248">
        <v>5.2499999999999998E-2</v>
      </c>
      <c r="AG143" s="248">
        <v>2.6200000000000001E-2</v>
      </c>
      <c r="AH143" s="248">
        <v>5.2499999999999998E-2</v>
      </c>
      <c r="AI143" s="248">
        <v>5.2499999999999998E-2</v>
      </c>
      <c r="AJ143" s="248">
        <v>0.105</v>
      </c>
      <c r="AK143" s="248">
        <v>0.1837</v>
      </c>
      <c r="AL143" s="248">
        <v>2.6200000000000001E-2</v>
      </c>
      <c r="AM143" s="248">
        <v>5.2499999999999998E-2</v>
      </c>
      <c r="AN143" s="248">
        <v>5.2499999999999998E-2</v>
      </c>
      <c r="AO143" s="248">
        <v>0.105</v>
      </c>
      <c r="AP143" s="248">
        <v>0.1837</v>
      </c>
      <c r="AQ143" s="248">
        <v>0.315</v>
      </c>
      <c r="AR143" s="248">
        <v>0.44619999999999999</v>
      </c>
    </row>
    <row r="144" spans="2:44" x14ac:dyDescent="0.2">
      <c r="B144" s="240">
        <v>114</v>
      </c>
      <c r="C144" s="240" t="s">
        <v>293</v>
      </c>
      <c r="D144" s="240" t="s">
        <v>294</v>
      </c>
      <c r="F144" s="241">
        <v>2011</v>
      </c>
      <c r="G144" s="241" t="s">
        <v>592</v>
      </c>
      <c r="H144" s="245">
        <v>17.002406784000001</v>
      </c>
      <c r="I144" s="246">
        <v>0</v>
      </c>
      <c r="J144" s="241"/>
      <c r="K144" s="241"/>
      <c r="L144" s="247">
        <v>1.0335999999999999</v>
      </c>
      <c r="M144" s="247">
        <v>1.3376000000000001</v>
      </c>
      <c r="N144" s="247">
        <v>1.6416000000000002</v>
      </c>
      <c r="O144" s="247">
        <v>1.0335999999999999</v>
      </c>
      <c r="P144" s="247">
        <v>1.3376000000000001</v>
      </c>
      <c r="Q144" s="247">
        <v>1.6416000000000002</v>
      </c>
      <c r="R144" s="247">
        <v>2.9792000000000001</v>
      </c>
      <c r="S144" s="247">
        <v>5.6543999999999999</v>
      </c>
      <c r="T144" s="247">
        <v>1.0335999999999999</v>
      </c>
      <c r="U144" s="247">
        <v>1.3376000000000001</v>
      </c>
      <c r="V144" s="247">
        <v>1.6416000000000002</v>
      </c>
      <c r="W144" s="247">
        <v>2.9792000000000001</v>
      </c>
      <c r="X144" s="247">
        <v>5.6543999999999999</v>
      </c>
      <c r="Y144" s="247">
        <v>7.4175999999999993</v>
      </c>
      <c r="Z144" s="247">
        <v>13.2544</v>
      </c>
      <c r="AA144" s="241" t="s">
        <v>500</v>
      </c>
      <c r="AB144" s="241"/>
      <c r="AC144" s="241"/>
      <c r="AD144" s="248">
        <v>6.08E-2</v>
      </c>
      <c r="AE144" s="248">
        <v>7.8700000000000006E-2</v>
      </c>
      <c r="AF144" s="248">
        <v>9.6600000000000005E-2</v>
      </c>
      <c r="AG144" s="248">
        <v>6.08E-2</v>
      </c>
      <c r="AH144" s="248">
        <v>7.8700000000000006E-2</v>
      </c>
      <c r="AI144" s="248">
        <v>9.6600000000000005E-2</v>
      </c>
      <c r="AJ144" s="248">
        <v>0.17519999999999999</v>
      </c>
      <c r="AK144" s="248">
        <v>0.33260000000000001</v>
      </c>
      <c r="AL144" s="248">
        <v>6.08E-2</v>
      </c>
      <c r="AM144" s="248">
        <v>7.8700000000000006E-2</v>
      </c>
      <c r="AN144" s="248">
        <v>9.6600000000000005E-2</v>
      </c>
      <c r="AO144" s="248">
        <v>0.17519999999999999</v>
      </c>
      <c r="AP144" s="248">
        <v>0.33260000000000001</v>
      </c>
      <c r="AQ144" s="248">
        <v>0.43630000000000002</v>
      </c>
      <c r="AR144" s="248">
        <v>0.77959999999999996</v>
      </c>
    </row>
    <row r="145" spans="2:44" x14ac:dyDescent="0.2">
      <c r="B145" s="240">
        <v>115</v>
      </c>
      <c r="C145" s="240" t="s">
        <v>475</v>
      </c>
      <c r="D145" s="240" t="s">
        <v>476</v>
      </c>
      <c r="F145" s="241">
        <v>2014</v>
      </c>
      <c r="G145" s="241" t="s">
        <v>514</v>
      </c>
      <c r="H145" s="245">
        <v>1.4670399999999999</v>
      </c>
      <c r="I145" s="246">
        <v>0.15</v>
      </c>
      <c r="J145" s="241"/>
      <c r="K145" s="241"/>
      <c r="L145" s="247">
        <v>0.3</v>
      </c>
      <c r="M145" s="247">
        <v>0.6</v>
      </c>
      <c r="N145" s="247">
        <v>0.6</v>
      </c>
      <c r="O145" s="247">
        <v>0.3</v>
      </c>
      <c r="P145" s="247">
        <v>0.6</v>
      </c>
      <c r="Q145" s="247">
        <v>0.6</v>
      </c>
      <c r="R145" s="247">
        <v>0.8</v>
      </c>
      <c r="S145" s="247">
        <v>1</v>
      </c>
      <c r="T145" s="247">
        <v>0.3</v>
      </c>
      <c r="U145" s="247">
        <v>0.6</v>
      </c>
      <c r="V145" s="247">
        <v>0.6</v>
      </c>
      <c r="W145" s="247">
        <v>0.8</v>
      </c>
      <c r="X145" s="247">
        <v>1</v>
      </c>
      <c r="Y145" s="247">
        <v>1.5</v>
      </c>
      <c r="Z145" s="247">
        <v>2</v>
      </c>
      <c r="AA145" s="241" t="s">
        <v>500</v>
      </c>
      <c r="AB145" s="241"/>
      <c r="AC145" s="241"/>
      <c r="AD145" s="248">
        <v>0.20449999999999999</v>
      </c>
      <c r="AE145" s="248">
        <v>0.40899999999999997</v>
      </c>
      <c r="AF145" s="248">
        <v>0.40899999999999997</v>
      </c>
      <c r="AG145" s="248">
        <v>0.20449999999999999</v>
      </c>
      <c r="AH145" s="248">
        <v>0.40899999999999997</v>
      </c>
      <c r="AI145" s="248">
        <v>0.40899999999999997</v>
      </c>
      <c r="AJ145" s="248">
        <v>0.54530000000000001</v>
      </c>
      <c r="AK145" s="248">
        <v>0.68159999999999998</v>
      </c>
      <c r="AL145" s="248">
        <v>0.20449999999999999</v>
      </c>
      <c r="AM145" s="248">
        <v>0.40899999999999997</v>
      </c>
      <c r="AN145" s="248">
        <v>0.40899999999999997</v>
      </c>
      <c r="AO145" s="248">
        <v>0.54530000000000001</v>
      </c>
      <c r="AP145" s="248">
        <v>0.68159999999999998</v>
      </c>
      <c r="AQ145" s="248">
        <v>1.0225</v>
      </c>
      <c r="AR145" s="248">
        <v>1.3633</v>
      </c>
    </row>
    <row r="146" spans="2:44" x14ac:dyDescent="0.2">
      <c r="B146" s="240">
        <v>116</v>
      </c>
      <c r="C146" s="240" t="s">
        <v>295</v>
      </c>
      <c r="D146" s="240" t="s">
        <v>296</v>
      </c>
      <c r="F146" s="241">
        <v>2014</v>
      </c>
      <c r="G146" s="241" t="s">
        <v>593</v>
      </c>
      <c r="H146" s="245">
        <v>149.92415279999997</v>
      </c>
      <c r="I146" s="246">
        <v>0</v>
      </c>
      <c r="J146" s="241"/>
      <c r="K146" s="241"/>
      <c r="L146" s="247">
        <v>43.300000000000004</v>
      </c>
      <c r="M146" s="247">
        <v>43.300000000000004</v>
      </c>
      <c r="N146" s="247">
        <v>55.800000000000004</v>
      </c>
      <c r="O146" s="247">
        <v>43.300000000000004</v>
      </c>
      <c r="P146" s="247">
        <v>43.300000000000004</v>
      </c>
      <c r="Q146" s="247">
        <v>55.800000000000004</v>
      </c>
      <c r="R146" s="247">
        <v>72.3</v>
      </c>
      <c r="S146" s="247">
        <v>98.800000000000011</v>
      </c>
      <c r="T146" s="247">
        <v>43.300000000000004</v>
      </c>
      <c r="U146" s="247">
        <v>43.300000000000004</v>
      </c>
      <c r="V146" s="247">
        <v>55.800000000000004</v>
      </c>
      <c r="W146" s="247">
        <v>72.3</v>
      </c>
      <c r="X146" s="247">
        <v>98.800000000000011</v>
      </c>
      <c r="Y146" s="247">
        <v>141.80000000000001</v>
      </c>
      <c r="Z146" s="247">
        <v>214.8</v>
      </c>
      <c r="AA146" s="241" t="s">
        <v>594</v>
      </c>
      <c r="AB146" s="241"/>
      <c r="AC146" s="241"/>
      <c r="AD146" s="248">
        <v>0.2888</v>
      </c>
      <c r="AE146" s="248">
        <v>0.2888</v>
      </c>
      <c r="AF146" s="248">
        <v>0.37219999999999998</v>
      </c>
      <c r="AG146" s="248">
        <v>0.2888</v>
      </c>
      <c r="AH146" s="248">
        <v>0.2888</v>
      </c>
      <c r="AI146" s="248">
        <v>0.37219999999999998</v>
      </c>
      <c r="AJ146" s="248">
        <v>0.48220000000000002</v>
      </c>
      <c r="AK146" s="248">
        <v>0.65900000000000003</v>
      </c>
      <c r="AL146" s="248">
        <v>0.2888</v>
      </c>
      <c r="AM146" s="248">
        <v>0.2888</v>
      </c>
      <c r="AN146" s="248">
        <v>0.37219999999999998</v>
      </c>
      <c r="AO146" s="248">
        <v>0.48220000000000002</v>
      </c>
      <c r="AP146" s="248">
        <v>0.65900000000000003</v>
      </c>
      <c r="AQ146" s="248">
        <v>0.94579999999999997</v>
      </c>
      <c r="AR146" s="248">
        <v>1.4327000000000001</v>
      </c>
    </row>
    <row r="147" spans="2:44" x14ac:dyDescent="0.2">
      <c r="B147" s="240">
        <v>117</v>
      </c>
      <c r="C147" s="240" t="s">
        <v>297</v>
      </c>
      <c r="D147" s="240" t="s">
        <v>298</v>
      </c>
      <c r="F147" s="241">
        <v>2014</v>
      </c>
      <c r="G147" s="241" t="s">
        <v>569</v>
      </c>
      <c r="H147" s="245">
        <v>789.97169919999999</v>
      </c>
      <c r="I147" s="246">
        <v>0</v>
      </c>
      <c r="J147" s="241"/>
      <c r="K147" s="241"/>
      <c r="L147" s="247">
        <v>200</v>
      </c>
      <c r="M147" s="247">
        <v>365</v>
      </c>
      <c r="N147" s="247">
        <v>435</v>
      </c>
      <c r="O147" s="247">
        <v>200</v>
      </c>
      <c r="P147" s="247">
        <v>365</v>
      </c>
      <c r="Q147" s="247">
        <v>435</v>
      </c>
      <c r="R147" s="247">
        <v>795</v>
      </c>
      <c r="S147" s="247">
        <v>1330</v>
      </c>
      <c r="T147" s="247">
        <v>850</v>
      </c>
      <c r="U147" s="247">
        <v>850</v>
      </c>
      <c r="V147" s="247">
        <v>850</v>
      </c>
      <c r="W147" s="247">
        <v>1000</v>
      </c>
      <c r="X147" s="247">
        <v>1150</v>
      </c>
      <c r="Y147" s="247">
        <v>1450</v>
      </c>
      <c r="Z147" s="247">
        <v>2220</v>
      </c>
      <c r="AA147" s="241" t="s">
        <v>500</v>
      </c>
      <c r="AB147" s="241"/>
      <c r="AC147" s="241"/>
      <c r="AD147" s="248">
        <v>0.25319999999999998</v>
      </c>
      <c r="AE147" s="248">
        <v>0.46200000000000002</v>
      </c>
      <c r="AF147" s="248">
        <v>0.55069999999999997</v>
      </c>
      <c r="AG147" s="248">
        <v>0.25319999999999998</v>
      </c>
      <c r="AH147" s="248">
        <v>0.46200000000000002</v>
      </c>
      <c r="AI147" s="248">
        <v>0.55069999999999997</v>
      </c>
      <c r="AJ147" s="248">
        <v>1.0064</v>
      </c>
      <c r="AK147" s="248">
        <v>1.6836</v>
      </c>
      <c r="AL147" s="248">
        <v>1.0760000000000001</v>
      </c>
      <c r="AM147" s="248">
        <v>1.0760000000000001</v>
      </c>
      <c r="AN147" s="248">
        <v>1.0760000000000001</v>
      </c>
      <c r="AO147" s="248">
        <v>1.2659</v>
      </c>
      <c r="AP147" s="248">
        <v>1.4557</v>
      </c>
      <c r="AQ147" s="248">
        <v>1.8354999999999999</v>
      </c>
      <c r="AR147" s="248">
        <v>2.8102</v>
      </c>
    </row>
    <row r="148" spans="2:44" x14ac:dyDescent="0.2">
      <c r="B148" s="240">
        <v>118</v>
      </c>
      <c r="C148" s="240" t="s">
        <v>299</v>
      </c>
      <c r="D148" s="240" t="s">
        <v>300</v>
      </c>
      <c r="F148" s="241">
        <v>2011</v>
      </c>
      <c r="G148" s="241" t="s">
        <v>595</v>
      </c>
      <c r="H148" s="245">
        <v>2282.8610907040002</v>
      </c>
      <c r="I148" s="246">
        <v>0</v>
      </c>
      <c r="J148" s="241"/>
      <c r="K148" s="241"/>
      <c r="L148" s="247">
        <v>159.60000000000002</v>
      </c>
      <c r="M148" s="247">
        <v>232.75</v>
      </c>
      <c r="N148" s="247">
        <v>372.40000000000003</v>
      </c>
      <c r="O148" s="247">
        <v>159.60000000000002</v>
      </c>
      <c r="P148" s="247">
        <v>232.75</v>
      </c>
      <c r="Q148" s="247">
        <v>372.40000000000003</v>
      </c>
      <c r="R148" s="247">
        <v>591.85</v>
      </c>
      <c r="S148" s="247">
        <v>1163.75</v>
      </c>
      <c r="T148" s="247">
        <v>232.75</v>
      </c>
      <c r="U148" s="247">
        <v>232.75</v>
      </c>
      <c r="V148" s="247">
        <v>232.75</v>
      </c>
      <c r="W148" s="247">
        <v>312.55</v>
      </c>
      <c r="X148" s="247">
        <v>931</v>
      </c>
      <c r="Y148" s="247">
        <v>931</v>
      </c>
      <c r="Z148" s="247">
        <v>1403.15</v>
      </c>
      <c r="AA148" s="241" t="s">
        <v>500</v>
      </c>
      <c r="AB148" s="241"/>
      <c r="AC148" s="241"/>
      <c r="AD148" s="248">
        <v>6.9900000000000004E-2</v>
      </c>
      <c r="AE148" s="248">
        <v>0.10199999999999999</v>
      </c>
      <c r="AF148" s="248">
        <v>0.16309999999999999</v>
      </c>
      <c r="AG148" s="248">
        <v>6.9900000000000004E-2</v>
      </c>
      <c r="AH148" s="248">
        <v>0.10199999999999999</v>
      </c>
      <c r="AI148" s="248">
        <v>0.16309999999999999</v>
      </c>
      <c r="AJ148" s="248">
        <v>0.25929999999999997</v>
      </c>
      <c r="AK148" s="248">
        <v>0.50980000000000003</v>
      </c>
      <c r="AL148" s="248">
        <v>0.10199999999999999</v>
      </c>
      <c r="AM148" s="248">
        <v>0.10199999999999999</v>
      </c>
      <c r="AN148" s="248">
        <v>0.10199999999999999</v>
      </c>
      <c r="AO148" s="248">
        <v>0.13689999999999999</v>
      </c>
      <c r="AP148" s="248">
        <v>0.4078</v>
      </c>
      <c r="AQ148" s="248">
        <v>0.4078</v>
      </c>
      <c r="AR148" s="248">
        <v>0.61460000000000004</v>
      </c>
    </row>
    <row r="149" spans="2:44" x14ac:dyDescent="0.2">
      <c r="B149" s="240">
        <v>119</v>
      </c>
      <c r="C149" s="240" t="s">
        <v>301</v>
      </c>
      <c r="D149" s="240" t="s">
        <v>302</v>
      </c>
      <c r="F149" s="241">
        <v>2011</v>
      </c>
      <c r="G149" s="241" t="s">
        <v>596</v>
      </c>
      <c r="H149" s="245">
        <v>92.863631999999996</v>
      </c>
      <c r="I149" s="246">
        <v>0</v>
      </c>
      <c r="J149" s="241"/>
      <c r="K149" s="241"/>
      <c r="L149" s="247">
        <v>6.42</v>
      </c>
      <c r="M149" s="247">
        <v>12.84</v>
      </c>
      <c r="N149" s="247">
        <v>32.1</v>
      </c>
      <c r="O149" s="247">
        <v>6.42</v>
      </c>
      <c r="P149" s="247">
        <v>19.260000000000002</v>
      </c>
      <c r="Q149" s="247">
        <v>32.1</v>
      </c>
      <c r="R149" s="247">
        <v>64.2</v>
      </c>
      <c r="S149" s="247">
        <v>160.5</v>
      </c>
      <c r="T149" s="247">
        <v>6.42</v>
      </c>
      <c r="U149" s="247">
        <v>6.42</v>
      </c>
      <c r="V149" s="247">
        <v>6.42</v>
      </c>
      <c r="W149" s="247">
        <v>19.260000000000002</v>
      </c>
      <c r="X149" s="247">
        <v>51.36</v>
      </c>
      <c r="Y149" s="247">
        <v>64.2</v>
      </c>
      <c r="Z149" s="247">
        <v>128.4</v>
      </c>
      <c r="AA149" s="241" t="s">
        <v>500</v>
      </c>
      <c r="AB149" s="241"/>
      <c r="AC149" s="241"/>
      <c r="AD149" s="248">
        <v>6.9099999999999995E-2</v>
      </c>
      <c r="AE149" s="248">
        <v>0.13830000000000001</v>
      </c>
      <c r="AF149" s="248">
        <v>0.34570000000000001</v>
      </c>
      <c r="AG149" s="248">
        <v>6.9099999999999995E-2</v>
      </c>
      <c r="AH149" s="248">
        <v>0.2074</v>
      </c>
      <c r="AI149" s="248">
        <v>0.34570000000000001</v>
      </c>
      <c r="AJ149" s="248">
        <v>0.69130000000000003</v>
      </c>
      <c r="AK149" s="248">
        <v>1.7282999999999999</v>
      </c>
      <c r="AL149" s="248">
        <v>6.9099999999999995E-2</v>
      </c>
      <c r="AM149" s="248">
        <v>6.9099999999999995E-2</v>
      </c>
      <c r="AN149" s="248">
        <v>6.9099999999999995E-2</v>
      </c>
      <c r="AO149" s="248">
        <v>0.2074</v>
      </c>
      <c r="AP149" s="248">
        <v>0.55310000000000004</v>
      </c>
      <c r="AQ149" s="248">
        <v>0.69130000000000003</v>
      </c>
      <c r="AR149" s="248">
        <v>1.3827</v>
      </c>
    </row>
    <row r="150" spans="2:44" x14ac:dyDescent="0.2">
      <c r="B150" s="240">
        <v>120</v>
      </c>
      <c r="C150" s="240" t="s">
        <v>303</v>
      </c>
      <c r="D150" s="240" t="s">
        <v>304</v>
      </c>
      <c r="F150" s="241">
        <v>2011</v>
      </c>
      <c r="G150" s="241" t="s">
        <v>597</v>
      </c>
      <c r="H150" s="245">
        <v>788.76432527999998</v>
      </c>
      <c r="I150" s="246">
        <v>0</v>
      </c>
      <c r="J150" s="241"/>
      <c r="K150" s="241"/>
      <c r="L150" s="247">
        <v>195.125</v>
      </c>
      <c r="M150" s="247">
        <v>448.78750000000002</v>
      </c>
      <c r="N150" s="247">
        <v>448.78750000000002</v>
      </c>
      <c r="O150" s="247">
        <v>195.125</v>
      </c>
      <c r="P150" s="247">
        <v>448.78750000000002</v>
      </c>
      <c r="Q150" s="247">
        <v>448.78750000000002</v>
      </c>
      <c r="R150" s="247">
        <v>897.57500000000005</v>
      </c>
      <c r="S150" s="247">
        <v>1705.3924999999999</v>
      </c>
      <c r="T150" s="247">
        <v>195.125</v>
      </c>
      <c r="U150" s="247">
        <v>448.78750000000002</v>
      </c>
      <c r="V150" s="247">
        <v>448.78750000000002</v>
      </c>
      <c r="W150" s="247">
        <v>897.57500000000005</v>
      </c>
      <c r="X150" s="247">
        <v>1705.3924999999999</v>
      </c>
      <c r="Y150" s="247">
        <v>2897.8849999999998</v>
      </c>
      <c r="Z150" s="247">
        <v>4636.17</v>
      </c>
      <c r="AA150" s="241" t="s">
        <v>500</v>
      </c>
      <c r="AB150" s="241"/>
      <c r="AC150" s="241"/>
      <c r="AD150" s="248">
        <v>0.24740000000000001</v>
      </c>
      <c r="AE150" s="248">
        <v>0.56899999999999995</v>
      </c>
      <c r="AF150" s="248">
        <v>0.56899999999999995</v>
      </c>
      <c r="AG150" s="248">
        <v>0.24740000000000001</v>
      </c>
      <c r="AH150" s="248">
        <v>0.56899999999999995</v>
      </c>
      <c r="AI150" s="248">
        <v>0.56899999999999995</v>
      </c>
      <c r="AJ150" s="248">
        <v>1.1379999999999999</v>
      </c>
      <c r="AK150" s="248">
        <v>2.1621000000000001</v>
      </c>
      <c r="AL150" s="248">
        <v>0.24740000000000001</v>
      </c>
      <c r="AM150" s="248">
        <v>0.56899999999999995</v>
      </c>
      <c r="AN150" s="248">
        <v>0.56899999999999995</v>
      </c>
      <c r="AO150" s="248">
        <v>1.1379999999999999</v>
      </c>
      <c r="AP150" s="248">
        <v>2.1621000000000001</v>
      </c>
      <c r="AQ150" s="248">
        <v>3.6739999999999999</v>
      </c>
      <c r="AR150" s="248">
        <v>5.8777999999999997</v>
      </c>
    </row>
    <row r="151" spans="2:44" x14ac:dyDescent="0.2">
      <c r="B151" s="240">
        <v>121</v>
      </c>
      <c r="C151" s="240" t="s">
        <v>305</v>
      </c>
      <c r="D151" s="240" t="s">
        <v>306</v>
      </c>
      <c r="F151" s="241">
        <v>2011</v>
      </c>
      <c r="G151" s="241" t="s">
        <v>598</v>
      </c>
      <c r="H151" s="245">
        <v>29.596798479999997</v>
      </c>
      <c r="I151" s="246">
        <v>0</v>
      </c>
      <c r="J151" s="241"/>
      <c r="K151" s="241"/>
      <c r="L151" s="247">
        <v>0.57000000000000006</v>
      </c>
      <c r="M151" s="247">
        <v>0.71250000000000002</v>
      </c>
      <c r="N151" s="247">
        <v>0.92625000000000002</v>
      </c>
      <c r="O151" s="247">
        <v>0.57000000000000006</v>
      </c>
      <c r="P151" s="247">
        <v>0.71250000000000002</v>
      </c>
      <c r="Q151" s="247">
        <v>0.92625000000000002</v>
      </c>
      <c r="R151" s="247">
        <v>1.71</v>
      </c>
      <c r="S151" s="247">
        <v>1.9949999999999999</v>
      </c>
      <c r="T151" s="247">
        <v>0.99749999999999994</v>
      </c>
      <c r="U151" s="247">
        <v>0.99749999999999994</v>
      </c>
      <c r="V151" s="247">
        <v>0.99749999999999994</v>
      </c>
      <c r="W151" s="247">
        <v>1.71</v>
      </c>
      <c r="X151" s="247">
        <v>1.9949999999999999</v>
      </c>
      <c r="Y151" s="247">
        <v>2.4224999999999999</v>
      </c>
      <c r="Z151" s="247">
        <v>3.4912500000000004</v>
      </c>
      <c r="AA151" s="241" t="s">
        <v>500</v>
      </c>
      <c r="AB151" s="241"/>
      <c r="AC151" s="241"/>
      <c r="AD151" s="248">
        <v>1.9300000000000001E-2</v>
      </c>
      <c r="AE151" s="248">
        <v>2.41E-2</v>
      </c>
      <c r="AF151" s="248">
        <v>3.1300000000000001E-2</v>
      </c>
      <c r="AG151" s="248">
        <v>1.9300000000000001E-2</v>
      </c>
      <c r="AH151" s="248">
        <v>2.41E-2</v>
      </c>
      <c r="AI151" s="248">
        <v>3.1300000000000001E-2</v>
      </c>
      <c r="AJ151" s="248">
        <v>5.7799999999999997E-2</v>
      </c>
      <c r="AK151" s="248">
        <v>6.7400000000000002E-2</v>
      </c>
      <c r="AL151" s="248">
        <v>3.3700000000000001E-2</v>
      </c>
      <c r="AM151" s="248">
        <v>3.3700000000000001E-2</v>
      </c>
      <c r="AN151" s="248">
        <v>3.3700000000000001E-2</v>
      </c>
      <c r="AO151" s="248">
        <v>5.7799999999999997E-2</v>
      </c>
      <c r="AP151" s="248">
        <v>6.7400000000000002E-2</v>
      </c>
      <c r="AQ151" s="248">
        <v>8.1900000000000001E-2</v>
      </c>
      <c r="AR151" s="248">
        <v>0.11799999999999999</v>
      </c>
    </row>
    <row r="152" spans="2:44" x14ac:dyDescent="0.2">
      <c r="B152" s="240">
        <v>122</v>
      </c>
      <c r="C152" s="240" t="s">
        <v>309</v>
      </c>
      <c r="D152" s="240" t="s">
        <v>310</v>
      </c>
      <c r="F152" s="241">
        <v>2011</v>
      </c>
      <c r="G152" s="241" t="s">
        <v>599</v>
      </c>
      <c r="H152" s="245">
        <v>10527.112279999999</v>
      </c>
      <c r="I152" s="246">
        <v>0</v>
      </c>
      <c r="J152" s="241"/>
      <c r="K152" s="241"/>
      <c r="L152" s="247">
        <v>282.8</v>
      </c>
      <c r="M152" s="247">
        <v>494.9</v>
      </c>
      <c r="N152" s="247">
        <v>494.9</v>
      </c>
      <c r="O152" s="247">
        <v>282.8</v>
      </c>
      <c r="P152" s="247">
        <v>494.9</v>
      </c>
      <c r="Q152" s="247">
        <v>494.9</v>
      </c>
      <c r="R152" s="247">
        <v>989.8</v>
      </c>
      <c r="S152" s="247">
        <v>1484.6999999999998</v>
      </c>
      <c r="T152" s="247">
        <v>494.9</v>
      </c>
      <c r="U152" s="247">
        <v>494.9</v>
      </c>
      <c r="V152" s="247">
        <v>494.9</v>
      </c>
      <c r="W152" s="247">
        <v>777.69999999999993</v>
      </c>
      <c r="X152" s="247">
        <v>1979.6</v>
      </c>
      <c r="Y152" s="247">
        <v>1979.6</v>
      </c>
      <c r="Z152" s="247">
        <v>3393.6</v>
      </c>
      <c r="AA152" s="241" t="s">
        <v>500</v>
      </c>
      <c r="AB152" s="241"/>
      <c r="AC152" s="241"/>
      <c r="AD152" s="248">
        <v>2.69E-2</v>
      </c>
      <c r="AE152" s="248">
        <v>4.7E-2</v>
      </c>
      <c r="AF152" s="248">
        <v>4.7E-2</v>
      </c>
      <c r="AG152" s="248">
        <v>2.69E-2</v>
      </c>
      <c r="AH152" s="248">
        <v>4.7E-2</v>
      </c>
      <c r="AI152" s="248">
        <v>4.7E-2</v>
      </c>
      <c r="AJ152" s="248">
        <v>9.4E-2</v>
      </c>
      <c r="AK152" s="248">
        <v>0.14099999999999999</v>
      </c>
      <c r="AL152" s="248">
        <v>4.7E-2</v>
      </c>
      <c r="AM152" s="248">
        <v>4.7E-2</v>
      </c>
      <c r="AN152" s="248">
        <v>4.7E-2</v>
      </c>
      <c r="AO152" s="248">
        <v>7.3899999999999993E-2</v>
      </c>
      <c r="AP152" s="248">
        <v>0.188</v>
      </c>
      <c r="AQ152" s="248">
        <v>0.188</v>
      </c>
      <c r="AR152" s="248">
        <v>0.32240000000000002</v>
      </c>
    </row>
    <row r="153" spans="2:44" x14ac:dyDescent="0.2">
      <c r="B153" s="240">
        <v>123</v>
      </c>
      <c r="C153" s="240" t="s">
        <v>477</v>
      </c>
      <c r="D153" s="240" t="s">
        <v>478</v>
      </c>
      <c r="F153" s="241">
        <v>2011</v>
      </c>
      <c r="G153" s="241" t="s">
        <v>597</v>
      </c>
      <c r="H153" s="245">
        <v>788.76432527999998</v>
      </c>
      <c r="I153" s="246">
        <v>0</v>
      </c>
      <c r="J153" s="241"/>
      <c r="K153" s="241"/>
      <c r="L153" s="247">
        <v>225.8</v>
      </c>
      <c r="M153" s="247">
        <v>282.25</v>
      </c>
      <c r="N153" s="247">
        <v>282.25</v>
      </c>
      <c r="O153" s="247">
        <v>225.8</v>
      </c>
      <c r="P153" s="247">
        <v>225.8</v>
      </c>
      <c r="Q153" s="247">
        <v>282.25</v>
      </c>
      <c r="R153" s="247">
        <v>338.7</v>
      </c>
      <c r="S153" s="247">
        <v>395.15</v>
      </c>
      <c r="T153" s="247">
        <v>338.7</v>
      </c>
      <c r="U153" s="247">
        <v>338.7</v>
      </c>
      <c r="V153" s="247">
        <v>338.7</v>
      </c>
      <c r="W153" s="247">
        <v>451.6</v>
      </c>
      <c r="X153" s="247">
        <v>903.2</v>
      </c>
      <c r="Y153" s="247">
        <v>903.2</v>
      </c>
      <c r="Z153" s="247">
        <v>903.2</v>
      </c>
      <c r="AA153" s="241" t="s">
        <v>537</v>
      </c>
      <c r="AB153" s="241"/>
      <c r="AC153" s="241"/>
      <c r="AD153" s="248">
        <v>0.2863</v>
      </c>
      <c r="AE153" s="248">
        <v>0.35780000000000001</v>
      </c>
      <c r="AF153" s="248">
        <v>0.35780000000000001</v>
      </c>
      <c r="AG153" s="248">
        <v>0.2863</v>
      </c>
      <c r="AH153" s="248">
        <v>0.2863</v>
      </c>
      <c r="AI153" s="248">
        <v>0.35780000000000001</v>
      </c>
      <c r="AJ153" s="248">
        <v>0.4294</v>
      </c>
      <c r="AK153" s="248">
        <v>0.501</v>
      </c>
      <c r="AL153" s="248">
        <v>0.4294</v>
      </c>
      <c r="AM153" s="248">
        <v>0.4294</v>
      </c>
      <c r="AN153" s="248">
        <v>0.4294</v>
      </c>
      <c r="AO153" s="248">
        <v>0.57250000000000001</v>
      </c>
      <c r="AP153" s="248">
        <v>1.1451</v>
      </c>
      <c r="AQ153" s="248">
        <v>1.1451</v>
      </c>
      <c r="AR153" s="248">
        <v>1.1451</v>
      </c>
    </row>
    <row r="154" spans="2:44" x14ac:dyDescent="0.2">
      <c r="B154" s="240">
        <v>124</v>
      </c>
      <c r="C154" s="240" t="s">
        <v>311</v>
      </c>
      <c r="D154" s="240" t="s">
        <v>312</v>
      </c>
      <c r="F154" s="241">
        <v>2014</v>
      </c>
      <c r="G154" s="241" t="s">
        <v>600</v>
      </c>
      <c r="H154" s="245">
        <v>68.540842319999996</v>
      </c>
      <c r="I154" s="246">
        <v>0</v>
      </c>
      <c r="J154" s="241"/>
      <c r="K154" s="241"/>
      <c r="L154" s="247">
        <v>25</v>
      </c>
      <c r="M154" s="247">
        <v>45</v>
      </c>
      <c r="N154" s="247">
        <v>55</v>
      </c>
      <c r="O154" s="247">
        <v>25</v>
      </c>
      <c r="P154" s="247">
        <v>45</v>
      </c>
      <c r="Q154" s="247">
        <v>55</v>
      </c>
      <c r="R154" s="247">
        <v>75</v>
      </c>
      <c r="S154" s="247">
        <v>85</v>
      </c>
      <c r="T154" s="247">
        <v>25</v>
      </c>
      <c r="U154" s="247">
        <v>45</v>
      </c>
      <c r="V154" s="247">
        <v>55</v>
      </c>
      <c r="W154" s="247">
        <v>75</v>
      </c>
      <c r="X154" s="247">
        <v>85</v>
      </c>
      <c r="Y154" s="247">
        <v>160</v>
      </c>
      <c r="Z154" s="247">
        <v>240</v>
      </c>
      <c r="AA154" s="241" t="s">
        <v>500</v>
      </c>
      <c r="AB154" s="241"/>
      <c r="AC154" s="241"/>
      <c r="AD154" s="248">
        <v>0.36470000000000002</v>
      </c>
      <c r="AE154" s="248">
        <v>0.65649999999999997</v>
      </c>
      <c r="AF154" s="248">
        <v>0.8024</v>
      </c>
      <c r="AG154" s="248">
        <v>0.36470000000000002</v>
      </c>
      <c r="AH154" s="248">
        <v>0.65649999999999997</v>
      </c>
      <c r="AI154" s="248">
        <v>0.8024</v>
      </c>
      <c r="AJ154" s="248">
        <v>1.0942000000000001</v>
      </c>
      <c r="AK154" s="248">
        <v>1.2401</v>
      </c>
      <c r="AL154" s="248">
        <v>0.36470000000000002</v>
      </c>
      <c r="AM154" s="248">
        <v>0.65649999999999997</v>
      </c>
      <c r="AN154" s="248">
        <v>0.8024</v>
      </c>
      <c r="AO154" s="248">
        <v>1.0942000000000001</v>
      </c>
      <c r="AP154" s="248">
        <v>1.2401</v>
      </c>
      <c r="AQ154" s="248">
        <v>2.3344</v>
      </c>
      <c r="AR154" s="248">
        <v>3.5015999999999998</v>
      </c>
    </row>
    <row r="155" spans="2:44" x14ac:dyDescent="0.2">
      <c r="B155" s="240">
        <v>125</v>
      </c>
      <c r="C155" s="240" t="s">
        <v>315</v>
      </c>
      <c r="D155" s="240" t="s">
        <v>316</v>
      </c>
      <c r="F155" s="241">
        <v>2011</v>
      </c>
      <c r="G155" s="241" t="s">
        <v>501</v>
      </c>
      <c r="H155" s="245">
        <v>1.6821999999999999</v>
      </c>
      <c r="I155" s="246">
        <v>0</v>
      </c>
      <c r="J155" s="241"/>
      <c r="K155" s="241"/>
      <c r="L155" s="247">
        <v>0.25</v>
      </c>
      <c r="M155" s="247">
        <v>0.3</v>
      </c>
      <c r="N155" s="247">
        <v>0.35</v>
      </c>
      <c r="O155" s="247">
        <v>0.25</v>
      </c>
      <c r="P155" s="247">
        <v>0.3</v>
      </c>
      <c r="Q155" s="247">
        <v>0.35</v>
      </c>
      <c r="R155" s="247">
        <v>0.4</v>
      </c>
      <c r="S155" s="247">
        <v>0.45</v>
      </c>
      <c r="T155" s="247">
        <v>0.4</v>
      </c>
      <c r="U155" s="247">
        <v>0.4</v>
      </c>
      <c r="V155" s="247">
        <v>0.4</v>
      </c>
      <c r="W155" s="247">
        <v>0.5</v>
      </c>
      <c r="X155" s="247">
        <v>1</v>
      </c>
      <c r="Y155" s="247">
        <v>1</v>
      </c>
      <c r="Z155" s="247">
        <v>1.5</v>
      </c>
      <c r="AA155" s="241" t="s">
        <v>500</v>
      </c>
      <c r="AB155" s="241"/>
      <c r="AC155" s="241"/>
      <c r="AD155" s="248">
        <v>0.14860000000000001</v>
      </c>
      <c r="AE155" s="248">
        <v>0.17829999999999999</v>
      </c>
      <c r="AF155" s="248">
        <v>0.20810000000000001</v>
      </c>
      <c r="AG155" s="248">
        <v>0.14860000000000001</v>
      </c>
      <c r="AH155" s="248">
        <v>0.17829999999999999</v>
      </c>
      <c r="AI155" s="248">
        <v>0.20810000000000001</v>
      </c>
      <c r="AJ155" s="248">
        <v>0.23780000000000001</v>
      </c>
      <c r="AK155" s="248">
        <v>0.26750000000000002</v>
      </c>
      <c r="AL155" s="248">
        <v>0.23780000000000001</v>
      </c>
      <c r="AM155" s="248">
        <v>0.23780000000000001</v>
      </c>
      <c r="AN155" s="248">
        <v>0.23780000000000001</v>
      </c>
      <c r="AO155" s="248">
        <v>0.29720000000000002</v>
      </c>
      <c r="AP155" s="248">
        <v>0.59450000000000003</v>
      </c>
      <c r="AQ155" s="248">
        <v>0.59450000000000003</v>
      </c>
      <c r="AR155" s="248">
        <v>0.89170000000000005</v>
      </c>
    </row>
    <row r="156" spans="2:44" x14ac:dyDescent="0.2">
      <c r="B156" s="240">
        <v>126</v>
      </c>
      <c r="C156" s="240" t="s">
        <v>479</v>
      </c>
      <c r="D156" s="240" t="s">
        <v>480</v>
      </c>
      <c r="F156" s="241">
        <v>2011</v>
      </c>
      <c r="G156" s="241" t="s">
        <v>601</v>
      </c>
      <c r="H156" s="245">
        <v>17.002406784000001</v>
      </c>
      <c r="I156" s="246">
        <v>0</v>
      </c>
      <c r="J156" s="241"/>
      <c r="K156" s="241"/>
      <c r="L156" s="247">
        <v>0.82109999999999994</v>
      </c>
      <c r="M156" s="247">
        <v>1.0557000000000001</v>
      </c>
      <c r="N156" s="247">
        <v>1.0557000000000001</v>
      </c>
      <c r="O156" s="247">
        <v>0.82109999999999994</v>
      </c>
      <c r="P156" s="247">
        <v>1.0557000000000001</v>
      </c>
      <c r="Q156" s="247">
        <v>1.0557000000000001</v>
      </c>
      <c r="R156" s="247">
        <v>1.6421999999999999</v>
      </c>
      <c r="S156" s="247">
        <v>1.8768000000000002</v>
      </c>
      <c r="T156" s="247">
        <v>0.82109999999999994</v>
      </c>
      <c r="U156" s="247">
        <v>1.0557000000000001</v>
      </c>
      <c r="V156" s="247">
        <v>1.0557000000000001</v>
      </c>
      <c r="W156" s="247">
        <v>1.6421999999999999</v>
      </c>
      <c r="X156" s="247">
        <v>1.8768000000000002</v>
      </c>
      <c r="Y156" s="247">
        <v>1.8768000000000002</v>
      </c>
      <c r="Z156" s="247">
        <v>1.8768000000000002</v>
      </c>
      <c r="AA156" s="241" t="s">
        <v>541</v>
      </c>
      <c r="AB156" s="241"/>
      <c r="AC156" s="241"/>
      <c r="AD156" s="248">
        <v>4.8300000000000003E-2</v>
      </c>
      <c r="AE156" s="248">
        <v>6.2100000000000002E-2</v>
      </c>
      <c r="AF156" s="248">
        <v>6.2100000000000002E-2</v>
      </c>
      <c r="AG156" s="248">
        <v>4.8300000000000003E-2</v>
      </c>
      <c r="AH156" s="248">
        <v>6.2100000000000002E-2</v>
      </c>
      <c r="AI156" s="248">
        <v>6.2100000000000002E-2</v>
      </c>
      <c r="AJ156" s="248">
        <v>9.6600000000000005E-2</v>
      </c>
      <c r="AK156" s="248">
        <v>0.1104</v>
      </c>
      <c r="AL156" s="248">
        <v>4.8300000000000003E-2</v>
      </c>
      <c r="AM156" s="248">
        <v>6.2100000000000002E-2</v>
      </c>
      <c r="AN156" s="248">
        <v>6.2100000000000002E-2</v>
      </c>
      <c r="AO156" s="248">
        <v>9.6600000000000005E-2</v>
      </c>
      <c r="AP156" s="248">
        <v>0.1104</v>
      </c>
      <c r="AQ156" s="248">
        <v>0.1104</v>
      </c>
      <c r="AR156" s="248">
        <v>0.1104</v>
      </c>
    </row>
    <row r="157" spans="2:44" x14ac:dyDescent="0.2">
      <c r="B157" s="240">
        <v>127</v>
      </c>
      <c r="C157" s="240" t="s">
        <v>321</v>
      </c>
      <c r="D157" s="240" t="s">
        <v>322</v>
      </c>
      <c r="F157" s="241">
        <v>2011</v>
      </c>
      <c r="G157" s="241" t="s">
        <v>602</v>
      </c>
      <c r="H157" s="245">
        <v>1510.244328</v>
      </c>
      <c r="I157" s="246">
        <v>0</v>
      </c>
      <c r="J157" s="241"/>
      <c r="K157" s="241"/>
      <c r="L157" s="247">
        <v>4.516</v>
      </c>
      <c r="M157" s="247">
        <v>9.032</v>
      </c>
      <c r="N157" s="247">
        <v>22.58</v>
      </c>
      <c r="O157" s="247">
        <v>4.516</v>
      </c>
      <c r="P157" s="247">
        <v>13.548</v>
      </c>
      <c r="Q157" s="247">
        <v>22.58</v>
      </c>
      <c r="R157" s="247">
        <v>45.16</v>
      </c>
      <c r="S157" s="247">
        <v>112.9</v>
      </c>
      <c r="T157" s="247">
        <v>4.516</v>
      </c>
      <c r="U157" s="247">
        <v>13.548</v>
      </c>
      <c r="V157" s="247">
        <v>22.58</v>
      </c>
      <c r="W157" s="247">
        <v>58.707999999999998</v>
      </c>
      <c r="X157" s="247">
        <v>112.9</v>
      </c>
      <c r="Y157" s="247">
        <v>171.608</v>
      </c>
      <c r="Z157" s="247">
        <v>338.7</v>
      </c>
      <c r="AA157" s="241" t="s">
        <v>500</v>
      </c>
      <c r="AB157" s="241"/>
      <c r="AC157" s="241"/>
      <c r="AD157" s="248">
        <v>3.0000000000000001E-3</v>
      </c>
      <c r="AE157" s="248">
        <v>6.0000000000000001E-3</v>
      </c>
      <c r="AF157" s="248">
        <v>1.4999999999999999E-2</v>
      </c>
      <c r="AG157" s="248">
        <v>3.0000000000000001E-3</v>
      </c>
      <c r="AH157" s="248">
        <v>8.9999999999999993E-3</v>
      </c>
      <c r="AI157" s="248">
        <v>1.4999999999999999E-2</v>
      </c>
      <c r="AJ157" s="248">
        <v>2.9899999999999999E-2</v>
      </c>
      <c r="AK157" s="248">
        <v>7.4800000000000005E-2</v>
      </c>
      <c r="AL157" s="248">
        <v>3.0000000000000001E-3</v>
      </c>
      <c r="AM157" s="248">
        <v>8.9999999999999993E-3</v>
      </c>
      <c r="AN157" s="248">
        <v>1.4999999999999999E-2</v>
      </c>
      <c r="AO157" s="248">
        <v>3.8899999999999997E-2</v>
      </c>
      <c r="AP157" s="248">
        <v>7.4800000000000005E-2</v>
      </c>
      <c r="AQ157" s="248">
        <v>0.11360000000000001</v>
      </c>
      <c r="AR157" s="248">
        <v>0.2243</v>
      </c>
    </row>
    <row r="158" spans="2:44" x14ac:dyDescent="0.2">
      <c r="B158" s="240">
        <v>128</v>
      </c>
      <c r="C158" s="240" t="s">
        <v>323</v>
      </c>
      <c r="D158" s="240" t="s">
        <v>324</v>
      </c>
      <c r="F158" s="241">
        <v>2011</v>
      </c>
      <c r="G158" s="241" t="s">
        <v>603</v>
      </c>
      <c r="H158" s="245">
        <v>426.87211070399997</v>
      </c>
      <c r="I158" s="246">
        <v>0</v>
      </c>
      <c r="J158" s="241"/>
      <c r="K158" s="241"/>
      <c r="L158" s="247">
        <v>113.1</v>
      </c>
      <c r="M158" s="247">
        <v>113.1</v>
      </c>
      <c r="N158" s="247">
        <v>113.1</v>
      </c>
      <c r="O158" s="247">
        <v>113.1</v>
      </c>
      <c r="P158" s="247">
        <v>113.1</v>
      </c>
      <c r="Q158" s="247">
        <v>113.1</v>
      </c>
      <c r="R158" s="247">
        <v>350.61</v>
      </c>
      <c r="S158" s="247">
        <v>350.61</v>
      </c>
      <c r="T158" s="247">
        <v>113.1</v>
      </c>
      <c r="U158" s="247">
        <v>113.1</v>
      </c>
      <c r="V158" s="247">
        <v>113.1</v>
      </c>
      <c r="W158" s="247">
        <v>350.61</v>
      </c>
      <c r="X158" s="247">
        <v>497.64</v>
      </c>
      <c r="Y158" s="247">
        <v>497.64</v>
      </c>
      <c r="Z158" s="247">
        <v>497.64</v>
      </c>
      <c r="AA158" s="241" t="s">
        <v>500</v>
      </c>
      <c r="AB158" s="241"/>
      <c r="AC158" s="241"/>
      <c r="AD158" s="248">
        <v>0.26500000000000001</v>
      </c>
      <c r="AE158" s="248">
        <v>0.26500000000000001</v>
      </c>
      <c r="AF158" s="248">
        <v>0.26500000000000001</v>
      </c>
      <c r="AG158" s="248">
        <v>0.26500000000000001</v>
      </c>
      <c r="AH158" s="248">
        <v>0.26500000000000001</v>
      </c>
      <c r="AI158" s="248">
        <v>0.26500000000000001</v>
      </c>
      <c r="AJ158" s="248">
        <v>0.82130000000000003</v>
      </c>
      <c r="AK158" s="248">
        <v>0.82130000000000003</v>
      </c>
      <c r="AL158" s="248">
        <v>0.26500000000000001</v>
      </c>
      <c r="AM158" s="248">
        <v>0.26500000000000001</v>
      </c>
      <c r="AN158" s="248">
        <v>0.26500000000000001</v>
      </c>
      <c r="AO158" s="248">
        <v>0.82130000000000003</v>
      </c>
      <c r="AP158" s="248">
        <v>1.1657999999999999</v>
      </c>
      <c r="AQ158" s="248">
        <v>1.1657999999999999</v>
      </c>
      <c r="AR158" s="248">
        <v>1.1657999999999999</v>
      </c>
    </row>
    <row r="159" spans="2:44" x14ac:dyDescent="0.2">
      <c r="B159" s="240">
        <v>129</v>
      </c>
      <c r="C159" s="240" t="s">
        <v>329</v>
      </c>
      <c r="D159" s="240" t="s">
        <v>330</v>
      </c>
      <c r="F159" s="241">
        <v>2011</v>
      </c>
      <c r="G159" s="241" t="s">
        <v>569</v>
      </c>
      <c r="H159" s="245">
        <v>789.97169919999999</v>
      </c>
      <c r="I159" s="246">
        <v>0</v>
      </c>
      <c r="J159" s="241"/>
      <c r="K159" s="241"/>
      <c r="L159" s="247">
        <v>306</v>
      </c>
      <c r="M159" s="247">
        <v>984.30000000000007</v>
      </c>
      <c r="N159" s="247">
        <v>1494.3</v>
      </c>
      <c r="O159" s="247">
        <v>306</v>
      </c>
      <c r="P159" s="247">
        <v>984.30000000000007</v>
      </c>
      <c r="Q159" s="247">
        <v>1494.3</v>
      </c>
      <c r="R159" s="247">
        <v>3432.3</v>
      </c>
      <c r="S159" s="247">
        <v>6568.8</v>
      </c>
      <c r="T159" s="247">
        <v>816</v>
      </c>
      <c r="U159" s="247">
        <v>816</v>
      </c>
      <c r="V159" s="247">
        <v>816</v>
      </c>
      <c r="W159" s="247">
        <v>816</v>
      </c>
      <c r="X159" s="247">
        <v>1606.5</v>
      </c>
      <c r="Y159" s="247">
        <v>1927.8</v>
      </c>
      <c r="Z159" s="247">
        <v>5349.9000000000005</v>
      </c>
      <c r="AA159" s="241" t="s">
        <v>500</v>
      </c>
      <c r="AB159" s="241"/>
      <c r="AC159" s="241"/>
      <c r="AD159" s="248">
        <v>0.38740000000000002</v>
      </c>
      <c r="AE159" s="248">
        <v>1.246</v>
      </c>
      <c r="AF159" s="248">
        <v>1.8915999999999999</v>
      </c>
      <c r="AG159" s="248">
        <v>0.38740000000000002</v>
      </c>
      <c r="AH159" s="248">
        <v>1.246</v>
      </c>
      <c r="AI159" s="248">
        <v>1.8915999999999999</v>
      </c>
      <c r="AJ159" s="248">
        <v>4.3448000000000002</v>
      </c>
      <c r="AK159" s="248">
        <v>8.3152000000000008</v>
      </c>
      <c r="AL159" s="248">
        <v>1.0328999999999999</v>
      </c>
      <c r="AM159" s="248">
        <v>1.0328999999999999</v>
      </c>
      <c r="AN159" s="248">
        <v>1.0328999999999999</v>
      </c>
      <c r="AO159" s="248">
        <v>1.0328999999999999</v>
      </c>
      <c r="AP159" s="248">
        <v>2.0335999999999999</v>
      </c>
      <c r="AQ159" s="248">
        <v>2.4403000000000001</v>
      </c>
      <c r="AR159" s="248">
        <v>6.7723000000000004</v>
      </c>
    </row>
    <row r="160" spans="2:44" x14ac:dyDescent="0.2">
      <c r="B160" s="240">
        <v>130</v>
      </c>
      <c r="C160" s="240" t="s">
        <v>331</v>
      </c>
      <c r="D160" s="240" t="s">
        <v>332</v>
      </c>
      <c r="F160" s="241">
        <v>2011</v>
      </c>
      <c r="G160" s="241" t="s">
        <v>604</v>
      </c>
      <c r="H160" s="245">
        <v>144.91499999999999</v>
      </c>
      <c r="I160" s="246">
        <v>0</v>
      </c>
      <c r="J160" s="241"/>
      <c r="K160" s="241"/>
      <c r="L160" s="247">
        <v>2.5859999999999999</v>
      </c>
      <c r="M160" s="247">
        <v>5.1719999999999997</v>
      </c>
      <c r="N160" s="247">
        <v>12.93</v>
      </c>
      <c r="O160" s="247">
        <v>2.5859999999999999</v>
      </c>
      <c r="P160" s="247">
        <v>6.4649999999999999</v>
      </c>
      <c r="Q160" s="247">
        <v>12.93</v>
      </c>
      <c r="R160" s="247">
        <v>25.86</v>
      </c>
      <c r="S160" s="247">
        <v>64.649999999999991</v>
      </c>
      <c r="T160" s="247">
        <v>5.1719999999999997</v>
      </c>
      <c r="U160" s="247">
        <v>5.1719999999999997</v>
      </c>
      <c r="V160" s="247">
        <v>12.93</v>
      </c>
      <c r="W160" s="247">
        <v>31.031999999999996</v>
      </c>
      <c r="X160" s="247">
        <v>64.649999999999991</v>
      </c>
      <c r="Y160" s="247">
        <v>95.681999999999988</v>
      </c>
      <c r="Z160" s="247">
        <v>193.95</v>
      </c>
      <c r="AA160" s="241" t="s">
        <v>500</v>
      </c>
      <c r="AB160" s="241"/>
      <c r="AC160" s="241"/>
      <c r="AD160" s="248">
        <v>1.78E-2</v>
      </c>
      <c r="AE160" s="248">
        <v>3.5700000000000003E-2</v>
      </c>
      <c r="AF160" s="248">
        <v>8.9200000000000002E-2</v>
      </c>
      <c r="AG160" s="248">
        <v>1.78E-2</v>
      </c>
      <c r="AH160" s="248">
        <v>4.4600000000000001E-2</v>
      </c>
      <c r="AI160" s="248">
        <v>8.9200000000000002E-2</v>
      </c>
      <c r="AJ160" s="248">
        <v>0.1784</v>
      </c>
      <c r="AK160" s="248">
        <v>0.4461</v>
      </c>
      <c r="AL160" s="248">
        <v>3.5700000000000003E-2</v>
      </c>
      <c r="AM160" s="248">
        <v>3.5700000000000003E-2</v>
      </c>
      <c r="AN160" s="248">
        <v>8.9200000000000002E-2</v>
      </c>
      <c r="AO160" s="248">
        <v>0.21410000000000001</v>
      </c>
      <c r="AP160" s="248">
        <v>0.4461</v>
      </c>
      <c r="AQ160" s="248">
        <v>0.6603</v>
      </c>
      <c r="AR160" s="248">
        <v>1.3384</v>
      </c>
    </row>
    <row r="161" spans="1:44" x14ac:dyDescent="0.2">
      <c r="B161" s="240">
        <v>131</v>
      </c>
      <c r="C161" s="240" t="s">
        <v>337</v>
      </c>
      <c r="D161" s="240" t="s">
        <v>338</v>
      </c>
      <c r="F161" s="241">
        <v>2014</v>
      </c>
      <c r="G161" s="241" t="s">
        <v>569</v>
      </c>
      <c r="H161" s="245">
        <v>789.97169919999999</v>
      </c>
      <c r="I161" s="246">
        <v>0</v>
      </c>
      <c r="J161" s="241"/>
      <c r="K161" s="241"/>
      <c r="L161" s="247">
        <v>300</v>
      </c>
      <c r="M161" s="247">
        <v>500</v>
      </c>
      <c r="N161" s="247">
        <v>800</v>
      </c>
      <c r="O161" s="247">
        <v>300</v>
      </c>
      <c r="P161" s="247">
        <v>500</v>
      </c>
      <c r="Q161" s="247">
        <v>800</v>
      </c>
      <c r="R161" s="247">
        <v>1000</v>
      </c>
      <c r="S161" s="247">
        <v>1600</v>
      </c>
      <c r="T161" s="247">
        <v>300</v>
      </c>
      <c r="U161" s="247">
        <v>500</v>
      </c>
      <c r="V161" s="247">
        <v>800</v>
      </c>
      <c r="W161" s="247">
        <v>1000</v>
      </c>
      <c r="X161" s="247">
        <v>1600</v>
      </c>
      <c r="Y161" s="247">
        <v>1600</v>
      </c>
      <c r="Z161" s="247">
        <v>1600</v>
      </c>
      <c r="AA161" s="241" t="s">
        <v>541</v>
      </c>
      <c r="AB161" s="241"/>
      <c r="AC161" s="241"/>
      <c r="AD161" s="248">
        <v>0.37980000000000003</v>
      </c>
      <c r="AE161" s="248">
        <v>0.63290000000000002</v>
      </c>
      <c r="AF161" s="248">
        <v>1.0126999999999999</v>
      </c>
      <c r="AG161" s="248">
        <v>0.37980000000000003</v>
      </c>
      <c r="AH161" s="248">
        <v>0.63290000000000002</v>
      </c>
      <c r="AI161" s="248">
        <v>1.0126999999999999</v>
      </c>
      <c r="AJ161" s="248">
        <v>1.2659</v>
      </c>
      <c r="AK161" s="248">
        <v>2.0253999999999999</v>
      </c>
      <c r="AL161" s="248">
        <v>0.37980000000000003</v>
      </c>
      <c r="AM161" s="248">
        <v>0.63290000000000002</v>
      </c>
      <c r="AN161" s="248">
        <v>1.0126999999999999</v>
      </c>
      <c r="AO161" s="248">
        <v>1.2659</v>
      </c>
      <c r="AP161" s="248">
        <v>2.0253999999999999</v>
      </c>
      <c r="AQ161" s="248">
        <v>2.0253999999999999</v>
      </c>
      <c r="AR161" s="248">
        <v>2.0253999999999999</v>
      </c>
    </row>
    <row r="162" spans="1:44" x14ac:dyDescent="0.2">
      <c r="B162" s="240">
        <v>132</v>
      </c>
      <c r="C162" s="240" t="s">
        <v>339</v>
      </c>
      <c r="D162" s="240" t="s">
        <v>340</v>
      </c>
      <c r="F162" s="241">
        <v>2011</v>
      </c>
      <c r="G162" s="241" t="s">
        <v>605</v>
      </c>
      <c r="H162" s="245">
        <v>2483.6987199999999</v>
      </c>
      <c r="I162" s="246">
        <v>0</v>
      </c>
      <c r="J162" s="241"/>
      <c r="K162" s="241"/>
      <c r="L162" s="247">
        <v>597.6</v>
      </c>
      <c r="M162" s="247">
        <v>863.2</v>
      </c>
      <c r="N162" s="247">
        <v>1062.4000000000001</v>
      </c>
      <c r="O162" s="247">
        <v>597.6</v>
      </c>
      <c r="P162" s="247">
        <v>863.2</v>
      </c>
      <c r="Q162" s="247">
        <v>1062.4000000000001</v>
      </c>
      <c r="R162" s="247">
        <v>1394.4</v>
      </c>
      <c r="S162" s="247">
        <v>2656</v>
      </c>
      <c r="T162" s="247">
        <v>929.6</v>
      </c>
      <c r="U162" s="247">
        <v>929.6</v>
      </c>
      <c r="V162" s="247">
        <v>929.6</v>
      </c>
      <c r="W162" s="247">
        <v>1593.6000000000001</v>
      </c>
      <c r="X162" s="247">
        <v>3054.4</v>
      </c>
      <c r="Y162" s="247">
        <v>3054.4</v>
      </c>
      <c r="Z162" s="247">
        <v>4648</v>
      </c>
      <c r="AA162" s="241" t="s">
        <v>500</v>
      </c>
      <c r="AB162" s="241"/>
      <c r="AC162" s="241"/>
      <c r="AD162" s="248">
        <v>0.24060000000000001</v>
      </c>
      <c r="AE162" s="248">
        <v>0.34749999999999998</v>
      </c>
      <c r="AF162" s="248">
        <v>0.42770000000000002</v>
      </c>
      <c r="AG162" s="248">
        <v>0.24060000000000001</v>
      </c>
      <c r="AH162" s="248">
        <v>0.34749999999999998</v>
      </c>
      <c r="AI162" s="248">
        <v>0.42770000000000002</v>
      </c>
      <c r="AJ162" s="248">
        <v>0.56140000000000001</v>
      </c>
      <c r="AK162" s="248">
        <v>1.0693999999999999</v>
      </c>
      <c r="AL162" s="248">
        <v>0.37430000000000002</v>
      </c>
      <c r="AM162" s="248">
        <v>0.37430000000000002</v>
      </c>
      <c r="AN162" s="248">
        <v>0.37430000000000002</v>
      </c>
      <c r="AO162" s="248">
        <v>0.64159999999999995</v>
      </c>
      <c r="AP162" s="248">
        <v>1.2298</v>
      </c>
      <c r="AQ162" s="248">
        <v>1.2298</v>
      </c>
      <c r="AR162" s="248">
        <v>1.8714</v>
      </c>
    </row>
    <row r="163" spans="1:44" x14ac:dyDescent="0.2">
      <c r="B163" s="240">
        <v>133</v>
      </c>
      <c r="C163" s="240" t="s">
        <v>341</v>
      </c>
      <c r="D163" s="240" t="s">
        <v>342</v>
      </c>
      <c r="F163" s="241">
        <v>2014</v>
      </c>
      <c r="G163" s="241" t="s">
        <v>606</v>
      </c>
      <c r="H163" s="245">
        <v>4071.0359999999996</v>
      </c>
      <c r="I163" s="246">
        <v>0</v>
      </c>
      <c r="J163" s="241"/>
      <c r="K163" s="241"/>
      <c r="L163" s="247">
        <v>700</v>
      </c>
      <c r="M163" s="247">
        <v>1000</v>
      </c>
      <c r="N163" s="247">
        <v>1500</v>
      </c>
      <c r="O163" s="247">
        <v>700</v>
      </c>
      <c r="P163" s="247">
        <v>1000</v>
      </c>
      <c r="Q163" s="247">
        <v>1500</v>
      </c>
      <c r="R163" s="247">
        <v>2100</v>
      </c>
      <c r="S163" s="247">
        <v>2500</v>
      </c>
      <c r="T163" s="247">
        <v>700</v>
      </c>
      <c r="U163" s="247">
        <v>1000</v>
      </c>
      <c r="V163" s="247">
        <v>1500</v>
      </c>
      <c r="W163" s="247">
        <v>2100</v>
      </c>
      <c r="X163" s="247">
        <v>2500</v>
      </c>
      <c r="Y163" s="247">
        <v>4100</v>
      </c>
      <c r="Z163" s="247">
        <v>8300</v>
      </c>
      <c r="AA163" s="241" t="s">
        <v>500</v>
      </c>
      <c r="AB163" s="241"/>
      <c r="AC163" s="241"/>
      <c r="AD163" s="248">
        <v>0.1719</v>
      </c>
      <c r="AE163" s="248">
        <v>0.24560000000000001</v>
      </c>
      <c r="AF163" s="248">
        <v>0.36849999999999999</v>
      </c>
      <c r="AG163" s="248">
        <v>0.1719</v>
      </c>
      <c r="AH163" s="248">
        <v>0.24560000000000001</v>
      </c>
      <c r="AI163" s="248">
        <v>0.36849999999999999</v>
      </c>
      <c r="AJ163" s="248">
        <v>0.51580000000000004</v>
      </c>
      <c r="AK163" s="248">
        <v>0.61409999999999998</v>
      </c>
      <c r="AL163" s="248">
        <v>0.1719</v>
      </c>
      <c r="AM163" s="248">
        <v>0.24560000000000001</v>
      </c>
      <c r="AN163" s="248">
        <v>0.36849999999999999</v>
      </c>
      <c r="AO163" s="248">
        <v>0.51580000000000004</v>
      </c>
      <c r="AP163" s="248">
        <v>0.61409999999999998</v>
      </c>
      <c r="AQ163" s="248">
        <v>1.0071000000000001</v>
      </c>
      <c r="AR163" s="248">
        <v>2.0388000000000002</v>
      </c>
    </row>
    <row r="164" spans="1:44" x14ac:dyDescent="0.2">
      <c r="B164" s="240">
        <v>134</v>
      </c>
      <c r="C164" s="240" t="s">
        <v>343</v>
      </c>
      <c r="D164" s="240" t="s">
        <v>344</v>
      </c>
      <c r="F164" s="241">
        <v>2014</v>
      </c>
      <c r="G164" s="241" t="s">
        <v>607</v>
      </c>
      <c r="H164" s="245">
        <v>3541.3758783999997</v>
      </c>
      <c r="I164" s="246">
        <v>0</v>
      </c>
      <c r="J164" s="241"/>
      <c r="K164" s="241"/>
      <c r="L164" s="247">
        <v>150</v>
      </c>
      <c r="M164" s="247">
        <v>170</v>
      </c>
      <c r="N164" s="247">
        <v>170</v>
      </c>
      <c r="O164" s="247">
        <v>150</v>
      </c>
      <c r="P164" s="247">
        <v>170</v>
      </c>
      <c r="Q164" s="247">
        <v>170</v>
      </c>
      <c r="R164" s="247">
        <v>300</v>
      </c>
      <c r="S164" s="247">
        <v>600</v>
      </c>
      <c r="T164" s="247">
        <v>150</v>
      </c>
      <c r="U164" s="247">
        <v>170</v>
      </c>
      <c r="V164" s="247">
        <v>170</v>
      </c>
      <c r="W164" s="247">
        <v>300</v>
      </c>
      <c r="X164" s="247">
        <v>600</v>
      </c>
      <c r="Y164" s="247">
        <v>600</v>
      </c>
      <c r="Z164" s="247">
        <v>600</v>
      </c>
      <c r="AA164" s="241" t="s">
        <v>541</v>
      </c>
      <c r="AB164" s="241"/>
      <c r="AC164" s="241"/>
      <c r="AD164" s="248">
        <v>4.24E-2</v>
      </c>
      <c r="AE164" s="248">
        <v>4.8000000000000001E-2</v>
      </c>
      <c r="AF164" s="248">
        <v>4.8000000000000001E-2</v>
      </c>
      <c r="AG164" s="248">
        <v>4.24E-2</v>
      </c>
      <c r="AH164" s="248">
        <v>4.8000000000000001E-2</v>
      </c>
      <c r="AI164" s="248">
        <v>4.8000000000000001E-2</v>
      </c>
      <c r="AJ164" s="248">
        <v>8.4699999999999998E-2</v>
      </c>
      <c r="AK164" s="248">
        <v>0.1694</v>
      </c>
      <c r="AL164" s="248">
        <v>4.24E-2</v>
      </c>
      <c r="AM164" s="248">
        <v>4.8000000000000001E-2</v>
      </c>
      <c r="AN164" s="248">
        <v>4.8000000000000001E-2</v>
      </c>
      <c r="AO164" s="248">
        <v>8.4699999999999998E-2</v>
      </c>
      <c r="AP164" s="248">
        <v>0.1694</v>
      </c>
      <c r="AQ164" s="248">
        <v>0.1694</v>
      </c>
      <c r="AR164" s="248">
        <v>0.1694</v>
      </c>
    </row>
    <row r="165" spans="1:44" x14ac:dyDescent="0.2">
      <c r="B165" s="240">
        <v>135</v>
      </c>
      <c r="C165" s="240" t="s">
        <v>345</v>
      </c>
      <c r="D165" s="240" t="s">
        <v>346</v>
      </c>
      <c r="F165" s="241">
        <v>2014</v>
      </c>
      <c r="G165" s="241" t="s">
        <v>608</v>
      </c>
      <c r="H165" s="245">
        <v>31109.243040000001</v>
      </c>
      <c r="I165" s="246">
        <v>0</v>
      </c>
      <c r="J165" s="241"/>
      <c r="K165" s="241"/>
      <c r="L165" s="247">
        <v>3500</v>
      </c>
      <c r="M165" s="247">
        <v>5000</v>
      </c>
      <c r="N165" s="247">
        <v>5000</v>
      </c>
      <c r="O165" s="247">
        <v>3500</v>
      </c>
      <c r="P165" s="247">
        <v>5000</v>
      </c>
      <c r="Q165" s="247">
        <v>5000</v>
      </c>
      <c r="R165" s="247">
        <v>7500</v>
      </c>
      <c r="S165" s="247">
        <v>11500</v>
      </c>
      <c r="T165" s="247">
        <v>3500</v>
      </c>
      <c r="U165" s="247">
        <v>5000</v>
      </c>
      <c r="V165" s="247">
        <v>5000</v>
      </c>
      <c r="W165" s="247">
        <v>7500</v>
      </c>
      <c r="X165" s="247">
        <v>11500</v>
      </c>
      <c r="Y165" s="247">
        <v>15500</v>
      </c>
      <c r="Z165" s="247">
        <v>27500</v>
      </c>
      <c r="AA165" s="241" t="s">
        <v>577</v>
      </c>
      <c r="AB165" s="241"/>
      <c r="AC165" s="241"/>
      <c r="AD165" s="248">
        <v>0.1125</v>
      </c>
      <c r="AE165" s="248">
        <v>0.16070000000000001</v>
      </c>
      <c r="AF165" s="248">
        <v>0.16070000000000001</v>
      </c>
      <c r="AG165" s="248">
        <v>0.1125</v>
      </c>
      <c r="AH165" s="248">
        <v>0.16070000000000001</v>
      </c>
      <c r="AI165" s="248">
        <v>0.16070000000000001</v>
      </c>
      <c r="AJ165" s="248">
        <v>0.24110000000000001</v>
      </c>
      <c r="AK165" s="248">
        <v>0.36969999999999997</v>
      </c>
      <c r="AL165" s="248">
        <v>0.1125</v>
      </c>
      <c r="AM165" s="248">
        <v>0.16070000000000001</v>
      </c>
      <c r="AN165" s="248">
        <v>0.16070000000000001</v>
      </c>
      <c r="AO165" s="248">
        <v>0.24110000000000001</v>
      </c>
      <c r="AP165" s="248">
        <v>0.36969999999999997</v>
      </c>
      <c r="AQ165" s="248">
        <v>0.49819999999999998</v>
      </c>
      <c r="AR165" s="248">
        <v>0.88400000000000001</v>
      </c>
    </row>
    <row r="166" spans="1:44" x14ac:dyDescent="0.2">
      <c r="B166" s="240">
        <v>136</v>
      </c>
      <c r="C166" s="240" t="s">
        <v>347</v>
      </c>
      <c r="D166" s="240" t="s">
        <v>348</v>
      </c>
      <c r="F166" s="241">
        <v>2011</v>
      </c>
      <c r="G166" s="241" t="s">
        <v>609</v>
      </c>
      <c r="H166" s="245">
        <v>153.2029872</v>
      </c>
      <c r="I166" s="246">
        <v>0</v>
      </c>
      <c r="J166" s="241"/>
      <c r="K166" s="241"/>
      <c r="L166" s="247">
        <v>41.48</v>
      </c>
      <c r="M166" s="247">
        <v>72.589999999999989</v>
      </c>
      <c r="N166" s="247">
        <v>103.69999999999999</v>
      </c>
      <c r="O166" s="247">
        <v>41.48</v>
      </c>
      <c r="P166" s="247">
        <v>72.589999999999989</v>
      </c>
      <c r="Q166" s="247">
        <v>103.69999999999999</v>
      </c>
      <c r="R166" s="247">
        <v>155.54999999999998</v>
      </c>
      <c r="S166" s="247">
        <v>207.39999999999998</v>
      </c>
      <c r="T166" s="247">
        <v>41.48</v>
      </c>
      <c r="U166" s="247">
        <v>72.589999999999989</v>
      </c>
      <c r="V166" s="247">
        <v>103.69999999999999</v>
      </c>
      <c r="W166" s="247">
        <v>155.54999999999998</v>
      </c>
      <c r="X166" s="247">
        <v>207.39999999999998</v>
      </c>
      <c r="Y166" s="247">
        <v>259.25</v>
      </c>
      <c r="Z166" s="247">
        <v>259.25</v>
      </c>
      <c r="AA166" s="241" t="s">
        <v>537</v>
      </c>
      <c r="AB166" s="241"/>
      <c r="AC166" s="241"/>
      <c r="AD166" s="248">
        <v>0.27079999999999999</v>
      </c>
      <c r="AE166" s="248">
        <v>0.4738</v>
      </c>
      <c r="AF166" s="248">
        <v>0.67689999999999995</v>
      </c>
      <c r="AG166" s="248">
        <v>0.27079999999999999</v>
      </c>
      <c r="AH166" s="248">
        <v>0.4738</v>
      </c>
      <c r="AI166" s="248">
        <v>0.67689999999999995</v>
      </c>
      <c r="AJ166" s="248">
        <v>1.0153000000000001</v>
      </c>
      <c r="AK166" s="248">
        <v>1.3537999999999999</v>
      </c>
      <c r="AL166" s="248">
        <v>0.27079999999999999</v>
      </c>
      <c r="AM166" s="248">
        <v>0.4738</v>
      </c>
      <c r="AN166" s="248">
        <v>0.67689999999999995</v>
      </c>
      <c r="AO166" s="248">
        <v>1.0153000000000001</v>
      </c>
      <c r="AP166" s="248">
        <v>1.3537999999999999</v>
      </c>
      <c r="AQ166" s="248">
        <v>1.6921999999999999</v>
      </c>
      <c r="AR166" s="248">
        <v>1.6921999999999999</v>
      </c>
    </row>
    <row r="167" spans="1:44" x14ac:dyDescent="0.2">
      <c r="A167" s="13"/>
      <c r="B167" s="13"/>
      <c r="C167" s="13"/>
      <c r="D167" s="13"/>
      <c r="E167" s="13"/>
      <c r="F167" s="241"/>
      <c r="G167" s="241"/>
      <c r="H167" s="241"/>
      <c r="I167" s="241"/>
      <c r="J167" s="241"/>
      <c r="K167" s="241"/>
      <c r="L167" s="241"/>
      <c r="M167" s="241"/>
      <c r="N167" s="241"/>
      <c r="O167" s="241"/>
      <c r="P167" s="241"/>
      <c r="Q167" s="241"/>
      <c r="R167" s="241"/>
      <c r="S167" s="241"/>
      <c r="T167" s="241"/>
      <c r="U167" s="241"/>
      <c r="V167" s="241"/>
      <c r="W167" s="241"/>
      <c r="X167" s="241"/>
      <c r="Y167" s="241"/>
      <c r="Z167" s="241"/>
      <c r="AA167" s="241"/>
      <c r="AB167" s="241"/>
      <c r="AC167" s="241"/>
      <c r="AD167" s="241"/>
      <c r="AE167" s="241"/>
      <c r="AF167" s="241"/>
      <c r="AG167" s="241"/>
      <c r="AH167" s="241"/>
      <c r="AI167" s="241"/>
      <c r="AJ167" s="241"/>
      <c r="AK167" s="241"/>
      <c r="AL167" s="241"/>
      <c r="AM167" s="241"/>
      <c r="AN167" s="241"/>
      <c r="AO167" s="241"/>
      <c r="AP167" s="241"/>
      <c r="AQ167" s="241"/>
      <c r="AR167" s="241"/>
    </row>
    <row r="168" spans="1:44" x14ac:dyDescent="0.2">
      <c r="A168" s="13"/>
      <c r="B168" s="13"/>
      <c r="C168" s="13"/>
      <c r="D168" s="13"/>
      <c r="E168" s="13"/>
      <c r="F168" s="241"/>
      <c r="G168" s="241"/>
      <c r="H168" s="241"/>
      <c r="I168" s="241"/>
      <c r="J168" s="241"/>
      <c r="K168" s="241"/>
      <c r="L168" s="241"/>
      <c r="M168" s="241"/>
      <c r="N168" s="241"/>
      <c r="O168" s="241"/>
      <c r="P168" s="241"/>
      <c r="Q168" s="241"/>
      <c r="R168" s="241"/>
      <c r="S168" s="241"/>
      <c r="T168" s="241"/>
      <c r="U168" s="241"/>
      <c r="V168" s="241"/>
      <c r="W168" s="241"/>
      <c r="X168" s="241"/>
      <c r="Y168" s="241"/>
      <c r="Z168" s="241"/>
      <c r="AA168" s="241"/>
      <c r="AB168" s="241"/>
      <c r="AC168" s="241"/>
      <c r="AD168" s="241"/>
      <c r="AE168" s="241"/>
      <c r="AF168" s="241"/>
      <c r="AG168" s="241"/>
      <c r="AH168" s="241"/>
      <c r="AI168" s="241"/>
      <c r="AJ168" s="241"/>
      <c r="AK168" s="241"/>
      <c r="AL168" s="241"/>
      <c r="AM168" s="241"/>
      <c r="AN168" s="241"/>
      <c r="AO168" s="241"/>
      <c r="AP168" s="241"/>
      <c r="AQ168" s="241"/>
      <c r="AR168" s="241"/>
    </row>
    <row r="169" spans="1:44" x14ac:dyDescent="0.2">
      <c r="A169" s="13"/>
      <c r="B169" s="13"/>
      <c r="C169" s="13"/>
      <c r="D169" s="13"/>
      <c r="E169" s="13"/>
      <c r="F169" s="241"/>
      <c r="G169" s="241"/>
      <c r="H169" s="241"/>
      <c r="I169" s="241"/>
      <c r="J169" s="241"/>
      <c r="K169" s="241"/>
      <c r="L169" s="241"/>
      <c r="M169" s="241"/>
      <c r="N169" s="241"/>
      <c r="O169" s="241"/>
      <c r="P169" s="241"/>
      <c r="Q169" s="241"/>
      <c r="R169" s="241"/>
      <c r="S169" s="241"/>
      <c r="T169" s="241"/>
      <c r="U169" s="241"/>
      <c r="V169" s="241"/>
      <c r="W169" s="241"/>
      <c r="X169" s="241"/>
      <c r="Y169" s="241"/>
      <c r="Z169" s="241"/>
      <c r="AA169" s="241"/>
      <c r="AB169" s="241"/>
      <c r="AC169" s="241"/>
      <c r="AD169" s="241"/>
      <c r="AE169" s="241"/>
      <c r="AF169" s="241"/>
      <c r="AG169" s="241"/>
      <c r="AH169" s="241"/>
      <c r="AI169" s="241"/>
      <c r="AJ169" s="241"/>
      <c r="AK169" s="241"/>
      <c r="AL169" s="241"/>
      <c r="AM169" s="241"/>
      <c r="AN169" s="241"/>
      <c r="AO169" s="241"/>
      <c r="AP169" s="241"/>
      <c r="AQ169" s="241"/>
      <c r="AR169" s="241"/>
    </row>
    <row r="170" spans="1:44" x14ac:dyDescent="0.2">
      <c r="A170" s="13"/>
      <c r="B170" s="13"/>
      <c r="C170" s="13"/>
      <c r="D170" s="13"/>
      <c r="E170" s="13"/>
      <c r="F170" s="241"/>
      <c r="G170" s="241"/>
      <c r="H170" s="241"/>
      <c r="I170" s="241"/>
      <c r="J170" s="241"/>
      <c r="K170" s="241"/>
      <c r="L170" s="249" t="s">
        <v>418</v>
      </c>
      <c r="M170" s="241"/>
      <c r="N170" s="241"/>
      <c r="O170" s="241"/>
      <c r="P170" s="241"/>
      <c r="Q170" s="241"/>
      <c r="R170" s="241"/>
      <c r="S170" s="241"/>
      <c r="T170" s="241"/>
      <c r="U170" s="241"/>
      <c r="V170" s="241"/>
      <c r="W170" s="241"/>
      <c r="X170" s="241"/>
      <c r="Y170" s="241"/>
      <c r="Z170" s="241"/>
      <c r="AA170" s="241"/>
      <c r="AB170" s="241"/>
      <c r="AC170" s="241"/>
      <c r="AD170" s="241"/>
      <c r="AE170" s="241"/>
      <c r="AF170" s="241"/>
      <c r="AG170" s="241"/>
      <c r="AH170" s="241"/>
      <c r="AI170" s="241"/>
      <c r="AJ170" s="241"/>
      <c r="AK170" s="241"/>
      <c r="AL170" s="241"/>
      <c r="AM170" s="241"/>
      <c r="AN170" s="241"/>
      <c r="AO170" s="241"/>
      <c r="AP170" s="241"/>
      <c r="AQ170" s="241"/>
      <c r="AR170" s="241"/>
    </row>
    <row r="171" spans="1:44" x14ac:dyDescent="0.2">
      <c r="A171" s="13"/>
      <c r="B171" s="13"/>
      <c r="C171" s="13"/>
      <c r="D171" s="13"/>
      <c r="E171" s="13"/>
      <c r="F171" s="241"/>
      <c r="G171" s="241"/>
      <c r="H171" s="241"/>
      <c r="I171" s="241"/>
      <c r="J171" s="241"/>
      <c r="K171" s="241"/>
      <c r="L171" s="241"/>
      <c r="M171" s="241"/>
      <c r="N171" s="241"/>
      <c r="O171" s="241"/>
      <c r="P171" s="241"/>
      <c r="Q171" s="241"/>
      <c r="R171" s="241"/>
      <c r="S171" s="241"/>
      <c r="T171" s="241"/>
      <c r="U171" s="241"/>
      <c r="V171" s="241"/>
      <c r="W171" s="241"/>
      <c r="X171" s="241"/>
      <c r="Y171" s="241"/>
      <c r="Z171" s="241"/>
      <c r="AA171" s="241"/>
      <c r="AB171" s="241"/>
      <c r="AC171" s="241"/>
      <c r="AD171" s="241"/>
      <c r="AE171" s="241"/>
      <c r="AF171" s="241"/>
      <c r="AG171" s="241"/>
      <c r="AH171" s="241"/>
      <c r="AI171" s="241"/>
      <c r="AJ171" s="241"/>
      <c r="AK171" s="241"/>
      <c r="AL171" s="241"/>
      <c r="AM171" s="241"/>
      <c r="AN171" s="241"/>
      <c r="AO171" s="241"/>
      <c r="AP171" s="241"/>
      <c r="AQ171" s="241"/>
      <c r="AR171" s="241"/>
    </row>
    <row r="172" spans="1:44" x14ac:dyDescent="0.2">
      <c r="A172" s="13"/>
      <c r="B172" s="13"/>
      <c r="C172" s="13"/>
      <c r="D172" s="13"/>
      <c r="E172" s="13"/>
      <c r="F172" s="241"/>
      <c r="G172" s="241"/>
      <c r="H172" s="241"/>
      <c r="I172" s="241"/>
      <c r="J172" s="241"/>
      <c r="K172" s="241"/>
      <c r="L172" s="241" t="s">
        <v>512</v>
      </c>
      <c r="M172" s="241" t="s">
        <v>610</v>
      </c>
      <c r="N172" s="241"/>
      <c r="O172" s="241"/>
      <c r="P172" s="241"/>
      <c r="Q172" s="241"/>
      <c r="R172" s="241"/>
      <c r="S172" s="241"/>
      <c r="T172" s="241"/>
      <c r="U172" s="241"/>
      <c r="V172" s="241"/>
      <c r="W172" s="241"/>
      <c r="X172" s="241"/>
      <c r="Y172" s="241"/>
      <c r="Z172" s="241"/>
      <c r="AA172" s="241"/>
      <c r="AB172" s="241"/>
      <c r="AC172" s="241"/>
      <c r="AD172" s="241"/>
      <c r="AE172" s="241"/>
      <c r="AF172" s="241"/>
      <c r="AG172" s="241"/>
      <c r="AH172" s="241"/>
      <c r="AI172" s="241"/>
      <c r="AJ172" s="241"/>
      <c r="AK172" s="241"/>
      <c r="AL172" s="241"/>
      <c r="AM172" s="241"/>
      <c r="AN172" s="241"/>
      <c r="AO172" s="241"/>
      <c r="AP172" s="241"/>
      <c r="AQ172" s="241"/>
      <c r="AR172" s="241"/>
    </row>
    <row r="173" spans="1:44" x14ac:dyDescent="0.2">
      <c r="A173" s="13"/>
      <c r="B173" s="13"/>
      <c r="C173" s="13"/>
      <c r="D173" s="13"/>
      <c r="E173" s="13"/>
      <c r="F173" s="241"/>
      <c r="G173" s="241"/>
      <c r="H173" s="241"/>
      <c r="I173" s="241"/>
      <c r="J173" s="241"/>
      <c r="K173" s="241"/>
      <c r="L173" s="241" t="s">
        <v>537</v>
      </c>
      <c r="M173" s="241" t="s">
        <v>611</v>
      </c>
      <c r="N173" s="241"/>
      <c r="O173" s="241"/>
      <c r="P173" s="241"/>
      <c r="Q173" s="241"/>
      <c r="R173" s="241"/>
      <c r="S173" s="241"/>
      <c r="T173" s="241"/>
      <c r="U173" s="241"/>
      <c r="V173" s="241"/>
      <c r="W173" s="241"/>
      <c r="X173" s="241"/>
      <c r="Y173" s="241"/>
      <c r="Z173" s="241"/>
      <c r="AA173" s="241"/>
      <c r="AB173" s="241"/>
      <c r="AC173" s="241"/>
      <c r="AD173" s="241"/>
      <c r="AE173" s="241"/>
      <c r="AF173" s="241"/>
      <c r="AG173" s="241"/>
      <c r="AH173" s="241"/>
      <c r="AI173" s="241"/>
      <c r="AJ173" s="241"/>
      <c r="AK173" s="241"/>
      <c r="AL173" s="241"/>
      <c r="AM173" s="241"/>
      <c r="AN173" s="241"/>
      <c r="AO173" s="241"/>
      <c r="AP173" s="241"/>
      <c r="AQ173" s="241"/>
      <c r="AR173" s="241"/>
    </row>
    <row r="174" spans="1:44" x14ac:dyDescent="0.2">
      <c r="A174" s="13"/>
      <c r="B174" s="13"/>
      <c r="C174" s="13"/>
      <c r="D174" s="13"/>
      <c r="E174" s="13"/>
      <c r="F174" s="241"/>
      <c r="G174" s="241"/>
      <c r="H174" s="241"/>
      <c r="I174" s="241"/>
      <c r="J174" s="241"/>
      <c r="K174" s="241"/>
      <c r="L174" s="241" t="s">
        <v>577</v>
      </c>
      <c r="M174" s="241" t="s">
        <v>612</v>
      </c>
      <c r="N174" s="241"/>
      <c r="O174" s="241"/>
      <c r="P174" s="241"/>
      <c r="Q174" s="241"/>
      <c r="R174" s="241"/>
      <c r="S174" s="241"/>
      <c r="T174" s="241"/>
      <c r="U174" s="241"/>
      <c r="V174" s="241"/>
      <c r="W174" s="241"/>
      <c r="X174" s="241"/>
      <c r="Y174" s="241"/>
      <c r="Z174" s="241"/>
      <c r="AA174" s="241"/>
      <c r="AB174" s="241"/>
      <c r="AC174" s="241"/>
      <c r="AD174" s="241"/>
      <c r="AE174" s="241"/>
      <c r="AF174" s="241"/>
      <c r="AG174" s="241"/>
      <c r="AH174" s="241"/>
      <c r="AI174" s="241"/>
      <c r="AJ174" s="241"/>
      <c r="AK174" s="241"/>
      <c r="AL174" s="241"/>
      <c r="AM174" s="241"/>
      <c r="AN174" s="241"/>
      <c r="AO174" s="241"/>
      <c r="AP174" s="241"/>
      <c r="AQ174" s="241"/>
      <c r="AR174" s="241"/>
    </row>
    <row r="175" spans="1:44" x14ac:dyDescent="0.2">
      <c r="A175" s="13"/>
      <c r="B175" s="13"/>
      <c r="C175" s="13"/>
      <c r="D175" s="13"/>
      <c r="E175" s="13"/>
      <c r="F175" s="241"/>
      <c r="G175" s="241"/>
      <c r="H175" s="241"/>
      <c r="I175" s="241"/>
      <c r="J175" s="241"/>
      <c r="K175" s="241"/>
      <c r="L175" s="241" t="s">
        <v>613</v>
      </c>
      <c r="M175" s="241" t="s">
        <v>614</v>
      </c>
      <c r="N175" s="241"/>
      <c r="O175" s="241"/>
      <c r="P175" s="241"/>
      <c r="Q175" s="241"/>
      <c r="R175" s="241"/>
      <c r="S175" s="241"/>
      <c r="T175" s="241"/>
      <c r="U175" s="241"/>
      <c r="V175" s="241"/>
      <c r="W175" s="241"/>
      <c r="X175" s="241"/>
      <c r="Y175" s="241"/>
      <c r="Z175" s="241"/>
      <c r="AA175" s="241"/>
      <c r="AB175" s="241"/>
      <c r="AC175" s="241"/>
      <c r="AD175" s="241"/>
      <c r="AE175" s="241"/>
      <c r="AF175" s="241"/>
      <c r="AG175" s="241"/>
      <c r="AH175" s="241"/>
      <c r="AI175" s="241"/>
      <c r="AJ175" s="241"/>
      <c r="AK175" s="241"/>
      <c r="AL175" s="241"/>
      <c r="AM175" s="241"/>
      <c r="AN175" s="241"/>
      <c r="AO175" s="241"/>
      <c r="AP175" s="241"/>
      <c r="AQ175" s="241"/>
      <c r="AR175" s="241"/>
    </row>
    <row r="176" spans="1:44" x14ac:dyDescent="0.2">
      <c r="A176" s="13"/>
      <c r="B176" s="13"/>
      <c r="C176" s="13"/>
      <c r="D176" s="13"/>
      <c r="E176" s="13"/>
      <c r="F176" s="241"/>
      <c r="G176" s="241"/>
      <c r="H176" s="241"/>
      <c r="I176" s="241"/>
      <c r="J176" s="241"/>
      <c r="K176" s="241"/>
      <c r="L176" s="241" t="s">
        <v>594</v>
      </c>
      <c r="M176" s="241" t="s">
        <v>615</v>
      </c>
      <c r="N176" s="241"/>
      <c r="O176" s="241"/>
      <c r="P176" s="241"/>
      <c r="Q176" s="241"/>
      <c r="R176" s="241"/>
      <c r="S176" s="241"/>
      <c r="T176" s="241"/>
      <c r="U176" s="241"/>
      <c r="V176" s="241"/>
      <c r="W176" s="241"/>
      <c r="X176" s="241"/>
      <c r="Y176" s="241"/>
      <c r="Z176" s="241"/>
      <c r="AA176" s="241"/>
      <c r="AB176" s="241"/>
      <c r="AC176" s="241"/>
      <c r="AD176" s="241"/>
      <c r="AE176" s="241"/>
      <c r="AF176" s="241"/>
      <c r="AG176" s="241"/>
      <c r="AH176" s="241"/>
      <c r="AI176" s="241"/>
      <c r="AJ176" s="241"/>
      <c r="AK176" s="241"/>
      <c r="AL176" s="241"/>
      <c r="AM176" s="241"/>
      <c r="AN176" s="241"/>
      <c r="AO176" s="241"/>
      <c r="AP176" s="241"/>
      <c r="AQ176" s="241"/>
      <c r="AR176" s="241"/>
    </row>
    <row r="177" spans="1:44" x14ac:dyDescent="0.2">
      <c r="A177" s="13"/>
      <c r="B177" s="13"/>
      <c r="C177" s="13"/>
      <c r="D177" s="13"/>
      <c r="E177" s="13"/>
      <c r="F177" s="241"/>
      <c r="G177" s="241"/>
      <c r="H177" s="241"/>
      <c r="I177" s="241"/>
      <c r="J177" s="241"/>
      <c r="K177" s="241"/>
      <c r="L177" s="241" t="s">
        <v>515</v>
      </c>
      <c r="M177" s="241" t="s">
        <v>616</v>
      </c>
      <c r="N177" s="241"/>
      <c r="O177" s="241"/>
      <c r="P177" s="241"/>
      <c r="Q177" s="241"/>
      <c r="R177" s="241"/>
      <c r="S177" s="241"/>
      <c r="T177" s="241"/>
      <c r="U177" s="241"/>
      <c r="V177" s="241"/>
      <c r="W177" s="241"/>
      <c r="X177" s="241"/>
      <c r="Y177" s="241"/>
      <c r="Z177" s="241"/>
      <c r="AA177" s="241"/>
      <c r="AB177" s="241"/>
      <c r="AC177" s="241"/>
      <c r="AD177" s="241"/>
      <c r="AE177" s="241"/>
      <c r="AF177" s="241"/>
      <c r="AG177" s="241"/>
      <c r="AH177" s="241"/>
      <c r="AI177" s="241"/>
      <c r="AJ177" s="241"/>
      <c r="AK177" s="241"/>
      <c r="AL177" s="241"/>
      <c r="AM177" s="241"/>
      <c r="AN177" s="241"/>
      <c r="AO177" s="241"/>
      <c r="AP177" s="241"/>
      <c r="AQ177" s="241"/>
      <c r="AR177" s="241"/>
    </row>
    <row r="178" spans="1:44" x14ac:dyDescent="0.2">
      <c r="A178" s="13"/>
      <c r="B178" s="13"/>
      <c r="C178" s="13"/>
      <c r="D178" s="13"/>
      <c r="E178" s="13"/>
      <c r="F178" s="241"/>
      <c r="G178" s="241"/>
      <c r="H178" s="241"/>
      <c r="I178" s="241"/>
      <c r="J178" s="241"/>
      <c r="K178" s="241"/>
      <c r="L178" s="241"/>
      <c r="M178" s="241"/>
      <c r="N178" s="241"/>
      <c r="O178" s="241"/>
      <c r="P178" s="241"/>
      <c r="Q178" s="241"/>
      <c r="R178" s="241"/>
      <c r="S178" s="241"/>
      <c r="T178" s="241"/>
      <c r="U178" s="241"/>
      <c r="V178" s="241"/>
      <c r="W178" s="241"/>
      <c r="X178" s="241"/>
      <c r="Y178" s="241"/>
      <c r="Z178" s="241"/>
      <c r="AA178" s="241"/>
      <c r="AB178" s="241"/>
      <c r="AC178" s="241"/>
      <c r="AD178" s="241"/>
      <c r="AE178" s="241"/>
      <c r="AF178" s="241"/>
      <c r="AG178" s="241"/>
      <c r="AH178" s="241"/>
      <c r="AI178" s="241"/>
      <c r="AJ178" s="241"/>
      <c r="AK178" s="241"/>
      <c r="AL178" s="241"/>
      <c r="AM178" s="241"/>
      <c r="AN178" s="241"/>
      <c r="AO178" s="241"/>
      <c r="AP178" s="241"/>
      <c r="AQ178" s="241"/>
      <c r="AR178" s="241" t="s">
        <v>351</v>
      </c>
    </row>
  </sheetData>
  <conditionalFormatting sqref="AD31:AR166">
    <cfRule type="cellIs" dxfId="842" priority="1" operator="equal">
      <formula>0</formula>
    </cfRule>
  </conditionalFormatting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>
    <tabColor rgb="FFFFC000"/>
  </sheetPr>
  <dimension ref="A1:V321"/>
  <sheetViews>
    <sheetView zoomScale="80" zoomScaleNormal="80" workbookViewId="0">
      <selection activeCell="C31" sqref="C31"/>
    </sheetView>
  </sheetViews>
  <sheetFormatPr defaultRowHeight="12.75" x14ac:dyDescent="0.2"/>
  <cols>
    <col min="3" max="3" width="14.140625" customWidth="1"/>
  </cols>
  <sheetData>
    <row r="1" spans="1:15" ht="23.25" x14ac:dyDescent="0.35">
      <c r="A1" s="1" t="s">
        <v>68</v>
      </c>
    </row>
    <row r="3" spans="1:15" x14ac:dyDescent="0.2">
      <c r="C3" t="s">
        <v>0</v>
      </c>
      <c r="D3" t="s">
        <v>441</v>
      </c>
    </row>
    <row r="4" spans="1:15" x14ac:dyDescent="0.2">
      <c r="C4" t="s">
        <v>1</v>
      </c>
      <c r="D4" t="s">
        <v>2</v>
      </c>
    </row>
    <row r="10" spans="1:15" x14ac:dyDescent="0.2">
      <c r="L10" s="2"/>
    </row>
    <row r="11" spans="1:15" x14ac:dyDescent="0.2">
      <c r="C11" t="s">
        <v>3</v>
      </c>
      <c r="G11" s="3">
        <v>4</v>
      </c>
    </row>
    <row r="12" spans="1:15" x14ac:dyDescent="0.2">
      <c r="C12" t="s">
        <v>4</v>
      </c>
      <c r="G12" s="3">
        <v>8</v>
      </c>
    </row>
    <row r="15" spans="1:15" x14ac:dyDescent="0.2">
      <c r="C15" s="4" t="s">
        <v>5</v>
      </c>
    </row>
    <row r="16" spans="1:15" x14ac:dyDescent="0.2">
      <c r="C16" s="5"/>
      <c r="H16" s="5"/>
      <c r="O16" s="5"/>
    </row>
    <row r="18" spans="2:22" ht="13.5" thickBot="1" x14ac:dyDescent="0.25">
      <c r="C18" s="6" t="s">
        <v>6</v>
      </c>
      <c r="D18" s="7"/>
      <c r="E18" s="7"/>
      <c r="F18" s="7"/>
      <c r="H18" s="6" t="s">
        <v>7</v>
      </c>
      <c r="I18" s="7"/>
      <c r="J18" s="7"/>
      <c r="K18" s="7"/>
      <c r="L18" s="7"/>
      <c r="M18" s="7"/>
      <c r="O18" s="6" t="s">
        <v>8</v>
      </c>
      <c r="P18" s="7"/>
      <c r="Q18" s="7"/>
      <c r="R18" s="7"/>
      <c r="S18" s="7"/>
      <c r="T18" s="7"/>
      <c r="U18" s="7"/>
      <c r="V18" s="7"/>
    </row>
    <row r="20" spans="2:22" x14ac:dyDescent="0.2">
      <c r="B20" s="8" t="s">
        <v>9</v>
      </c>
      <c r="C20" s="8" t="s">
        <v>10</v>
      </c>
      <c r="D20" s="8" t="s">
        <v>11</v>
      </c>
      <c r="E20" s="8" t="s">
        <v>12</v>
      </c>
      <c r="F20" s="8" t="s">
        <v>13</v>
      </c>
      <c r="G20" s="8"/>
      <c r="H20" s="8" t="s">
        <v>10</v>
      </c>
      <c r="I20" s="8" t="s">
        <v>14</v>
      </c>
      <c r="J20" s="8" t="s">
        <v>15</v>
      </c>
      <c r="K20" s="8" t="s">
        <v>16</v>
      </c>
      <c r="L20" s="8" t="s">
        <v>17</v>
      </c>
      <c r="M20" s="8" t="s">
        <v>18</v>
      </c>
      <c r="N20" s="8"/>
      <c r="O20" s="8"/>
      <c r="P20" s="8" t="s">
        <v>19</v>
      </c>
      <c r="Q20" s="8" t="s">
        <v>20</v>
      </c>
      <c r="R20" s="8" t="s">
        <v>21</v>
      </c>
      <c r="S20" s="8" t="s">
        <v>22</v>
      </c>
      <c r="T20" s="8" t="s">
        <v>23</v>
      </c>
      <c r="U20" s="8" t="s">
        <v>24</v>
      </c>
      <c r="V20" s="8" t="s">
        <v>25</v>
      </c>
    </row>
    <row r="21" spans="2:22" x14ac:dyDescent="0.2">
      <c r="B21">
        <v>0</v>
      </c>
      <c r="C21" s="9">
        <v>10</v>
      </c>
      <c r="D21" s="2">
        <v>0.94264956</v>
      </c>
      <c r="E21" s="2">
        <v>4.6814170000000002E-2</v>
      </c>
      <c r="F21" s="2">
        <v>1.0536270000000014E-2</v>
      </c>
      <c r="H21" s="9">
        <v>35</v>
      </c>
      <c r="I21" s="2">
        <v>0.29000693999999999</v>
      </c>
      <c r="J21" s="2">
        <v>0.57961196999999998</v>
      </c>
      <c r="K21" s="2">
        <v>5.9140560000000002E-2</v>
      </c>
      <c r="L21" s="2">
        <v>4.542239E-2</v>
      </c>
      <c r="M21" s="2">
        <v>2.5818139999999934E-2</v>
      </c>
      <c r="O21" s="9">
        <v>110</v>
      </c>
      <c r="P21" s="2">
        <v>0.28295265000000003</v>
      </c>
      <c r="Q21" s="2">
        <v>0.35604880999999999</v>
      </c>
      <c r="R21" s="2">
        <v>0.10268397</v>
      </c>
      <c r="S21" s="2">
        <v>0.11010383</v>
      </c>
      <c r="T21" s="2">
        <v>6.8838189999999994E-2</v>
      </c>
      <c r="U21" s="2">
        <v>5.963239E-2</v>
      </c>
      <c r="V21" s="2">
        <v>1.9740160000000007E-2</v>
      </c>
    </row>
    <row r="22" spans="2:22" x14ac:dyDescent="0.2">
      <c r="B22" s="10">
        <v>1</v>
      </c>
      <c r="C22" s="9">
        <v>10.083299999999999</v>
      </c>
      <c r="D22" s="2">
        <v>0.94066735000000001</v>
      </c>
      <c r="E22" s="2">
        <v>4.8651769999999997E-2</v>
      </c>
      <c r="F22" s="2">
        <v>1.0680880000000004E-2</v>
      </c>
      <c r="H22" s="9">
        <v>35.5167</v>
      </c>
      <c r="I22" s="2">
        <v>0.28892141999999998</v>
      </c>
      <c r="J22" s="2">
        <v>0.57739726000000002</v>
      </c>
      <c r="K22" s="2">
        <v>6.0133480000000003E-2</v>
      </c>
      <c r="L22" s="2">
        <v>4.7097689999999998E-2</v>
      </c>
      <c r="M22" s="2">
        <v>2.6450150000000061E-2</v>
      </c>
      <c r="O22" s="9">
        <v>111.3</v>
      </c>
      <c r="P22" s="2">
        <v>0.28234262999999998</v>
      </c>
      <c r="Q22" s="2">
        <v>0.35447604999999999</v>
      </c>
      <c r="R22" s="2">
        <v>0.10278002</v>
      </c>
      <c r="S22" s="2">
        <v>0.11046538</v>
      </c>
      <c r="T22" s="2">
        <v>6.9512299999999999E-2</v>
      </c>
      <c r="U22" s="2">
        <v>6.033492E-2</v>
      </c>
      <c r="V22" s="2">
        <v>2.0088700000000181E-2</v>
      </c>
    </row>
    <row r="23" spans="2:22" x14ac:dyDescent="0.2">
      <c r="B23">
        <v>2</v>
      </c>
      <c r="C23" s="9">
        <v>10.166700000000001</v>
      </c>
      <c r="D23" s="2">
        <v>0.93868514000000003</v>
      </c>
      <c r="E23" s="2">
        <v>5.0489359999999997E-2</v>
      </c>
      <c r="F23" s="2">
        <v>1.0825499999999932E-2</v>
      </c>
      <c r="H23" s="9">
        <v>36.033299999999997</v>
      </c>
      <c r="I23" s="2">
        <v>0.28783588999999998</v>
      </c>
      <c r="J23" s="2">
        <v>0.57518254999999996</v>
      </c>
      <c r="K23" s="2">
        <v>6.1126399999999997E-2</v>
      </c>
      <c r="L23" s="2">
        <v>4.8772999999999997E-2</v>
      </c>
      <c r="M23" s="2">
        <v>2.7082160000000077E-2</v>
      </c>
      <c r="O23" s="9">
        <v>112.6</v>
      </c>
      <c r="P23" s="2">
        <v>0.2817326</v>
      </c>
      <c r="Q23" s="2">
        <v>0.35290328999999998</v>
      </c>
      <c r="R23" s="2">
        <v>0.10287606000000001</v>
      </c>
      <c r="S23" s="2">
        <v>0.11082694</v>
      </c>
      <c r="T23" s="2">
        <v>7.0186410000000005E-2</v>
      </c>
      <c r="U23" s="2">
        <v>6.103745E-2</v>
      </c>
      <c r="V23" s="2">
        <v>2.0437249999999851E-2</v>
      </c>
    </row>
    <row r="24" spans="2:22" x14ac:dyDescent="0.2">
      <c r="B24">
        <v>3</v>
      </c>
      <c r="C24" s="9">
        <v>10.25</v>
      </c>
      <c r="D24" s="2">
        <v>0.93670293000000004</v>
      </c>
      <c r="E24" s="2">
        <v>5.2326949999999997E-2</v>
      </c>
      <c r="F24" s="2">
        <v>1.0970119999999972E-2</v>
      </c>
      <c r="H24" s="9">
        <v>36.549999999999997</v>
      </c>
      <c r="I24" s="2">
        <v>0.28675036999999998</v>
      </c>
      <c r="J24" s="2">
        <v>0.57296784000000001</v>
      </c>
      <c r="K24" s="2">
        <v>6.2119319999999999E-2</v>
      </c>
      <c r="L24" s="2">
        <v>5.0448300000000001E-2</v>
      </c>
      <c r="M24" s="2">
        <v>2.7714169999999982E-2</v>
      </c>
      <c r="O24" s="9">
        <v>113.9</v>
      </c>
      <c r="P24" s="2">
        <v>0.28112258000000001</v>
      </c>
      <c r="Q24" s="2">
        <v>0.35133052999999997</v>
      </c>
      <c r="R24" s="2">
        <v>0.1029721</v>
      </c>
      <c r="S24" s="2">
        <v>0.1111885</v>
      </c>
      <c r="T24" s="2">
        <v>7.0860519999999996E-2</v>
      </c>
      <c r="U24" s="2">
        <v>6.173998E-2</v>
      </c>
      <c r="V24" s="2">
        <v>2.0785790000000026E-2</v>
      </c>
    </row>
    <row r="25" spans="2:22" x14ac:dyDescent="0.2">
      <c r="B25">
        <v>4</v>
      </c>
      <c r="C25" s="9">
        <v>10.333299999999999</v>
      </c>
      <c r="D25" s="2">
        <v>0.94988510999999998</v>
      </c>
      <c r="E25" s="2">
        <v>4.0106509999999998E-2</v>
      </c>
      <c r="F25" s="2">
        <v>1.0008380000000039E-2</v>
      </c>
      <c r="H25" s="9">
        <v>37.066699999999997</v>
      </c>
      <c r="I25" s="2">
        <v>0.28566483999999998</v>
      </c>
      <c r="J25" s="2">
        <v>0.57075313000000005</v>
      </c>
      <c r="K25" s="2">
        <v>6.311224E-2</v>
      </c>
      <c r="L25" s="2">
        <v>5.2123599999999999E-2</v>
      </c>
      <c r="M25" s="2">
        <v>2.8346189999999827E-2</v>
      </c>
      <c r="O25" s="9">
        <v>115.2</v>
      </c>
      <c r="P25" s="2">
        <v>0.28051255000000003</v>
      </c>
      <c r="Q25" s="2">
        <v>0.34975777000000002</v>
      </c>
      <c r="R25" s="2">
        <v>0.10306815</v>
      </c>
      <c r="S25" s="2">
        <v>0.11155006000000001</v>
      </c>
      <c r="T25" s="2">
        <v>7.1534630000000002E-2</v>
      </c>
      <c r="U25" s="2">
        <v>6.244251E-2</v>
      </c>
      <c r="V25" s="2">
        <v>2.1134329999999868E-2</v>
      </c>
    </row>
    <row r="26" spans="2:22" x14ac:dyDescent="0.2">
      <c r="B26">
        <v>5</v>
      </c>
      <c r="C26" s="9">
        <v>10.416700000000001</v>
      </c>
      <c r="D26" s="2">
        <v>0.94768264999999996</v>
      </c>
      <c r="E26" s="2">
        <v>4.2148280000000003E-2</v>
      </c>
      <c r="F26" s="2">
        <v>1.0169070000000002E-2</v>
      </c>
      <c r="H26" s="9">
        <v>37.583300000000001</v>
      </c>
      <c r="I26" s="2">
        <v>0.28457932000000002</v>
      </c>
      <c r="J26" s="2">
        <v>0.56853841999999999</v>
      </c>
      <c r="K26" s="2">
        <v>6.4105159999999994E-2</v>
      </c>
      <c r="L26" s="2">
        <v>5.3798899999999997E-2</v>
      </c>
      <c r="M26" s="2">
        <v>2.8978199999999954E-2</v>
      </c>
      <c r="O26" s="9">
        <v>116.5</v>
      </c>
      <c r="P26" s="2">
        <v>0.27990251999999999</v>
      </c>
      <c r="Q26" s="2">
        <v>0.34818501000000002</v>
      </c>
      <c r="R26" s="2">
        <v>0.10316419</v>
      </c>
      <c r="S26" s="2">
        <v>0.11191162</v>
      </c>
      <c r="T26" s="2">
        <v>7.2208739999999993E-2</v>
      </c>
      <c r="U26" s="2">
        <v>6.314504E-2</v>
      </c>
      <c r="V26" s="2">
        <v>2.1482880000000093E-2</v>
      </c>
    </row>
    <row r="27" spans="2:22" x14ac:dyDescent="0.2">
      <c r="B27">
        <v>6</v>
      </c>
      <c r="C27" s="9">
        <v>10.5</v>
      </c>
      <c r="D27" s="2">
        <v>0.94548019999999999</v>
      </c>
      <c r="E27" s="2">
        <v>4.4190050000000002E-2</v>
      </c>
      <c r="F27" s="2">
        <v>1.0329750000000026E-2</v>
      </c>
      <c r="H27" s="9">
        <v>38.1</v>
      </c>
      <c r="I27" s="2">
        <v>0.28349379000000002</v>
      </c>
      <c r="J27" s="2">
        <v>0.56632371000000004</v>
      </c>
      <c r="K27" s="2">
        <v>6.5098080000000003E-2</v>
      </c>
      <c r="L27" s="2">
        <v>5.5474200000000001E-2</v>
      </c>
      <c r="M27" s="2">
        <v>2.9610219999999798E-2</v>
      </c>
      <c r="O27" s="9">
        <v>117.8</v>
      </c>
      <c r="P27" s="2">
        <v>0.2792925</v>
      </c>
      <c r="Q27" s="2">
        <v>0.34661225000000001</v>
      </c>
      <c r="R27" s="2">
        <v>0.10326024</v>
      </c>
      <c r="S27" s="2">
        <v>0.11227317000000001</v>
      </c>
      <c r="T27" s="2">
        <v>7.2882849999999999E-2</v>
      </c>
      <c r="U27" s="2">
        <v>6.3847570000000006E-2</v>
      </c>
      <c r="V27" s="2">
        <v>2.1831419999999935E-2</v>
      </c>
    </row>
    <row r="28" spans="2:22" x14ac:dyDescent="0.2">
      <c r="B28">
        <v>7</v>
      </c>
      <c r="C28" s="9">
        <v>10.583299999999999</v>
      </c>
      <c r="D28" s="2">
        <v>0.94327773999999998</v>
      </c>
      <c r="E28" s="2">
        <v>4.623182E-2</v>
      </c>
      <c r="F28" s="2">
        <v>1.049043999999999E-2</v>
      </c>
      <c r="H28" s="9">
        <v>38.616700000000002</v>
      </c>
      <c r="I28" s="2">
        <v>0.28240827000000002</v>
      </c>
      <c r="J28" s="2">
        <v>0.56410899999999997</v>
      </c>
      <c r="K28" s="2">
        <v>6.6090999999999997E-2</v>
      </c>
      <c r="L28" s="2">
        <v>5.7149510000000001E-2</v>
      </c>
      <c r="M28" s="2">
        <v>3.0242219999999986E-2</v>
      </c>
      <c r="O28" s="9">
        <v>119.1</v>
      </c>
      <c r="P28" s="2">
        <v>0.27868247000000002</v>
      </c>
      <c r="Q28" s="2">
        <v>0.34503949</v>
      </c>
      <c r="R28" s="2">
        <v>0.10335627999999999</v>
      </c>
      <c r="S28" s="2">
        <v>0.11263473</v>
      </c>
      <c r="T28" s="2">
        <v>7.3556960000000005E-2</v>
      </c>
      <c r="U28" s="2">
        <v>6.4550099999999999E-2</v>
      </c>
      <c r="V28" s="2">
        <v>2.2179970000000049E-2</v>
      </c>
    </row>
    <row r="29" spans="2:22" x14ac:dyDescent="0.2">
      <c r="B29">
        <v>8</v>
      </c>
      <c r="C29" s="9">
        <v>10.666700000000001</v>
      </c>
      <c r="D29" s="2">
        <v>0.94107527999999996</v>
      </c>
      <c r="E29" s="2">
        <v>4.82736E-2</v>
      </c>
      <c r="F29" s="2">
        <v>1.0651120000000014E-2</v>
      </c>
      <c r="H29" s="9">
        <v>39.133299999999998</v>
      </c>
      <c r="I29" s="2">
        <v>0.28132274000000002</v>
      </c>
      <c r="J29" s="2">
        <v>0.56189429000000002</v>
      </c>
      <c r="K29" s="2">
        <v>6.7083920000000005E-2</v>
      </c>
      <c r="L29" s="2">
        <v>5.8824809999999998E-2</v>
      </c>
      <c r="M29" s="2">
        <v>3.0874240000000053E-2</v>
      </c>
      <c r="O29" s="9">
        <v>120.4</v>
      </c>
      <c r="P29" s="2">
        <v>0.27807243999999998</v>
      </c>
      <c r="Q29" s="2">
        <v>0.34346673</v>
      </c>
      <c r="R29" s="2">
        <v>0.10345232</v>
      </c>
      <c r="S29" s="2">
        <v>0.11299629</v>
      </c>
      <c r="T29" s="2">
        <v>7.4231069999999996E-2</v>
      </c>
      <c r="U29" s="2">
        <v>6.5252630000000006E-2</v>
      </c>
      <c r="V29" s="2">
        <v>2.2528520000000052E-2</v>
      </c>
    </row>
    <row r="30" spans="2:22" x14ac:dyDescent="0.2">
      <c r="B30">
        <v>9</v>
      </c>
      <c r="C30" s="9">
        <v>10.75</v>
      </c>
      <c r="D30" s="2">
        <v>0.93887282999999999</v>
      </c>
      <c r="E30" s="2">
        <v>5.0315369999999998E-2</v>
      </c>
      <c r="F30" s="2">
        <v>1.0811800000000038E-2</v>
      </c>
      <c r="H30" s="9">
        <v>39.65</v>
      </c>
      <c r="I30" s="2">
        <v>0.28023722000000001</v>
      </c>
      <c r="J30" s="2">
        <v>0.55967957999999995</v>
      </c>
      <c r="K30" s="2">
        <v>6.807684E-2</v>
      </c>
      <c r="L30" s="2">
        <v>6.0500110000000003E-2</v>
      </c>
      <c r="M30" s="2">
        <v>3.1506250000000069E-2</v>
      </c>
      <c r="O30" s="9">
        <v>121.7</v>
      </c>
      <c r="P30" s="2">
        <v>0.27746241999999999</v>
      </c>
      <c r="Q30" s="2">
        <v>0.34189396999999999</v>
      </c>
      <c r="R30" s="2">
        <v>0.10354837</v>
      </c>
      <c r="S30" s="2">
        <v>0.11335785</v>
      </c>
      <c r="T30" s="2">
        <v>7.4905180000000002E-2</v>
      </c>
      <c r="U30" s="2">
        <v>6.5955159999999999E-2</v>
      </c>
      <c r="V30" s="2">
        <v>2.2877049999999954E-2</v>
      </c>
    </row>
    <row r="31" spans="2:22" x14ac:dyDescent="0.2">
      <c r="B31">
        <v>10</v>
      </c>
      <c r="C31" s="9">
        <v>10.833299999999999</v>
      </c>
      <c r="D31" s="2">
        <v>0.93667036999999997</v>
      </c>
      <c r="E31" s="2">
        <v>5.2357140000000003E-2</v>
      </c>
      <c r="F31" s="2">
        <v>1.0972490000000001E-2</v>
      </c>
      <c r="H31" s="9">
        <v>40.166699999999999</v>
      </c>
      <c r="I31" s="2">
        <v>0.27915169000000001</v>
      </c>
      <c r="J31" s="2">
        <v>0.55746487</v>
      </c>
      <c r="K31" s="2">
        <v>6.9069759999999994E-2</v>
      </c>
      <c r="L31" s="2">
        <v>6.217541E-2</v>
      </c>
      <c r="M31" s="2">
        <v>3.2138270000000024E-2</v>
      </c>
      <c r="O31" s="9">
        <v>123</v>
      </c>
      <c r="P31" s="2">
        <v>0.27685239</v>
      </c>
      <c r="Q31" s="2">
        <v>0.34032119999999999</v>
      </c>
      <c r="R31" s="2">
        <v>0.10364441000000001</v>
      </c>
      <c r="S31" s="2">
        <v>0.11371941000000001</v>
      </c>
      <c r="T31" s="2">
        <v>7.5579289999999993E-2</v>
      </c>
      <c r="U31" s="2">
        <v>6.6657690000000006E-2</v>
      </c>
      <c r="V31" s="2">
        <v>2.3225610000000119E-2</v>
      </c>
    </row>
    <row r="32" spans="2:22" x14ac:dyDescent="0.2">
      <c r="B32">
        <v>11</v>
      </c>
      <c r="C32" s="9">
        <v>10.916700000000001</v>
      </c>
      <c r="D32" s="2">
        <v>0.93446792000000001</v>
      </c>
      <c r="E32" s="2">
        <v>5.4398910000000002E-2</v>
      </c>
      <c r="F32" s="2">
        <v>1.1133170000000026E-2</v>
      </c>
      <c r="H32" s="9">
        <v>40.683300000000003</v>
      </c>
      <c r="I32" s="2">
        <v>0.27806617</v>
      </c>
      <c r="J32" s="2">
        <v>0.55525016000000005</v>
      </c>
      <c r="K32" s="2">
        <v>7.0062680000000002E-2</v>
      </c>
      <c r="L32" s="2">
        <v>6.385072E-2</v>
      </c>
      <c r="M32" s="2">
        <v>3.2770269999999879E-2</v>
      </c>
      <c r="O32" s="9">
        <v>124.3</v>
      </c>
      <c r="P32" s="2">
        <v>0.27624236000000002</v>
      </c>
      <c r="Q32" s="2">
        <v>0.33874843999999998</v>
      </c>
      <c r="R32" s="2">
        <v>0.10374046000000001</v>
      </c>
      <c r="S32" s="2">
        <v>0.11408096</v>
      </c>
      <c r="T32" s="2">
        <v>7.6253399999999999E-2</v>
      </c>
      <c r="U32" s="2">
        <v>6.7360219999999998E-2</v>
      </c>
      <c r="V32" s="2">
        <v>2.3574160000000011E-2</v>
      </c>
    </row>
    <row r="33" spans="2:22" x14ac:dyDescent="0.2">
      <c r="B33">
        <v>12</v>
      </c>
      <c r="C33" s="9">
        <v>11</v>
      </c>
      <c r="D33" s="2">
        <v>0.93226545999999999</v>
      </c>
      <c r="E33" s="2">
        <v>5.644068E-2</v>
      </c>
      <c r="F33" s="2">
        <v>1.1293859999999989E-2</v>
      </c>
      <c r="H33" s="9">
        <v>41.2</v>
      </c>
      <c r="I33" s="2">
        <v>0.27698064</v>
      </c>
      <c r="J33" s="2">
        <v>0.55303544999999998</v>
      </c>
      <c r="K33" s="2">
        <v>7.1055599999999997E-2</v>
      </c>
      <c r="L33" s="2">
        <v>6.5526020000000004E-2</v>
      </c>
      <c r="M33" s="2">
        <v>3.3402290000000057E-2</v>
      </c>
      <c r="O33" s="9">
        <v>125.6</v>
      </c>
      <c r="P33" s="2">
        <v>0.27563233999999998</v>
      </c>
      <c r="Q33" s="2">
        <v>0.33717567999999998</v>
      </c>
      <c r="R33" s="2">
        <v>0.1038365</v>
      </c>
      <c r="S33" s="2">
        <v>0.11444252000000001</v>
      </c>
      <c r="T33" s="2">
        <v>7.6927510000000004E-2</v>
      </c>
      <c r="U33" s="2">
        <v>6.8062750000000005E-2</v>
      </c>
      <c r="V33" s="2">
        <v>2.3922700000000185E-2</v>
      </c>
    </row>
    <row r="34" spans="2:22" x14ac:dyDescent="0.2">
      <c r="B34">
        <v>13</v>
      </c>
      <c r="C34" s="9">
        <v>11.083299999999999</v>
      </c>
      <c r="D34" s="2">
        <v>0.93006299999999997</v>
      </c>
      <c r="E34" s="2">
        <v>5.8482449999999998E-2</v>
      </c>
      <c r="F34" s="2">
        <v>1.1454550000000063E-2</v>
      </c>
      <c r="H34" s="9">
        <v>41.716700000000003</v>
      </c>
      <c r="I34" s="2">
        <v>0.27589511999999999</v>
      </c>
      <c r="J34" s="2">
        <v>0.55082074000000003</v>
      </c>
      <c r="K34" s="2">
        <v>7.2048520000000005E-2</v>
      </c>
      <c r="L34" s="2">
        <v>6.7201319999999995E-2</v>
      </c>
      <c r="M34" s="2">
        <v>3.4034299999999962E-2</v>
      </c>
      <c r="O34" s="9">
        <v>126.9</v>
      </c>
      <c r="P34" s="2">
        <v>0.27502230999999999</v>
      </c>
      <c r="Q34" s="2">
        <v>0.33560292000000003</v>
      </c>
      <c r="R34" s="2">
        <v>0.10393254</v>
      </c>
      <c r="S34" s="2">
        <v>0.11480408</v>
      </c>
      <c r="T34" s="2">
        <v>7.7601619999999996E-2</v>
      </c>
      <c r="U34" s="2">
        <v>6.8765279999999998E-2</v>
      </c>
      <c r="V34" s="2">
        <v>2.4271249999999966E-2</v>
      </c>
    </row>
    <row r="35" spans="2:22" x14ac:dyDescent="0.2">
      <c r="B35">
        <v>14</v>
      </c>
      <c r="C35" s="9">
        <v>11.166700000000001</v>
      </c>
      <c r="D35" s="2">
        <v>0.92786055000000001</v>
      </c>
      <c r="E35" s="2">
        <v>6.0524229999999998E-2</v>
      </c>
      <c r="F35" s="2">
        <v>1.1615220000000037E-2</v>
      </c>
      <c r="H35" s="9">
        <v>42.2333</v>
      </c>
      <c r="I35" s="2">
        <v>0.27480959999999999</v>
      </c>
      <c r="J35" s="2">
        <v>0.54860602999999997</v>
      </c>
      <c r="K35" s="2">
        <v>7.3041439999999999E-2</v>
      </c>
      <c r="L35" s="2">
        <v>6.887662E-2</v>
      </c>
      <c r="M35" s="2">
        <v>3.4666309999999978E-2</v>
      </c>
      <c r="O35" s="9">
        <v>128.19999999999999</v>
      </c>
      <c r="P35" s="2">
        <v>0.27441228000000001</v>
      </c>
      <c r="Q35" s="2">
        <v>0.33403016000000002</v>
      </c>
      <c r="R35" s="2">
        <v>0.10402859</v>
      </c>
      <c r="S35" s="2">
        <v>0.11516564</v>
      </c>
      <c r="T35" s="2">
        <v>7.8275730000000002E-2</v>
      </c>
      <c r="U35" s="2">
        <v>6.9467810000000005E-2</v>
      </c>
      <c r="V35" s="2">
        <v>2.461979000000003E-2</v>
      </c>
    </row>
    <row r="36" spans="2:22" x14ac:dyDescent="0.2">
      <c r="B36">
        <v>15</v>
      </c>
      <c r="C36" s="9">
        <v>11.25</v>
      </c>
      <c r="D36" s="2">
        <v>0.92565808999999999</v>
      </c>
      <c r="E36" s="2">
        <v>6.2565999999999997E-2</v>
      </c>
      <c r="F36" s="2">
        <v>1.1775910000000001E-2</v>
      </c>
      <c r="H36" s="9">
        <v>42.75</v>
      </c>
      <c r="I36" s="2">
        <v>0.27372406999999999</v>
      </c>
      <c r="J36" s="2">
        <v>0.54639132000000001</v>
      </c>
      <c r="K36" s="2">
        <v>7.4034349999999999E-2</v>
      </c>
      <c r="L36" s="2">
        <v>7.0551929999999999E-2</v>
      </c>
      <c r="M36" s="2">
        <v>3.5298329999999933E-2</v>
      </c>
      <c r="O36" s="9">
        <v>129.5</v>
      </c>
      <c r="P36" s="2">
        <v>0.27380226000000002</v>
      </c>
      <c r="Q36" s="2">
        <v>0.33245740000000001</v>
      </c>
      <c r="R36" s="2">
        <v>0.10412463</v>
      </c>
      <c r="S36" s="2">
        <v>0.1155272</v>
      </c>
      <c r="T36" s="2">
        <v>7.8949839999999993E-2</v>
      </c>
      <c r="U36" s="2">
        <v>7.0170339999999998E-2</v>
      </c>
      <c r="V36" s="2">
        <v>2.4968329999999872E-2</v>
      </c>
    </row>
    <row r="37" spans="2:22" x14ac:dyDescent="0.2">
      <c r="B37">
        <v>16</v>
      </c>
      <c r="C37" s="9">
        <v>11.333299999999999</v>
      </c>
      <c r="D37" s="2">
        <v>0.92345564000000002</v>
      </c>
      <c r="E37" s="2">
        <v>6.4607769999999995E-2</v>
      </c>
      <c r="F37" s="2">
        <v>1.1936590000000025E-2</v>
      </c>
      <c r="H37" s="9">
        <v>43.2667</v>
      </c>
      <c r="I37" s="2">
        <v>0.27263854999999998</v>
      </c>
      <c r="J37" s="2">
        <v>0.54417660999999995</v>
      </c>
      <c r="K37" s="2">
        <v>7.5027269999999993E-2</v>
      </c>
      <c r="L37" s="2">
        <v>7.2227230000000003E-2</v>
      </c>
      <c r="M37" s="2">
        <v>3.5930340000000061E-2</v>
      </c>
      <c r="O37" s="9">
        <v>130.80000000000001</v>
      </c>
      <c r="P37" s="2">
        <v>0.27319222999999998</v>
      </c>
      <c r="Q37" s="2">
        <v>0.33088464000000001</v>
      </c>
      <c r="R37" s="2">
        <v>0.10422068</v>
      </c>
      <c r="S37" s="2">
        <v>0.11588875</v>
      </c>
      <c r="T37" s="2">
        <v>7.9623949999999999E-2</v>
      </c>
      <c r="U37" s="2">
        <v>7.0872870000000004E-2</v>
      </c>
      <c r="V37" s="2">
        <v>2.5316880000000097E-2</v>
      </c>
    </row>
    <row r="38" spans="2:22" x14ac:dyDescent="0.2">
      <c r="B38">
        <v>17</v>
      </c>
      <c r="C38" s="9">
        <v>11.416700000000001</v>
      </c>
      <c r="D38" s="2">
        <v>0.92125318</v>
      </c>
      <c r="E38" s="2">
        <v>6.6649539999999993E-2</v>
      </c>
      <c r="F38" s="2">
        <v>1.2097279999999988E-2</v>
      </c>
      <c r="H38" s="9">
        <v>43.783299999999997</v>
      </c>
      <c r="I38" s="2">
        <v>0.27155301999999998</v>
      </c>
      <c r="J38" s="2">
        <v>0.5419619</v>
      </c>
      <c r="K38" s="2">
        <v>7.6020190000000001E-2</v>
      </c>
      <c r="L38" s="2">
        <v>7.3902529999999994E-2</v>
      </c>
      <c r="M38" s="2">
        <v>3.6562359999999905E-2</v>
      </c>
      <c r="O38" s="9">
        <v>132.1</v>
      </c>
      <c r="P38" s="2">
        <v>0.2725822</v>
      </c>
      <c r="Q38" s="2">
        <v>0.32931188</v>
      </c>
      <c r="R38" s="2">
        <v>0.10431672</v>
      </c>
      <c r="S38" s="2">
        <v>0.11625031</v>
      </c>
      <c r="T38" s="2">
        <v>8.0298069999999999E-2</v>
      </c>
      <c r="U38" s="2">
        <v>7.1575399999999997E-2</v>
      </c>
      <c r="V38" s="2">
        <v>2.566542000000005E-2</v>
      </c>
    </row>
    <row r="39" spans="2:22" x14ac:dyDescent="0.2">
      <c r="B39">
        <v>18</v>
      </c>
      <c r="C39" s="9">
        <v>11.5</v>
      </c>
      <c r="D39" s="2">
        <v>0.91905073000000004</v>
      </c>
      <c r="E39" s="2">
        <v>6.8691310000000005E-2</v>
      </c>
      <c r="F39" s="2">
        <v>1.2257959999999901E-2</v>
      </c>
      <c r="H39" s="9">
        <v>44.3</v>
      </c>
      <c r="I39" s="2">
        <v>0.27046750000000003</v>
      </c>
      <c r="J39" s="2">
        <v>0.53974719000000004</v>
      </c>
      <c r="K39" s="2">
        <v>7.7013109999999996E-2</v>
      </c>
      <c r="L39" s="2">
        <v>7.5577829999999999E-2</v>
      </c>
      <c r="M39" s="2">
        <v>3.7194370000000032E-2</v>
      </c>
      <c r="O39" s="9">
        <v>133.4</v>
      </c>
      <c r="P39" s="2">
        <v>0.27197218000000001</v>
      </c>
      <c r="Q39" s="2">
        <v>0.32773911999999999</v>
      </c>
      <c r="R39" s="2">
        <v>0.10441275999999999</v>
      </c>
      <c r="S39" s="2">
        <v>0.11661187000000001</v>
      </c>
      <c r="T39" s="2">
        <v>8.0972180000000005E-2</v>
      </c>
      <c r="U39" s="2">
        <v>7.2277930000000004E-2</v>
      </c>
      <c r="V39" s="2">
        <v>2.6013959999999781E-2</v>
      </c>
    </row>
    <row r="40" spans="2:22" x14ac:dyDescent="0.2">
      <c r="B40">
        <v>19</v>
      </c>
      <c r="C40" s="9">
        <v>11.583299999999999</v>
      </c>
      <c r="D40" s="2">
        <v>0.91684827000000002</v>
      </c>
      <c r="E40" s="2">
        <v>7.0733080000000004E-2</v>
      </c>
      <c r="F40" s="2">
        <v>1.2418649999999976E-2</v>
      </c>
      <c r="H40" s="9">
        <v>44.816699999999997</v>
      </c>
      <c r="I40" s="2">
        <v>0.26938197000000003</v>
      </c>
      <c r="J40" s="2">
        <v>0.53753247999999998</v>
      </c>
      <c r="K40" s="2">
        <v>7.8006030000000004E-2</v>
      </c>
      <c r="L40" s="2">
        <v>7.7253130000000003E-2</v>
      </c>
      <c r="M40" s="2">
        <v>3.7826389999999877E-2</v>
      </c>
      <c r="O40" s="9">
        <v>134.69999999999999</v>
      </c>
      <c r="P40" s="2">
        <v>0.27136215000000002</v>
      </c>
      <c r="Q40" s="2">
        <v>0.32616635999999999</v>
      </c>
      <c r="R40" s="2">
        <v>0.10450880999999999</v>
      </c>
      <c r="S40" s="2">
        <v>0.11697343</v>
      </c>
      <c r="T40" s="2">
        <v>8.1646289999999996E-2</v>
      </c>
      <c r="U40" s="2">
        <v>7.2980459999999997E-2</v>
      </c>
      <c r="V40" s="2">
        <v>2.6362499999999844E-2</v>
      </c>
    </row>
    <row r="41" spans="2:22" x14ac:dyDescent="0.2">
      <c r="B41">
        <v>20</v>
      </c>
      <c r="C41" s="9">
        <v>11.666700000000001</v>
      </c>
      <c r="D41" s="2">
        <v>0.91464581</v>
      </c>
      <c r="E41" s="2">
        <v>7.2774859999999997E-2</v>
      </c>
      <c r="F41" s="2">
        <v>1.257933E-2</v>
      </c>
      <c r="H41" s="9">
        <v>45.333300000000001</v>
      </c>
      <c r="I41" s="2">
        <v>0.26829645000000002</v>
      </c>
      <c r="J41" s="2">
        <v>0.53531777000000003</v>
      </c>
      <c r="K41" s="2">
        <v>7.8998949999999998E-2</v>
      </c>
      <c r="L41" s="2">
        <v>7.8928440000000002E-2</v>
      </c>
      <c r="M41" s="2">
        <v>3.8458389999999953E-2</v>
      </c>
      <c r="O41" s="9">
        <v>136</v>
      </c>
      <c r="P41" s="2">
        <v>0.27075211999999999</v>
      </c>
      <c r="Q41" s="2">
        <v>0.32459359999999998</v>
      </c>
      <c r="R41" s="2">
        <v>0.10460485</v>
      </c>
      <c r="S41" s="2">
        <v>0.11733499</v>
      </c>
      <c r="T41" s="2">
        <v>8.2320400000000002E-2</v>
      </c>
      <c r="U41" s="2">
        <v>7.3682990000000004E-2</v>
      </c>
      <c r="V41" s="2">
        <v>2.6711050000000069E-2</v>
      </c>
    </row>
    <row r="42" spans="2:22" x14ac:dyDescent="0.2">
      <c r="B42">
        <v>21</v>
      </c>
      <c r="C42" s="9">
        <v>11.75</v>
      </c>
      <c r="D42" s="2">
        <v>0.91244336000000004</v>
      </c>
      <c r="E42" s="2">
        <v>7.4816629999999995E-2</v>
      </c>
      <c r="F42" s="2">
        <v>1.2740009999999913E-2</v>
      </c>
      <c r="H42" s="9">
        <v>45.85</v>
      </c>
      <c r="I42" s="2">
        <v>0.26721092000000002</v>
      </c>
      <c r="J42" s="2">
        <v>0.53310305999999996</v>
      </c>
      <c r="K42" s="2">
        <v>7.9991870000000007E-2</v>
      </c>
      <c r="L42" s="2">
        <v>8.0603739999999993E-2</v>
      </c>
      <c r="M42" s="2">
        <v>3.909041000000002E-2</v>
      </c>
      <c r="O42" s="9">
        <v>137.30000000000001</v>
      </c>
      <c r="P42" s="2">
        <v>0.2701421</v>
      </c>
      <c r="Q42" s="2">
        <v>0.32302083999999998</v>
      </c>
      <c r="R42" s="2">
        <v>0.1047009</v>
      </c>
      <c r="S42" s="2">
        <v>0.11769654</v>
      </c>
      <c r="T42" s="2">
        <v>8.2994509999999994E-2</v>
      </c>
      <c r="U42" s="2">
        <v>7.4385519999999997E-2</v>
      </c>
      <c r="V42" s="2">
        <v>2.7059590000000022E-2</v>
      </c>
    </row>
    <row r="43" spans="2:22" x14ac:dyDescent="0.2">
      <c r="B43">
        <v>22</v>
      </c>
      <c r="C43" s="9">
        <v>11.833299999999999</v>
      </c>
      <c r="D43" s="2">
        <v>0.91024090000000002</v>
      </c>
      <c r="E43" s="2">
        <v>7.6858399999999993E-2</v>
      </c>
      <c r="F43" s="2">
        <v>1.2900699999999987E-2</v>
      </c>
      <c r="H43" s="9">
        <v>46.366700000000002</v>
      </c>
      <c r="I43" s="2">
        <v>0.26612540000000001</v>
      </c>
      <c r="J43" s="2">
        <v>0.53088835000000001</v>
      </c>
      <c r="K43" s="2">
        <v>8.0984790000000001E-2</v>
      </c>
      <c r="L43" s="2">
        <v>8.2279039999999998E-2</v>
      </c>
      <c r="M43" s="2">
        <v>3.9722419999999925E-2</v>
      </c>
      <c r="O43" s="9">
        <v>138.6</v>
      </c>
      <c r="P43" s="2">
        <v>0.26953207000000001</v>
      </c>
      <c r="Q43" s="2">
        <v>0.32144808000000002</v>
      </c>
      <c r="R43" s="2">
        <v>0.10479694000000001</v>
      </c>
      <c r="S43" s="2">
        <v>0.1180581</v>
      </c>
      <c r="T43" s="2">
        <v>8.3668619999999999E-2</v>
      </c>
      <c r="U43" s="2">
        <v>7.5088050000000003E-2</v>
      </c>
      <c r="V43" s="2">
        <v>2.7408140000000025E-2</v>
      </c>
    </row>
    <row r="44" spans="2:22" x14ac:dyDescent="0.2">
      <c r="B44">
        <v>23</v>
      </c>
      <c r="C44" s="9">
        <v>11.916700000000001</v>
      </c>
      <c r="D44" s="2">
        <v>0.90803845000000005</v>
      </c>
      <c r="E44" s="2">
        <v>7.8900170000000006E-2</v>
      </c>
      <c r="F44" s="2">
        <v>1.30613799999999E-2</v>
      </c>
      <c r="H44" s="9">
        <v>46.883299999999998</v>
      </c>
      <c r="I44" s="2">
        <v>0.26503987000000001</v>
      </c>
      <c r="J44" s="2">
        <v>0.52867363999999994</v>
      </c>
      <c r="K44" s="2">
        <v>8.1977709999999995E-2</v>
      </c>
      <c r="L44" s="2">
        <v>8.3954340000000002E-2</v>
      </c>
      <c r="M44" s="2">
        <v>4.0354440000000102E-2</v>
      </c>
      <c r="O44" s="9">
        <v>139.9</v>
      </c>
      <c r="P44" s="2">
        <v>0.26892203999999997</v>
      </c>
      <c r="Q44" s="2">
        <v>0.31987532000000002</v>
      </c>
      <c r="R44" s="2">
        <v>0.10489298</v>
      </c>
      <c r="S44" s="2">
        <v>0.11841966</v>
      </c>
      <c r="T44" s="2">
        <v>8.4342730000000005E-2</v>
      </c>
      <c r="U44" s="2">
        <v>7.5790579999999996E-2</v>
      </c>
      <c r="V44" s="2">
        <v>2.7756689999999917E-2</v>
      </c>
    </row>
    <row r="45" spans="2:22" x14ac:dyDescent="0.2">
      <c r="B45">
        <v>24</v>
      </c>
      <c r="C45" s="9">
        <v>12</v>
      </c>
      <c r="D45" s="2">
        <v>0.90583599000000004</v>
      </c>
      <c r="E45" s="2">
        <v>8.0941940000000004E-2</v>
      </c>
      <c r="F45" s="2">
        <v>1.3222069999999975E-2</v>
      </c>
      <c r="H45" s="9">
        <v>47.4</v>
      </c>
      <c r="I45" s="2">
        <v>0.24607081</v>
      </c>
      <c r="J45" s="2">
        <v>0.48997257</v>
      </c>
      <c r="K45" s="2">
        <v>9.9328540000000007E-2</v>
      </c>
      <c r="L45" s="2">
        <v>0.1132295</v>
      </c>
      <c r="M45" s="2">
        <v>5.1398579999999972E-2</v>
      </c>
      <c r="O45" s="9">
        <v>141.19999999999999</v>
      </c>
      <c r="P45" s="2">
        <v>0.26831201999999998</v>
      </c>
      <c r="Q45" s="2">
        <v>0.31830256000000001</v>
      </c>
      <c r="R45" s="2">
        <v>0.10498903</v>
      </c>
      <c r="S45" s="2">
        <v>0.11878122000000001</v>
      </c>
      <c r="T45" s="2">
        <v>8.5016839999999996E-2</v>
      </c>
      <c r="U45" s="2">
        <v>7.6493110000000003E-2</v>
      </c>
      <c r="V45" s="2">
        <v>2.8105219999999931E-2</v>
      </c>
    </row>
    <row r="46" spans="2:22" x14ac:dyDescent="0.2">
      <c r="B46">
        <v>25</v>
      </c>
      <c r="C46" s="9">
        <v>12.083299999999999</v>
      </c>
      <c r="D46" s="2">
        <v>0.90363353000000002</v>
      </c>
      <c r="E46" s="2">
        <v>8.2983710000000002E-2</v>
      </c>
      <c r="F46" s="2">
        <v>1.3382759999999938E-2</v>
      </c>
      <c r="H46" s="9">
        <v>47.916699999999999</v>
      </c>
      <c r="I46" s="2">
        <v>0.24510589999999999</v>
      </c>
      <c r="J46" s="2">
        <v>0.48800394000000002</v>
      </c>
      <c r="K46" s="2">
        <v>0.10021114</v>
      </c>
      <c r="L46" s="2">
        <v>0.11471866</v>
      </c>
      <c r="M46" s="2">
        <v>5.1960360000000039E-2</v>
      </c>
      <c r="O46" s="9">
        <v>142.5</v>
      </c>
      <c r="P46" s="2">
        <v>0.26770199</v>
      </c>
      <c r="Q46" s="2">
        <v>0.31672979000000001</v>
      </c>
      <c r="R46" s="2">
        <v>0.10508507</v>
      </c>
      <c r="S46" s="2">
        <v>0.11914278</v>
      </c>
      <c r="T46" s="2">
        <v>8.5690950000000002E-2</v>
      </c>
      <c r="U46" s="2">
        <v>7.7195639999999996E-2</v>
      </c>
      <c r="V46" s="2">
        <v>2.8453779999999873E-2</v>
      </c>
    </row>
    <row r="47" spans="2:22" x14ac:dyDescent="0.2">
      <c r="B47">
        <v>26</v>
      </c>
      <c r="C47" s="9">
        <v>12.166700000000001</v>
      </c>
      <c r="D47" s="2">
        <v>0.90143108000000005</v>
      </c>
      <c r="E47" s="2">
        <v>8.5025489999999995E-2</v>
      </c>
      <c r="F47" s="2">
        <v>1.3543429999999912E-2</v>
      </c>
      <c r="H47" s="9">
        <v>48.433300000000003</v>
      </c>
      <c r="I47" s="2">
        <v>0.24414099</v>
      </c>
      <c r="J47" s="2">
        <v>0.48603531</v>
      </c>
      <c r="K47" s="2">
        <v>0.10109373000000001</v>
      </c>
      <c r="L47" s="2">
        <v>0.11620782</v>
      </c>
      <c r="M47" s="2">
        <v>5.2522150000000045E-2</v>
      </c>
      <c r="O47" s="9">
        <v>143.80000000000001</v>
      </c>
      <c r="P47" s="2">
        <v>0.26709196000000002</v>
      </c>
      <c r="Q47" s="2">
        <v>0.31515703</v>
      </c>
      <c r="R47" s="2">
        <v>0.10518110999999999</v>
      </c>
      <c r="S47" s="2">
        <v>0.11950433000000001</v>
      </c>
      <c r="T47" s="2">
        <v>8.6365059999999994E-2</v>
      </c>
      <c r="U47" s="2">
        <v>7.7898179999999997E-2</v>
      </c>
      <c r="V47" s="2">
        <v>2.8802329999999876E-2</v>
      </c>
    </row>
    <row r="48" spans="2:22" x14ac:dyDescent="0.2">
      <c r="B48">
        <v>27</v>
      </c>
      <c r="C48" s="9">
        <v>12.25</v>
      </c>
      <c r="D48" s="2">
        <v>0.89922862000000003</v>
      </c>
      <c r="E48" s="2">
        <v>8.7067259999999994E-2</v>
      </c>
      <c r="F48" s="2">
        <v>1.3704119999999986E-2</v>
      </c>
      <c r="H48" s="9">
        <v>48.95</v>
      </c>
      <c r="I48" s="2">
        <v>0.24317606999999999</v>
      </c>
      <c r="J48" s="2">
        <v>0.48406668000000003</v>
      </c>
      <c r="K48" s="2">
        <v>0.10197633</v>
      </c>
      <c r="L48" s="2">
        <v>0.11769698000000001</v>
      </c>
      <c r="M48" s="2">
        <v>5.308393999999983E-2</v>
      </c>
      <c r="O48" s="9">
        <v>145.1</v>
      </c>
      <c r="P48" s="2">
        <v>0.26648193999999997</v>
      </c>
      <c r="Q48" s="2">
        <v>0.31358427</v>
      </c>
      <c r="R48" s="2">
        <v>0.10527715999999999</v>
      </c>
      <c r="S48" s="2">
        <v>0.11986589</v>
      </c>
      <c r="T48" s="2">
        <v>8.7039169999999999E-2</v>
      </c>
      <c r="U48" s="2">
        <v>7.8600710000000004E-2</v>
      </c>
      <c r="V48" s="2">
        <v>2.9150860000000001E-2</v>
      </c>
    </row>
    <row r="49" spans="2:22" x14ac:dyDescent="0.2">
      <c r="B49">
        <v>28</v>
      </c>
      <c r="C49" s="9">
        <v>12.333299999999999</v>
      </c>
      <c r="D49" s="2">
        <v>0.89702616999999996</v>
      </c>
      <c r="E49" s="2">
        <v>8.9109030000000006E-2</v>
      </c>
      <c r="F49" s="2">
        <v>1.386480000000001E-2</v>
      </c>
      <c r="H49" s="9">
        <v>49.466700000000003</v>
      </c>
      <c r="I49" s="2">
        <v>0.24221116000000001</v>
      </c>
      <c r="J49" s="2">
        <v>0.48209805</v>
      </c>
      <c r="K49" s="2">
        <v>0.10285893</v>
      </c>
      <c r="L49" s="2">
        <v>0.11918613</v>
      </c>
      <c r="M49" s="2">
        <v>5.3645729999999947E-2</v>
      </c>
      <c r="O49" s="9">
        <v>146.4</v>
      </c>
      <c r="P49" s="2">
        <v>0.26587190999999999</v>
      </c>
      <c r="Q49" s="2">
        <v>0.31201150999999999</v>
      </c>
      <c r="R49" s="2">
        <v>0.1053732</v>
      </c>
      <c r="S49" s="2">
        <v>0.12022745</v>
      </c>
      <c r="T49" s="2">
        <v>8.7713280000000005E-2</v>
      </c>
      <c r="U49" s="2">
        <v>7.9303239999999997E-2</v>
      </c>
      <c r="V49" s="2">
        <v>2.9499409999999893E-2</v>
      </c>
    </row>
    <row r="50" spans="2:22" x14ac:dyDescent="0.2">
      <c r="B50">
        <v>29</v>
      </c>
      <c r="C50" s="9">
        <v>12.416700000000001</v>
      </c>
      <c r="D50" s="2">
        <v>0.89482371000000005</v>
      </c>
      <c r="E50" s="2">
        <v>9.1150800000000004E-2</v>
      </c>
      <c r="F50" s="2">
        <v>1.4025489999999974E-2</v>
      </c>
      <c r="H50" s="9">
        <v>49.9833</v>
      </c>
      <c r="I50" s="2">
        <v>0.24124625</v>
      </c>
      <c r="J50" s="2">
        <v>0.48012941999999997</v>
      </c>
      <c r="K50" s="2">
        <v>0.10374152</v>
      </c>
      <c r="L50" s="2">
        <v>0.12067529</v>
      </c>
      <c r="M50" s="2">
        <v>5.4207519999999954E-2</v>
      </c>
      <c r="O50" s="9">
        <v>147.69999999999999</v>
      </c>
      <c r="P50" s="2">
        <v>0.26526188000000001</v>
      </c>
      <c r="Q50" s="2">
        <v>0.31043874999999999</v>
      </c>
      <c r="R50" s="2">
        <v>0.10546925</v>
      </c>
      <c r="S50" s="2">
        <v>0.12058901</v>
      </c>
      <c r="T50" s="2">
        <v>8.8387389999999996E-2</v>
      </c>
      <c r="U50" s="2">
        <v>8.0005770000000004E-2</v>
      </c>
      <c r="V50" s="2">
        <v>2.9847950000000067E-2</v>
      </c>
    </row>
    <row r="51" spans="2:22" x14ac:dyDescent="0.2">
      <c r="B51">
        <v>30</v>
      </c>
      <c r="C51" s="5">
        <v>12.5</v>
      </c>
      <c r="D51" s="2">
        <v>0.89262125000000003</v>
      </c>
      <c r="E51" s="2">
        <v>9.3192570000000002E-2</v>
      </c>
      <c r="F51" s="2">
        <v>1.4186179999999937E-2</v>
      </c>
      <c r="H51" s="5">
        <v>50.5</v>
      </c>
      <c r="I51" s="2">
        <v>0.24028134000000001</v>
      </c>
      <c r="J51" s="2">
        <v>0.47816079</v>
      </c>
      <c r="K51" s="2">
        <v>0.10462412</v>
      </c>
      <c r="L51" s="2">
        <v>0.12216444999999999</v>
      </c>
      <c r="M51" s="2">
        <v>5.4769300000000021E-2</v>
      </c>
      <c r="O51" s="5">
        <v>149</v>
      </c>
      <c r="P51" s="2">
        <v>0.26465186000000002</v>
      </c>
      <c r="Q51" s="2">
        <v>0.30886598999999998</v>
      </c>
      <c r="R51" s="2">
        <v>0.10556529000000001</v>
      </c>
      <c r="S51" s="2">
        <v>0.12095056999999999</v>
      </c>
      <c r="T51" s="2">
        <v>8.9061500000000002E-2</v>
      </c>
      <c r="U51" s="2">
        <v>8.0708299999999997E-2</v>
      </c>
      <c r="V51" s="2">
        <v>3.019649000000002E-2</v>
      </c>
    </row>
    <row r="52" spans="2:22" x14ac:dyDescent="0.2">
      <c r="B52">
        <v>31</v>
      </c>
      <c r="C52" s="5">
        <v>12.583299999999999</v>
      </c>
      <c r="D52" s="2">
        <v>0.89041879999999995</v>
      </c>
      <c r="E52" s="2">
        <v>9.5234340000000001E-2</v>
      </c>
      <c r="F52" s="2">
        <v>1.4346860000000072E-2</v>
      </c>
      <c r="H52" s="5">
        <v>51.0167</v>
      </c>
      <c r="I52" s="2">
        <v>0.23931643</v>
      </c>
      <c r="J52" s="2">
        <v>0.47619215999999998</v>
      </c>
      <c r="K52" s="2">
        <v>0.10550671</v>
      </c>
      <c r="L52" s="2">
        <v>0.12365361</v>
      </c>
      <c r="M52" s="2">
        <v>5.5331090000000027E-2</v>
      </c>
      <c r="O52" s="5">
        <v>150.30000000000001</v>
      </c>
      <c r="P52" s="2">
        <v>0.26404182999999998</v>
      </c>
      <c r="Q52" s="2">
        <v>0.30729322999999997</v>
      </c>
      <c r="R52" s="2">
        <v>0.10566133</v>
      </c>
      <c r="S52" s="2">
        <v>0.12131212</v>
      </c>
      <c r="T52" s="2">
        <v>8.9735609999999993E-2</v>
      </c>
      <c r="U52" s="2">
        <v>8.1410830000000003E-2</v>
      </c>
      <c r="V52" s="2">
        <v>3.0545049999999963E-2</v>
      </c>
    </row>
    <row r="53" spans="2:22" x14ac:dyDescent="0.2">
      <c r="B53">
        <v>32</v>
      </c>
      <c r="C53" s="5">
        <v>12.666700000000001</v>
      </c>
      <c r="D53" s="2">
        <v>0.88821634000000005</v>
      </c>
      <c r="E53" s="2">
        <v>9.7276119999999994E-2</v>
      </c>
      <c r="F53" s="2">
        <v>1.4507539999999985E-2</v>
      </c>
      <c r="H53" s="5">
        <v>51.533299999999997</v>
      </c>
      <c r="I53" s="2">
        <v>0.23835152000000001</v>
      </c>
      <c r="J53" s="2">
        <v>0.47422353</v>
      </c>
      <c r="K53" s="2">
        <v>0.10638931</v>
      </c>
      <c r="L53" s="2">
        <v>0.12514275999999999</v>
      </c>
      <c r="M53" s="2">
        <v>5.5892880000000034E-2</v>
      </c>
      <c r="O53" s="5">
        <v>151.6</v>
      </c>
      <c r="P53" s="2">
        <v>0.26343179999999999</v>
      </c>
      <c r="Q53" s="2">
        <v>0.30572047000000002</v>
      </c>
      <c r="R53" s="2">
        <v>0.10575738</v>
      </c>
      <c r="S53" s="2">
        <v>0.12167368000000001</v>
      </c>
      <c r="T53" s="2">
        <v>9.0409719999999999E-2</v>
      </c>
      <c r="U53" s="2">
        <v>8.2113359999999996E-2</v>
      </c>
      <c r="V53" s="2">
        <v>3.0893589999999915E-2</v>
      </c>
    </row>
    <row r="54" spans="2:22" x14ac:dyDescent="0.2">
      <c r="B54">
        <v>33</v>
      </c>
      <c r="C54" s="5">
        <v>12.75</v>
      </c>
      <c r="D54" s="2">
        <v>0.88601388999999997</v>
      </c>
      <c r="E54" s="2">
        <v>9.9317890000000006E-2</v>
      </c>
      <c r="F54" s="2">
        <v>1.466822000000001E-2</v>
      </c>
      <c r="H54" s="5">
        <v>52.05</v>
      </c>
      <c r="I54" s="2">
        <v>0.23738661</v>
      </c>
      <c r="J54" s="2">
        <v>0.47225489999999998</v>
      </c>
      <c r="K54" s="2">
        <v>0.1072719</v>
      </c>
      <c r="L54" s="2">
        <v>0.12663192000000001</v>
      </c>
      <c r="M54" s="2">
        <v>5.645467000000004E-2</v>
      </c>
      <c r="O54" s="5">
        <v>152.9</v>
      </c>
      <c r="P54" s="2">
        <v>0.26282178</v>
      </c>
      <c r="Q54" s="2">
        <v>0.30414771000000002</v>
      </c>
      <c r="R54" s="2">
        <v>0.10585342</v>
      </c>
      <c r="S54" s="2">
        <v>0.12203524</v>
      </c>
      <c r="T54" s="2">
        <v>9.1083830000000005E-2</v>
      </c>
      <c r="U54" s="2">
        <v>8.2815890000000003E-2</v>
      </c>
      <c r="V54" s="2">
        <v>3.124213000000009E-2</v>
      </c>
    </row>
    <row r="55" spans="2:22" x14ac:dyDescent="0.2">
      <c r="B55">
        <v>34</v>
      </c>
      <c r="C55" s="5">
        <v>12.833299999999999</v>
      </c>
      <c r="D55" s="2">
        <v>0.88381142999999995</v>
      </c>
      <c r="E55" s="2">
        <v>0.10135966</v>
      </c>
      <c r="F55" s="2">
        <v>1.4828910000000084E-2</v>
      </c>
      <c r="H55" s="5">
        <v>52.566699999999997</v>
      </c>
      <c r="I55" s="2">
        <v>0.23642170000000001</v>
      </c>
      <c r="J55" s="2">
        <v>0.47028627000000001</v>
      </c>
      <c r="K55" s="2">
        <v>0.1081545</v>
      </c>
      <c r="L55" s="2">
        <v>0.12812108</v>
      </c>
      <c r="M55" s="2">
        <v>5.7016449999999885E-2</v>
      </c>
      <c r="O55" s="5">
        <v>154.19999999999999</v>
      </c>
      <c r="P55" s="2">
        <v>0.26221175000000002</v>
      </c>
      <c r="Q55" s="2">
        <v>0.30257495000000001</v>
      </c>
      <c r="R55" s="2">
        <v>0.10594947</v>
      </c>
      <c r="S55" s="2">
        <v>0.1223968</v>
      </c>
      <c r="T55" s="2">
        <v>9.1757939999999996E-2</v>
      </c>
      <c r="U55" s="2">
        <v>8.3518419999999996E-2</v>
      </c>
      <c r="V55" s="2">
        <v>3.1590670000000043E-2</v>
      </c>
    </row>
    <row r="56" spans="2:22" x14ac:dyDescent="0.2">
      <c r="B56">
        <v>35</v>
      </c>
      <c r="C56" s="5">
        <v>12.916700000000001</v>
      </c>
      <c r="D56" s="2">
        <v>0.88160897000000005</v>
      </c>
      <c r="E56" s="2">
        <v>0.10340143</v>
      </c>
      <c r="F56" s="2">
        <v>1.4989599999999936E-2</v>
      </c>
      <c r="H56" s="5">
        <v>53.083300000000001</v>
      </c>
      <c r="I56" s="2">
        <v>0.23545679</v>
      </c>
      <c r="J56" s="2">
        <v>0.46831762999999998</v>
      </c>
      <c r="K56" s="2">
        <v>0.10903709</v>
      </c>
      <c r="L56" s="2">
        <v>0.12961023999999999</v>
      </c>
      <c r="M56" s="2">
        <v>5.7578250000000053E-2</v>
      </c>
      <c r="O56" s="5">
        <v>155.5</v>
      </c>
      <c r="P56" s="2">
        <v>0.26160171999999998</v>
      </c>
      <c r="Q56" s="2">
        <v>0.30100219</v>
      </c>
      <c r="R56" s="2">
        <v>0.10604551</v>
      </c>
      <c r="S56" s="2">
        <v>0.12275835</v>
      </c>
      <c r="T56" s="2">
        <v>9.2432059999999996E-2</v>
      </c>
      <c r="U56" s="2">
        <v>8.4220950000000003E-2</v>
      </c>
      <c r="V56" s="2">
        <v>3.1939220000000046E-2</v>
      </c>
    </row>
    <row r="57" spans="2:22" x14ac:dyDescent="0.2">
      <c r="B57">
        <v>36</v>
      </c>
      <c r="C57" s="5">
        <v>13</v>
      </c>
      <c r="D57" s="2">
        <v>0.87940651999999997</v>
      </c>
      <c r="E57" s="2">
        <v>0.1054432</v>
      </c>
      <c r="F57" s="2">
        <v>1.5150280000000071E-2</v>
      </c>
      <c r="H57" s="5">
        <v>53.6</v>
      </c>
      <c r="I57" s="2">
        <v>0.23449186999999999</v>
      </c>
      <c r="J57" s="2">
        <v>0.46634900000000001</v>
      </c>
      <c r="K57" s="2">
        <v>0.10991969</v>
      </c>
      <c r="L57" s="2">
        <v>0.13109939000000001</v>
      </c>
      <c r="M57" s="2">
        <v>5.8140049999999999E-2</v>
      </c>
      <c r="O57" s="5">
        <v>156.80000000000001</v>
      </c>
      <c r="P57" s="2">
        <v>0.26099169999999999</v>
      </c>
      <c r="Q57" s="2">
        <v>0.29942943</v>
      </c>
      <c r="R57" s="2">
        <v>0.10614155</v>
      </c>
      <c r="S57" s="2">
        <v>0.12311991</v>
      </c>
      <c r="T57" s="2">
        <v>9.3106170000000002E-2</v>
      </c>
      <c r="U57" s="2">
        <v>8.4923479999999996E-2</v>
      </c>
      <c r="V57" s="2">
        <v>3.2287759999999999E-2</v>
      </c>
    </row>
    <row r="58" spans="2:22" x14ac:dyDescent="0.2">
      <c r="B58">
        <v>37</v>
      </c>
      <c r="C58" s="5">
        <v>13.083299999999999</v>
      </c>
      <c r="D58" s="2">
        <v>0.87720405999999995</v>
      </c>
      <c r="E58" s="2">
        <v>0.10748497</v>
      </c>
      <c r="F58" s="2">
        <v>1.5310970000000035E-2</v>
      </c>
      <c r="H58" s="5">
        <v>54.116700000000002</v>
      </c>
      <c r="I58" s="2">
        <v>0.23352696000000001</v>
      </c>
      <c r="J58" s="2">
        <v>0.46438036999999999</v>
      </c>
      <c r="K58" s="2">
        <v>0.11080228</v>
      </c>
      <c r="L58" s="2">
        <v>0.13258855</v>
      </c>
      <c r="M58" s="2">
        <v>5.8701839999999894E-2</v>
      </c>
      <c r="O58" s="5">
        <v>158.1</v>
      </c>
      <c r="P58" s="2">
        <v>0.26038167000000001</v>
      </c>
      <c r="Q58" s="2">
        <v>0.29785666999999999</v>
      </c>
      <c r="R58" s="2">
        <v>0.1062376</v>
      </c>
      <c r="S58" s="2">
        <v>0.12348147</v>
      </c>
      <c r="T58" s="2">
        <v>9.3780279999999994E-2</v>
      </c>
      <c r="U58" s="2">
        <v>8.5626010000000002E-2</v>
      </c>
      <c r="V58" s="2">
        <v>3.2636299999999951E-2</v>
      </c>
    </row>
    <row r="59" spans="2:22" x14ac:dyDescent="0.2">
      <c r="B59">
        <v>38</v>
      </c>
      <c r="C59" s="5">
        <v>13.166700000000001</v>
      </c>
      <c r="D59" s="2">
        <v>0.87500160999999999</v>
      </c>
      <c r="E59" s="2">
        <v>0.10952675000000001</v>
      </c>
      <c r="F59" s="2">
        <v>1.5471640000000009E-2</v>
      </c>
      <c r="H59" s="5">
        <v>54.633299999999998</v>
      </c>
      <c r="I59" s="2">
        <v>0.23256204999999999</v>
      </c>
      <c r="J59" s="2">
        <v>0.46241174000000002</v>
      </c>
      <c r="K59" s="2">
        <v>0.11168488</v>
      </c>
      <c r="L59" s="2">
        <v>0.13407770999999999</v>
      </c>
      <c r="M59" s="2">
        <v>5.9263619999999961E-2</v>
      </c>
      <c r="O59" s="5">
        <v>159.4</v>
      </c>
      <c r="P59" s="2">
        <v>0.25977164000000003</v>
      </c>
      <c r="Q59" s="2">
        <v>0.29628390999999998</v>
      </c>
      <c r="R59" s="2">
        <v>0.10633363999999999</v>
      </c>
      <c r="S59" s="2">
        <v>0.12384303000000001</v>
      </c>
      <c r="T59" s="2">
        <v>9.4454389999999999E-2</v>
      </c>
      <c r="U59" s="2">
        <v>8.6328539999999995E-2</v>
      </c>
      <c r="V59" s="2">
        <v>3.2984850000000066E-2</v>
      </c>
    </row>
    <row r="60" spans="2:22" x14ac:dyDescent="0.2">
      <c r="B60">
        <v>39</v>
      </c>
      <c r="C60" s="5">
        <v>13.25</v>
      </c>
      <c r="D60" s="2">
        <v>0.87279914999999997</v>
      </c>
      <c r="E60" s="2">
        <v>0.11156852</v>
      </c>
      <c r="F60" s="2">
        <v>1.5632330000000083E-2</v>
      </c>
      <c r="H60" s="5">
        <v>55.15</v>
      </c>
      <c r="I60" s="2">
        <v>0.23159714000000001</v>
      </c>
      <c r="J60" s="2">
        <v>0.46044310999999999</v>
      </c>
      <c r="K60" s="2">
        <v>0.11256747</v>
      </c>
      <c r="L60" s="2">
        <v>0.13556687000000001</v>
      </c>
      <c r="M60" s="2">
        <v>5.9825409999999968E-2</v>
      </c>
      <c r="O60" s="5">
        <v>160.69999999999999</v>
      </c>
      <c r="P60" s="2">
        <v>0.25916161999999998</v>
      </c>
      <c r="Q60" s="2">
        <v>0.29471114999999998</v>
      </c>
      <c r="R60" s="2">
        <v>0.10642968999999999</v>
      </c>
      <c r="S60" s="2">
        <v>0.12420459</v>
      </c>
      <c r="T60" s="2">
        <v>9.5128500000000005E-2</v>
      </c>
      <c r="U60" s="2">
        <v>8.7031070000000002E-2</v>
      </c>
      <c r="V60" s="2">
        <v>3.3333380000000079E-2</v>
      </c>
    </row>
    <row r="61" spans="2:22" x14ac:dyDescent="0.2">
      <c r="B61">
        <v>40</v>
      </c>
      <c r="C61" s="5">
        <v>13.333299999999999</v>
      </c>
      <c r="D61" s="2">
        <v>0.87059668999999995</v>
      </c>
      <c r="E61" s="2">
        <v>0.11361029</v>
      </c>
      <c r="F61" s="2">
        <v>1.5793020000000046E-2</v>
      </c>
      <c r="H61" s="5">
        <v>55.666699999999999</v>
      </c>
      <c r="I61" s="2">
        <v>0.23063222999999999</v>
      </c>
      <c r="J61" s="2">
        <v>0.45847448000000002</v>
      </c>
      <c r="K61" s="2">
        <v>0.11345007</v>
      </c>
      <c r="L61" s="2">
        <v>0.13705602</v>
      </c>
      <c r="M61" s="2">
        <v>6.0387200000000085E-2</v>
      </c>
      <c r="O61" s="5">
        <v>162</v>
      </c>
      <c r="P61" s="2">
        <v>0.25855159</v>
      </c>
      <c r="Q61" s="2">
        <v>0.29313837999999998</v>
      </c>
      <c r="R61" s="2">
        <v>0.10652573</v>
      </c>
      <c r="S61" s="2">
        <v>0.12456614000000001</v>
      </c>
      <c r="T61" s="2">
        <v>9.5802609999999996E-2</v>
      </c>
      <c r="U61" s="2">
        <v>8.7733599999999995E-2</v>
      </c>
      <c r="V61" s="2">
        <v>3.3681950000000072E-2</v>
      </c>
    </row>
    <row r="62" spans="2:22" x14ac:dyDescent="0.2">
      <c r="B62">
        <v>41</v>
      </c>
      <c r="C62" s="5">
        <v>13.416700000000001</v>
      </c>
      <c r="D62" s="2">
        <v>0.86839423999999998</v>
      </c>
      <c r="E62" s="2">
        <v>0.11565206</v>
      </c>
      <c r="F62" s="2">
        <v>1.5953700000000071E-2</v>
      </c>
      <c r="H62" s="5">
        <v>56.183300000000003</v>
      </c>
      <c r="I62" s="2">
        <v>0.22966732000000001</v>
      </c>
      <c r="J62" s="2">
        <v>0.45650584999999999</v>
      </c>
      <c r="K62" s="2">
        <v>0.11433267</v>
      </c>
      <c r="L62" s="2">
        <v>0.13854517999999999</v>
      </c>
      <c r="M62" s="2">
        <v>6.0948980000000041E-2</v>
      </c>
      <c r="O62" s="5">
        <v>163.30000000000001</v>
      </c>
      <c r="P62" s="2">
        <v>0.25794156000000001</v>
      </c>
      <c r="Q62" s="2">
        <v>0.29156562000000003</v>
      </c>
      <c r="R62" s="2">
        <v>0.10662177</v>
      </c>
      <c r="S62" s="2">
        <v>0.1249277</v>
      </c>
      <c r="T62" s="2">
        <v>9.6476720000000002E-2</v>
      </c>
      <c r="U62" s="2">
        <v>8.8436130000000002E-2</v>
      </c>
      <c r="V62" s="2">
        <v>3.4030500000000075E-2</v>
      </c>
    </row>
    <row r="63" spans="2:22" x14ac:dyDescent="0.2">
      <c r="B63">
        <v>42</v>
      </c>
      <c r="C63" s="5">
        <v>13.5</v>
      </c>
      <c r="D63" s="2">
        <v>0.86619177999999997</v>
      </c>
      <c r="E63" s="2">
        <v>0.11769383</v>
      </c>
      <c r="F63" s="2">
        <v>1.6114390000000034E-2</v>
      </c>
      <c r="H63" s="5">
        <v>56.7</v>
      </c>
      <c r="I63" s="2">
        <v>0.22870240999999999</v>
      </c>
      <c r="J63" s="2">
        <v>0.45453722000000002</v>
      </c>
      <c r="K63" s="2">
        <v>0.11521526</v>
      </c>
      <c r="L63" s="2">
        <v>0.14003434000000001</v>
      </c>
      <c r="M63" s="2">
        <v>6.1510769999999937E-2</v>
      </c>
      <c r="O63" s="5">
        <v>164.6</v>
      </c>
      <c r="P63" s="2">
        <v>0.25733154000000003</v>
      </c>
      <c r="Q63" s="2">
        <v>0.28999286000000002</v>
      </c>
      <c r="R63" s="2">
        <v>0.10671782</v>
      </c>
      <c r="S63" s="2">
        <v>0.12528926000000001</v>
      </c>
      <c r="T63" s="2">
        <v>9.7150829999999994E-2</v>
      </c>
      <c r="U63" s="2">
        <v>8.9138659999999995E-2</v>
      </c>
      <c r="V63" s="2">
        <v>3.4379029999999977E-2</v>
      </c>
    </row>
    <row r="64" spans="2:22" x14ac:dyDescent="0.2">
      <c r="B64">
        <v>43</v>
      </c>
      <c r="C64" s="5">
        <v>13.583299999999999</v>
      </c>
      <c r="D64" s="2">
        <v>0.86398933</v>
      </c>
      <c r="E64" s="2">
        <v>0.1197356</v>
      </c>
      <c r="F64" s="2">
        <v>1.6275070000000058E-2</v>
      </c>
      <c r="H64" s="5">
        <v>57.216700000000003</v>
      </c>
      <c r="I64" s="2">
        <v>0.22773750000000001</v>
      </c>
      <c r="J64" s="2">
        <v>0.45256858999999999</v>
      </c>
      <c r="K64" s="2">
        <v>0.11609786</v>
      </c>
      <c r="L64" s="2">
        <v>0.1415235</v>
      </c>
      <c r="M64" s="2">
        <v>6.2072550000000004E-2</v>
      </c>
      <c r="O64" s="5">
        <v>165.9</v>
      </c>
      <c r="P64" s="2">
        <v>0.25672150999999999</v>
      </c>
      <c r="Q64" s="2">
        <v>0.28842010000000001</v>
      </c>
      <c r="R64" s="2">
        <v>0.10681386</v>
      </c>
      <c r="S64" s="2">
        <v>0.12565082</v>
      </c>
      <c r="T64" s="2">
        <v>9.7824939999999999E-2</v>
      </c>
      <c r="U64" s="2">
        <v>8.9841190000000001E-2</v>
      </c>
      <c r="V64" s="2">
        <v>3.472757999999998E-2</v>
      </c>
    </row>
    <row r="65" spans="2:22" x14ac:dyDescent="0.2">
      <c r="B65">
        <v>44</v>
      </c>
      <c r="C65" s="5">
        <v>13.666700000000001</v>
      </c>
      <c r="D65" s="2">
        <v>0.86178686999999998</v>
      </c>
      <c r="E65" s="2">
        <v>0.12177738</v>
      </c>
      <c r="F65" s="2">
        <v>1.6435749999999971E-2</v>
      </c>
      <c r="H65" s="5">
        <v>57.7333</v>
      </c>
      <c r="I65" s="2">
        <v>0.22677259</v>
      </c>
      <c r="J65" s="2">
        <v>0.45059996000000002</v>
      </c>
      <c r="K65" s="2">
        <v>0.11698045</v>
      </c>
      <c r="L65" s="2">
        <v>0.14301264999999999</v>
      </c>
      <c r="M65" s="2">
        <v>6.263434999999995E-2</v>
      </c>
      <c r="O65" s="5">
        <v>167.2</v>
      </c>
      <c r="P65" s="2">
        <v>0.25611148</v>
      </c>
      <c r="Q65" s="2">
        <v>0.28684734000000001</v>
      </c>
      <c r="R65" s="2">
        <v>0.10690991</v>
      </c>
      <c r="S65" s="2">
        <v>0.12601238000000001</v>
      </c>
      <c r="T65" s="2">
        <v>9.8499050000000005E-2</v>
      </c>
      <c r="U65" s="2">
        <v>9.0543719999999994E-2</v>
      </c>
      <c r="V65" s="2">
        <v>3.5076120000000044E-2</v>
      </c>
    </row>
    <row r="66" spans="2:22" x14ac:dyDescent="0.2">
      <c r="B66">
        <v>45</v>
      </c>
      <c r="C66" s="5">
        <v>13.75</v>
      </c>
      <c r="D66" s="2">
        <v>0.85958440999999997</v>
      </c>
      <c r="E66" s="2">
        <v>0.12381915</v>
      </c>
      <c r="F66" s="2">
        <v>1.6596440000000046E-2</v>
      </c>
      <c r="H66" s="5">
        <v>58.25</v>
      </c>
      <c r="I66" s="2">
        <v>0.22580768000000001</v>
      </c>
      <c r="J66" s="2">
        <v>0.44863132</v>
      </c>
      <c r="K66" s="2">
        <v>0.11786305</v>
      </c>
      <c r="L66" s="2">
        <v>0.14450181000000001</v>
      </c>
      <c r="M66" s="2">
        <v>6.3196140000000067E-2</v>
      </c>
      <c r="O66" s="5">
        <v>168.5</v>
      </c>
      <c r="P66" s="2">
        <v>0.25550146000000001</v>
      </c>
      <c r="Q66" s="2">
        <v>0.28527458</v>
      </c>
      <c r="R66" s="2">
        <v>0.10700595</v>
      </c>
      <c r="S66" s="2">
        <v>0.12637393</v>
      </c>
      <c r="T66" s="2">
        <v>9.9173159999999996E-2</v>
      </c>
      <c r="U66" s="2">
        <v>9.1246250000000001E-2</v>
      </c>
      <c r="V66" s="2">
        <v>3.5424670000000047E-2</v>
      </c>
    </row>
    <row r="67" spans="2:22" x14ac:dyDescent="0.2">
      <c r="B67">
        <v>46</v>
      </c>
      <c r="C67" s="5">
        <v>13.833299999999999</v>
      </c>
      <c r="D67" s="2">
        <v>0.85738196</v>
      </c>
      <c r="E67" s="2">
        <v>0.12586091999999999</v>
      </c>
      <c r="F67" s="2">
        <v>1.675712000000007E-2</v>
      </c>
      <c r="H67" s="5">
        <v>58.7667</v>
      </c>
      <c r="I67" s="2">
        <v>0.22484276</v>
      </c>
      <c r="J67" s="2">
        <v>0.44666268999999997</v>
      </c>
      <c r="K67" s="2">
        <v>0.11874564</v>
      </c>
      <c r="L67" s="2">
        <v>0.14599097</v>
      </c>
      <c r="M67" s="2">
        <v>6.3757940000000124E-2</v>
      </c>
      <c r="O67" s="5">
        <v>169.8</v>
      </c>
      <c r="P67" s="2">
        <v>0.25489142999999997</v>
      </c>
      <c r="Q67" s="2">
        <v>0.28370181999999999</v>
      </c>
      <c r="R67" s="2">
        <v>0.10710198999999999</v>
      </c>
      <c r="S67" s="2">
        <v>0.12673549000000001</v>
      </c>
      <c r="T67" s="2">
        <v>9.9847270000000002E-2</v>
      </c>
      <c r="U67" s="2">
        <v>9.1948779999999994E-2</v>
      </c>
      <c r="V67" s="2">
        <v>3.577322000000005E-2</v>
      </c>
    </row>
    <row r="68" spans="2:22" x14ac:dyDescent="0.2">
      <c r="B68">
        <v>47</v>
      </c>
      <c r="C68" s="5">
        <v>13.916700000000001</v>
      </c>
      <c r="D68" s="2">
        <v>0.85517949999999998</v>
      </c>
      <c r="E68" s="2">
        <v>0.12790269000000001</v>
      </c>
      <c r="F68" s="2">
        <v>1.6917810000000033E-2</v>
      </c>
      <c r="H68" s="5">
        <v>59.283299999999997</v>
      </c>
      <c r="I68" s="2">
        <v>0.22387784999999999</v>
      </c>
      <c r="J68" s="2">
        <v>0.44469406</v>
      </c>
      <c r="K68" s="2">
        <v>0.11962824</v>
      </c>
      <c r="L68" s="2">
        <v>0.14748012999999999</v>
      </c>
      <c r="M68" s="2">
        <v>6.431972000000008E-2</v>
      </c>
      <c r="O68" s="5">
        <v>171.1</v>
      </c>
      <c r="P68" s="2">
        <v>0.25428139999999999</v>
      </c>
      <c r="Q68" s="2">
        <v>0.28212905999999999</v>
      </c>
      <c r="R68" s="2">
        <v>0.10719803999999999</v>
      </c>
      <c r="S68" s="2">
        <v>0.12709704999999999</v>
      </c>
      <c r="T68" s="2">
        <v>0.10052137999999999</v>
      </c>
      <c r="U68" s="2">
        <v>9.2651310000000001E-2</v>
      </c>
      <c r="V68" s="2">
        <v>3.6121760000000003E-2</v>
      </c>
    </row>
    <row r="69" spans="2:22" x14ac:dyDescent="0.2">
      <c r="B69">
        <v>48</v>
      </c>
      <c r="C69" s="5">
        <v>14</v>
      </c>
      <c r="D69" s="2">
        <v>0.85297705000000001</v>
      </c>
      <c r="E69" s="2">
        <v>0.12994446000000001</v>
      </c>
      <c r="F69" s="2">
        <v>1.7078489999999946E-2</v>
      </c>
      <c r="H69" s="5">
        <v>59.8</v>
      </c>
      <c r="I69" s="2">
        <v>0.22291294</v>
      </c>
      <c r="J69" s="2">
        <v>0.44272542999999998</v>
      </c>
      <c r="K69" s="2">
        <v>0.12051083</v>
      </c>
      <c r="L69" s="2">
        <v>0.14896928000000001</v>
      </c>
      <c r="M69" s="2">
        <v>6.4881520000000137E-2</v>
      </c>
      <c r="O69" s="5">
        <v>172.4</v>
      </c>
      <c r="P69" s="2">
        <v>0.25367138</v>
      </c>
      <c r="Q69" s="2">
        <v>0.28055629999999998</v>
      </c>
      <c r="R69" s="2">
        <v>0.10729408</v>
      </c>
      <c r="S69" s="2">
        <v>0.12745861</v>
      </c>
      <c r="T69" s="2">
        <v>0.10119549</v>
      </c>
      <c r="U69" s="2">
        <v>9.3353839999999993E-2</v>
      </c>
      <c r="V69" s="2">
        <v>3.6470299999999956E-2</v>
      </c>
    </row>
    <row r="70" spans="2:22" x14ac:dyDescent="0.2">
      <c r="B70">
        <v>49</v>
      </c>
      <c r="C70" s="5">
        <v>14.083299999999999</v>
      </c>
      <c r="D70" s="2">
        <v>0.85077459</v>
      </c>
      <c r="E70" s="2">
        <v>0.13198623000000001</v>
      </c>
      <c r="F70" s="2">
        <v>1.7239180000000021E-2</v>
      </c>
      <c r="H70" s="5">
        <v>60.316699999999997</v>
      </c>
      <c r="I70" s="2">
        <v>0.22194802999999999</v>
      </c>
      <c r="J70" s="2">
        <v>0.4407568</v>
      </c>
      <c r="K70" s="2">
        <v>0.12139343</v>
      </c>
      <c r="L70" s="2">
        <v>0.15045844</v>
      </c>
      <c r="M70" s="2">
        <v>6.5443299999999982E-2</v>
      </c>
      <c r="O70" s="5">
        <v>173.7</v>
      </c>
      <c r="P70" s="2">
        <v>0.25306135000000002</v>
      </c>
      <c r="Q70" s="2">
        <v>0.27898353999999997</v>
      </c>
      <c r="R70" s="2">
        <v>0.10739013</v>
      </c>
      <c r="S70" s="2">
        <v>0.12782017000000001</v>
      </c>
      <c r="T70" s="2">
        <v>0.1018696</v>
      </c>
      <c r="U70" s="2">
        <v>9.405637E-2</v>
      </c>
      <c r="V70" s="2">
        <v>3.6818840000000019E-2</v>
      </c>
    </row>
    <row r="71" spans="2:22" x14ac:dyDescent="0.2">
      <c r="B71">
        <v>50</v>
      </c>
      <c r="C71" s="5">
        <v>14.166700000000001</v>
      </c>
      <c r="D71" s="2">
        <v>0.84857212999999998</v>
      </c>
      <c r="E71" s="2">
        <v>0.13402801</v>
      </c>
      <c r="F71" s="2">
        <v>1.7399860000000045E-2</v>
      </c>
      <c r="H71" s="5">
        <v>60.833300000000001</v>
      </c>
      <c r="I71" s="2">
        <v>0.22098312000000001</v>
      </c>
      <c r="J71" s="2">
        <v>0.43878816999999998</v>
      </c>
      <c r="K71" s="2">
        <v>0.12227602</v>
      </c>
      <c r="L71" s="2">
        <v>0.15194759999999999</v>
      </c>
      <c r="M71" s="2">
        <v>6.6005089999999988E-2</v>
      </c>
      <c r="O71" s="5">
        <v>175</v>
      </c>
      <c r="P71" s="2">
        <v>0.25245132999999997</v>
      </c>
      <c r="Q71" s="2">
        <v>0.27741078000000002</v>
      </c>
      <c r="R71" s="2">
        <v>0.10748617000000001</v>
      </c>
      <c r="S71" s="2">
        <v>0.12818172</v>
      </c>
      <c r="T71" s="2">
        <v>0.10254371</v>
      </c>
      <c r="U71" s="2">
        <v>9.4758899999999993E-2</v>
      </c>
      <c r="V71" s="2">
        <v>3.7167390000000022E-2</v>
      </c>
    </row>
    <row r="72" spans="2:22" x14ac:dyDescent="0.2">
      <c r="B72">
        <v>51</v>
      </c>
      <c r="C72" s="5">
        <v>14.25</v>
      </c>
      <c r="D72" s="2">
        <v>0.84636968000000001</v>
      </c>
      <c r="E72" s="2">
        <v>0.13606978</v>
      </c>
      <c r="F72" s="2">
        <v>1.7560539999999958E-2</v>
      </c>
      <c r="H72" s="5">
        <v>61.35</v>
      </c>
      <c r="I72" s="2">
        <v>0.22001820999999999</v>
      </c>
      <c r="J72" s="2">
        <v>0.43681954000000001</v>
      </c>
      <c r="K72" s="2">
        <v>0.12315862</v>
      </c>
      <c r="L72" s="2">
        <v>0.15343676000000001</v>
      </c>
      <c r="M72" s="2">
        <v>6.6566869999999945E-2</v>
      </c>
      <c r="O72" s="5">
        <v>176.3</v>
      </c>
      <c r="P72" s="2">
        <v>0.24399649000000001</v>
      </c>
      <c r="Q72" s="2">
        <v>0.25561265999999999</v>
      </c>
      <c r="R72" s="2">
        <v>0.10881732</v>
      </c>
      <c r="S72" s="2">
        <v>0.13319284000000001</v>
      </c>
      <c r="T72" s="2">
        <v>0.11188674</v>
      </c>
      <c r="U72" s="2">
        <v>0.10449582</v>
      </c>
      <c r="V72" s="2">
        <v>4.1998130000000078E-2</v>
      </c>
    </row>
    <row r="73" spans="2:22" x14ac:dyDescent="0.2">
      <c r="B73">
        <v>52</v>
      </c>
      <c r="C73" s="5">
        <v>14.333299999999999</v>
      </c>
      <c r="D73" s="2">
        <v>0.84416722</v>
      </c>
      <c r="E73" s="2">
        <v>0.13811155</v>
      </c>
      <c r="F73" s="2">
        <v>1.7721230000000032E-2</v>
      </c>
      <c r="H73" s="5">
        <v>61.866700000000002</v>
      </c>
      <c r="I73" s="2">
        <v>0.20454695000000001</v>
      </c>
      <c r="J73" s="2">
        <v>0.40525475999999999</v>
      </c>
      <c r="K73" s="2">
        <v>0.13731003999999999</v>
      </c>
      <c r="L73" s="2">
        <v>0.17731372000000001</v>
      </c>
      <c r="M73" s="2">
        <v>7.5574530000000029E-2</v>
      </c>
      <c r="O73" s="5">
        <v>177.6</v>
      </c>
      <c r="P73" s="2">
        <v>0.24345425000000001</v>
      </c>
      <c r="Q73" s="2">
        <v>0.25421464999999999</v>
      </c>
      <c r="R73" s="2">
        <v>0.10890269</v>
      </c>
      <c r="S73" s="2">
        <v>0.13351421999999999</v>
      </c>
      <c r="T73" s="2">
        <v>0.11248595</v>
      </c>
      <c r="U73" s="2">
        <v>0.10512029000000001</v>
      </c>
      <c r="V73" s="2">
        <v>4.2307949999999983E-2</v>
      </c>
    </row>
    <row r="74" spans="2:22" x14ac:dyDescent="0.2">
      <c r="B74">
        <v>53</v>
      </c>
      <c r="C74" s="5">
        <v>14.416700000000001</v>
      </c>
      <c r="D74" s="2">
        <v>0.84196477000000003</v>
      </c>
      <c r="E74" s="2">
        <v>0.14015332</v>
      </c>
      <c r="F74" s="2">
        <v>1.7881909999999945E-2</v>
      </c>
      <c r="H74" s="5">
        <v>62.383299999999998</v>
      </c>
      <c r="I74" s="2">
        <v>0.20370265000000001</v>
      </c>
      <c r="J74" s="2">
        <v>0.40353221</v>
      </c>
      <c r="K74" s="2">
        <v>0.13808231000000001</v>
      </c>
      <c r="L74" s="2">
        <v>0.17861673</v>
      </c>
      <c r="M74" s="2">
        <v>7.6066099999999914E-2</v>
      </c>
      <c r="O74" s="5">
        <v>178.9</v>
      </c>
      <c r="P74" s="2">
        <v>0.24291199999999999</v>
      </c>
      <c r="Q74" s="2">
        <v>0.25281663999999998</v>
      </c>
      <c r="R74" s="2">
        <v>0.10898806</v>
      </c>
      <c r="S74" s="2">
        <v>0.13383560999999999</v>
      </c>
      <c r="T74" s="2">
        <v>0.11308515</v>
      </c>
      <c r="U74" s="2">
        <v>0.10574475999999999</v>
      </c>
      <c r="V74" s="2">
        <v>4.261778000000005E-2</v>
      </c>
    </row>
    <row r="75" spans="2:22" x14ac:dyDescent="0.2">
      <c r="B75">
        <v>54</v>
      </c>
      <c r="C75" s="5">
        <v>14.5</v>
      </c>
      <c r="D75" s="2">
        <v>0.83976231000000001</v>
      </c>
      <c r="E75" s="2">
        <v>0.14219509</v>
      </c>
      <c r="F75" s="2">
        <v>1.804260000000002E-2</v>
      </c>
      <c r="H75" s="5">
        <v>62.9</v>
      </c>
      <c r="I75" s="2">
        <v>0.20285834999999999</v>
      </c>
      <c r="J75" s="2">
        <v>0.40180966000000001</v>
      </c>
      <c r="K75" s="2">
        <v>0.13885458000000001</v>
      </c>
      <c r="L75" s="2">
        <v>0.17991974999999999</v>
      </c>
      <c r="M75" s="2">
        <v>7.6557659999999972E-2</v>
      </c>
      <c r="O75" s="5">
        <v>180.2</v>
      </c>
      <c r="P75" s="2">
        <v>0.24236974999999999</v>
      </c>
      <c r="Q75" s="2">
        <v>0.25141862999999998</v>
      </c>
      <c r="R75" s="2">
        <v>0.10907343</v>
      </c>
      <c r="S75" s="2">
        <v>0.13415699</v>
      </c>
      <c r="T75" s="2">
        <v>0.11368436</v>
      </c>
      <c r="U75" s="2">
        <v>0.10636923</v>
      </c>
      <c r="V75" s="2">
        <v>4.2927610000000005E-2</v>
      </c>
    </row>
    <row r="76" spans="2:22" x14ac:dyDescent="0.2">
      <c r="B76">
        <v>55</v>
      </c>
      <c r="C76" s="5">
        <v>14.583299999999999</v>
      </c>
      <c r="D76" s="2">
        <v>0.83755986000000004</v>
      </c>
      <c r="E76" s="2">
        <v>0.14423685999999999</v>
      </c>
      <c r="F76" s="2">
        <v>1.8203279999999933E-2</v>
      </c>
      <c r="H76" s="5">
        <v>63.416699999999999</v>
      </c>
      <c r="I76" s="2">
        <v>0.20201406</v>
      </c>
      <c r="J76" s="2">
        <v>0.40008709999999997</v>
      </c>
      <c r="K76" s="2">
        <v>0.13962685</v>
      </c>
      <c r="L76" s="2">
        <v>0.18122276000000001</v>
      </c>
      <c r="M76" s="2">
        <v>7.704923000000008E-2</v>
      </c>
      <c r="O76" s="5">
        <v>181.5</v>
      </c>
      <c r="P76" s="2">
        <v>0.24182751</v>
      </c>
      <c r="Q76" s="2">
        <v>0.25002063000000002</v>
      </c>
      <c r="R76" s="2">
        <v>0.10915881</v>
      </c>
      <c r="S76" s="2">
        <v>0.13447838000000001</v>
      </c>
      <c r="T76" s="2">
        <v>0.11428357</v>
      </c>
      <c r="U76" s="2">
        <v>0.1069937</v>
      </c>
      <c r="V76" s="2">
        <v>4.3237400000000092E-2</v>
      </c>
    </row>
    <row r="77" spans="2:22" x14ac:dyDescent="0.2">
      <c r="B77">
        <v>56</v>
      </c>
      <c r="C77" s="5">
        <v>14.666700000000001</v>
      </c>
      <c r="D77" s="2">
        <v>0.83535740000000003</v>
      </c>
      <c r="E77" s="2">
        <v>0.14627863999999999</v>
      </c>
      <c r="F77" s="2">
        <v>1.8363959999999957E-2</v>
      </c>
      <c r="H77" s="5">
        <v>63.933300000000003</v>
      </c>
      <c r="I77" s="2">
        <v>0.20116976</v>
      </c>
      <c r="J77" s="2">
        <v>0.39836454999999998</v>
      </c>
      <c r="K77" s="2">
        <v>0.14039913000000001</v>
      </c>
      <c r="L77" s="2">
        <v>0.18252577</v>
      </c>
      <c r="M77" s="2">
        <v>7.7540789999999915E-2</v>
      </c>
      <c r="O77" s="5">
        <v>182.8</v>
      </c>
      <c r="P77" s="2">
        <v>0.24128526</v>
      </c>
      <c r="Q77" s="2">
        <v>0.24862261999999999</v>
      </c>
      <c r="R77" s="2">
        <v>0.10924418</v>
      </c>
      <c r="S77" s="2">
        <v>0.13479975999999999</v>
      </c>
      <c r="T77" s="2">
        <v>0.11488278</v>
      </c>
      <c r="U77" s="2">
        <v>0.10761817999999999</v>
      </c>
      <c r="V77" s="2">
        <v>4.3547220000000109E-2</v>
      </c>
    </row>
    <row r="78" spans="2:22" x14ac:dyDescent="0.2">
      <c r="B78">
        <v>57</v>
      </c>
      <c r="C78" s="5">
        <v>14.75</v>
      </c>
      <c r="D78" s="2">
        <v>0.83315494000000001</v>
      </c>
      <c r="E78" s="2">
        <v>0.14832041000000001</v>
      </c>
      <c r="F78" s="2">
        <v>1.8524650000000031E-2</v>
      </c>
      <c r="H78" s="5">
        <v>64.45</v>
      </c>
      <c r="I78" s="2">
        <v>0.20032546000000001</v>
      </c>
      <c r="J78" s="2">
        <v>0.39664199999999999</v>
      </c>
      <c r="K78" s="2">
        <v>0.1411714</v>
      </c>
      <c r="L78" s="2">
        <v>0.18382878999999999</v>
      </c>
      <c r="M78" s="2">
        <v>7.8032349999999973E-2</v>
      </c>
      <c r="O78" s="5">
        <v>184.1</v>
      </c>
      <c r="P78" s="2">
        <v>0.24074302</v>
      </c>
      <c r="Q78" s="2">
        <v>0.24722461000000001</v>
      </c>
      <c r="R78" s="2">
        <v>0.10932955</v>
      </c>
      <c r="S78" s="2">
        <v>0.13512115</v>
      </c>
      <c r="T78" s="2">
        <v>0.11548199000000001</v>
      </c>
      <c r="U78" s="2">
        <v>0.10824265</v>
      </c>
      <c r="V78" s="2">
        <v>4.3857029999999964E-2</v>
      </c>
    </row>
    <row r="79" spans="2:22" x14ac:dyDescent="0.2">
      <c r="B79">
        <v>58</v>
      </c>
      <c r="C79" s="5">
        <v>14.833299999999999</v>
      </c>
      <c r="D79" s="2">
        <v>0.83095249000000004</v>
      </c>
      <c r="E79" s="2">
        <v>0.15036218000000001</v>
      </c>
      <c r="F79" s="2">
        <v>1.8685329999999944E-2</v>
      </c>
      <c r="H79" s="5">
        <v>64.966700000000003</v>
      </c>
      <c r="I79" s="2">
        <v>0.19948117000000001</v>
      </c>
      <c r="J79" s="2">
        <v>0.39491945000000001</v>
      </c>
      <c r="K79" s="2">
        <v>0.14194366999999999</v>
      </c>
      <c r="L79" s="2">
        <v>0.18513180000000001</v>
      </c>
      <c r="M79" s="2">
        <v>7.8523909999999919E-2</v>
      </c>
      <c r="O79" s="5">
        <v>185.4</v>
      </c>
      <c r="P79" s="2">
        <v>0.24020077000000001</v>
      </c>
      <c r="Q79" s="2">
        <v>0.24582660000000001</v>
      </c>
      <c r="R79" s="2">
        <v>0.10941492</v>
      </c>
      <c r="S79" s="2">
        <v>0.13544253000000001</v>
      </c>
      <c r="T79" s="2">
        <v>0.1160812</v>
      </c>
      <c r="U79" s="2">
        <v>0.10886712</v>
      </c>
      <c r="V79" s="2">
        <v>4.416686000000003E-2</v>
      </c>
    </row>
    <row r="80" spans="2:22" x14ac:dyDescent="0.2">
      <c r="B80">
        <v>59</v>
      </c>
      <c r="C80" s="5">
        <v>14.916700000000001</v>
      </c>
      <c r="D80" s="2">
        <v>0.82875003000000003</v>
      </c>
      <c r="E80" s="2">
        <v>0.15240395000000001</v>
      </c>
      <c r="F80" s="2">
        <v>1.8846020000000019E-2</v>
      </c>
      <c r="H80" s="5">
        <v>65.4833</v>
      </c>
      <c r="I80" s="2">
        <v>0.19863686999999999</v>
      </c>
      <c r="J80" s="2">
        <v>0.39319690000000002</v>
      </c>
      <c r="K80" s="2">
        <v>0.14271594000000001</v>
      </c>
      <c r="L80" s="2">
        <v>0.18643481000000001</v>
      </c>
      <c r="M80" s="2">
        <v>7.9015480000000027E-2</v>
      </c>
      <c r="O80" s="5">
        <v>186.7</v>
      </c>
      <c r="P80" s="2">
        <v>0.23965852000000001</v>
      </c>
      <c r="Q80" s="2">
        <v>0.24442859</v>
      </c>
      <c r="R80" s="2">
        <v>0.10950029999999999</v>
      </c>
      <c r="S80" s="2">
        <v>0.13576392000000001</v>
      </c>
      <c r="T80" s="2">
        <v>0.11668041</v>
      </c>
      <c r="U80" s="2">
        <v>0.10949159</v>
      </c>
      <c r="V80" s="2">
        <v>4.4476669999999996E-2</v>
      </c>
    </row>
    <row r="81" spans="2:22" x14ac:dyDescent="0.2">
      <c r="B81">
        <v>60</v>
      </c>
      <c r="C81" s="5">
        <v>15</v>
      </c>
      <c r="D81" s="2">
        <v>0.82654757999999995</v>
      </c>
      <c r="E81" s="2">
        <v>0.15444572000000001</v>
      </c>
      <c r="F81" s="2">
        <v>1.9006700000000043E-2</v>
      </c>
      <c r="H81" s="5">
        <v>66</v>
      </c>
      <c r="I81" s="2">
        <v>0.19779257</v>
      </c>
      <c r="J81" s="2">
        <v>0.39147433999999998</v>
      </c>
      <c r="K81" s="2">
        <v>0.14348821</v>
      </c>
      <c r="L81" s="2">
        <v>0.18773782</v>
      </c>
      <c r="M81" s="2">
        <v>7.9507060000000074E-2</v>
      </c>
      <c r="O81" s="5">
        <v>188</v>
      </c>
      <c r="P81" s="2">
        <v>0.23911627999999999</v>
      </c>
      <c r="Q81" s="2">
        <v>0.24303058</v>
      </c>
      <c r="R81" s="2">
        <v>0.10958567</v>
      </c>
      <c r="S81" s="2">
        <v>0.13608529999999999</v>
      </c>
      <c r="T81" s="2">
        <v>0.11727962</v>
      </c>
      <c r="U81" s="2">
        <v>0.11011606</v>
      </c>
      <c r="V81" s="2">
        <v>4.4786490000000123E-2</v>
      </c>
    </row>
    <row r="82" spans="2:22" x14ac:dyDescent="0.2">
      <c r="B82">
        <v>61</v>
      </c>
      <c r="C82" s="5">
        <v>15.083299999999999</v>
      </c>
      <c r="D82" s="2">
        <v>0.82434512000000004</v>
      </c>
      <c r="E82" s="2">
        <v>0.15648749000000001</v>
      </c>
      <c r="F82" s="2">
        <v>1.9167390000000006E-2</v>
      </c>
      <c r="H82" s="5">
        <v>66.5167</v>
      </c>
      <c r="I82" s="2">
        <v>0.19694827000000001</v>
      </c>
      <c r="J82" s="2">
        <v>0.38975178999999999</v>
      </c>
      <c r="K82" s="2">
        <v>0.14426048</v>
      </c>
      <c r="L82" s="2">
        <v>0.18904083999999999</v>
      </c>
      <c r="M82" s="2">
        <v>7.999862000000002E-2</v>
      </c>
      <c r="O82" s="5">
        <v>189.3</v>
      </c>
      <c r="P82" s="2">
        <v>0.23857402999999999</v>
      </c>
      <c r="Q82" s="2">
        <v>0.24163256999999999</v>
      </c>
      <c r="R82" s="2">
        <v>0.10967104</v>
      </c>
      <c r="S82" s="2">
        <v>0.13640669</v>
      </c>
      <c r="T82" s="2">
        <v>0.11787883</v>
      </c>
      <c r="U82" s="2">
        <v>0.11074053</v>
      </c>
      <c r="V82" s="2">
        <v>4.5096310000000139E-2</v>
      </c>
    </row>
    <row r="83" spans="2:22" x14ac:dyDescent="0.2">
      <c r="B83">
        <v>62</v>
      </c>
      <c r="C83" s="5">
        <v>15.166700000000001</v>
      </c>
      <c r="D83" s="2">
        <v>0.82214266000000003</v>
      </c>
      <c r="E83" s="2">
        <v>0.15852927</v>
      </c>
      <c r="F83" s="2">
        <v>1.9328070000000031E-2</v>
      </c>
      <c r="H83" s="5">
        <v>67.033299999999997</v>
      </c>
      <c r="I83" s="2">
        <v>0.19610398000000001</v>
      </c>
      <c r="J83" s="2">
        <v>0.38802924</v>
      </c>
      <c r="K83" s="2">
        <v>0.14503274999999999</v>
      </c>
      <c r="L83" s="2">
        <v>0.19034385000000001</v>
      </c>
      <c r="M83" s="2">
        <v>8.0490180000000078E-2</v>
      </c>
      <c r="O83" s="5">
        <v>190.6</v>
      </c>
      <c r="P83" s="2">
        <v>0.23803178999999999</v>
      </c>
      <c r="Q83" s="2">
        <v>0.24023456000000001</v>
      </c>
      <c r="R83" s="2">
        <v>0.10975641</v>
      </c>
      <c r="S83" s="2">
        <v>0.13672807000000001</v>
      </c>
      <c r="T83" s="2">
        <v>0.11847804000000001</v>
      </c>
      <c r="U83" s="2">
        <v>0.11136500000000001</v>
      </c>
      <c r="V83" s="2">
        <v>4.5406130000000045E-2</v>
      </c>
    </row>
    <row r="84" spans="2:22" x14ac:dyDescent="0.2">
      <c r="B84">
        <v>63</v>
      </c>
      <c r="C84" s="5">
        <v>15.25</v>
      </c>
      <c r="D84" s="2">
        <v>0.81994020999999995</v>
      </c>
      <c r="E84" s="2">
        <v>0.16057104</v>
      </c>
      <c r="F84" s="2">
        <v>1.9488750000000055E-2</v>
      </c>
      <c r="H84" s="5">
        <v>67.55</v>
      </c>
      <c r="I84" s="2">
        <v>0.19525967999999999</v>
      </c>
      <c r="J84" s="2">
        <v>0.38630669000000001</v>
      </c>
      <c r="K84" s="2">
        <v>0.14580502000000001</v>
      </c>
      <c r="L84" s="2">
        <v>0.19164686</v>
      </c>
      <c r="M84" s="2">
        <v>8.0981749999999963E-2</v>
      </c>
      <c r="O84" s="5">
        <v>191.9</v>
      </c>
      <c r="P84" s="2">
        <v>0.23748954</v>
      </c>
      <c r="Q84" s="2">
        <v>0.23883655000000001</v>
      </c>
      <c r="R84" s="2">
        <v>0.10984178999999999</v>
      </c>
      <c r="S84" s="2">
        <v>0.13704946000000001</v>
      </c>
      <c r="T84" s="2">
        <v>0.11907725</v>
      </c>
      <c r="U84" s="2">
        <v>0.11198948</v>
      </c>
      <c r="V84" s="2">
        <v>4.5715929999999849E-2</v>
      </c>
    </row>
    <row r="85" spans="2:22" x14ac:dyDescent="0.2">
      <c r="B85">
        <v>64</v>
      </c>
      <c r="C85" s="5">
        <v>15.333299999999999</v>
      </c>
      <c r="D85" s="2">
        <v>0.81773775000000004</v>
      </c>
      <c r="E85" s="2">
        <v>0.16261281</v>
      </c>
      <c r="F85" s="2">
        <v>1.9649440000000018E-2</v>
      </c>
      <c r="H85" s="5">
        <v>68.066699999999997</v>
      </c>
      <c r="I85" s="2">
        <v>0.19441538</v>
      </c>
      <c r="J85" s="2">
        <v>0.38458414000000002</v>
      </c>
      <c r="K85" s="2">
        <v>0.14657729</v>
      </c>
      <c r="L85" s="2">
        <v>0.19294987999999999</v>
      </c>
      <c r="M85" s="2">
        <v>8.1473310000000021E-2</v>
      </c>
      <c r="O85" s="5">
        <v>193.2</v>
      </c>
      <c r="P85" s="2">
        <v>0.2369473</v>
      </c>
      <c r="Q85" s="2">
        <v>0.23743854</v>
      </c>
      <c r="R85" s="2">
        <v>0.10992716</v>
      </c>
      <c r="S85" s="2">
        <v>0.13737083999999999</v>
      </c>
      <c r="T85" s="2">
        <v>0.11967646</v>
      </c>
      <c r="U85" s="2">
        <v>0.11261395</v>
      </c>
      <c r="V85" s="2">
        <v>4.6025750000000087E-2</v>
      </c>
    </row>
    <row r="86" spans="2:22" x14ac:dyDescent="0.2">
      <c r="B86">
        <v>65</v>
      </c>
      <c r="C86" s="5">
        <v>15.416700000000001</v>
      </c>
      <c r="D86" s="2">
        <v>0.81553529999999996</v>
      </c>
      <c r="E86" s="2">
        <v>0.16465457999999999</v>
      </c>
      <c r="F86" s="2">
        <v>1.9810120000000042E-2</v>
      </c>
      <c r="H86" s="5">
        <v>68.583299999999994</v>
      </c>
      <c r="I86" s="2">
        <v>0.19357109</v>
      </c>
      <c r="J86" s="2">
        <v>0.38286157999999998</v>
      </c>
      <c r="K86" s="2">
        <v>0.14734955999999999</v>
      </c>
      <c r="L86" s="2">
        <v>0.19425289000000001</v>
      </c>
      <c r="M86" s="2">
        <v>8.1964880000000018E-2</v>
      </c>
      <c r="O86" s="5">
        <v>194.5</v>
      </c>
      <c r="P86" s="2">
        <v>0.23640505000000001</v>
      </c>
      <c r="Q86" s="2">
        <v>0.23604053</v>
      </c>
      <c r="R86" s="2">
        <v>0.11001253</v>
      </c>
      <c r="S86" s="2">
        <v>0.13769222</v>
      </c>
      <c r="T86" s="2">
        <v>0.12027567</v>
      </c>
      <c r="U86" s="2">
        <v>0.11323842000000001</v>
      </c>
      <c r="V86" s="2">
        <v>4.6335579999999821E-2</v>
      </c>
    </row>
    <row r="87" spans="2:22" x14ac:dyDescent="0.2">
      <c r="B87">
        <v>66</v>
      </c>
      <c r="C87" s="5">
        <v>15.5</v>
      </c>
      <c r="D87" s="2">
        <v>0.81333283999999995</v>
      </c>
      <c r="E87" s="2">
        <v>0.16669634999999999</v>
      </c>
      <c r="F87" s="2">
        <v>1.9970810000000006E-2</v>
      </c>
      <c r="H87" s="5">
        <v>69.099999999999994</v>
      </c>
      <c r="I87" s="2">
        <v>0.19272679000000001</v>
      </c>
      <c r="J87" s="2">
        <v>0.38113902999999999</v>
      </c>
      <c r="K87" s="2">
        <v>0.14812183000000001</v>
      </c>
      <c r="L87" s="2">
        <v>0.1955559</v>
      </c>
      <c r="M87" s="2">
        <v>8.2456450000000014E-2</v>
      </c>
      <c r="O87" s="5">
        <v>195.8</v>
      </c>
      <c r="P87" s="2">
        <v>0.23586280000000001</v>
      </c>
      <c r="Q87" s="2">
        <v>0.23464251999999999</v>
      </c>
      <c r="R87" s="2">
        <v>0.1100979</v>
      </c>
      <c r="S87" s="2">
        <v>0.13801361000000001</v>
      </c>
      <c r="T87" s="2">
        <v>0.12087488</v>
      </c>
      <c r="U87" s="2">
        <v>0.11386288999999999</v>
      </c>
      <c r="V87" s="2">
        <v>4.6645400000000059E-2</v>
      </c>
    </row>
    <row r="88" spans="2:22" x14ac:dyDescent="0.2">
      <c r="B88">
        <v>67</v>
      </c>
      <c r="C88" s="5">
        <v>15.583299999999999</v>
      </c>
      <c r="D88" s="2">
        <v>0.81113038000000004</v>
      </c>
      <c r="E88" s="2">
        <v>0.16873811999999999</v>
      </c>
      <c r="F88" s="2">
        <v>2.0131499999999969E-2</v>
      </c>
      <c r="H88" s="5">
        <v>69.616699999999994</v>
      </c>
      <c r="I88" s="2">
        <v>0.19188248999999999</v>
      </c>
      <c r="J88" s="2">
        <v>0.37941648</v>
      </c>
      <c r="K88" s="2">
        <v>0.14889411</v>
      </c>
      <c r="L88" s="2">
        <v>0.19685891</v>
      </c>
      <c r="M88" s="2">
        <v>8.2948010000000072E-2</v>
      </c>
      <c r="O88" s="5">
        <v>197.1</v>
      </c>
      <c r="P88" s="2">
        <v>0.23532056000000001</v>
      </c>
      <c r="Q88" s="2">
        <v>0.23324450999999999</v>
      </c>
      <c r="R88" s="2">
        <v>0.11018327999999999</v>
      </c>
      <c r="S88" s="2">
        <v>0.13833498999999999</v>
      </c>
      <c r="T88" s="2">
        <v>0.12147409000000001</v>
      </c>
      <c r="U88" s="2">
        <v>0.11448736</v>
      </c>
      <c r="V88" s="2">
        <v>4.6955209999999914E-2</v>
      </c>
    </row>
    <row r="89" spans="2:22" x14ac:dyDescent="0.2">
      <c r="B89">
        <v>68</v>
      </c>
      <c r="C89" s="5">
        <v>15.666700000000001</v>
      </c>
      <c r="D89" s="2">
        <v>0.80892792999999996</v>
      </c>
      <c r="E89" s="2">
        <v>0.17077990000000001</v>
      </c>
      <c r="F89" s="2">
        <v>2.0292170000000054E-2</v>
      </c>
      <c r="H89" s="5">
        <v>70.133300000000006</v>
      </c>
      <c r="I89" s="2">
        <v>0.19103819</v>
      </c>
      <c r="J89" s="2">
        <v>0.37769393000000001</v>
      </c>
      <c r="K89" s="2">
        <v>0.14966637999999999</v>
      </c>
      <c r="L89" s="2">
        <v>0.19816192999999999</v>
      </c>
      <c r="M89" s="2">
        <v>8.3439570000000129E-2</v>
      </c>
      <c r="O89" s="5">
        <v>198.4</v>
      </c>
      <c r="P89" s="2">
        <v>0.23477830999999999</v>
      </c>
      <c r="Q89" s="2">
        <v>0.23184650000000001</v>
      </c>
      <c r="R89" s="2">
        <v>0.11026865</v>
      </c>
      <c r="S89" s="2">
        <v>0.13865638</v>
      </c>
      <c r="T89" s="2">
        <v>0.12207329</v>
      </c>
      <c r="U89" s="2">
        <v>0.11511183</v>
      </c>
      <c r="V89" s="2">
        <v>4.726503999999998E-2</v>
      </c>
    </row>
    <row r="90" spans="2:22" x14ac:dyDescent="0.2">
      <c r="B90">
        <v>69</v>
      </c>
      <c r="C90" s="5">
        <v>15.75</v>
      </c>
      <c r="D90" s="2">
        <v>0.80672546999999994</v>
      </c>
      <c r="E90" s="2">
        <v>0.17282167000000001</v>
      </c>
      <c r="F90" s="2">
        <v>2.0452860000000017E-2</v>
      </c>
      <c r="H90" s="5">
        <v>70.650000000000006</v>
      </c>
      <c r="I90" s="2">
        <v>0.1901939</v>
      </c>
      <c r="J90" s="2">
        <v>0.37597138000000002</v>
      </c>
      <c r="K90" s="2">
        <v>0.15043865000000001</v>
      </c>
      <c r="L90" s="2">
        <v>0.19946494000000001</v>
      </c>
      <c r="M90" s="2">
        <v>8.3931129999999965E-2</v>
      </c>
      <c r="O90" s="5">
        <v>199.7</v>
      </c>
      <c r="P90" s="2">
        <v>0.23423606999999999</v>
      </c>
      <c r="Q90" s="2">
        <v>0.23044849000000001</v>
      </c>
      <c r="R90" s="2">
        <v>0.11035402</v>
      </c>
      <c r="S90" s="2">
        <v>0.13897776000000001</v>
      </c>
      <c r="T90" s="2">
        <v>0.1226725</v>
      </c>
      <c r="U90" s="2">
        <v>0.1157363</v>
      </c>
      <c r="V90" s="2">
        <v>4.7574860000000108E-2</v>
      </c>
    </row>
    <row r="91" spans="2:22" x14ac:dyDescent="0.2">
      <c r="B91">
        <v>70</v>
      </c>
      <c r="C91" s="5">
        <v>15.833299999999999</v>
      </c>
      <c r="D91" s="2">
        <v>0.80452301999999998</v>
      </c>
      <c r="E91" s="2">
        <v>0.17486344000000001</v>
      </c>
      <c r="F91" s="2">
        <v>2.0613540000000041E-2</v>
      </c>
      <c r="H91" s="5">
        <v>71.166700000000006</v>
      </c>
      <c r="I91" s="2">
        <v>0.18934960000000001</v>
      </c>
      <c r="J91" s="2">
        <v>0.37424881999999998</v>
      </c>
      <c r="K91" s="2">
        <v>0.15121092</v>
      </c>
      <c r="L91" s="2">
        <v>0.20076795</v>
      </c>
      <c r="M91" s="2">
        <v>8.4422710000000012E-2</v>
      </c>
      <c r="O91" s="5">
        <v>201</v>
      </c>
      <c r="P91" s="2">
        <v>0.23369382</v>
      </c>
      <c r="Q91" s="2">
        <v>0.22905048</v>
      </c>
      <c r="R91" s="2">
        <v>0.11043939</v>
      </c>
      <c r="S91" s="2">
        <v>0.13929915000000001</v>
      </c>
      <c r="T91" s="2">
        <v>0.12327171000000001</v>
      </c>
      <c r="U91" s="2">
        <v>0.11636078</v>
      </c>
      <c r="V91" s="2">
        <v>4.7884669999999963E-2</v>
      </c>
    </row>
    <row r="92" spans="2:22" x14ac:dyDescent="0.2">
      <c r="B92">
        <v>71</v>
      </c>
      <c r="C92" s="5">
        <v>15.916700000000001</v>
      </c>
      <c r="D92" s="2">
        <v>0.80232055999999996</v>
      </c>
      <c r="E92" s="2">
        <v>0.17690521000000001</v>
      </c>
      <c r="F92" s="2">
        <v>2.0774230000000005E-2</v>
      </c>
      <c r="H92" s="5">
        <v>71.683300000000003</v>
      </c>
      <c r="I92" s="2">
        <v>0.17629062000000001</v>
      </c>
      <c r="J92" s="2">
        <v>0.34760562</v>
      </c>
      <c r="K92" s="2">
        <v>0.16315584999999999</v>
      </c>
      <c r="L92" s="2">
        <v>0.22092202</v>
      </c>
      <c r="M92" s="2">
        <v>9.2025889999999944E-2</v>
      </c>
      <c r="O92" s="5">
        <v>202.3</v>
      </c>
      <c r="P92" s="2">
        <v>0.23315157</v>
      </c>
      <c r="Q92" s="2">
        <v>0.22765247</v>
      </c>
      <c r="R92" s="2">
        <v>0.11052476999999999</v>
      </c>
      <c r="S92" s="2">
        <v>0.13962052999999999</v>
      </c>
      <c r="T92" s="2">
        <v>0.12387092</v>
      </c>
      <c r="U92" s="2">
        <v>0.11698525</v>
      </c>
      <c r="V92" s="2">
        <v>4.8194489999999979E-2</v>
      </c>
    </row>
    <row r="93" spans="2:22" x14ac:dyDescent="0.2">
      <c r="B93">
        <v>72</v>
      </c>
      <c r="C93" s="5">
        <v>16</v>
      </c>
      <c r="D93" s="2">
        <v>0.80011810000000005</v>
      </c>
      <c r="E93" s="2">
        <v>0.17894698000000001</v>
      </c>
      <c r="F93" s="2">
        <v>2.0934919999999968E-2</v>
      </c>
      <c r="H93" s="5">
        <v>72.2</v>
      </c>
      <c r="I93" s="2">
        <v>0.17556693000000001</v>
      </c>
      <c r="J93" s="2">
        <v>0.34612915</v>
      </c>
      <c r="K93" s="2">
        <v>0.16381780000000001</v>
      </c>
      <c r="L93" s="2">
        <v>0.22203888999999999</v>
      </c>
      <c r="M93" s="2">
        <v>9.2447229999999991E-2</v>
      </c>
      <c r="O93" s="5">
        <v>203.6</v>
      </c>
      <c r="P93" s="2">
        <v>0.23260933</v>
      </c>
      <c r="Q93" s="2">
        <v>0.22625445999999999</v>
      </c>
      <c r="R93" s="2">
        <v>0.11061014</v>
      </c>
      <c r="S93" s="2">
        <v>0.13994192</v>
      </c>
      <c r="T93" s="2">
        <v>0.12447013</v>
      </c>
      <c r="U93" s="2">
        <v>0.11760972</v>
      </c>
      <c r="V93" s="2">
        <v>4.8504299999999945E-2</v>
      </c>
    </row>
    <row r="94" spans="2:22" x14ac:dyDescent="0.2">
      <c r="B94">
        <v>73</v>
      </c>
      <c r="C94" s="5">
        <v>16.083300000000001</v>
      </c>
      <c r="D94" s="2">
        <v>0.79810935999999999</v>
      </c>
      <c r="E94" s="2">
        <v>0.18071756</v>
      </c>
      <c r="F94" s="2">
        <v>2.1173080000000066E-2</v>
      </c>
      <c r="H94" s="5">
        <v>72.716700000000003</v>
      </c>
      <c r="I94" s="2">
        <v>0.17484325000000001</v>
      </c>
      <c r="J94" s="2">
        <v>0.34465267999999999</v>
      </c>
      <c r="K94" s="2">
        <v>0.16447975000000001</v>
      </c>
      <c r="L94" s="2">
        <v>0.22315576000000001</v>
      </c>
      <c r="M94" s="2">
        <v>9.2868559999999989E-2</v>
      </c>
      <c r="O94" s="5">
        <v>204.9</v>
      </c>
      <c r="P94" s="2">
        <v>0.23206708000000001</v>
      </c>
      <c r="Q94" s="2">
        <v>0.22485645000000001</v>
      </c>
      <c r="R94" s="2">
        <v>0.11069551</v>
      </c>
      <c r="S94" s="2">
        <v>0.14026330000000001</v>
      </c>
      <c r="T94" s="2">
        <v>0.12506934</v>
      </c>
      <c r="U94" s="2">
        <v>0.11823419</v>
      </c>
      <c r="V94" s="2">
        <v>4.88141299999999E-2</v>
      </c>
    </row>
    <row r="95" spans="2:22" x14ac:dyDescent="0.2">
      <c r="B95">
        <v>74</v>
      </c>
      <c r="C95" s="5">
        <v>16.166699999999999</v>
      </c>
      <c r="D95" s="2">
        <v>0.79721721000000001</v>
      </c>
      <c r="E95" s="2">
        <v>0.1809249</v>
      </c>
      <c r="F95" s="2">
        <v>2.1857889999999935E-2</v>
      </c>
      <c r="H95" s="5">
        <v>73.2333</v>
      </c>
      <c r="I95" s="2">
        <v>0.17411957</v>
      </c>
      <c r="J95" s="2">
        <v>0.34317619999999999</v>
      </c>
      <c r="K95" s="2">
        <v>0.16514169000000001</v>
      </c>
      <c r="L95" s="2">
        <v>0.22427263</v>
      </c>
      <c r="M95" s="2">
        <v>9.3289909999999976E-2</v>
      </c>
      <c r="O95" s="5">
        <v>206.2</v>
      </c>
      <c r="P95" s="2">
        <v>0.23152484000000001</v>
      </c>
      <c r="Q95" s="2">
        <v>0.22345844000000001</v>
      </c>
      <c r="R95" s="2">
        <v>0.11078088</v>
      </c>
      <c r="S95" s="2">
        <v>0.14058469000000001</v>
      </c>
      <c r="T95" s="2">
        <v>0.12566854999999999</v>
      </c>
      <c r="U95" s="2">
        <v>0.11885866</v>
      </c>
      <c r="V95" s="2">
        <v>4.9123940000000088E-2</v>
      </c>
    </row>
    <row r="96" spans="2:22" x14ac:dyDescent="0.2">
      <c r="B96">
        <v>75</v>
      </c>
      <c r="C96" s="5">
        <v>16.25</v>
      </c>
      <c r="D96" s="2">
        <v>0.79632506000000003</v>
      </c>
      <c r="E96" s="2">
        <v>0.18113224</v>
      </c>
      <c r="F96" s="2">
        <v>2.2542700000000027E-2</v>
      </c>
      <c r="H96" s="5">
        <v>73.75</v>
      </c>
      <c r="I96" s="2">
        <v>0.17339588</v>
      </c>
      <c r="J96" s="2">
        <v>0.34169972999999998</v>
      </c>
      <c r="K96" s="2">
        <v>0.16580364</v>
      </c>
      <c r="L96" s="2">
        <v>0.22538949</v>
      </c>
      <c r="M96" s="2">
        <v>9.3711260000000074E-2</v>
      </c>
      <c r="O96" s="5">
        <v>207.5</v>
      </c>
      <c r="P96" s="2">
        <v>0.23098258999999999</v>
      </c>
      <c r="Q96" s="2">
        <v>0.22206044</v>
      </c>
      <c r="R96" s="2">
        <v>0.11086625999999999</v>
      </c>
      <c r="S96" s="2">
        <v>0.14090606999999999</v>
      </c>
      <c r="T96" s="2">
        <v>0.12626776000000001</v>
      </c>
      <c r="U96" s="2">
        <v>0.11948313000000001</v>
      </c>
      <c r="V96" s="2">
        <v>4.9433750000000054E-2</v>
      </c>
    </row>
    <row r="97" spans="2:22" x14ac:dyDescent="0.2">
      <c r="B97">
        <v>76</v>
      </c>
      <c r="C97" s="5">
        <v>16.333300000000001</v>
      </c>
      <c r="D97" s="2">
        <v>0.79543291000000005</v>
      </c>
      <c r="E97" s="2">
        <v>0.18133958</v>
      </c>
      <c r="F97" s="2">
        <v>2.3227509999999896E-2</v>
      </c>
      <c r="H97" s="5">
        <v>74.2667</v>
      </c>
      <c r="I97" s="2">
        <v>0.1726722</v>
      </c>
      <c r="J97" s="2">
        <v>0.34022326000000003</v>
      </c>
      <c r="K97" s="2">
        <v>0.16646558</v>
      </c>
      <c r="L97" s="2">
        <v>0.22650635999999999</v>
      </c>
      <c r="M97" s="2">
        <v>9.4132600000000011E-2</v>
      </c>
      <c r="O97" s="5">
        <v>208.8</v>
      </c>
      <c r="P97" s="2">
        <v>0.23044033999999999</v>
      </c>
      <c r="Q97" s="2">
        <v>0.22066242999999999</v>
      </c>
      <c r="R97" s="2">
        <v>0.11095163</v>
      </c>
      <c r="S97" s="2">
        <v>0.14122746</v>
      </c>
      <c r="T97" s="2">
        <v>0.12686697</v>
      </c>
      <c r="U97" s="2">
        <v>0.12010759999999999</v>
      </c>
      <c r="V97" s="2">
        <v>4.974357000000007E-2</v>
      </c>
    </row>
    <row r="98" spans="2:22" x14ac:dyDescent="0.2">
      <c r="B98">
        <v>77</v>
      </c>
      <c r="C98" s="5">
        <v>16.416699999999999</v>
      </c>
      <c r="D98" s="2">
        <v>0.79454075999999996</v>
      </c>
      <c r="E98" s="2">
        <v>0.18154692</v>
      </c>
      <c r="F98" s="2">
        <v>2.3912319999999987E-2</v>
      </c>
      <c r="H98" s="5">
        <v>74.783299999999997</v>
      </c>
      <c r="I98" s="2">
        <v>0.17194851999999999</v>
      </c>
      <c r="J98" s="2">
        <v>0.33874678000000003</v>
      </c>
      <c r="K98" s="2">
        <v>0.16712753</v>
      </c>
      <c r="L98" s="2">
        <v>0.22762323000000001</v>
      </c>
      <c r="M98" s="2">
        <v>9.4553939999999947E-2</v>
      </c>
      <c r="O98" s="5">
        <v>210.1</v>
      </c>
      <c r="P98" s="2">
        <v>0.22989809999999999</v>
      </c>
      <c r="Q98" s="2">
        <v>0.21926441999999999</v>
      </c>
      <c r="R98" s="2">
        <v>0.111037</v>
      </c>
      <c r="S98" s="2">
        <v>0.14154884000000001</v>
      </c>
      <c r="T98" s="2">
        <v>0.12746618000000001</v>
      </c>
      <c r="U98" s="2">
        <v>0.12073208000000001</v>
      </c>
      <c r="V98" s="2">
        <v>5.0053379999999925E-2</v>
      </c>
    </row>
    <row r="99" spans="2:22" x14ac:dyDescent="0.2">
      <c r="B99">
        <v>78</v>
      </c>
      <c r="C99" s="5">
        <v>16.5</v>
      </c>
      <c r="D99" s="2">
        <v>0.79364862000000003</v>
      </c>
      <c r="E99" s="2">
        <v>0.18175426</v>
      </c>
      <c r="F99" s="2">
        <v>2.4597119999999917E-2</v>
      </c>
      <c r="H99" s="5">
        <v>75.3</v>
      </c>
      <c r="I99" s="2">
        <v>0.17122482999999999</v>
      </c>
      <c r="J99" s="2">
        <v>0.33727031000000002</v>
      </c>
      <c r="K99" s="2">
        <v>0.16778947999999999</v>
      </c>
      <c r="L99" s="2">
        <v>0.2287401</v>
      </c>
      <c r="M99" s="2">
        <v>9.4975280000000106E-2</v>
      </c>
      <c r="O99" s="5">
        <v>211.4</v>
      </c>
      <c r="P99" s="2">
        <v>0.22935585</v>
      </c>
      <c r="Q99" s="2">
        <v>0.21786641000000001</v>
      </c>
      <c r="R99" s="2">
        <v>0.11112237</v>
      </c>
      <c r="S99" s="2">
        <v>0.14187023000000001</v>
      </c>
      <c r="T99" s="2">
        <v>0.12806539</v>
      </c>
      <c r="U99" s="2">
        <v>0.12135654999999999</v>
      </c>
      <c r="V99" s="2">
        <v>5.0363200000000052E-2</v>
      </c>
    </row>
    <row r="100" spans="2:22" x14ac:dyDescent="0.2">
      <c r="B100">
        <v>79</v>
      </c>
      <c r="C100" s="5">
        <v>16.583300000000001</v>
      </c>
      <c r="D100" s="2">
        <v>0.79275647000000005</v>
      </c>
      <c r="E100" s="2">
        <v>0.18196161</v>
      </c>
      <c r="F100" s="2">
        <v>2.5281919999999958E-2</v>
      </c>
      <c r="H100" s="5">
        <v>75.816699999999997</v>
      </c>
      <c r="I100" s="2">
        <v>0.17050114999999999</v>
      </c>
      <c r="J100" s="2">
        <v>0.33579384000000001</v>
      </c>
      <c r="K100" s="2">
        <v>0.16845141999999999</v>
      </c>
      <c r="L100" s="2">
        <v>0.22985696999999999</v>
      </c>
      <c r="M100" s="2">
        <v>9.5396620000000043E-2</v>
      </c>
      <c r="O100" s="5">
        <v>212.7</v>
      </c>
      <c r="P100" s="2">
        <v>0.22286665999999999</v>
      </c>
      <c r="Q100" s="2">
        <v>0.20113607999999999</v>
      </c>
      <c r="R100" s="2">
        <v>0.11214405</v>
      </c>
      <c r="S100" s="2">
        <v>0.14571632000000001</v>
      </c>
      <c r="T100" s="2">
        <v>0.13523627999999999</v>
      </c>
      <c r="U100" s="2">
        <v>0.12882974999999999</v>
      </c>
      <c r="V100" s="2">
        <v>5.4070860000000054E-2</v>
      </c>
    </row>
    <row r="101" spans="2:22" x14ac:dyDescent="0.2">
      <c r="B101">
        <v>80</v>
      </c>
      <c r="C101" s="5">
        <v>16.666699999999999</v>
      </c>
      <c r="D101" s="2">
        <v>0.79186431999999995</v>
      </c>
      <c r="E101" s="2">
        <v>0.18216895</v>
      </c>
      <c r="F101" s="2">
        <v>2.5966730000000049E-2</v>
      </c>
      <c r="H101" s="5">
        <v>76.333299999999994</v>
      </c>
      <c r="I101" s="2">
        <v>0.16977747000000001</v>
      </c>
      <c r="J101" s="2">
        <v>0.33431736000000001</v>
      </c>
      <c r="K101" s="2">
        <v>0.16911337000000001</v>
      </c>
      <c r="L101" s="2">
        <v>0.23097384000000001</v>
      </c>
      <c r="M101" s="2">
        <v>9.581795999999998E-2</v>
      </c>
      <c r="O101" s="5">
        <v>214</v>
      </c>
      <c r="P101" s="2">
        <v>0.22239220000000001</v>
      </c>
      <c r="Q101" s="2">
        <v>0.19991281999999999</v>
      </c>
      <c r="R101" s="2">
        <v>0.11221875000000001</v>
      </c>
      <c r="S101" s="2">
        <v>0.14599752999999999</v>
      </c>
      <c r="T101" s="2">
        <v>0.13576058999999999</v>
      </c>
      <c r="U101" s="2">
        <v>0.12937617000000001</v>
      </c>
      <c r="V101" s="2">
        <v>5.4341939999999922E-2</v>
      </c>
    </row>
    <row r="102" spans="2:22" x14ac:dyDescent="0.2">
      <c r="B102">
        <v>81</v>
      </c>
      <c r="C102" s="5">
        <v>16.75</v>
      </c>
      <c r="D102" s="2">
        <v>0.79097216999999997</v>
      </c>
      <c r="E102" s="2">
        <v>0.18237629</v>
      </c>
      <c r="F102" s="2">
        <v>2.6651540000000029E-2</v>
      </c>
      <c r="H102" s="5">
        <v>76.849999999999994</v>
      </c>
      <c r="I102" s="2">
        <v>0.16905377999999999</v>
      </c>
      <c r="J102" s="2">
        <v>0.33284089</v>
      </c>
      <c r="K102" s="2">
        <v>0.16977532000000001</v>
      </c>
      <c r="L102" s="2">
        <v>0.23209070000000001</v>
      </c>
      <c r="M102" s="2">
        <v>9.6239309999999967E-2</v>
      </c>
      <c r="O102" s="5">
        <v>215.3</v>
      </c>
      <c r="P102" s="2">
        <v>0.22191773000000001</v>
      </c>
      <c r="Q102" s="2">
        <v>0.19868955999999999</v>
      </c>
      <c r="R102" s="2">
        <v>0.11229345</v>
      </c>
      <c r="S102" s="2">
        <v>0.14627873999999999</v>
      </c>
      <c r="T102" s="2">
        <v>0.13628488999999999</v>
      </c>
      <c r="U102" s="2">
        <v>0.12992258000000001</v>
      </c>
      <c r="V102" s="2">
        <v>5.4613050000000052E-2</v>
      </c>
    </row>
    <row r="103" spans="2:22" x14ac:dyDescent="0.2">
      <c r="B103">
        <v>82</v>
      </c>
      <c r="C103" s="5">
        <v>16.833300000000001</v>
      </c>
      <c r="D103" s="2">
        <v>0.79008001999999999</v>
      </c>
      <c r="E103" s="2">
        <v>0.18258363</v>
      </c>
      <c r="F103" s="2">
        <v>2.7336350000000009E-2</v>
      </c>
      <c r="H103" s="5">
        <v>77.366699999999994</v>
      </c>
      <c r="I103" s="2">
        <v>0.16833010000000001</v>
      </c>
      <c r="J103" s="2">
        <v>0.33136441999999999</v>
      </c>
      <c r="K103" s="2">
        <v>0.17043726000000001</v>
      </c>
      <c r="L103" s="2">
        <v>0.23320757</v>
      </c>
      <c r="M103" s="2">
        <v>9.6660649999999904E-2</v>
      </c>
      <c r="O103" s="5">
        <v>216.6</v>
      </c>
      <c r="P103" s="2">
        <v>0.22144327</v>
      </c>
      <c r="Q103" s="2">
        <v>0.19746630000000001</v>
      </c>
      <c r="R103" s="2">
        <v>0.11236815</v>
      </c>
      <c r="S103" s="2">
        <v>0.14655995999999999</v>
      </c>
      <c r="T103" s="2">
        <v>0.13680919999999999</v>
      </c>
      <c r="U103" s="2">
        <v>0.13046899000000001</v>
      </c>
      <c r="V103" s="2">
        <v>5.488412999999992E-2</v>
      </c>
    </row>
    <row r="104" spans="2:22" x14ac:dyDescent="0.2">
      <c r="B104">
        <v>83</v>
      </c>
      <c r="C104" s="5">
        <v>16.916699999999999</v>
      </c>
      <c r="D104" s="2">
        <v>0.78918787999999995</v>
      </c>
      <c r="E104" s="2">
        <v>0.18279097</v>
      </c>
      <c r="F104" s="2">
        <v>2.802115000000005E-2</v>
      </c>
      <c r="H104" s="5">
        <v>77.883300000000006</v>
      </c>
      <c r="I104" s="2">
        <v>0.16760642000000001</v>
      </c>
      <c r="J104" s="2">
        <v>0.32988793999999999</v>
      </c>
      <c r="K104" s="2">
        <v>0.17109921</v>
      </c>
      <c r="L104" s="2">
        <v>0.23432443999999999</v>
      </c>
      <c r="M104" s="2">
        <v>9.7081989999999951E-2</v>
      </c>
      <c r="O104" s="5">
        <v>217.9</v>
      </c>
      <c r="P104" s="2">
        <v>0.22096879999999999</v>
      </c>
      <c r="Q104" s="2">
        <v>0.19624304000000001</v>
      </c>
      <c r="R104" s="2">
        <v>0.11244285</v>
      </c>
      <c r="S104" s="2">
        <v>0.14684116999999999</v>
      </c>
      <c r="T104" s="2">
        <v>0.13733350999999999</v>
      </c>
      <c r="U104" s="2">
        <v>0.1310154</v>
      </c>
      <c r="V104" s="2">
        <v>5.5155230000000111E-2</v>
      </c>
    </row>
    <row r="105" spans="2:22" x14ac:dyDescent="0.2">
      <c r="B105">
        <v>84</v>
      </c>
      <c r="C105" s="5">
        <v>17</v>
      </c>
      <c r="D105" s="2">
        <v>0.78829572999999997</v>
      </c>
      <c r="E105" s="2">
        <v>0.18299831</v>
      </c>
      <c r="F105" s="2">
        <v>2.870596000000003E-2</v>
      </c>
      <c r="H105" s="5">
        <v>78.400000000000006</v>
      </c>
      <c r="I105" s="2">
        <v>0.16688273000000001</v>
      </c>
      <c r="J105" s="2">
        <v>0.32841146999999998</v>
      </c>
      <c r="K105" s="2">
        <v>0.17176116</v>
      </c>
      <c r="L105" s="2">
        <v>0.23544130999999999</v>
      </c>
      <c r="M105" s="2">
        <v>9.7503329999999999E-2</v>
      </c>
      <c r="O105" s="5">
        <v>219.2</v>
      </c>
      <c r="P105" s="2">
        <v>0.22049434000000001</v>
      </c>
      <c r="Q105" s="2">
        <v>0.19501978</v>
      </c>
      <c r="R105" s="2">
        <v>0.11251754999999999</v>
      </c>
      <c r="S105" s="2">
        <v>0.14712238</v>
      </c>
      <c r="T105" s="2">
        <v>0.13785781999999999</v>
      </c>
      <c r="U105" s="2">
        <v>0.13156182</v>
      </c>
      <c r="V105" s="2">
        <v>5.542631000000009E-2</v>
      </c>
    </row>
    <row r="106" spans="2:22" x14ac:dyDescent="0.2">
      <c r="B106">
        <v>85</v>
      </c>
      <c r="C106" s="5">
        <v>17.083300000000001</v>
      </c>
      <c r="D106" s="2">
        <v>0.78740357999999999</v>
      </c>
      <c r="E106" s="2">
        <v>0.18320565</v>
      </c>
      <c r="F106" s="2">
        <v>2.939077000000001E-2</v>
      </c>
      <c r="H106" s="5">
        <v>78.916700000000006</v>
      </c>
      <c r="I106" s="2">
        <v>0.15563295999999999</v>
      </c>
      <c r="J106" s="2">
        <v>0.30545945000000002</v>
      </c>
      <c r="K106" s="2">
        <v>0.18205122000000001</v>
      </c>
      <c r="L106" s="2">
        <v>0.25280321</v>
      </c>
      <c r="M106" s="2">
        <v>0.10405316000000009</v>
      </c>
      <c r="O106" s="5">
        <v>220.5</v>
      </c>
      <c r="P106" s="2">
        <v>0.22001987000000001</v>
      </c>
      <c r="Q106" s="2">
        <v>0.19379652999999999</v>
      </c>
      <c r="R106" s="2">
        <v>0.11259225</v>
      </c>
      <c r="S106" s="2">
        <v>0.14740359</v>
      </c>
      <c r="T106" s="2">
        <v>0.13838212999999999</v>
      </c>
      <c r="U106" s="2">
        <v>0.13210822999999999</v>
      </c>
      <c r="V106" s="2">
        <v>5.5697399999999897E-2</v>
      </c>
    </row>
    <row r="107" spans="2:22" x14ac:dyDescent="0.2">
      <c r="B107">
        <v>86</v>
      </c>
      <c r="C107" s="5">
        <v>17.166699999999999</v>
      </c>
      <c r="D107" s="2">
        <v>0.78651143000000001</v>
      </c>
      <c r="E107" s="2">
        <v>0.18341299</v>
      </c>
      <c r="F107" s="2">
        <v>3.0075579999999991E-2</v>
      </c>
      <c r="H107" s="5">
        <v>79.433300000000003</v>
      </c>
      <c r="I107" s="2">
        <v>0.15502989</v>
      </c>
      <c r="J107" s="2">
        <v>0.30422906</v>
      </c>
      <c r="K107" s="2">
        <v>0.18260285000000001</v>
      </c>
      <c r="L107" s="2">
        <v>0.25373393</v>
      </c>
      <c r="M107" s="2">
        <v>0.10440426999999997</v>
      </c>
      <c r="O107" s="5">
        <v>221.8</v>
      </c>
      <c r="P107" s="2">
        <v>0.2195454</v>
      </c>
      <c r="Q107" s="2">
        <v>0.19257326999999999</v>
      </c>
      <c r="R107" s="2">
        <v>0.11266695</v>
      </c>
      <c r="S107" s="2">
        <v>0.1476848</v>
      </c>
      <c r="T107" s="2">
        <v>0.13890643</v>
      </c>
      <c r="U107" s="2">
        <v>0.13265463999999999</v>
      </c>
      <c r="V107" s="2">
        <v>5.5968510000000027E-2</v>
      </c>
    </row>
    <row r="108" spans="2:22" x14ac:dyDescent="0.2">
      <c r="B108">
        <v>87</v>
      </c>
      <c r="C108" s="5">
        <v>17.25</v>
      </c>
      <c r="D108" s="2">
        <v>0.78561928000000003</v>
      </c>
      <c r="E108" s="2">
        <v>0.18362033</v>
      </c>
      <c r="F108" s="2">
        <v>3.0760389999999971E-2</v>
      </c>
      <c r="H108" s="5">
        <v>79.95</v>
      </c>
      <c r="I108" s="2">
        <v>0.15442681999999999</v>
      </c>
      <c r="J108" s="2">
        <v>0.30299867000000003</v>
      </c>
      <c r="K108" s="2">
        <v>0.18315447000000001</v>
      </c>
      <c r="L108" s="2">
        <v>0.25466464999999999</v>
      </c>
      <c r="M108" s="2">
        <v>0.10475539</v>
      </c>
      <c r="O108" s="5">
        <v>223.1</v>
      </c>
      <c r="P108" s="2">
        <v>0.21907093999999999</v>
      </c>
      <c r="Q108" s="2">
        <v>0.19135000999999999</v>
      </c>
      <c r="R108" s="2">
        <v>0.11274165</v>
      </c>
      <c r="S108" s="2">
        <v>0.14796601000000001</v>
      </c>
      <c r="T108" s="2">
        <v>0.13943074</v>
      </c>
      <c r="U108" s="2">
        <v>0.13320104999999999</v>
      </c>
      <c r="V108" s="2">
        <v>5.6239600000000056E-2</v>
      </c>
    </row>
    <row r="109" spans="2:22" x14ac:dyDescent="0.2">
      <c r="B109">
        <v>88</v>
      </c>
      <c r="C109" s="5">
        <v>17.333300000000001</v>
      </c>
      <c r="D109" s="2">
        <v>0.78472713999999999</v>
      </c>
      <c r="E109" s="2">
        <v>0.18382767</v>
      </c>
      <c r="F109" s="2">
        <v>3.1445190000000012E-2</v>
      </c>
      <c r="H109" s="5">
        <v>80.466700000000003</v>
      </c>
      <c r="I109" s="2">
        <v>0.15382375000000001</v>
      </c>
      <c r="J109" s="2">
        <v>0.30176827000000001</v>
      </c>
      <c r="K109" s="2">
        <v>0.18370608999999999</v>
      </c>
      <c r="L109" s="2">
        <v>0.25559537999999998</v>
      </c>
      <c r="M109" s="2">
        <v>0.10510651000000015</v>
      </c>
      <c r="O109" s="5">
        <v>224.4</v>
      </c>
      <c r="P109" s="2">
        <v>0.21859646999999999</v>
      </c>
      <c r="Q109" s="2">
        <v>0.19012675000000001</v>
      </c>
      <c r="R109" s="2">
        <v>0.11281635</v>
      </c>
      <c r="S109" s="2">
        <v>0.14824723000000001</v>
      </c>
      <c r="T109" s="2">
        <v>0.13995505</v>
      </c>
      <c r="U109" s="2">
        <v>0.13374747000000001</v>
      </c>
      <c r="V109" s="2">
        <v>5.6510680000000035E-2</v>
      </c>
    </row>
    <row r="110" spans="2:22" x14ac:dyDescent="0.2">
      <c r="B110">
        <v>89</v>
      </c>
      <c r="C110" s="5">
        <v>17.416699999999999</v>
      </c>
      <c r="D110" s="2">
        <v>0.78383499000000001</v>
      </c>
      <c r="E110" s="2">
        <v>0.18403501</v>
      </c>
      <c r="F110" s="2">
        <v>3.2129999999999992E-2</v>
      </c>
      <c r="H110" s="5">
        <v>80.9833</v>
      </c>
      <c r="I110" s="2">
        <v>0.15322068</v>
      </c>
      <c r="J110" s="2">
        <v>0.30053787999999998</v>
      </c>
      <c r="K110" s="2">
        <v>0.18425770999999999</v>
      </c>
      <c r="L110" s="2">
        <v>0.25652609999999998</v>
      </c>
      <c r="M110" s="2">
        <v>0.10545763000000008</v>
      </c>
      <c r="O110" s="5">
        <v>225.7</v>
      </c>
      <c r="P110" s="2">
        <v>0.21812201000000001</v>
      </c>
      <c r="Q110" s="2">
        <v>0.18890349000000001</v>
      </c>
      <c r="R110" s="2">
        <v>0.11289105000000001</v>
      </c>
      <c r="S110" s="2">
        <v>0.14852844000000001</v>
      </c>
      <c r="T110" s="2">
        <v>0.14047936</v>
      </c>
      <c r="U110" s="2">
        <v>0.13429388</v>
      </c>
      <c r="V110" s="2">
        <v>5.6781769999999954E-2</v>
      </c>
    </row>
    <row r="111" spans="2:22" x14ac:dyDescent="0.2">
      <c r="B111">
        <v>90</v>
      </c>
      <c r="C111" s="5">
        <v>17.5</v>
      </c>
      <c r="D111" s="2">
        <v>0.78294284000000003</v>
      </c>
      <c r="E111" s="2">
        <v>0.18424235</v>
      </c>
      <c r="F111" s="2">
        <v>3.2814809999999972E-2</v>
      </c>
      <c r="H111" s="5">
        <v>81.5</v>
      </c>
      <c r="I111" s="2">
        <v>0.15261760999999999</v>
      </c>
      <c r="J111" s="2">
        <v>0.29930748000000001</v>
      </c>
      <c r="K111" s="2">
        <v>0.18480932999999999</v>
      </c>
      <c r="L111" s="2">
        <v>0.25745681999999998</v>
      </c>
      <c r="M111" s="2">
        <v>0.10580875999999995</v>
      </c>
      <c r="O111" s="5">
        <v>227</v>
      </c>
      <c r="P111" s="2">
        <v>0.21764754</v>
      </c>
      <c r="Q111" s="2">
        <v>0.18768024</v>
      </c>
      <c r="R111" s="2">
        <v>0.11296575</v>
      </c>
      <c r="S111" s="2">
        <v>0.14880964999999999</v>
      </c>
      <c r="T111" s="2">
        <v>0.14100367</v>
      </c>
      <c r="U111" s="2">
        <v>0.13484029</v>
      </c>
      <c r="V111" s="2">
        <v>5.7052859999999983E-2</v>
      </c>
    </row>
    <row r="112" spans="2:22" x14ac:dyDescent="0.2">
      <c r="B112">
        <v>91</v>
      </c>
      <c r="C112" s="5">
        <v>17.583300000000001</v>
      </c>
      <c r="D112" s="2">
        <v>0.78205069000000005</v>
      </c>
      <c r="E112" s="2">
        <v>0.18444969</v>
      </c>
      <c r="F112" s="2">
        <v>3.3499619999999952E-2</v>
      </c>
      <c r="H112" s="5">
        <v>82.0167</v>
      </c>
      <c r="I112" s="2">
        <v>0.15201454</v>
      </c>
      <c r="J112" s="2">
        <v>0.29807708999999999</v>
      </c>
      <c r="K112" s="2">
        <v>0.18536095999999999</v>
      </c>
      <c r="L112" s="2">
        <v>0.25838755000000002</v>
      </c>
      <c r="M112" s="2">
        <v>0.10615985999999999</v>
      </c>
      <c r="O112" s="5">
        <v>228.3</v>
      </c>
      <c r="P112" s="2">
        <v>0.21717307999999999</v>
      </c>
      <c r="Q112" s="2">
        <v>0.18645697999999999</v>
      </c>
      <c r="R112" s="2">
        <v>0.11304046</v>
      </c>
      <c r="S112" s="2">
        <v>0.14909085999999999</v>
      </c>
      <c r="T112" s="2">
        <v>0.14152798</v>
      </c>
      <c r="U112" s="2">
        <v>0.1353867</v>
      </c>
      <c r="V112" s="2">
        <v>5.7323940000000073E-2</v>
      </c>
    </row>
    <row r="113" spans="2:22" x14ac:dyDescent="0.2">
      <c r="B113">
        <v>92</v>
      </c>
      <c r="C113" s="5">
        <v>17.666699999999999</v>
      </c>
      <c r="D113" s="2">
        <v>0.78115853999999996</v>
      </c>
      <c r="E113" s="2">
        <v>0.18465703</v>
      </c>
      <c r="F113" s="2">
        <v>3.4184430000000043E-2</v>
      </c>
      <c r="H113" s="5">
        <v>82.533299999999997</v>
      </c>
      <c r="I113" s="2">
        <v>0.15141146999999999</v>
      </c>
      <c r="J113" s="2">
        <v>0.29684669000000002</v>
      </c>
      <c r="K113" s="2">
        <v>0.18591257999999999</v>
      </c>
      <c r="L113" s="2">
        <v>0.25931827000000002</v>
      </c>
      <c r="M113" s="2">
        <v>0.10651098999999986</v>
      </c>
      <c r="O113" s="5">
        <v>229.6</v>
      </c>
      <c r="P113" s="2">
        <v>0.21669861000000001</v>
      </c>
      <c r="Q113" s="2">
        <v>0.18523371999999999</v>
      </c>
      <c r="R113" s="2">
        <v>0.11311516000000001</v>
      </c>
      <c r="S113" s="2">
        <v>0.14937207</v>
      </c>
      <c r="T113" s="2">
        <v>0.14205228</v>
      </c>
      <c r="U113" s="2">
        <v>0.13593311999999999</v>
      </c>
      <c r="V113" s="2">
        <v>5.7595039999999931E-2</v>
      </c>
    </row>
    <row r="114" spans="2:22" x14ac:dyDescent="0.2">
      <c r="B114">
        <v>93</v>
      </c>
      <c r="C114" s="5">
        <v>17.75</v>
      </c>
      <c r="D114" s="2">
        <v>0.78026640000000003</v>
      </c>
      <c r="E114" s="2">
        <v>0.18486437</v>
      </c>
      <c r="F114" s="2">
        <v>3.4869229999999973E-2</v>
      </c>
      <c r="H114" s="5">
        <v>83.05</v>
      </c>
      <c r="I114" s="2">
        <v>0.15080840000000001</v>
      </c>
      <c r="J114" s="2">
        <v>0.2956163</v>
      </c>
      <c r="K114" s="2">
        <v>0.1864642</v>
      </c>
      <c r="L114" s="2">
        <v>0.26024899000000001</v>
      </c>
      <c r="M114" s="2">
        <v>0.10686211000000001</v>
      </c>
      <c r="O114" s="5">
        <v>230.9</v>
      </c>
      <c r="P114" s="2">
        <v>0.21622415</v>
      </c>
      <c r="Q114" s="2">
        <v>0.18401045999999999</v>
      </c>
      <c r="R114" s="2">
        <v>0.11318986</v>
      </c>
      <c r="S114" s="2">
        <v>0.14965328999999999</v>
      </c>
      <c r="T114" s="2">
        <v>0.14257659</v>
      </c>
      <c r="U114" s="2">
        <v>0.13647952999999999</v>
      </c>
      <c r="V114" s="2">
        <v>5.7866120000000021E-2</v>
      </c>
    </row>
    <row r="115" spans="2:22" x14ac:dyDescent="0.2">
      <c r="B115">
        <v>94</v>
      </c>
      <c r="C115" s="5">
        <v>17.833300000000001</v>
      </c>
      <c r="D115" s="2">
        <v>0.77937425000000005</v>
      </c>
      <c r="E115" s="2">
        <v>0.18507172</v>
      </c>
      <c r="F115" s="2">
        <v>3.5554029999999903E-2</v>
      </c>
      <c r="H115" s="5">
        <v>83.566699999999997</v>
      </c>
      <c r="I115" s="2">
        <v>0.15020533</v>
      </c>
      <c r="J115" s="2">
        <v>0.29438589999999998</v>
      </c>
      <c r="K115" s="2">
        <v>0.18701582</v>
      </c>
      <c r="L115" s="2">
        <v>0.26117972</v>
      </c>
      <c r="M115" s="2">
        <v>0.10721323000000005</v>
      </c>
      <c r="O115" s="5">
        <v>232.2</v>
      </c>
      <c r="P115" s="2">
        <v>0.21574968</v>
      </c>
      <c r="Q115" s="2">
        <v>0.18278720000000001</v>
      </c>
      <c r="R115" s="2">
        <v>0.11326456</v>
      </c>
      <c r="S115" s="2">
        <v>0.1499345</v>
      </c>
      <c r="T115" s="2">
        <v>0.1431009</v>
      </c>
      <c r="U115" s="2">
        <v>0.13702594000000001</v>
      </c>
      <c r="V115" s="2">
        <v>5.81372200000001E-2</v>
      </c>
    </row>
    <row r="116" spans="2:22" x14ac:dyDescent="0.2">
      <c r="B116">
        <v>95</v>
      </c>
      <c r="C116" s="5">
        <v>17.916699999999999</v>
      </c>
      <c r="D116" s="2">
        <v>0.77848209999999995</v>
      </c>
      <c r="E116" s="2">
        <v>0.18527906</v>
      </c>
      <c r="F116" s="2">
        <v>3.6238839999999994E-2</v>
      </c>
      <c r="H116" s="5">
        <v>84.083299999999994</v>
      </c>
      <c r="I116" s="2">
        <v>0.14960227000000001</v>
      </c>
      <c r="J116" s="2">
        <v>0.29315551000000001</v>
      </c>
      <c r="K116" s="2">
        <v>0.18756745</v>
      </c>
      <c r="L116" s="2">
        <v>0.26211044</v>
      </c>
      <c r="M116" s="2">
        <v>0.10756432999999999</v>
      </c>
      <c r="O116" s="5">
        <v>233.5</v>
      </c>
      <c r="P116" s="2">
        <v>0.21527521999999999</v>
      </c>
      <c r="Q116" s="2">
        <v>0.18156394000000001</v>
      </c>
      <c r="R116" s="2">
        <v>0.11333926</v>
      </c>
      <c r="S116" s="2">
        <v>0.15021571</v>
      </c>
      <c r="T116" s="2">
        <v>0.14362521</v>
      </c>
      <c r="U116" s="2">
        <v>0.13757235000000001</v>
      </c>
      <c r="V116" s="2">
        <v>5.8408310000000019E-2</v>
      </c>
    </row>
    <row r="117" spans="2:22" x14ac:dyDescent="0.2">
      <c r="B117">
        <v>96</v>
      </c>
      <c r="C117" s="5">
        <v>18</v>
      </c>
      <c r="D117" s="2">
        <v>0.77758994999999997</v>
      </c>
      <c r="E117" s="2">
        <v>0.1854864</v>
      </c>
      <c r="F117" s="2">
        <v>3.6923650000000086E-2</v>
      </c>
      <c r="H117" s="5">
        <v>84.6</v>
      </c>
      <c r="I117" s="2">
        <v>0.1489992</v>
      </c>
      <c r="J117" s="2">
        <v>0.29192511999999998</v>
      </c>
      <c r="K117" s="2">
        <v>0.18811907</v>
      </c>
      <c r="L117" s="2">
        <v>0.26304116</v>
      </c>
      <c r="M117" s="2">
        <v>0.10791545000000002</v>
      </c>
      <c r="O117" s="5">
        <v>234.8</v>
      </c>
      <c r="P117" s="2">
        <v>0.21000608000000001</v>
      </c>
      <c r="Q117" s="2">
        <v>0.16797913</v>
      </c>
      <c r="R117" s="2">
        <v>0.11416883999999999</v>
      </c>
      <c r="S117" s="2">
        <v>0.15333869</v>
      </c>
      <c r="T117" s="2">
        <v>0.14944788000000001</v>
      </c>
      <c r="U117" s="2">
        <v>0.1436405</v>
      </c>
      <c r="V117" s="2">
        <v>6.1418879999999954E-2</v>
      </c>
    </row>
    <row r="118" spans="2:22" x14ac:dyDescent="0.2">
      <c r="B118">
        <v>97</v>
      </c>
      <c r="C118" s="5">
        <v>18.083300000000001</v>
      </c>
      <c r="D118" s="2">
        <v>0.77669779999999999</v>
      </c>
      <c r="E118" s="2">
        <v>0.18569374</v>
      </c>
      <c r="F118" s="2">
        <v>3.7608459999999955E-2</v>
      </c>
      <c r="H118" s="5">
        <v>85.116699999999994</v>
      </c>
      <c r="I118" s="2">
        <v>0.14839612999999999</v>
      </c>
      <c r="J118" s="2">
        <v>0.29069472000000002</v>
      </c>
      <c r="K118" s="2">
        <v>0.18867069</v>
      </c>
      <c r="L118" s="2">
        <v>0.26397188999999999</v>
      </c>
      <c r="M118" s="2">
        <v>0.10826656999999995</v>
      </c>
      <c r="O118" s="5">
        <v>236.1</v>
      </c>
      <c r="P118" s="2">
        <v>0.20959939</v>
      </c>
      <c r="Q118" s="2">
        <v>0.16693063</v>
      </c>
      <c r="R118" s="2">
        <v>0.11423287</v>
      </c>
      <c r="S118" s="2">
        <v>0.15357972</v>
      </c>
      <c r="T118" s="2">
        <v>0.14989727999999999</v>
      </c>
      <c r="U118" s="2">
        <v>0.14410885000000001</v>
      </c>
      <c r="V118" s="2">
        <v>6.1651259999999874E-2</v>
      </c>
    </row>
    <row r="119" spans="2:22" x14ac:dyDescent="0.2">
      <c r="B119">
        <v>98</v>
      </c>
      <c r="C119" s="5">
        <v>18.166699999999999</v>
      </c>
      <c r="D119" s="2">
        <v>0.77580565000000001</v>
      </c>
      <c r="E119" s="2">
        <v>0.18590108</v>
      </c>
      <c r="F119" s="2">
        <v>3.8293270000000046E-2</v>
      </c>
      <c r="H119" s="5">
        <v>85.633300000000006</v>
      </c>
      <c r="I119" s="2">
        <v>0.14779306</v>
      </c>
      <c r="J119" s="2">
        <v>0.28946432999999999</v>
      </c>
      <c r="K119" s="2">
        <v>0.18922231</v>
      </c>
      <c r="L119" s="2">
        <v>0.26490260999999998</v>
      </c>
      <c r="M119" s="2">
        <v>0.10861768999999999</v>
      </c>
      <c r="O119" s="5">
        <v>237.4</v>
      </c>
      <c r="P119" s="2">
        <v>0.20919271</v>
      </c>
      <c r="Q119" s="2">
        <v>0.16588211999999999</v>
      </c>
      <c r="R119" s="2">
        <v>0.11429690000000001</v>
      </c>
      <c r="S119" s="2">
        <v>0.15382076</v>
      </c>
      <c r="T119" s="2">
        <v>0.15034669000000001</v>
      </c>
      <c r="U119" s="2">
        <v>0.14457721000000001</v>
      </c>
      <c r="V119" s="2">
        <v>6.1883609999999978E-2</v>
      </c>
    </row>
    <row r="120" spans="2:22" x14ac:dyDescent="0.2">
      <c r="B120">
        <v>99</v>
      </c>
      <c r="C120" s="5">
        <v>18.25</v>
      </c>
      <c r="D120" s="2">
        <v>0.77491350999999997</v>
      </c>
      <c r="E120" s="2">
        <v>0.18610842</v>
      </c>
      <c r="F120" s="2">
        <v>3.8978069999999976E-2</v>
      </c>
      <c r="H120" s="5">
        <v>86.15</v>
      </c>
      <c r="I120" s="2">
        <v>0.14718998999999999</v>
      </c>
      <c r="J120" s="2">
        <v>0.28823393000000003</v>
      </c>
      <c r="K120" s="2">
        <v>0.18977393000000001</v>
      </c>
      <c r="L120" s="2">
        <v>0.26583333999999997</v>
      </c>
      <c r="M120" s="2">
        <v>0.10896880999999992</v>
      </c>
      <c r="O120" s="5">
        <v>238.7</v>
      </c>
      <c r="P120" s="2">
        <v>0.20878603000000001</v>
      </c>
      <c r="Q120" s="2">
        <v>0.16483360999999999</v>
      </c>
      <c r="R120" s="2">
        <v>0.11436093</v>
      </c>
      <c r="S120" s="2">
        <v>0.1540618</v>
      </c>
      <c r="T120" s="2">
        <v>0.15079609999999999</v>
      </c>
      <c r="U120" s="2">
        <v>0.14504555999999999</v>
      </c>
      <c r="V120" s="2">
        <v>6.2115969999999909E-2</v>
      </c>
    </row>
    <row r="121" spans="2:22" x14ac:dyDescent="0.2">
      <c r="B121">
        <v>100</v>
      </c>
      <c r="C121" s="5">
        <v>18.333300000000001</v>
      </c>
      <c r="D121" s="2">
        <v>0.77402135999999999</v>
      </c>
      <c r="E121" s="2">
        <v>0.18631576</v>
      </c>
      <c r="F121" s="2">
        <v>3.9662880000000067E-2</v>
      </c>
      <c r="H121" s="5">
        <v>86.666700000000006</v>
      </c>
      <c r="I121" s="2">
        <v>0.14658692000000001</v>
      </c>
      <c r="J121" s="2">
        <v>0.28700354</v>
      </c>
      <c r="K121" s="2">
        <v>0.19032556</v>
      </c>
      <c r="L121" s="2">
        <v>0.26676406000000003</v>
      </c>
      <c r="M121" s="2">
        <v>0.1093199199999999</v>
      </c>
      <c r="O121" s="5">
        <v>240</v>
      </c>
      <c r="P121" s="2">
        <v>0.20837934</v>
      </c>
      <c r="Q121" s="2">
        <v>0.16378511000000001</v>
      </c>
      <c r="R121" s="2">
        <v>0.11442496000000001</v>
      </c>
      <c r="S121" s="2">
        <v>0.15430284</v>
      </c>
      <c r="T121" s="2">
        <v>0.1512455</v>
      </c>
      <c r="U121" s="2">
        <v>0.14551391</v>
      </c>
      <c r="V121" s="2">
        <v>6.2348339999999891E-2</v>
      </c>
    </row>
    <row r="122" spans="2:22" x14ac:dyDescent="0.2">
      <c r="B122">
        <v>101</v>
      </c>
      <c r="C122" s="5">
        <v>18.416699999999999</v>
      </c>
      <c r="D122" s="2">
        <v>0.77312921000000001</v>
      </c>
      <c r="E122" s="2">
        <v>0.1865231</v>
      </c>
      <c r="F122" s="2">
        <v>4.0347689999999936E-2</v>
      </c>
      <c r="H122" s="5">
        <v>87.183300000000003</v>
      </c>
      <c r="I122" s="2">
        <v>0.14598385</v>
      </c>
      <c r="J122" s="2">
        <v>0.28577313999999998</v>
      </c>
      <c r="K122" s="2">
        <v>0.19087718000000001</v>
      </c>
      <c r="L122" s="2">
        <v>0.26769478000000002</v>
      </c>
      <c r="M122" s="2">
        <v>0.10967104999999999</v>
      </c>
      <c r="O122" s="5">
        <v>241.3</v>
      </c>
      <c r="P122" s="2">
        <v>0.20797266</v>
      </c>
      <c r="Q122" s="2">
        <v>0.16273660000000001</v>
      </c>
      <c r="R122" s="2">
        <v>0.11448899</v>
      </c>
      <c r="S122" s="2">
        <v>0.15454387999999999</v>
      </c>
      <c r="T122" s="2">
        <v>0.15169490999999999</v>
      </c>
      <c r="U122" s="2">
        <v>0.14598227</v>
      </c>
      <c r="V122" s="2">
        <v>6.2580689999999994E-2</v>
      </c>
    </row>
    <row r="123" spans="2:22" x14ac:dyDescent="0.2">
      <c r="B123">
        <v>102</v>
      </c>
      <c r="C123" s="5">
        <v>18.5</v>
      </c>
      <c r="D123" s="2">
        <v>0.77223706000000003</v>
      </c>
      <c r="E123" s="2">
        <v>0.18673044</v>
      </c>
      <c r="F123" s="2">
        <v>4.1032500000000027E-2</v>
      </c>
      <c r="H123" s="5">
        <v>87.7</v>
      </c>
      <c r="I123" s="2">
        <v>0.14538077999999999</v>
      </c>
      <c r="J123" s="2">
        <v>0.28454275000000001</v>
      </c>
      <c r="K123" s="2">
        <v>0.19142880000000001</v>
      </c>
      <c r="L123" s="2">
        <v>0.26862551000000001</v>
      </c>
      <c r="M123" s="2">
        <v>0.11002215999999998</v>
      </c>
      <c r="O123" s="5">
        <v>242.6</v>
      </c>
      <c r="P123" s="2">
        <v>0.20756596999999999</v>
      </c>
      <c r="Q123" s="2">
        <v>0.16168809000000001</v>
      </c>
      <c r="R123" s="2">
        <v>0.11455302000000001</v>
      </c>
      <c r="S123" s="2">
        <v>0.15478491999999999</v>
      </c>
      <c r="T123" s="2">
        <v>0.15214432</v>
      </c>
      <c r="U123" s="2">
        <v>0.14645062</v>
      </c>
      <c r="V123" s="2">
        <v>6.2813059999999976E-2</v>
      </c>
    </row>
    <row r="124" spans="2:22" x14ac:dyDescent="0.2">
      <c r="B124">
        <v>103</v>
      </c>
      <c r="C124" s="5">
        <v>18.583300000000001</v>
      </c>
      <c r="D124" s="2">
        <v>0.77134491000000005</v>
      </c>
      <c r="E124" s="2">
        <v>0.18693778</v>
      </c>
      <c r="F124" s="2">
        <v>4.1717309999999896E-2</v>
      </c>
      <c r="H124" s="5">
        <v>88.216700000000003</v>
      </c>
      <c r="I124" s="2">
        <v>0.14477771</v>
      </c>
      <c r="J124" s="2">
        <v>0.28331235999999999</v>
      </c>
      <c r="K124" s="2">
        <v>0.19198042000000001</v>
      </c>
      <c r="L124" s="2">
        <v>0.26955623000000001</v>
      </c>
      <c r="M124" s="2">
        <v>0.11037327999999991</v>
      </c>
      <c r="O124" s="5">
        <v>243.9</v>
      </c>
      <c r="P124" s="2">
        <v>0.20715929</v>
      </c>
      <c r="Q124" s="2">
        <v>0.16063958</v>
      </c>
      <c r="R124" s="2">
        <v>0.11461705</v>
      </c>
      <c r="S124" s="2">
        <v>0.15502595999999999</v>
      </c>
      <c r="T124" s="2">
        <v>0.15259373000000001</v>
      </c>
      <c r="U124" s="2">
        <v>0.14691898</v>
      </c>
      <c r="V124" s="2">
        <v>6.3045409999999968E-2</v>
      </c>
    </row>
    <row r="125" spans="2:22" x14ac:dyDescent="0.2">
      <c r="B125">
        <v>104</v>
      </c>
      <c r="C125" s="5">
        <v>18.666699999999999</v>
      </c>
      <c r="D125" s="2">
        <v>0.77045277000000001</v>
      </c>
      <c r="E125" s="2">
        <v>0.18714512</v>
      </c>
      <c r="F125" s="2">
        <v>4.2402110000000048E-2</v>
      </c>
      <c r="H125" s="5">
        <v>88.7333</v>
      </c>
      <c r="I125" s="2">
        <v>0.14417463999999999</v>
      </c>
      <c r="J125" s="2">
        <v>0.28208196000000002</v>
      </c>
      <c r="K125" s="2">
        <v>0.19253203999999999</v>
      </c>
      <c r="L125" s="2">
        <v>0.27048695</v>
      </c>
      <c r="M125" s="2">
        <v>0.11072441</v>
      </c>
      <c r="O125" s="5">
        <v>245.2</v>
      </c>
      <c r="P125" s="2">
        <v>0.20675260000000001</v>
      </c>
      <c r="Q125" s="2">
        <v>0.15959108</v>
      </c>
      <c r="R125" s="2">
        <v>0.11468108</v>
      </c>
      <c r="S125" s="2">
        <v>0.15526698999999999</v>
      </c>
      <c r="T125" s="2">
        <v>0.15304313</v>
      </c>
      <c r="U125" s="2">
        <v>0.14738733000000001</v>
      </c>
      <c r="V125" s="2">
        <v>6.3277789999999889E-2</v>
      </c>
    </row>
    <row r="126" spans="2:22" x14ac:dyDescent="0.2">
      <c r="B126">
        <v>105</v>
      </c>
      <c r="C126" s="5">
        <v>18.75</v>
      </c>
      <c r="D126" s="2">
        <v>0.76956062000000003</v>
      </c>
      <c r="E126" s="2">
        <v>0.18735246</v>
      </c>
      <c r="F126" s="2">
        <v>4.3086919999999918E-2</v>
      </c>
      <c r="H126" s="5">
        <v>89.25</v>
      </c>
      <c r="I126" s="2">
        <v>0.14357157000000001</v>
      </c>
      <c r="J126" s="2">
        <v>0.28085156999999999</v>
      </c>
      <c r="K126" s="2">
        <v>0.19308367000000001</v>
      </c>
      <c r="L126" s="2">
        <v>0.27141767999999999</v>
      </c>
      <c r="M126" s="2">
        <v>0.11107550999999993</v>
      </c>
      <c r="O126" s="5">
        <v>246.5</v>
      </c>
      <c r="P126" s="2">
        <v>0.20634591999999999</v>
      </c>
      <c r="Q126" s="2">
        <v>0.15854256999999999</v>
      </c>
      <c r="R126" s="2">
        <v>0.11474511</v>
      </c>
      <c r="S126" s="2">
        <v>0.15550802999999999</v>
      </c>
      <c r="T126" s="2">
        <v>0.15349254000000001</v>
      </c>
      <c r="U126" s="2">
        <v>0.14785567999999999</v>
      </c>
      <c r="V126" s="2">
        <v>6.3510149999999932E-2</v>
      </c>
    </row>
    <row r="127" spans="2:22" x14ac:dyDescent="0.2">
      <c r="B127">
        <v>106</v>
      </c>
      <c r="C127" s="5">
        <v>18.833300000000001</v>
      </c>
      <c r="D127" s="2">
        <v>0.76866847000000005</v>
      </c>
      <c r="E127" s="2">
        <v>0.1875598</v>
      </c>
      <c r="F127" s="2">
        <v>4.3771730000000009E-2</v>
      </c>
      <c r="H127" s="5">
        <v>89.7667</v>
      </c>
      <c r="I127" s="2">
        <v>0.1429685</v>
      </c>
      <c r="J127" s="2">
        <v>0.27962116999999997</v>
      </c>
      <c r="K127" s="2">
        <v>0.19363528999999999</v>
      </c>
      <c r="L127" s="2">
        <v>0.27234839999999999</v>
      </c>
      <c r="M127" s="2">
        <v>0.11142664000000013</v>
      </c>
      <c r="O127" s="5">
        <v>247.8</v>
      </c>
      <c r="P127" s="2">
        <v>0.20593924</v>
      </c>
      <c r="Q127" s="2">
        <v>0.15749405999999999</v>
      </c>
      <c r="R127" s="2">
        <v>0.11480914</v>
      </c>
      <c r="S127" s="2">
        <v>0.15574906999999999</v>
      </c>
      <c r="T127" s="2">
        <v>0.15394194999999999</v>
      </c>
      <c r="U127" s="2">
        <v>0.14832403999999999</v>
      </c>
      <c r="V127" s="2">
        <v>6.3742500000000035E-2</v>
      </c>
    </row>
    <row r="128" spans="2:22" x14ac:dyDescent="0.2">
      <c r="B128">
        <v>107</v>
      </c>
      <c r="C128" s="5">
        <v>18.916699999999999</v>
      </c>
      <c r="D128" s="2">
        <v>0.76777631999999996</v>
      </c>
      <c r="E128" s="2">
        <v>0.18776714</v>
      </c>
      <c r="F128" s="2">
        <v>4.44565400000001E-2</v>
      </c>
      <c r="H128" s="5">
        <v>90.283299999999997</v>
      </c>
      <c r="I128" s="2">
        <v>0.14236542999999999</v>
      </c>
      <c r="J128" s="2">
        <v>0.27839078</v>
      </c>
      <c r="K128" s="2">
        <v>0.19418690999999999</v>
      </c>
      <c r="L128" s="2">
        <v>0.27327911999999999</v>
      </c>
      <c r="M128" s="2">
        <v>0.11177776000000006</v>
      </c>
      <c r="O128" s="5">
        <v>249.1</v>
      </c>
      <c r="P128" s="2">
        <v>0.20553255000000001</v>
      </c>
      <c r="Q128" s="2">
        <v>0.15644556000000001</v>
      </c>
      <c r="R128" s="2">
        <v>0.11487317</v>
      </c>
      <c r="S128" s="2">
        <v>0.15599010999999999</v>
      </c>
      <c r="T128" s="2">
        <v>0.15439135000000001</v>
      </c>
      <c r="U128" s="2">
        <v>0.14879239</v>
      </c>
      <c r="V128" s="2">
        <v>6.3974870000000017E-2</v>
      </c>
    </row>
    <row r="129" spans="2:22" x14ac:dyDescent="0.2">
      <c r="B129">
        <v>108</v>
      </c>
      <c r="C129" s="5">
        <v>19</v>
      </c>
      <c r="D129" s="2">
        <v>0.76688416999999998</v>
      </c>
      <c r="E129" s="2">
        <v>0.18797448</v>
      </c>
      <c r="F129" s="2">
        <v>4.5141349999999969E-2</v>
      </c>
      <c r="H129" s="5">
        <v>90.8</v>
      </c>
      <c r="I129" s="2">
        <v>0.14176236</v>
      </c>
      <c r="J129" s="2">
        <v>0.27716037999999998</v>
      </c>
      <c r="K129" s="2">
        <v>0.19473852999999999</v>
      </c>
      <c r="L129" s="2">
        <v>0.27420984999999998</v>
      </c>
      <c r="M129" s="2">
        <v>0.1121288800000001</v>
      </c>
      <c r="O129" s="5">
        <v>250.4</v>
      </c>
      <c r="P129" s="2">
        <v>0.20114456</v>
      </c>
      <c r="Q129" s="2">
        <v>0.14513250999999999</v>
      </c>
      <c r="R129" s="2">
        <v>0.11556402</v>
      </c>
      <c r="S129" s="2">
        <v>0.15859084000000001</v>
      </c>
      <c r="T129" s="2">
        <v>0.15924031</v>
      </c>
      <c r="U129" s="2">
        <v>0.15384576999999999</v>
      </c>
      <c r="V129" s="2">
        <v>6.6481989999999991E-2</v>
      </c>
    </row>
    <row r="130" spans="2:22" x14ac:dyDescent="0.2">
      <c r="B130">
        <v>109</v>
      </c>
      <c r="C130" s="5">
        <v>19.083300000000001</v>
      </c>
      <c r="D130" s="2">
        <v>0.76599203000000005</v>
      </c>
      <c r="E130" s="2">
        <v>0.18818182999999999</v>
      </c>
      <c r="F130" s="2">
        <v>4.582613999999996E-2</v>
      </c>
      <c r="H130" s="5">
        <v>91.316699999999997</v>
      </c>
      <c r="I130" s="2">
        <v>0.14115928999999999</v>
      </c>
      <c r="J130" s="2">
        <v>0.27592999000000001</v>
      </c>
      <c r="K130" s="2">
        <v>0.19529015999999999</v>
      </c>
      <c r="L130" s="2">
        <v>0.27514056999999997</v>
      </c>
      <c r="M130" s="2">
        <v>0.11247998999999997</v>
      </c>
      <c r="O130" s="5">
        <v>251.7</v>
      </c>
      <c r="P130" s="2">
        <v>0.20080566</v>
      </c>
      <c r="Q130" s="2">
        <v>0.14425876000000001</v>
      </c>
      <c r="R130" s="2">
        <v>0.11561738000000001</v>
      </c>
      <c r="S130" s="2">
        <v>0.15879170000000001</v>
      </c>
      <c r="T130" s="2">
        <v>0.15961481</v>
      </c>
      <c r="U130" s="2">
        <v>0.15423606000000001</v>
      </c>
      <c r="V130" s="2">
        <v>6.6675629999999986E-2</v>
      </c>
    </row>
    <row r="131" spans="2:22" x14ac:dyDescent="0.2">
      <c r="B131">
        <v>110</v>
      </c>
      <c r="C131" s="5">
        <v>19.166699999999999</v>
      </c>
      <c r="D131" s="2">
        <v>0.76509987999999995</v>
      </c>
      <c r="E131" s="2">
        <v>0.18838916999999999</v>
      </c>
      <c r="F131" s="2">
        <v>4.6510950000000051E-2</v>
      </c>
      <c r="H131" s="5">
        <v>91.833299999999994</v>
      </c>
      <c r="I131" s="2">
        <v>0.14055622000000001</v>
      </c>
      <c r="J131" s="2">
        <v>0.27469959999999999</v>
      </c>
      <c r="K131" s="2">
        <v>0.19584177999999999</v>
      </c>
      <c r="L131" s="2">
        <v>0.27607129000000002</v>
      </c>
      <c r="M131" s="2">
        <v>0.1128311099999999</v>
      </c>
      <c r="O131" s="5">
        <v>253</v>
      </c>
      <c r="P131" s="2">
        <v>0.20046675</v>
      </c>
      <c r="Q131" s="2">
        <v>0.14338500000000001</v>
      </c>
      <c r="R131" s="2">
        <v>0.11567073999999999</v>
      </c>
      <c r="S131" s="2">
        <v>0.15899257</v>
      </c>
      <c r="T131" s="2">
        <v>0.15998931999999999</v>
      </c>
      <c r="U131" s="2">
        <v>0.15462635999999999</v>
      </c>
      <c r="V131" s="2">
        <v>6.6869260000000041E-2</v>
      </c>
    </row>
    <row r="132" spans="2:22" x14ac:dyDescent="0.2">
      <c r="B132">
        <v>111</v>
      </c>
      <c r="C132" s="5">
        <v>19.25</v>
      </c>
      <c r="D132" s="2">
        <v>0.76420772999999997</v>
      </c>
      <c r="E132" s="2">
        <v>0.18859650999999999</v>
      </c>
      <c r="F132" s="2">
        <v>4.7195760000000031E-2</v>
      </c>
      <c r="H132" s="5">
        <v>92.35</v>
      </c>
      <c r="I132" s="2">
        <v>0.13995315</v>
      </c>
      <c r="J132" s="2">
        <v>0.27346920000000002</v>
      </c>
      <c r="K132" s="2">
        <v>0.1963934</v>
      </c>
      <c r="L132" s="2">
        <v>0.27700202000000002</v>
      </c>
      <c r="M132" s="2">
        <v>0.11318222999999983</v>
      </c>
      <c r="O132" s="5">
        <v>254.3</v>
      </c>
      <c r="P132" s="2">
        <v>0.20012785</v>
      </c>
      <c r="Q132" s="2">
        <v>0.14251124000000001</v>
      </c>
      <c r="R132" s="2">
        <v>0.11572409</v>
      </c>
      <c r="S132" s="2">
        <v>0.15919343</v>
      </c>
      <c r="T132" s="2">
        <v>0.16036381999999999</v>
      </c>
      <c r="U132" s="2">
        <v>0.15501665000000001</v>
      </c>
      <c r="V132" s="2">
        <v>6.7062920000000026E-2</v>
      </c>
    </row>
    <row r="133" spans="2:22" x14ac:dyDescent="0.2">
      <c r="B133">
        <v>112</v>
      </c>
      <c r="C133" s="5">
        <v>19.333300000000001</v>
      </c>
      <c r="D133" s="2">
        <v>0.76331557999999999</v>
      </c>
      <c r="E133" s="2">
        <v>0.18880385</v>
      </c>
      <c r="F133" s="2">
        <v>4.7880570000000011E-2</v>
      </c>
      <c r="H133" s="5">
        <v>92.866699999999994</v>
      </c>
      <c r="I133" s="2">
        <v>0.13935009000000001</v>
      </c>
      <c r="J133" s="2">
        <v>0.27223881</v>
      </c>
      <c r="K133" s="2">
        <v>0.19694502</v>
      </c>
      <c r="L133" s="2">
        <v>0.27793274000000001</v>
      </c>
      <c r="M133" s="2">
        <v>0.11353333999999993</v>
      </c>
      <c r="O133" s="5">
        <v>255.6</v>
      </c>
      <c r="P133" s="2">
        <v>0.19978894999999999</v>
      </c>
      <c r="Q133" s="2">
        <v>0.14163749</v>
      </c>
      <c r="R133" s="2">
        <v>0.11577745</v>
      </c>
      <c r="S133" s="2">
        <v>0.15939429999999999</v>
      </c>
      <c r="T133" s="2">
        <v>0.16073833000000001</v>
      </c>
      <c r="U133" s="2">
        <v>0.15540694999999999</v>
      </c>
      <c r="V133" s="2">
        <v>6.7256530000000092E-2</v>
      </c>
    </row>
    <row r="134" spans="2:22" x14ac:dyDescent="0.2">
      <c r="B134">
        <v>113</v>
      </c>
      <c r="C134" s="5">
        <v>19.416699999999999</v>
      </c>
      <c r="D134" s="2">
        <v>0.76242343000000001</v>
      </c>
      <c r="E134" s="2">
        <v>0.18901119</v>
      </c>
      <c r="F134" s="2">
        <v>4.8565379999999991E-2</v>
      </c>
      <c r="H134" s="5">
        <v>93.383300000000006</v>
      </c>
      <c r="I134" s="2">
        <v>0.13874702</v>
      </c>
      <c r="J134" s="2">
        <v>0.27100840999999998</v>
      </c>
      <c r="K134" s="2">
        <v>0.19749664</v>
      </c>
      <c r="L134" s="2">
        <v>0.27886346000000001</v>
      </c>
      <c r="M134" s="2">
        <v>0.11388447000000013</v>
      </c>
      <c r="O134" s="5">
        <v>256.89999999999998</v>
      </c>
      <c r="P134" s="2">
        <v>0.19945004</v>
      </c>
      <c r="Q134" s="2">
        <v>0.14076373</v>
      </c>
      <c r="R134" s="2">
        <v>0.11583081000000001</v>
      </c>
      <c r="S134" s="2">
        <v>0.15959517000000001</v>
      </c>
      <c r="T134" s="2">
        <v>0.16111284000000001</v>
      </c>
      <c r="U134" s="2">
        <v>0.15579724</v>
      </c>
      <c r="V134" s="2">
        <v>6.7450170000000087E-2</v>
      </c>
    </row>
    <row r="135" spans="2:22" x14ac:dyDescent="0.2">
      <c r="B135">
        <v>114</v>
      </c>
      <c r="C135" s="5">
        <v>19.5</v>
      </c>
      <c r="D135" s="2">
        <v>0.76153128000000003</v>
      </c>
      <c r="E135" s="2">
        <v>0.18921853</v>
      </c>
      <c r="F135" s="2">
        <v>4.9250189999999971E-2</v>
      </c>
      <c r="H135" s="5">
        <v>93.9</v>
      </c>
      <c r="I135" s="2">
        <v>0.13814394999999999</v>
      </c>
      <c r="J135" s="2">
        <v>0.26977802000000001</v>
      </c>
      <c r="K135" s="2">
        <v>0.19804827</v>
      </c>
      <c r="L135" s="2">
        <v>0.27979419</v>
      </c>
      <c r="M135" s="2">
        <v>0.11423556999999995</v>
      </c>
      <c r="O135" s="5">
        <v>258.2</v>
      </c>
      <c r="P135" s="2">
        <v>0.19911113999999999</v>
      </c>
      <c r="Q135" s="2">
        <v>0.13988998</v>
      </c>
      <c r="R135" s="2">
        <v>0.11588416999999999</v>
      </c>
      <c r="S135" s="2">
        <v>0.15979603000000001</v>
      </c>
      <c r="T135" s="2">
        <v>0.16148734000000001</v>
      </c>
      <c r="U135" s="2">
        <v>0.15618754000000001</v>
      </c>
      <c r="V135" s="2">
        <v>6.7643800000000032E-2</v>
      </c>
    </row>
    <row r="136" spans="2:22" x14ac:dyDescent="0.2">
      <c r="B136">
        <v>115</v>
      </c>
      <c r="C136" s="5">
        <v>19.583300000000001</v>
      </c>
      <c r="D136" s="2">
        <v>0.76063913999999999</v>
      </c>
      <c r="E136" s="2">
        <v>0.18942587</v>
      </c>
      <c r="F136" s="2">
        <v>4.9934990000000012E-2</v>
      </c>
      <c r="H136" s="5">
        <v>94.416700000000006</v>
      </c>
      <c r="I136" s="2">
        <v>0.13754088</v>
      </c>
      <c r="J136" s="2">
        <v>0.26854761999999999</v>
      </c>
      <c r="K136" s="2">
        <v>0.19859989</v>
      </c>
      <c r="L136" s="2">
        <v>0.28072490999999999</v>
      </c>
      <c r="M136" s="2">
        <v>0.11458670000000004</v>
      </c>
      <c r="O136" s="5">
        <v>259.5</v>
      </c>
      <c r="P136" s="2">
        <v>0.19877223999999999</v>
      </c>
      <c r="Q136" s="2">
        <v>0.13901622</v>
      </c>
      <c r="R136" s="2">
        <v>0.11593753</v>
      </c>
      <c r="S136" s="2">
        <v>0.1599969</v>
      </c>
      <c r="T136" s="2">
        <v>0.16186185</v>
      </c>
      <c r="U136" s="2">
        <v>0.15657783</v>
      </c>
      <c r="V136" s="2">
        <v>6.7837429999999976E-2</v>
      </c>
    </row>
    <row r="137" spans="2:22" x14ac:dyDescent="0.2">
      <c r="B137">
        <v>116</v>
      </c>
      <c r="C137" s="5">
        <v>19.666699999999999</v>
      </c>
      <c r="D137" s="2">
        <v>0.75974699000000001</v>
      </c>
      <c r="E137" s="2">
        <v>0.18963321</v>
      </c>
      <c r="F137" s="2">
        <v>5.0619799999999993E-2</v>
      </c>
      <c r="H137" s="5">
        <v>94.933300000000003</v>
      </c>
      <c r="I137" s="2">
        <v>0.13693780999999999</v>
      </c>
      <c r="J137" s="2">
        <v>0.26731723000000002</v>
      </c>
      <c r="K137" s="2">
        <v>0.19915151</v>
      </c>
      <c r="L137" s="2">
        <v>0.28165562999999999</v>
      </c>
      <c r="M137" s="2">
        <v>0.11493781999999997</v>
      </c>
      <c r="O137" s="5">
        <v>260.8</v>
      </c>
      <c r="P137" s="2">
        <v>0.19843332999999999</v>
      </c>
      <c r="Q137" s="2">
        <v>0.13814245999999999</v>
      </c>
      <c r="R137" s="2">
        <v>0.11599088</v>
      </c>
      <c r="S137" s="2">
        <v>0.16019775999999999</v>
      </c>
      <c r="T137" s="2">
        <v>0.16223635</v>
      </c>
      <c r="U137" s="2">
        <v>0.15696813000000001</v>
      </c>
      <c r="V137" s="2">
        <v>6.8031089999999961E-2</v>
      </c>
    </row>
    <row r="138" spans="2:22" x14ac:dyDescent="0.2">
      <c r="B138">
        <v>117</v>
      </c>
      <c r="C138" s="5">
        <v>19.75</v>
      </c>
      <c r="D138" s="2">
        <v>0.75885484000000003</v>
      </c>
      <c r="E138" s="2">
        <v>0.18984055</v>
      </c>
      <c r="F138" s="2">
        <v>5.1304609999999973E-2</v>
      </c>
      <c r="H138" s="5">
        <v>95.45</v>
      </c>
      <c r="I138" s="2">
        <v>0.13633474000000001</v>
      </c>
      <c r="J138" s="2">
        <v>0.26608683</v>
      </c>
      <c r="K138" s="2">
        <v>0.19970313000000001</v>
      </c>
      <c r="L138" s="2">
        <v>0.28258635999999998</v>
      </c>
      <c r="M138" s="2">
        <v>0.1152889399999999</v>
      </c>
      <c r="O138" s="5">
        <v>262.10000000000002</v>
      </c>
      <c r="P138" s="2">
        <v>0.19809442999999999</v>
      </c>
      <c r="Q138" s="2">
        <v>0.13726870999999999</v>
      </c>
      <c r="R138" s="2">
        <v>0.11604424000000001</v>
      </c>
      <c r="S138" s="2">
        <v>0.16039862999999999</v>
      </c>
      <c r="T138" s="2">
        <v>0.16261086</v>
      </c>
      <c r="U138" s="2">
        <v>0.15735842</v>
      </c>
      <c r="V138" s="2">
        <v>6.8224709999999966E-2</v>
      </c>
    </row>
    <row r="139" spans="2:22" x14ac:dyDescent="0.2">
      <c r="B139">
        <v>118</v>
      </c>
      <c r="C139" s="5">
        <v>19.833300000000001</v>
      </c>
      <c r="D139" s="2">
        <v>0.75796269000000005</v>
      </c>
      <c r="E139" s="2">
        <v>0.19004789</v>
      </c>
      <c r="F139" s="2">
        <v>5.1989419999999953E-2</v>
      </c>
      <c r="H139" s="5">
        <v>95.966700000000003</v>
      </c>
      <c r="I139" s="2">
        <v>0.13573167</v>
      </c>
      <c r="J139" s="2">
        <v>0.26485644000000003</v>
      </c>
      <c r="K139" s="2">
        <v>0.20025475000000001</v>
      </c>
      <c r="L139" s="2">
        <v>0.28351707999999998</v>
      </c>
      <c r="M139" s="2">
        <v>0.11564005999999993</v>
      </c>
      <c r="O139" s="5">
        <v>263.39999999999998</v>
      </c>
      <c r="P139" s="2">
        <v>0.19775551999999999</v>
      </c>
      <c r="Q139" s="2">
        <v>0.13639494999999999</v>
      </c>
      <c r="R139" s="2">
        <v>0.1160976</v>
      </c>
      <c r="S139" s="2">
        <v>0.16059949000000001</v>
      </c>
      <c r="T139" s="2">
        <v>0.16298536</v>
      </c>
      <c r="U139" s="2">
        <v>0.15774872000000001</v>
      </c>
      <c r="V139" s="2">
        <v>6.84183599999999E-2</v>
      </c>
    </row>
    <row r="140" spans="2:22" x14ac:dyDescent="0.2">
      <c r="B140">
        <v>119</v>
      </c>
      <c r="C140" s="5">
        <v>19.916699999999999</v>
      </c>
      <c r="D140" s="2">
        <v>0.75707053999999996</v>
      </c>
      <c r="E140" s="2">
        <v>0.19025523</v>
      </c>
      <c r="F140" s="2">
        <v>5.2674230000000044E-2</v>
      </c>
      <c r="H140" s="5">
        <v>96.4833</v>
      </c>
      <c r="I140" s="2">
        <v>0.13512859999999999</v>
      </c>
      <c r="J140" s="2">
        <v>0.26362605</v>
      </c>
      <c r="K140" s="2">
        <v>0.20080638000000001</v>
      </c>
      <c r="L140" s="2">
        <v>0.28444781000000002</v>
      </c>
      <c r="M140" s="2">
        <v>0.11599115999999987</v>
      </c>
      <c r="O140" s="5">
        <v>264.7</v>
      </c>
      <c r="P140" s="2">
        <v>0.19741661999999999</v>
      </c>
      <c r="Q140" s="2">
        <v>0.13552120000000001</v>
      </c>
      <c r="R140" s="2">
        <v>0.11615096</v>
      </c>
      <c r="S140" s="2">
        <v>0.16080036</v>
      </c>
      <c r="T140" s="2">
        <v>0.16335986999999999</v>
      </c>
      <c r="U140" s="2">
        <v>0.15813901</v>
      </c>
      <c r="V140" s="2">
        <v>6.8611980000000128E-2</v>
      </c>
    </row>
    <row r="141" spans="2:22" x14ac:dyDescent="0.2">
      <c r="B141">
        <v>120</v>
      </c>
      <c r="C141" s="5">
        <v>20</v>
      </c>
      <c r="D141" s="2">
        <v>0.75617840000000003</v>
      </c>
      <c r="E141" s="2">
        <v>0.19046257</v>
      </c>
      <c r="F141" s="2">
        <v>5.3359029999999974E-2</v>
      </c>
      <c r="H141" s="5">
        <v>97</v>
      </c>
      <c r="I141" s="2">
        <v>0.13452553</v>
      </c>
      <c r="J141" s="2">
        <v>0.26239564999999998</v>
      </c>
      <c r="K141" s="2">
        <v>0.20135800000000001</v>
      </c>
      <c r="L141" s="2">
        <v>0.28537853000000002</v>
      </c>
      <c r="M141" s="2">
        <v>0.11634228999999996</v>
      </c>
      <c r="O141" s="5">
        <v>266</v>
      </c>
      <c r="P141" s="2">
        <v>0.19707772000000001</v>
      </c>
      <c r="Q141" s="2">
        <v>0.13464744000000001</v>
      </c>
      <c r="R141" s="2">
        <v>0.11620431000000001</v>
      </c>
      <c r="S141" s="2">
        <v>0.16100122</v>
      </c>
      <c r="T141" s="2">
        <v>0.16373438000000001</v>
      </c>
      <c r="U141" s="2">
        <v>0.15852930000000001</v>
      </c>
      <c r="V141" s="2">
        <v>6.8805630000000062E-2</v>
      </c>
    </row>
    <row r="142" spans="2:22" x14ac:dyDescent="0.2">
      <c r="B142">
        <v>121</v>
      </c>
      <c r="C142" s="5">
        <v>20.083300000000001</v>
      </c>
      <c r="D142" s="2">
        <v>0.75528625000000005</v>
      </c>
      <c r="E142" s="2">
        <v>0.19066991</v>
      </c>
      <c r="F142" s="2">
        <v>5.4043839999999954E-2</v>
      </c>
      <c r="H142" s="5">
        <v>97.5167</v>
      </c>
      <c r="I142" s="2">
        <v>0.13392245999999999</v>
      </c>
      <c r="J142" s="2">
        <v>0.26116526000000001</v>
      </c>
      <c r="K142" s="2">
        <v>0.20190962000000001</v>
      </c>
      <c r="L142" s="2">
        <v>0.28630925000000002</v>
      </c>
      <c r="M142" s="2">
        <v>0.11669340999999989</v>
      </c>
      <c r="O142" s="5">
        <v>267.3</v>
      </c>
      <c r="P142" s="2">
        <v>0.19673880999999999</v>
      </c>
      <c r="Q142" s="2">
        <v>0.13377368000000001</v>
      </c>
      <c r="R142" s="2">
        <v>0.11625766999999999</v>
      </c>
      <c r="S142" s="2">
        <v>0.16120208999999999</v>
      </c>
      <c r="T142" s="2">
        <v>0.16410888000000001</v>
      </c>
      <c r="U142" s="2">
        <v>0.15891959999999999</v>
      </c>
      <c r="V142" s="2">
        <v>6.8999269999999946E-2</v>
      </c>
    </row>
    <row r="143" spans="2:22" x14ac:dyDescent="0.2">
      <c r="B143">
        <v>122</v>
      </c>
      <c r="C143" s="5">
        <v>20.166699999999999</v>
      </c>
      <c r="D143" s="2">
        <v>0.75439409999999996</v>
      </c>
      <c r="E143" s="2">
        <v>0.19087725</v>
      </c>
      <c r="F143" s="2">
        <v>5.4728650000000045E-2</v>
      </c>
      <c r="H143" s="5">
        <v>98.033299999999997</v>
      </c>
      <c r="I143" s="2">
        <v>0.13331939000000001</v>
      </c>
      <c r="J143" s="2">
        <v>0.25993485999999999</v>
      </c>
      <c r="K143" s="2">
        <v>0.20246123999999999</v>
      </c>
      <c r="L143" s="2">
        <v>0.28723998000000001</v>
      </c>
      <c r="M143" s="2">
        <v>0.11704453000000004</v>
      </c>
      <c r="O143" s="5">
        <v>268.60000000000002</v>
      </c>
      <c r="P143" s="2">
        <v>0.19639991000000001</v>
      </c>
      <c r="Q143" s="2">
        <v>0.13289993</v>
      </c>
      <c r="R143" s="2">
        <v>0.11631103</v>
      </c>
      <c r="S143" s="2">
        <v>0.16140296000000001</v>
      </c>
      <c r="T143" s="2">
        <v>0.16448339000000001</v>
      </c>
      <c r="U143" s="2">
        <v>0.15930989000000001</v>
      </c>
      <c r="V143" s="2">
        <v>6.9192890000000062E-2</v>
      </c>
    </row>
    <row r="144" spans="2:22" x14ac:dyDescent="0.2">
      <c r="B144">
        <v>123</v>
      </c>
      <c r="C144" s="5">
        <v>20.25</v>
      </c>
      <c r="D144" s="2">
        <v>0.75350194999999998</v>
      </c>
      <c r="E144" s="2">
        <v>0.19108459999999999</v>
      </c>
      <c r="F144" s="2">
        <v>5.5413450000000086E-2</v>
      </c>
      <c r="H144" s="5">
        <v>98.55</v>
      </c>
      <c r="I144" s="2">
        <v>0.13271632</v>
      </c>
      <c r="J144" s="2">
        <v>0.25870447000000002</v>
      </c>
      <c r="K144" s="2">
        <v>0.20301285999999999</v>
      </c>
      <c r="L144" s="2">
        <v>0.2881707</v>
      </c>
      <c r="M144" s="2">
        <v>0.11739564999999996</v>
      </c>
      <c r="O144" s="5">
        <v>269.89999999999998</v>
      </c>
      <c r="P144" s="2">
        <v>0.19606101000000001</v>
      </c>
      <c r="Q144" s="2">
        <v>0.13202617</v>
      </c>
      <c r="R144" s="2">
        <v>0.11636439</v>
      </c>
      <c r="S144" s="2">
        <v>0.16160382000000001</v>
      </c>
      <c r="T144" s="2">
        <v>0.16485789000000001</v>
      </c>
      <c r="U144" s="2">
        <v>0.15970018999999999</v>
      </c>
      <c r="V144" s="2">
        <v>6.9386529999999946E-2</v>
      </c>
    </row>
    <row r="145" spans="2:22" x14ac:dyDescent="0.2">
      <c r="B145">
        <v>124</v>
      </c>
      <c r="C145" s="5">
        <v>20.333300000000001</v>
      </c>
      <c r="D145" s="2">
        <v>0.7526098</v>
      </c>
      <c r="E145" s="2">
        <v>0.19129193999999999</v>
      </c>
      <c r="F145" s="2">
        <v>5.6098259999999955E-2</v>
      </c>
      <c r="H145" s="5">
        <v>99.066699999999997</v>
      </c>
      <c r="I145" s="2">
        <v>0.13211324999999999</v>
      </c>
      <c r="J145" s="2">
        <v>0.25747407</v>
      </c>
      <c r="K145" s="2">
        <v>0.20356448999999999</v>
      </c>
      <c r="L145" s="2">
        <v>0.28910142</v>
      </c>
      <c r="M145" s="2">
        <v>0.11774677000000011</v>
      </c>
      <c r="O145" s="5">
        <v>271.2</v>
      </c>
      <c r="P145" s="2">
        <v>0.19572210000000001</v>
      </c>
      <c r="Q145" s="2">
        <v>0.13115241999999999</v>
      </c>
      <c r="R145" s="2">
        <v>0.11641775</v>
      </c>
      <c r="S145" s="2">
        <v>0.16180469</v>
      </c>
      <c r="T145" s="2">
        <v>0.1652324</v>
      </c>
      <c r="U145" s="2">
        <v>0.16009048000000001</v>
      </c>
      <c r="V145" s="2">
        <v>6.9580159999999891E-2</v>
      </c>
    </row>
    <row r="146" spans="2:22" x14ac:dyDescent="0.2">
      <c r="B146">
        <v>125</v>
      </c>
      <c r="C146" s="5">
        <v>20.416699999999999</v>
      </c>
      <c r="D146" s="2">
        <v>0.75171765999999995</v>
      </c>
      <c r="E146" s="2">
        <v>0.19149927999999999</v>
      </c>
      <c r="F146" s="2">
        <v>5.6783060000000107E-2</v>
      </c>
      <c r="H146" s="5">
        <v>99.583299999999994</v>
      </c>
      <c r="I146" s="2">
        <v>0.13151018</v>
      </c>
      <c r="J146" s="2">
        <v>0.25624367999999997</v>
      </c>
      <c r="K146" s="2">
        <v>0.20411610999999999</v>
      </c>
      <c r="L146" s="2">
        <v>0.29003214999999999</v>
      </c>
      <c r="M146" s="2">
        <v>0.1180978800000001</v>
      </c>
      <c r="O146" s="5">
        <v>272.5</v>
      </c>
      <c r="P146" s="2">
        <v>0.19538320000000001</v>
      </c>
      <c r="Q146" s="2">
        <v>0.13027865999999999</v>
      </c>
      <c r="R146" s="2">
        <v>0.11647109999999999</v>
      </c>
      <c r="S146" s="2">
        <v>0.16200555</v>
      </c>
      <c r="T146" s="2">
        <v>0.16560691</v>
      </c>
      <c r="U146" s="2">
        <v>0.16048077999999999</v>
      </c>
      <c r="V146" s="2">
        <v>6.9773799999999997E-2</v>
      </c>
    </row>
    <row r="147" spans="2:22" x14ac:dyDescent="0.2">
      <c r="B147">
        <v>126</v>
      </c>
      <c r="C147" s="5">
        <v>20.5</v>
      </c>
      <c r="D147" s="2">
        <v>0.75082550999999997</v>
      </c>
      <c r="E147" s="2">
        <v>0.19170661999999999</v>
      </c>
      <c r="F147" s="2">
        <v>5.7467869999999976E-2</v>
      </c>
      <c r="H147" s="5">
        <v>100.1</v>
      </c>
      <c r="I147" s="2">
        <v>0.13090710999999999</v>
      </c>
      <c r="J147" s="2">
        <v>0.25501329</v>
      </c>
      <c r="K147" s="2">
        <v>0.20466772999999999</v>
      </c>
      <c r="L147" s="2">
        <v>0.29096286999999998</v>
      </c>
      <c r="M147" s="2">
        <v>0.11844900000000003</v>
      </c>
      <c r="O147" s="5">
        <v>273.8</v>
      </c>
      <c r="P147" s="2">
        <v>0.1950443</v>
      </c>
      <c r="Q147" s="2">
        <v>0.12940491000000001</v>
      </c>
      <c r="R147" s="2">
        <v>0.11652446</v>
      </c>
      <c r="S147" s="2">
        <v>0.16220641999999999</v>
      </c>
      <c r="T147" s="2">
        <v>0.16598141</v>
      </c>
      <c r="U147" s="2">
        <v>0.16087107</v>
      </c>
      <c r="V147" s="2">
        <v>6.9967429999999942E-2</v>
      </c>
    </row>
    <row r="148" spans="2:22" x14ac:dyDescent="0.2">
      <c r="B148">
        <v>127</v>
      </c>
      <c r="C148" s="5">
        <v>20.583300000000001</v>
      </c>
      <c r="D148" s="2">
        <v>0.74993335999999999</v>
      </c>
      <c r="E148" s="2">
        <v>0.19191395999999999</v>
      </c>
      <c r="F148" s="2">
        <v>5.8152680000000068E-2</v>
      </c>
      <c r="H148" s="5">
        <v>100.61669999999999</v>
      </c>
      <c r="I148" s="2">
        <v>0.13030404000000001</v>
      </c>
      <c r="J148" s="2">
        <v>0.25378288999999998</v>
      </c>
      <c r="K148" s="2">
        <v>0.20521934999999999</v>
      </c>
      <c r="L148" s="2">
        <v>0.29189358999999998</v>
      </c>
      <c r="M148" s="2">
        <v>0.11880013000000011</v>
      </c>
      <c r="O148" s="5">
        <v>275.10000000000002</v>
      </c>
      <c r="P148" s="2">
        <v>0.19470539000000001</v>
      </c>
      <c r="Q148" s="2">
        <v>0.12853115000000001</v>
      </c>
      <c r="R148" s="2">
        <v>0.11657782</v>
      </c>
      <c r="S148" s="2">
        <v>0.16240727999999999</v>
      </c>
      <c r="T148" s="2">
        <v>0.16635591999999999</v>
      </c>
      <c r="U148" s="2">
        <v>0.16126136999999999</v>
      </c>
      <c r="V148" s="2">
        <v>7.0161070000000048E-2</v>
      </c>
    </row>
    <row r="149" spans="2:22" x14ac:dyDescent="0.2">
      <c r="B149">
        <v>128</v>
      </c>
      <c r="C149" s="5">
        <v>20.666699999999999</v>
      </c>
      <c r="D149" s="2">
        <v>0.74904121000000001</v>
      </c>
      <c r="E149" s="2">
        <v>0.19212129999999999</v>
      </c>
      <c r="F149" s="2">
        <v>5.8837489999999937E-2</v>
      </c>
      <c r="H149" s="5">
        <v>101.13330000000001</v>
      </c>
      <c r="I149" s="2">
        <v>0.12970097</v>
      </c>
      <c r="J149" s="2">
        <v>0.25255250000000001</v>
      </c>
      <c r="K149" s="2">
        <v>0.20577097999999999</v>
      </c>
      <c r="L149" s="2">
        <v>0.29282432000000003</v>
      </c>
      <c r="M149" s="2">
        <v>0.11915122999999994</v>
      </c>
      <c r="O149" s="5">
        <v>276.39999999999998</v>
      </c>
      <c r="P149" s="2">
        <v>0.19436649</v>
      </c>
      <c r="Q149" s="2">
        <v>0.12765739000000001</v>
      </c>
      <c r="R149" s="2">
        <v>0.11663118</v>
      </c>
      <c r="S149" s="2">
        <v>0.16260815000000001</v>
      </c>
      <c r="T149" s="2">
        <v>0.16673041999999999</v>
      </c>
      <c r="U149" s="2">
        <v>0.16165166</v>
      </c>
      <c r="V149" s="2">
        <v>7.0354709999999931E-2</v>
      </c>
    </row>
    <row r="150" spans="2:22" x14ac:dyDescent="0.2">
      <c r="B150">
        <v>129</v>
      </c>
      <c r="C150" s="5">
        <v>20.75</v>
      </c>
      <c r="D150" s="2">
        <v>0.74814906000000003</v>
      </c>
      <c r="E150" s="2">
        <v>0.19232864</v>
      </c>
      <c r="F150" s="2">
        <v>5.9522300000000028E-2</v>
      </c>
      <c r="H150" s="5">
        <v>101.65</v>
      </c>
      <c r="I150" s="2">
        <v>0.12909791000000001</v>
      </c>
      <c r="J150" s="2">
        <v>0.25132209999999999</v>
      </c>
      <c r="K150" s="2">
        <v>0.20632259999999999</v>
      </c>
      <c r="L150" s="2">
        <v>0.29375504000000002</v>
      </c>
      <c r="M150" s="2">
        <v>0.11950234999999987</v>
      </c>
      <c r="O150" s="5">
        <v>277.7</v>
      </c>
      <c r="P150" s="2">
        <v>0.19402758000000001</v>
      </c>
      <c r="Q150" s="2">
        <v>0.12678364</v>
      </c>
      <c r="R150" s="2">
        <v>0.11668452999999999</v>
      </c>
      <c r="S150" s="2">
        <v>0.16280901</v>
      </c>
      <c r="T150" s="2">
        <v>0.16710493000000001</v>
      </c>
      <c r="U150" s="2">
        <v>0.16204196000000001</v>
      </c>
      <c r="V150" s="2">
        <v>7.0548349999999926E-2</v>
      </c>
    </row>
    <row r="151" spans="2:22" x14ac:dyDescent="0.2">
      <c r="B151">
        <v>130</v>
      </c>
      <c r="C151" s="5">
        <v>20.833300000000001</v>
      </c>
      <c r="D151" s="2">
        <v>0.74725691999999999</v>
      </c>
      <c r="E151" s="2">
        <v>0.19253598</v>
      </c>
      <c r="F151" s="2">
        <v>6.0207099999999958E-2</v>
      </c>
      <c r="H151" s="5">
        <v>102.16670000000001</v>
      </c>
      <c r="I151" s="2">
        <v>0.12849484</v>
      </c>
      <c r="J151" s="2">
        <v>0.25009171000000002</v>
      </c>
      <c r="K151" s="2">
        <v>0.20687422</v>
      </c>
      <c r="L151" s="2">
        <v>0.29468576000000002</v>
      </c>
      <c r="M151" s="2">
        <v>0.11985346999999991</v>
      </c>
      <c r="O151" s="5">
        <v>279</v>
      </c>
      <c r="P151" s="2">
        <v>0.19368868</v>
      </c>
      <c r="Q151" s="2">
        <v>0.12590988</v>
      </c>
      <c r="R151" s="2">
        <v>0.11673789</v>
      </c>
      <c r="S151" s="2">
        <v>0.16300988</v>
      </c>
      <c r="T151" s="2">
        <v>0.16747943000000001</v>
      </c>
      <c r="U151" s="2">
        <v>0.16243225</v>
      </c>
      <c r="V151" s="2">
        <v>7.0741990000000143E-2</v>
      </c>
    </row>
    <row r="152" spans="2:22" x14ac:dyDescent="0.2">
      <c r="B152">
        <v>131</v>
      </c>
      <c r="C152" s="5">
        <v>20.916699999999999</v>
      </c>
      <c r="D152" s="2">
        <v>0.74636477000000001</v>
      </c>
      <c r="E152" s="2">
        <v>0.19274332</v>
      </c>
      <c r="F152" s="2">
        <v>6.0891910000000049E-2</v>
      </c>
      <c r="H152" s="5">
        <v>102.6833</v>
      </c>
      <c r="I152" s="2">
        <v>0.12789176999999999</v>
      </c>
      <c r="J152" s="2">
        <v>0.24886131</v>
      </c>
      <c r="K152" s="2">
        <v>0.20742584</v>
      </c>
      <c r="L152" s="2">
        <v>0.29561649000000001</v>
      </c>
      <c r="M152" s="2">
        <v>0.12020459000000006</v>
      </c>
      <c r="O152" s="5">
        <v>280.3</v>
      </c>
      <c r="P152" s="2">
        <v>0.19334978</v>
      </c>
      <c r="Q152" s="2">
        <v>0.12503613</v>
      </c>
      <c r="R152" s="2">
        <v>0.11679125</v>
      </c>
      <c r="S152" s="2">
        <v>0.16321073999999999</v>
      </c>
      <c r="T152" s="2">
        <v>0.16785394000000001</v>
      </c>
      <c r="U152" s="2">
        <v>0.16282255000000001</v>
      </c>
      <c r="V152" s="2">
        <v>7.0935610000000038E-2</v>
      </c>
    </row>
    <row r="153" spans="2:22" x14ac:dyDescent="0.2">
      <c r="B153">
        <v>132</v>
      </c>
      <c r="C153" s="5">
        <v>21</v>
      </c>
      <c r="D153" s="2">
        <v>0.74547262000000003</v>
      </c>
      <c r="E153" s="2">
        <v>0.19295066</v>
      </c>
      <c r="F153" s="2">
        <v>6.1576719999999918E-2</v>
      </c>
      <c r="H153" s="5">
        <v>103.2</v>
      </c>
      <c r="I153" s="2">
        <v>0.1272887</v>
      </c>
      <c r="J153" s="2">
        <v>0.24763092</v>
      </c>
      <c r="K153" s="2">
        <v>0.20797746</v>
      </c>
      <c r="L153" s="2">
        <v>0.29654721000000001</v>
      </c>
      <c r="M153" s="2">
        <v>0.12055571000000009</v>
      </c>
      <c r="O153" s="5">
        <v>281.60000000000002</v>
      </c>
      <c r="P153" s="2">
        <v>0.19301087</v>
      </c>
      <c r="Q153" s="2">
        <v>0.12416236999999999</v>
      </c>
      <c r="R153" s="2">
        <v>0.11684461</v>
      </c>
      <c r="S153" s="2">
        <v>0.16341161000000001</v>
      </c>
      <c r="T153" s="2">
        <v>0.16822845</v>
      </c>
      <c r="U153" s="2">
        <v>0.16321284</v>
      </c>
      <c r="V153" s="2">
        <v>7.1129249999999922E-2</v>
      </c>
    </row>
    <row r="154" spans="2:22" x14ac:dyDescent="0.2">
      <c r="B154">
        <v>133</v>
      </c>
      <c r="C154" s="5">
        <v>21.083300000000001</v>
      </c>
      <c r="D154" s="2">
        <v>0.74458047000000005</v>
      </c>
      <c r="E154" s="2">
        <v>0.193158</v>
      </c>
      <c r="F154" s="2">
        <v>6.2261530000000009E-2</v>
      </c>
      <c r="H154" s="5">
        <v>103.7167</v>
      </c>
      <c r="I154" s="2">
        <v>0.12668562999999999</v>
      </c>
      <c r="J154" s="2">
        <v>0.24640053000000001</v>
      </c>
      <c r="K154" s="2">
        <v>0.20852909</v>
      </c>
      <c r="L154" s="2">
        <v>0.29747793</v>
      </c>
      <c r="M154" s="2">
        <v>0.12090681999999997</v>
      </c>
      <c r="O154" s="5">
        <v>282.89999999999998</v>
      </c>
      <c r="P154" s="2">
        <v>0.19267197</v>
      </c>
      <c r="Q154" s="2">
        <v>0.12328861000000001</v>
      </c>
      <c r="R154" s="2">
        <v>0.11689797</v>
      </c>
      <c r="S154" s="2">
        <v>0.16361248</v>
      </c>
      <c r="T154" s="2">
        <v>0.16860295</v>
      </c>
      <c r="U154" s="2">
        <v>0.16360314000000001</v>
      </c>
      <c r="V154" s="2">
        <v>7.1322879999999977E-2</v>
      </c>
    </row>
    <row r="155" spans="2:22" x14ac:dyDescent="0.2">
      <c r="B155">
        <v>134</v>
      </c>
      <c r="C155" s="5">
        <v>21.166699999999999</v>
      </c>
      <c r="D155" s="2">
        <v>0.74368831999999996</v>
      </c>
      <c r="E155" s="2">
        <v>0.19336534</v>
      </c>
      <c r="F155" s="2">
        <v>6.2946340000000101E-2</v>
      </c>
      <c r="H155" s="5">
        <v>104.2333</v>
      </c>
      <c r="I155" s="2">
        <v>0.12608256000000001</v>
      </c>
      <c r="J155" s="2">
        <v>0.24517012999999999</v>
      </c>
      <c r="K155" s="2">
        <v>0.20908071</v>
      </c>
      <c r="L155" s="2">
        <v>0.29840865999999999</v>
      </c>
      <c r="M155" s="2">
        <v>0.12125794000000001</v>
      </c>
      <c r="O155" s="5">
        <v>284.2</v>
      </c>
      <c r="P155" s="2">
        <v>0.19233306999999999</v>
      </c>
      <c r="Q155" s="2">
        <v>0.12241486</v>
      </c>
      <c r="R155" s="2">
        <v>0.11695132</v>
      </c>
      <c r="S155" s="2">
        <v>0.16381334</v>
      </c>
      <c r="T155" s="2">
        <v>0.16897746</v>
      </c>
      <c r="U155" s="2">
        <v>0.16399343</v>
      </c>
      <c r="V155" s="2">
        <v>7.1516519999999972E-2</v>
      </c>
    </row>
    <row r="156" spans="2:22" x14ac:dyDescent="0.2">
      <c r="B156">
        <v>135</v>
      </c>
      <c r="C156" s="5">
        <v>21.25</v>
      </c>
      <c r="D156" s="2">
        <v>0.74279616999999998</v>
      </c>
      <c r="E156" s="2">
        <v>0.19357268</v>
      </c>
      <c r="F156" s="2">
        <v>6.363114999999997E-2</v>
      </c>
      <c r="H156" s="5">
        <v>104.75</v>
      </c>
      <c r="I156" s="2">
        <v>0.12547949</v>
      </c>
      <c r="J156" s="2">
        <v>0.24393973999999999</v>
      </c>
      <c r="K156" s="2">
        <v>0.20963233000000001</v>
      </c>
      <c r="L156" s="2">
        <v>0.29933937999999999</v>
      </c>
      <c r="M156" s="2">
        <v>0.12160905999999994</v>
      </c>
      <c r="O156" s="5">
        <v>285.5</v>
      </c>
      <c r="P156" s="2">
        <v>0.19199416</v>
      </c>
      <c r="Q156" s="2">
        <v>0.1215411</v>
      </c>
      <c r="R156" s="2">
        <v>0.11700468</v>
      </c>
      <c r="S156" s="2">
        <v>0.16401420999999999</v>
      </c>
      <c r="T156" s="2">
        <v>0.16935196</v>
      </c>
      <c r="U156" s="2">
        <v>0.16438372000000001</v>
      </c>
      <c r="V156" s="2">
        <v>7.1710170000000018E-2</v>
      </c>
    </row>
    <row r="157" spans="2:22" x14ac:dyDescent="0.2">
      <c r="B157">
        <v>136</v>
      </c>
      <c r="C157" s="5">
        <v>21.333300000000001</v>
      </c>
      <c r="D157" s="2">
        <v>0.74190403000000005</v>
      </c>
      <c r="E157" s="2">
        <v>0.19378002</v>
      </c>
      <c r="F157" s="2">
        <v>6.43159499999999E-2</v>
      </c>
      <c r="H157" s="5">
        <v>105.2667</v>
      </c>
      <c r="I157" s="2">
        <v>0.12487642</v>
      </c>
      <c r="J157" s="2">
        <v>0.24270934</v>
      </c>
      <c r="K157" s="2">
        <v>0.21018395000000001</v>
      </c>
      <c r="L157" s="2">
        <v>0.30027009999999998</v>
      </c>
      <c r="M157" s="2">
        <v>0.12196019000000002</v>
      </c>
      <c r="O157" s="5">
        <v>286.8</v>
      </c>
      <c r="P157" s="2">
        <v>0.19165525999999999</v>
      </c>
      <c r="Q157" s="2">
        <v>0.12066735000000001</v>
      </c>
      <c r="R157" s="2">
        <v>0.11705804</v>
      </c>
      <c r="S157" s="2">
        <v>0.16421506999999999</v>
      </c>
      <c r="T157" s="2">
        <v>0.16972646999999999</v>
      </c>
      <c r="U157" s="2">
        <v>0.16477401999999999</v>
      </c>
      <c r="V157" s="2">
        <v>7.1903790000000023E-2</v>
      </c>
    </row>
    <row r="158" spans="2:22" x14ac:dyDescent="0.2">
      <c r="B158">
        <v>137</v>
      </c>
      <c r="C158" s="5">
        <v>21.416699999999999</v>
      </c>
      <c r="D158" s="2">
        <v>0.74101187999999996</v>
      </c>
      <c r="E158" s="2">
        <v>0.19398736</v>
      </c>
      <c r="F158" s="2">
        <v>6.5000759999999991E-2</v>
      </c>
      <c r="H158" s="5">
        <v>105.7833</v>
      </c>
      <c r="I158" s="2">
        <v>0.12427335</v>
      </c>
      <c r="J158" s="2">
        <v>0.24147895</v>
      </c>
      <c r="K158" s="2">
        <v>0.21073557000000001</v>
      </c>
      <c r="L158" s="2">
        <v>0.30120082999999997</v>
      </c>
      <c r="M158" s="2">
        <v>0.12231130000000001</v>
      </c>
      <c r="O158" s="5">
        <v>288.10000000000002</v>
      </c>
      <c r="P158" s="2">
        <v>0.19131635</v>
      </c>
      <c r="Q158" s="2">
        <v>0.11979359000000001</v>
      </c>
      <c r="R158" s="2">
        <v>0.1171114</v>
      </c>
      <c r="S158" s="2">
        <v>0.16441594000000001</v>
      </c>
      <c r="T158" s="2">
        <v>0.17010098000000001</v>
      </c>
      <c r="U158" s="2">
        <v>0.16516431000000001</v>
      </c>
      <c r="V158" s="2">
        <v>7.2097429999999907E-2</v>
      </c>
    </row>
    <row r="159" spans="2:22" x14ac:dyDescent="0.2">
      <c r="B159">
        <v>138</v>
      </c>
      <c r="C159" s="5">
        <v>21.5</v>
      </c>
      <c r="D159" s="2">
        <v>0.74011972999999998</v>
      </c>
      <c r="E159" s="2">
        <v>0.19419470999999999</v>
      </c>
      <c r="F159" s="2">
        <v>6.5685560000000032E-2</v>
      </c>
      <c r="H159" s="5">
        <v>106.3</v>
      </c>
      <c r="I159" s="2">
        <v>0.12367027999999999</v>
      </c>
      <c r="J159" s="2">
        <v>0.24024855000000001</v>
      </c>
      <c r="K159" s="2">
        <v>0.21128720000000001</v>
      </c>
      <c r="L159" s="2">
        <v>0.30213155000000003</v>
      </c>
      <c r="M159" s="2">
        <v>0.12266241999999994</v>
      </c>
      <c r="O159" s="5">
        <v>289.39999999999998</v>
      </c>
      <c r="P159" s="2">
        <v>0.19097744999999999</v>
      </c>
      <c r="Q159" s="2">
        <v>0.11891983</v>
      </c>
      <c r="R159" s="2">
        <v>0.11716475</v>
      </c>
      <c r="S159" s="2">
        <v>0.16461680000000001</v>
      </c>
      <c r="T159" s="2">
        <v>0.17047548000000001</v>
      </c>
      <c r="U159" s="2">
        <v>0.16555460999999999</v>
      </c>
      <c r="V159" s="2">
        <v>7.2291080000000063E-2</v>
      </c>
    </row>
    <row r="160" spans="2:22" x14ac:dyDescent="0.2">
      <c r="B160">
        <v>139</v>
      </c>
      <c r="C160" s="5">
        <v>21.583300000000001</v>
      </c>
      <c r="D160" s="2">
        <v>0.73922758</v>
      </c>
      <c r="E160" s="2">
        <v>0.19440204999999999</v>
      </c>
      <c r="F160" s="2">
        <v>6.6370370000000012E-2</v>
      </c>
      <c r="H160" s="5">
        <v>106.8167</v>
      </c>
      <c r="I160" s="2">
        <v>0.12306721</v>
      </c>
      <c r="J160" s="2">
        <v>0.23901816000000001</v>
      </c>
      <c r="K160" s="2">
        <v>0.21183882000000001</v>
      </c>
      <c r="L160" s="2">
        <v>0.30306228000000002</v>
      </c>
      <c r="M160" s="2">
        <v>0.12301352999999993</v>
      </c>
      <c r="O160" s="5">
        <v>290.7</v>
      </c>
      <c r="P160" s="2">
        <v>0.19063854999999999</v>
      </c>
      <c r="Q160" s="2">
        <v>0.11804608</v>
      </c>
      <c r="R160" s="2">
        <v>0.11721811</v>
      </c>
      <c r="S160" s="2">
        <v>0.16481767</v>
      </c>
      <c r="T160" s="2">
        <v>0.17084999000000001</v>
      </c>
      <c r="U160" s="2">
        <v>0.16594490000000001</v>
      </c>
      <c r="V160" s="2">
        <v>7.2484699999999957E-2</v>
      </c>
    </row>
    <row r="161" spans="2:22" x14ac:dyDescent="0.2">
      <c r="B161">
        <v>140</v>
      </c>
      <c r="C161" s="5">
        <v>21.666699999999999</v>
      </c>
      <c r="D161" s="2">
        <v>0.73833543000000001</v>
      </c>
      <c r="E161" s="2">
        <v>0.19460938999999999</v>
      </c>
      <c r="F161" s="2">
        <v>6.7055179999999992E-2</v>
      </c>
      <c r="H161" s="5">
        <v>107.33329999999999</v>
      </c>
      <c r="I161" s="2">
        <v>0.12246414</v>
      </c>
      <c r="J161" s="2">
        <v>0.23778775999999999</v>
      </c>
      <c r="K161" s="2">
        <v>0.21239044000000001</v>
      </c>
      <c r="L161" s="2">
        <v>0.30399300000000001</v>
      </c>
      <c r="M161" s="2">
        <v>0.12336466000000001</v>
      </c>
      <c r="O161" s="5">
        <v>292</v>
      </c>
      <c r="P161" s="2">
        <v>0.19029963999999999</v>
      </c>
      <c r="Q161" s="2">
        <v>0.11717232</v>
      </c>
      <c r="R161" s="2">
        <v>0.11727147</v>
      </c>
      <c r="S161" s="2">
        <v>0.16501853</v>
      </c>
      <c r="T161" s="2">
        <v>0.17122449000000001</v>
      </c>
      <c r="U161" s="2">
        <v>0.16633519999999999</v>
      </c>
      <c r="V161" s="2">
        <v>7.2678350000000114E-2</v>
      </c>
    </row>
    <row r="162" spans="2:22" x14ac:dyDescent="0.2">
      <c r="B162">
        <v>141</v>
      </c>
      <c r="C162" s="5">
        <v>21.75</v>
      </c>
      <c r="D162" s="2">
        <v>0.73744328999999997</v>
      </c>
      <c r="E162" s="2">
        <v>0.19481672999999999</v>
      </c>
      <c r="F162" s="2">
        <v>6.7739980000000033E-2</v>
      </c>
      <c r="H162" s="5">
        <v>107.85</v>
      </c>
      <c r="I162" s="2">
        <v>0.12186107</v>
      </c>
      <c r="J162" s="2">
        <v>0.23655736999999999</v>
      </c>
      <c r="K162" s="2">
        <v>0.21294205999999999</v>
      </c>
      <c r="L162" s="2">
        <v>0.30492372000000001</v>
      </c>
      <c r="M162" s="2">
        <v>0.12371578000000005</v>
      </c>
      <c r="O162" s="5">
        <v>293.3</v>
      </c>
      <c r="P162" s="2">
        <v>0.18996073999999999</v>
      </c>
      <c r="Q162" s="2">
        <v>0.11629857</v>
      </c>
      <c r="R162" s="2">
        <v>0.11732483</v>
      </c>
      <c r="S162" s="2">
        <v>0.16521939999999999</v>
      </c>
      <c r="T162" s="2">
        <v>0.171599</v>
      </c>
      <c r="U162" s="2">
        <v>0.16672549</v>
      </c>
      <c r="V162" s="2">
        <v>7.2871969999999897E-2</v>
      </c>
    </row>
    <row r="163" spans="2:22" x14ac:dyDescent="0.2">
      <c r="B163">
        <v>142</v>
      </c>
      <c r="C163" s="5">
        <v>21.833300000000001</v>
      </c>
      <c r="D163" s="2">
        <v>0.73655113999999999</v>
      </c>
      <c r="E163" s="2">
        <v>0.19502406999999999</v>
      </c>
      <c r="F163" s="2">
        <v>6.8424790000000013E-2</v>
      </c>
      <c r="H163" s="5">
        <v>108.36669999999999</v>
      </c>
      <c r="I163" s="2">
        <v>0.121258</v>
      </c>
      <c r="J163" s="2">
        <v>0.23532697999999999</v>
      </c>
      <c r="K163" s="2">
        <v>0.21349369000000001</v>
      </c>
      <c r="L163" s="2">
        <v>0.30585445</v>
      </c>
      <c r="M163" s="2">
        <v>0.12406687999999999</v>
      </c>
      <c r="O163" s="5">
        <v>294.60000000000002</v>
      </c>
      <c r="P163" s="2">
        <v>0.18962184000000001</v>
      </c>
      <c r="Q163" s="2">
        <v>0.11542481</v>
      </c>
      <c r="R163" s="2">
        <v>0.11737818</v>
      </c>
      <c r="S163" s="2">
        <v>0.16542027000000001</v>
      </c>
      <c r="T163" s="2">
        <v>0.17197351</v>
      </c>
      <c r="U163" s="2">
        <v>0.16711578999999999</v>
      </c>
      <c r="V163" s="2">
        <v>7.3065600000000064E-2</v>
      </c>
    </row>
    <row r="164" spans="2:22" x14ac:dyDescent="0.2">
      <c r="B164">
        <v>143</v>
      </c>
      <c r="C164" s="5">
        <v>21.916699999999999</v>
      </c>
      <c r="D164" s="2">
        <v>0.73565899000000001</v>
      </c>
      <c r="E164" s="2">
        <v>0.19523140999999999</v>
      </c>
      <c r="F164" s="2">
        <v>6.9109599999999993E-2</v>
      </c>
      <c r="H164" s="5">
        <v>108.88330000000001</v>
      </c>
      <c r="I164" s="2">
        <v>0.12065492999999999</v>
      </c>
      <c r="J164" s="2">
        <v>0.23409658</v>
      </c>
      <c r="K164" s="2">
        <v>0.21404530999999999</v>
      </c>
      <c r="L164" s="2">
        <v>0.30678517</v>
      </c>
      <c r="M164" s="2">
        <v>0.12441801000000008</v>
      </c>
      <c r="O164" s="5">
        <v>295.89999999999998</v>
      </c>
      <c r="P164" s="2">
        <v>0.18928292999999999</v>
      </c>
      <c r="Q164" s="2">
        <v>0.11455105</v>
      </c>
      <c r="R164" s="2">
        <v>0.11743154</v>
      </c>
      <c r="S164" s="2">
        <v>0.16562113000000001</v>
      </c>
      <c r="T164" s="2">
        <v>0.17234801</v>
      </c>
      <c r="U164" s="2">
        <v>0.16750608</v>
      </c>
      <c r="V164" s="2">
        <v>7.3259259999999937E-2</v>
      </c>
    </row>
    <row r="165" spans="2:22" x14ac:dyDescent="0.2">
      <c r="B165">
        <v>144</v>
      </c>
      <c r="C165" s="5">
        <v>22</v>
      </c>
      <c r="D165" s="2">
        <v>0.73476684000000003</v>
      </c>
      <c r="E165" s="2">
        <v>0.19543874999999999</v>
      </c>
      <c r="F165" s="2">
        <v>6.9794409999999973E-2</v>
      </c>
      <c r="H165" s="5">
        <v>109.4</v>
      </c>
      <c r="I165" s="2">
        <v>0.12005186</v>
      </c>
      <c r="J165" s="2">
        <v>0.23286619</v>
      </c>
      <c r="K165" s="2">
        <v>0.21459692999999999</v>
      </c>
      <c r="L165" s="2">
        <v>0.30771588999999999</v>
      </c>
      <c r="M165" s="2">
        <v>0.12476913000000001</v>
      </c>
      <c r="O165" s="5">
        <v>297.2</v>
      </c>
      <c r="P165" s="2">
        <v>0.18894403000000001</v>
      </c>
      <c r="Q165" s="2">
        <v>0.1136773</v>
      </c>
      <c r="R165" s="2">
        <v>0.1174849</v>
      </c>
      <c r="S165" s="2">
        <v>0.165822</v>
      </c>
      <c r="T165" s="2">
        <v>0.17272251999999999</v>
      </c>
      <c r="U165" s="2">
        <v>0.16789638000000001</v>
      </c>
      <c r="V165" s="2">
        <v>7.3452869999999892E-2</v>
      </c>
    </row>
    <row r="166" spans="2:22" x14ac:dyDescent="0.2">
      <c r="B166">
        <v>145</v>
      </c>
      <c r="C166" s="5">
        <v>22.083300000000001</v>
      </c>
      <c r="D166" s="2">
        <v>0.73387469000000005</v>
      </c>
      <c r="E166" s="2">
        <v>0.19564608999999999</v>
      </c>
      <c r="F166" s="2">
        <v>7.0479219999999954E-2</v>
      </c>
      <c r="H166" s="5">
        <v>109.91670000000001</v>
      </c>
      <c r="I166" s="2">
        <v>0.11944879</v>
      </c>
      <c r="J166" s="2">
        <v>0.23163579000000001</v>
      </c>
      <c r="K166" s="2">
        <v>0.21514854999999999</v>
      </c>
      <c r="L166" s="2">
        <v>0.30864661999999998</v>
      </c>
      <c r="M166" s="2">
        <v>0.12512025000000004</v>
      </c>
      <c r="O166" s="5">
        <v>298.5</v>
      </c>
      <c r="P166" s="2">
        <v>0.18860513000000001</v>
      </c>
      <c r="Q166" s="2">
        <v>0.11280353999999999</v>
      </c>
      <c r="R166" s="2">
        <v>0.11753826000000001</v>
      </c>
      <c r="S166" s="2">
        <v>0.16602285999999999</v>
      </c>
      <c r="T166" s="2">
        <v>0.17309701999999999</v>
      </c>
      <c r="U166" s="2">
        <v>0.16828667</v>
      </c>
      <c r="V166" s="2">
        <v>7.364652000000016E-2</v>
      </c>
    </row>
    <row r="167" spans="2:22" x14ac:dyDescent="0.2">
      <c r="B167">
        <v>146</v>
      </c>
      <c r="C167" s="5">
        <v>22.166699999999999</v>
      </c>
      <c r="D167" s="2">
        <v>0.73298255000000001</v>
      </c>
      <c r="E167" s="2">
        <v>0.19585343</v>
      </c>
      <c r="F167" s="2">
        <v>7.1164019999999995E-2</v>
      </c>
      <c r="H167" s="5">
        <v>110.4333</v>
      </c>
      <c r="I167" s="2">
        <v>0.11884573</v>
      </c>
      <c r="J167" s="2">
        <v>0.23040540000000001</v>
      </c>
      <c r="K167" s="2">
        <v>0.21570017</v>
      </c>
      <c r="L167" s="2">
        <v>0.30957733999999998</v>
      </c>
      <c r="M167" s="2">
        <v>0.12547135999999992</v>
      </c>
      <c r="O167" s="5">
        <v>299.8</v>
      </c>
      <c r="P167" s="2">
        <v>0.18826622000000001</v>
      </c>
      <c r="Q167" s="2">
        <v>0.11192979</v>
      </c>
      <c r="R167" s="2">
        <v>0.11759161999999999</v>
      </c>
      <c r="S167" s="2">
        <v>0.16622372999999999</v>
      </c>
      <c r="T167" s="2">
        <v>0.17347153000000001</v>
      </c>
      <c r="U167" s="2">
        <v>0.16867697000000001</v>
      </c>
      <c r="V167" s="2">
        <v>7.3840139999999943E-2</v>
      </c>
    </row>
    <row r="168" spans="2:22" x14ac:dyDescent="0.2">
      <c r="B168">
        <v>147</v>
      </c>
      <c r="C168" s="5">
        <v>22.25</v>
      </c>
      <c r="D168" s="2">
        <v>0.73209040000000003</v>
      </c>
      <c r="E168" s="2">
        <v>0.19606077</v>
      </c>
      <c r="F168" s="2">
        <v>7.1848829999999975E-2</v>
      </c>
      <c r="H168" s="5">
        <v>110.95</v>
      </c>
      <c r="I168" s="2">
        <v>0.11824266</v>
      </c>
      <c r="J168" s="2">
        <v>0.22917499999999999</v>
      </c>
      <c r="K168" s="2">
        <v>0.21625179999999999</v>
      </c>
      <c r="L168" s="2">
        <v>0.31050805999999997</v>
      </c>
      <c r="M168" s="2">
        <v>0.12582248000000007</v>
      </c>
      <c r="O168" s="5">
        <v>301.10000000000002</v>
      </c>
      <c r="P168" s="2">
        <v>0.18792732000000001</v>
      </c>
      <c r="Q168" s="2">
        <v>0.11105603</v>
      </c>
      <c r="R168" s="2">
        <v>0.11764497</v>
      </c>
      <c r="S168" s="2">
        <v>0.16642459000000001</v>
      </c>
      <c r="T168" s="2">
        <v>0.17384603000000001</v>
      </c>
      <c r="U168" s="2">
        <v>0.16906726</v>
      </c>
      <c r="V168" s="2">
        <v>7.4033800000000038E-2</v>
      </c>
    </row>
    <row r="169" spans="2:22" x14ac:dyDescent="0.2">
      <c r="B169">
        <v>148</v>
      </c>
      <c r="C169" s="5">
        <v>22.333300000000001</v>
      </c>
      <c r="D169" s="2">
        <v>0.73119825000000005</v>
      </c>
      <c r="E169" s="2">
        <v>0.19626811</v>
      </c>
      <c r="F169" s="2">
        <v>7.2533639999999955E-2</v>
      </c>
      <c r="H169" s="5">
        <v>111.4667</v>
      </c>
      <c r="I169" s="2">
        <v>0.11763959</v>
      </c>
      <c r="J169" s="2">
        <v>0.22794460999999999</v>
      </c>
      <c r="K169" s="2">
        <v>0.21680342</v>
      </c>
      <c r="L169" s="2">
        <v>0.31143879000000002</v>
      </c>
      <c r="M169" s="2">
        <v>0.12617359000000006</v>
      </c>
      <c r="O169" s="5">
        <v>302.39999999999998</v>
      </c>
      <c r="P169" s="2">
        <v>0.18758841000000001</v>
      </c>
      <c r="Q169" s="2">
        <v>0.11018227</v>
      </c>
      <c r="R169" s="2">
        <v>0.11769833</v>
      </c>
      <c r="S169" s="2">
        <v>0.16662546</v>
      </c>
      <c r="T169" s="2">
        <v>0.17422054000000001</v>
      </c>
      <c r="U169" s="2">
        <v>0.16945755000000001</v>
      </c>
      <c r="V169" s="2">
        <v>7.4227440000000033E-2</v>
      </c>
    </row>
    <row r="170" spans="2:22" x14ac:dyDescent="0.2">
      <c r="B170">
        <v>149</v>
      </c>
      <c r="C170" s="5">
        <v>22.416699999999999</v>
      </c>
      <c r="D170" s="2">
        <v>0.73030609999999996</v>
      </c>
      <c r="E170" s="2">
        <v>0.19647545</v>
      </c>
      <c r="F170" s="2">
        <v>7.3218450000000046E-2</v>
      </c>
      <c r="H170" s="5">
        <v>111.9833</v>
      </c>
      <c r="I170" s="2">
        <v>0.11703652</v>
      </c>
      <c r="J170" s="2">
        <v>0.22671421999999999</v>
      </c>
      <c r="K170" s="2">
        <v>0.21735504</v>
      </c>
      <c r="L170" s="2">
        <v>0.31236951000000002</v>
      </c>
      <c r="M170" s="2">
        <v>0.12652470999999998</v>
      </c>
      <c r="O170" s="5">
        <v>303.7</v>
      </c>
      <c r="P170" s="2">
        <v>0.18724951000000001</v>
      </c>
      <c r="Q170" s="2">
        <v>0.10930852000000001</v>
      </c>
      <c r="R170" s="2">
        <v>0.11775169000000001</v>
      </c>
      <c r="S170" s="2">
        <v>0.16682632</v>
      </c>
      <c r="T170" s="2">
        <v>0.17459505</v>
      </c>
      <c r="U170" s="2">
        <v>0.16984784999999999</v>
      </c>
      <c r="V170" s="2">
        <v>7.4421059999999928E-2</v>
      </c>
    </row>
    <row r="171" spans="2:22" x14ac:dyDescent="0.2">
      <c r="B171">
        <v>150</v>
      </c>
      <c r="C171" s="5">
        <v>22.5</v>
      </c>
      <c r="D171" s="2">
        <v>0.72941394999999998</v>
      </c>
      <c r="E171" s="2">
        <v>0.19668279</v>
      </c>
      <c r="F171" s="2">
        <v>7.3903260000000026E-2</v>
      </c>
      <c r="H171" s="5">
        <v>112.5</v>
      </c>
      <c r="I171" s="2">
        <v>0.11643344999999999</v>
      </c>
      <c r="J171" s="2">
        <v>0.22548382</v>
      </c>
      <c r="K171" s="2">
        <v>0.21790666</v>
      </c>
      <c r="L171" s="2">
        <v>0.31330023000000001</v>
      </c>
      <c r="M171" s="2">
        <v>0.12687584000000007</v>
      </c>
      <c r="O171" s="5">
        <v>305</v>
      </c>
      <c r="P171" s="2">
        <v>0.18691061</v>
      </c>
      <c r="Q171" s="2">
        <v>0.10843476000000001</v>
      </c>
      <c r="R171" s="2">
        <v>0.11780504999999999</v>
      </c>
      <c r="S171" s="2">
        <v>0.16702718999999999</v>
      </c>
      <c r="T171" s="2">
        <v>0.17496955</v>
      </c>
      <c r="U171" s="2">
        <v>0.17023814000000001</v>
      </c>
      <c r="V171" s="2">
        <v>7.4614699999999923E-2</v>
      </c>
    </row>
    <row r="172" spans="2:22" x14ac:dyDescent="0.2">
      <c r="B172">
        <v>151</v>
      </c>
      <c r="C172" s="5">
        <v>22.583300000000001</v>
      </c>
      <c r="D172" s="2">
        <v>0.72852181000000005</v>
      </c>
      <c r="E172" s="2">
        <v>0.19689013</v>
      </c>
      <c r="F172" s="2">
        <v>7.4588059999999956E-2</v>
      </c>
      <c r="H172" s="5">
        <v>113.0167</v>
      </c>
      <c r="I172" s="2">
        <v>0.11583038</v>
      </c>
      <c r="J172" s="2">
        <v>0.22425343</v>
      </c>
      <c r="K172" s="2">
        <v>0.21845828</v>
      </c>
      <c r="L172" s="2">
        <v>0.31423096</v>
      </c>
      <c r="M172" s="2">
        <v>0.12722695000000006</v>
      </c>
      <c r="O172" s="5">
        <v>306.3</v>
      </c>
      <c r="P172" s="2">
        <v>0.18657170000000001</v>
      </c>
      <c r="Q172" s="2">
        <v>0.10756101</v>
      </c>
      <c r="R172" s="2">
        <v>0.1178584</v>
      </c>
      <c r="S172" s="2">
        <v>0.16722806000000001</v>
      </c>
      <c r="T172" s="2">
        <v>0.17534406</v>
      </c>
      <c r="U172" s="2">
        <v>0.17062843999999999</v>
      </c>
      <c r="V172" s="2">
        <v>7.4808329999999978E-2</v>
      </c>
    </row>
    <row r="173" spans="2:22" x14ac:dyDescent="0.2">
      <c r="B173">
        <v>152</v>
      </c>
      <c r="C173" s="5">
        <v>22.666699999999999</v>
      </c>
      <c r="D173" s="2">
        <v>0.72762965999999996</v>
      </c>
      <c r="E173" s="2">
        <v>0.19709747</v>
      </c>
      <c r="F173" s="2">
        <v>7.5272870000000047E-2</v>
      </c>
      <c r="H173" s="5">
        <v>113.5333</v>
      </c>
      <c r="I173" s="2">
        <v>0.11522731</v>
      </c>
      <c r="J173" s="2">
        <v>0.22302303000000001</v>
      </c>
      <c r="K173" s="2">
        <v>0.21900991</v>
      </c>
      <c r="L173" s="2">
        <v>0.31516168</v>
      </c>
      <c r="M173" s="2">
        <v>0.12757806999999999</v>
      </c>
      <c r="O173" s="5">
        <v>307.60000000000002</v>
      </c>
      <c r="P173" s="2">
        <v>0.1862328</v>
      </c>
      <c r="Q173" s="2">
        <v>0.10668725</v>
      </c>
      <c r="R173" s="2">
        <v>0.11791176</v>
      </c>
      <c r="S173" s="2">
        <v>0.16742892000000001</v>
      </c>
      <c r="T173" s="2">
        <v>0.17571856</v>
      </c>
      <c r="U173" s="2">
        <v>0.17101873000000001</v>
      </c>
      <c r="V173" s="2">
        <v>7.5001980000000024E-2</v>
      </c>
    </row>
    <row r="174" spans="2:22" x14ac:dyDescent="0.2">
      <c r="B174">
        <v>153</v>
      </c>
      <c r="C174" s="5">
        <v>22.75</v>
      </c>
      <c r="D174" s="2">
        <v>0.72673750999999998</v>
      </c>
      <c r="E174" s="2">
        <v>0.19730481999999999</v>
      </c>
      <c r="F174" s="2">
        <v>7.5957669999999977E-2</v>
      </c>
      <c r="H174" s="5">
        <v>114.05</v>
      </c>
      <c r="I174" s="2">
        <v>0.11462424</v>
      </c>
      <c r="J174" s="2">
        <v>0.22179264000000001</v>
      </c>
      <c r="K174" s="2">
        <v>0.21956153</v>
      </c>
      <c r="L174" s="2">
        <v>0.3160924</v>
      </c>
      <c r="M174" s="2">
        <v>0.12792918999999991</v>
      </c>
      <c r="O174" s="5">
        <v>308.89999999999998</v>
      </c>
      <c r="P174" s="2">
        <v>0.1858939</v>
      </c>
      <c r="Q174" s="2">
        <v>0.1058135</v>
      </c>
      <c r="R174" s="2">
        <v>0.11796512000000001</v>
      </c>
      <c r="S174" s="2">
        <v>0.16762979</v>
      </c>
      <c r="T174" s="2">
        <v>0.17609306999999999</v>
      </c>
      <c r="U174" s="2">
        <v>0.17140902999999999</v>
      </c>
      <c r="V174" s="2">
        <v>7.519559000000009E-2</v>
      </c>
    </row>
    <row r="175" spans="2:22" x14ac:dyDescent="0.2">
      <c r="B175">
        <v>154</v>
      </c>
      <c r="C175" s="5">
        <v>22.833300000000001</v>
      </c>
      <c r="D175" s="2">
        <v>0.72584536</v>
      </c>
      <c r="E175" s="2">
        <v>0.19751215999999999</v>
      </c>
      <c r="F175" s="2">
        <v>7.6642480000000068E-2</v>
      </c>
      <c r="H175" s="5">
        <v>114.5667</v>
      </c>
      <c r="I175" s="2">
        <v>0.11402117000000001</v>
      </c>
      <c r="J175" s="2">
        <v>0.22056223999999999</v>
      </c>
      <c r="K175" s="2">
        <v>0.22011315000000001</v>
      </c>
      <c r="L175" s="2">
        <v>0.31702312999999999</v>
      </c>
      <c r="M175" s="2">
        <v>0.12828031000000006</v>
      </c>
      <c r="O175" s="5">
        <v>310.2</v>
      </c>
      <c r="P175" s="2">
        <v>0.18555499</v>
      </c>
      <c r="Q175" s="2">
        <v>0.10493974</v>
      </c>
      <c r="R175" s="2">
        <v>0.11801848</v>
      </c>
      <c r="S175" s="2">
        <v>0.16783065</v>
      </c>
      <c r="T175" s="2">
        <v>0.17646758000000001</v>
      </c>
      <c r="U175" s="2">
        <v>0.17179932000000001</v>
      </c>
      <c r="V175" s="2">
        <v>7.5389239999999913E-2</v>
      </c>
    </row>
    <row r="176" spans="2:22" x14ac:dyDescent="0.2">
      <c r="B176">
        <v>155</v>
      </c>
      <c r="C176" s="5">
        <v>22.916699999999999</v>
      </c>
      <c r="D176" s="2">
        <v>0.72495321000000001</v>
      </c>
      <c r="E176" s="2">
        <v>0.19771949999999999</v>
      </c>
      <c r="F176" s="2">
        <v>7.7327289999999937E-2</v>
      </c>
      <c r="H176" s="5">
        <v>115.08329999999999</v>
      </c>
      <c r="I176" s="2">
        <v>0.11341809999999999</v>
      </c>
      <c r="J176" s="2">
        <v>0.21933184999999999</v>
      </c>
      <c r="K176" s="2">
        <v>0.22066477000000001</v>
      </c>
      <c r="L176" s="2">
        <v>0.31795384999999998</v>
      </c>
      <c r="M176" s="2">
        <v>0.1286314300000001</v>
      </c>
      <c r="O176" s="5">
        <v>311.5</v>
      </c>
      <c r="P176" s="2">
        <v>0.18521609</v>
      </c>
      <c r="Q176" s="2">
        <v>0.10406598</v>
      </c>
      <c r="R176" s="2">
        <v>0.11807184</v>
      </c>
      <c r="S176" s="2">
        <v>0.16803151999999999</v>
      </c>
      <c r="T176" s="2">
        <v>0.17684208000000001</v>
      </c>
      <c r="U176" s="2">
        <v>0.17218961999999999</v>
      </c>
      <c r="V176" s="2">
        <v>7.558287000000008E-2</v>
      </c>
    </row>
    <row r="177" spans="2:22" x14ac:dyDescent="0.2">
      <c r="B177">
        <v>156</v>
      </c>
      <c r="C177" s="5">
        <v>23</v>
      </c>
      <c r="D177" s="2">
        <v>0.72406106000000003</v>
      </c>
      <c r="E177" s="2">
        <v>0.19792683999999999</v>
      </c>
      <c r="F177" s="2">
        <v>7.8012100000000029E-2</v>
      </c>
      <c r="H177" s="5">
        <v>115.6</v>
      </c>
      <c r="I177" s="2">
        <v>0.11281503</v>
      </c>
      <c r="J177" s="2">
        <v>0.21810145</v>
      </c>
      <c r="K177" s="2">
        <v>0.22121639000000001</v>
      </c>
      <c r="L177" s="2">
        <v>0.31888456999999998</v>
      </c>
      <c r="M177" s="2">
        <v>0.12898256000000008</v>
      </c>
      <c r="O177" s="5">
        <v>312.8</v>
      </c>
      <c r="P177" s="2">
        <v>0.18487719</v>
      </c>
      <c r="Q177" s="2">
        <v>0.10319223</v>
      </c>
      <c r="R177" s="2">
        <v>0.11812519</v>
      </c>
      <c r="S177" s="2">
        <v>0.16823237999999999</v>
      </c>
      <c r="T177" s="2">
        <v>0.17721659000000001</v>
      </c>
      <c r="U177" s="2">
        <v>0.17257991</v>
      </c>
      <c r="V177" s="2">
        <v>7.5776510000000075E-2</v>
      </c>
    </row>
    <row r="178" spans="2:22" x14ac:dyDescent="0.2">
      <c r="B178">
        <v>157</v>
      </c>
      <c r="C178" s="5">
        <v>23.083300000000001</v>
      </c>
      <c r="D178" s="2">
        <v>0.72316891999999999</v>
      </c>
      <c r="E178" s="2">
        <v>0.19813417999999999</v>
      </c>
      <c r="F178" s="2">
        <v>7.8696899999999959E-2</v>
      </c>
      <c r="H178" s="5">
        <v>116.11669999999999</v>
      </c>
      <c r="I178" s="2">
        <v>0.11221196</v>
      </c>
      <c r="J178" s="2">
        <v>0.21687106</v>
      </c>
      <c r="K178" s="2">
        <v>0.22176802000000001</v>
      </c>
      <c r="L178" s="2">
        <v>0.31981530000000002</v>
      </c>
      <c r="M178" s="2">
        <v>0.12933366000000002</v>
      </c>
      <c r="O178" s="5">
        <v>314.10000000000002</v>
      </c>
      <c r="P178" s="2">
        <v>0.18453828</v>
      </c>
      <c r="Q178" s="2">
        <v>0.10231846999999999</v>
      </c>
      <c r="R178" s="2">
        <v>0.11817854999999999</v>
      </c>
      <c r="S178" s="2">
        <v>0.16843325000000001</v>
      </c>
      <c r="T178" s="2">
        <v>0.17759109000000001</v>
      </c>
      <c r="U178" s="2">
        <v>0.17297021000000001</v>
      </c>
      <c r="V178" s="2">
        <v>7.5970149999999959E-2</v>
      </c>
    </row>
    <row r="179" spans="2:22" x14ac:dyDescent="0.2">
      <c r="B179">
        <v>158</v>
      </c>
      <c r="C179" s="5">
        <v>23.166699999999999</v>
      </c>
      <c r="D179" s="2">
        <v>0.72227677000000001</v>
      </c>
      <c r="E179" s="2">
        <v>0.19834151999999999</v>
      </c>
      <c r="F179" s="2">
        <v>7.938171000000005E-2</v>
      </c>
      <c r="H179" s="5">
        <v>116.63330000000001</v>
      </c>
      <c r="I179" s="2">
        <v>0.11160889</v>
      </c>
      <c r="J179" s="2">
        <v>0.21564067000000001</v>
      </c>
      <c r="K179" s="2">
        <v>0.22231964000000001</v>
      </c>
      <c r="L179" s="2">
        <v>0.32074602000000002</v>
      </c>
      <c r="M179" s="2">
        <v>0.12968478000000006</v>
      </c>
      <c r="O179" s="5">
        <v>315.39999999999998</v>
      </c>
      <c r="P179" s="2">
        <v>0.18419938</v>
      </c>
      <c r="Q179" s="2">
        <v>0.10144472</v>
      </c>
      <c r="R179" s="2">
        <v>0.11823191</v>
      </c>
      <c r="S179" s="2">
        <v>0.16863411</v>
      </c>
      <c r="T179" s="2">
        <v>0.1779656</v>
      </c>
      <c r="U179" s="2">
        <v>0.1733605</v>
      </c>
      <c r="V179" s="2">
        <v>7.6163779999999903E-2</v>
      </c>
    </row>
    <row r="180" spans="2:22" x14ac:dyDescent="0.2">
      <c r="B180">
        <v>159</v>
      </c>
      <c r="C180" s="5">
        <v>23.25</v>
      </c>
      <c r="D180" s="2">
        <v>0.72138462000000003</v>
      </c>
      <c r="E180" s="2">
        <v>0.19854885999999999</v>
      </c>
      <c r="F180" s="2">
        <v>8.0066519999999919E-2</v>
      </c>
      <c r="H180" s="5">
        <v>117.15</v>
      </c>
      <c r="I180" s="2">
        <v>0.11100582000000001</v>
      </c>
      <c r="J180" s="2">
        <v>0.21441026999999999</v>
      </c>
      <c r="K180" s="2">
        <v>0.22287125999999999</v>
      </c>
      <c r="L180" s="2">
        <v>0.32167675000000001</v>
      </c>
      <c r="M180" s="2">
        <v>0.13003589999999998</v>
      </c>
      <c r="O180" s="5">
        <v>316.7</v>
      </c>
      <c r="P180" s="2">
        <v>0.18386047</v>
      </c>
      <c r="Q180" s="2">
        <v>0.10057096</v>
      </c>
      <c r="R180" s="2">
        <v>0.11828527</v>
      </c>
      <c r="S180" s="2">
        <v>0.16883498</v>
      </c>
      <c r="T180" s="2">
        <v>0.1783401</v>
      </c>
      <c r="U180" s="2">
        <v>0.17375080000000001</v>
      </c>
      <c r="V180" s="2">
        <v>7.6357420000000009E-2</v>
      </c>
    </row>
    <row r="181" spans="2:22" x14ac:dyDescent="0.2">
      <c r="B181">
        <v>160</v>
      </c>
      <c r="C181" s="5">
        <v>23.333300000000001</v>
      </c>
      <c r="D181" s="2">
        <v>0.72049247000000005</v>
      </c>
      <c r="E181" s="2">
        <v>0.19875619999999999</v>
      </c>
      <c r="F181" s="2">
        <v>8.075133000000001E-2</v>
      </c>
      <c r="H181" s="5">
        <v>117.66670000000001</v>
      </c>
      <c r="I181" s="2">
        <v>0.11040274999999999</v>
      </c>
      <c r="J181" s="2">
        <v>0.21317987999999999</v>
      </c>
      <c r="K181" s="2">
        <v>0.22342287999999999</v>
      </c>
      <c r="L181" s="2">
        <v>0.32260747000000001</v>
      </c>
      <c r="M181" s="2">
        <v>0.13038702000000002</v>
      </c>
      <c r="O181" s="5">
        <v>318</v>
      </c>
      <c r="P181" s="2">
        <v>0.18352156999999999</v>
      </c>
      <c r="Q181" s="2">
        <v>9.96972E-2</v>
      </c>
      <c r="R181" s="2">
        <v>0.11833862000000001</v>
      </c>
      <c r="S181" s="2">
        <v>0.16903583999999999</v>
      </c>
      <c r="T181" s="2">
        <v>0.17871461</v>
      </c>
      <c r="U181" s="2">
        <v>0.17414109</v>
      </c>
      <c r="V181" s="2">
        <v>7.6551069999999943E-2</v>
      </c>
    </row>
    <row r="182" spans="2:22" x14ac:dyDescent="0.2">
      <c r="B182">
        <v>161</v>
      </c>
      <c r="C182" s="5">
        <v>23.416699999999999</v>
      </c>
      <c r="D182" s="2">
        <v>0.71960031999999996</v>
      </c>
      <c r="E182" s="2">
        <v>0.19896353999999999</v>
      </c>
      <c r="F182" s="2">
        <v>8.1436140000000101E-2</v>
      </c>
      <c r="H182" s="5">
        <v>118.1833</v>
      </c>
      <c r="I182" s="2">
        <v>0.10979968</v>
      </c>
      <c r="J182" s="2">
        <v>0.21194948</v>
      </c>
      <c r="K182" s="2">
        <v>0.22397450999999999</v>
      </c>
      <c r="L182" s="2">
        <v>0.32353819</v>
      </c>
      <c r="M182" s="2">
        <v>0.13073814000000006</v>
      </c>
      <c r="O182" s="5">
        <v>319.3</v>
      </c>
      <c r="P182" s="2">
        <v>0.18318266999999999</v>
      </c>
      <c r="Q182" s="2">
        <v>9.8823449999999993E-2</v>
      </c>
      <c r="R182" s="2">
        <v>0.11839197999999999</v>
      </c>
      <c r="S182" s="2">
        <v>0.16923671000000001</v>
      </c>
      <c r="T182" s="2">
        <v>0.17908911999999999</v>
      </c>
      <c r="U182" s="2">
        <v>0.17453139000000001</v>
      </c>
      <c r="V182" s="2">
        <v>7.674468000000001E-2</v>
      </c>
    </row>
    <row r="183" spans="2:22" x14ac:dyDescent="0.2">
      <c r="B183">
        <v>162</v>
      </c>
      <c r="C183" s="5">
        <v>23.5</v>
      </c>
      <c r="D183" s="2">
        <v>0.71870818000000003</v>
      </c>
      <c r="E183" s="2">
        <v>0.19917087999999999</v>
      </c>
      <c r="F183" s="2">
        <v>8.2120940000000031E-2</v>
      </c>
      <c r="H183" s="5">
        <v>118.7</v>
      </c>
      <c r="I183" s="2">
        <v>0.10919661</v>
      </c>
      <c r="J183" s="2">
        <v>0.21071909</v>
      </c>
      <c r="K183" s="2">
        <v>0.22452612999999999</v>
      </c>
      <c r="L183" s="2">
        <v>0.32446891999999999</v>
      </c>
      <c r="M183" s="2">
        <v>0.13108925000000005</v>
      </c>
      <c r="O183" s="5">
        <v>320.60000000000002</v>
      </c>
      <c r="P183" s="2">
        <v>0.18284375999999999</v>
      </c>
      <c r="Q183" s="2">
        <v>9.7949690000000006E-2</v>
      </c>
      <c r="R183" s="2">
        <v>0.11844534</v>
      </c>
      <c r="S183" s="2">
        <v>0.16943758</v>
      </c>
      <c r="T183" s="2">
        <v>0.17946361999999999</v>
      </c>
      <c r="U183" s="2">
        <v>0.17492168</v>
      </c>
      <c r="V183" s="2">
        <v>7.6938329999999944E-2</v>
      </c>
    </row>
    <row r="184" spans="2:22" x14ac:dyDescent="0.2">
      <c r="B184">
        <v>163</v>
      </c>
      <c r="C184" s="5">
        <v>23.583300000000001</v>
      </c>
      <c r="D184" s="2">
        <v>0.71781603000000005</v>
      </c>
      <c r="E184" s="2">
        <v>0.19937821999999999</v>
      </c>
      <c r="F184" s="2">
        <v>8.28057499999999E-2</v>
      </c>
      <c r="H184" s="5">
        <v>119.2167</v>
      </c>
      <c r="I184" s="2">
        <v>0.10859355</v>
      </c>
      <c r="J184" s="2">
        <v>0.20948869000000001</v>
      </c>
      <c r="K184" s="2">
        <v>0.22507774999999999</v>
      </c>
      <c r="L184" s="2">
        <v>0.32539963999999999</v>
      </c>
      <c r="M184" s="2">
        <v>0.13144036999999997</v>
      </c>
      <c r="O184" s="5">
        <v>321.89999999999998</v>
      </c>
      <c r="P184" s="2">
        <v>0.18250485999999999</v>
      </c>
      <c r="Q184" s="2">
        <v>9.7075939999999999E-2</v>
      </c>
      <c r="R184" s="2">
        <v>0.1184987</v>
      </c>
      <c r="S184" s="2">
        <v>0.16963844</v>
      </c>
      <c r="T184" s="2">
        <v>0.17983813000000001</v>
      </c>
      <c r="U184" s="2">
        <v>0.17531197000000001</v>
      </c>
      <c r="V184" s="2">
        <v>7.7131959999999999E-2</v>
      </c>
    </row>
    <row r="185" spans="2:22" x14ac:dyDescent="0.2">
      <c r="B185">
        <v>164</v>
      </c>
      <c r="C185" s="5">
        <v>23.666699999999999</v>
      </c>
      <c r="D185" s="2">
        <v>0.71692387999999996</v>
      </c>
      <c r="E185" s="2">
        <v>0.19958556</v>
      </c>
      <c r="F185" s="2">
        <v>8.3490559999999991E-2</v>
      </c>
      <c r="H185" s="5">
        <v>119.7333</v>
      </c>
      <c r="I185" s="2">
        <v>0.10799048</v>
      </c>
      <c r="J185" s="2">
        <v>0.20825830000000001</v>
      </c>
      <c r="K185" s="2">
        <v>0.22562937</v>
      </c>
      <c r="L185" s="2">
        <v>0.32633035999999999</v>
      </c>
      <c r="M185" s="2">
        <v>0.1317914899999999</v>
      </c>
      <c r="O185" s="5">
        <v>323.2</v>
      </c>
      <c r="P185" s="2">
        <v>0.18216595999999999</v>
      </c>
      <c r="Q185" s="2">
        <v>9.6202179999999998E-2</v>
      </c>
      <c r="R185" s="2">
        <v>0.11855206</v>
      </c>
      <c r="S185" s="2">
        <v>0.16983930999999999</v>
      </c>
      <c r="T185" s="2">
        <v>0.18021263000000001</v>
      </c>
      <c r="U185" s="2">
        <v>0.17570226999999999</v>
      </c>
      <c r="V185" s="2">
        <v>7.7325590000000055E-2</v>
      </c>
    </row>
    <row r="186" spans="2:22" x14ac:dyDescent="0.2">
      <c r="B186">
        <v>165</v>
      </c>
      <c r="C186" s="5">
        <v>23.75</v>
      </c>
      <c r="D186" s="2">
        <v>0.71603172999999998</v>
      </c>
      <c r="E186" s="2">
        <v>0.1997929</v>
      </c>
      <c r="F186" s="2">
        <v>8.4175370000000083E-2</v>
      </c>
      <c r="H186" s="5">
        <v>120.25</v>
      </c>
      <c r="I186" s="2">
        <v>0.10738741</v>
      </c>
      <c r="J186" s="2">
        <v>0.20702791000000001</v>
      </c>
      <c r="K186" s="2">
        <v>0.22618099</v>
      </c>
      <c r="L186" s="2">
        <v>0.32726108999999998</v>
      </c>
      <c r="M186" s="2">
        <v>0.13214260000000011</v>
      </c>
      <c r="O186" s="5">
        <v>324.5</v>
      </c>
      <c r="P186" s="2">
        <v>0.18182704999999999</v>
      </c>
      <c r="Q186" s="2">
        <v>9.5328419999999997E-2</v>
      </c>
      <c r="R186" s="2">
        <v>0.11860540999999999</v>
      </c>
      <c r="S186" s="2">
        <v>0.17004016999999999</v>
      </c>
      <c r="T186" s="2">
        <v>0.18058714000000001</v>
      </c>
      <c r="U186" s="2">
        <v>0.17609256000000001</v>
      </c>
      <c r="V186" s="2">
        <v>7.7519250000000151E-2</v>
      </c>
    </row>
    <row r="187" spans="2:22" x14ac:dyDescent="0.2">
      <c r="B187">
        <v>166</v>
      </c>
      <c r="C187" s="5">
        <v>23.833300000000001</v>
      </c>
      <c r="D187" s="2">
        <v>0.71513958</v>
      </c>
      <c r="E187" s="2">
        <v>0.20000024</v>
      </c>
      <c r="F187" s="2">
        <v>8.4860179999999952E-2</v>
      </c>
      <c r="H187" s="5">
        <v>120.7667</v>
      </c>
      <c r="I187" s="2">
        <v>0.10678434000000001</v>
      </c>
      <c r="J187" s="2">
        <v>0.20579750999999999</v>
      </c>
      <c r="K187" s="2">
        <v>0.22673262</v>
      </c>
      <c r="L187" s="2">
        <v>0.32819180999999997</v>
      </c>
      <c r="M187" s="2">
        <v>0.13249372000000004</v>
      </c>
      <c r="O187" s="5">
        <v>325.8</v>
      </c>
      <c r="P187" s="2">
        <v>0.18148814999999999</v>
      </c>
      <c r="Q187" s="2">
        <v>9.4454670000000004E-2</v>
      </c>
      <c r="R187" s="2">
        <v>0.11865877</v>
      </c>
      <c r="S187" s="2">
        <v>0.17024104000000001</v>
      </c>
      <c r="T187" s="2">
        <v>0.18096165</v>
      </c>
      <c r="U187" s="2">
        <v>0.17648285999999999</v>
      </c>
      <c r="V187" s="2">
        <v>7.7712859999999995E-2</v>
      </c>
    </row>
    <row r="188" spans="2:22" x14ac:dyDescent="0.2">
      <c r="B188">
        <v>167</v>
      </c>
      <c r="C188" s="5">
        <v>23.916699999999999</v>
      </c>
      <c r="D188" s="2">
        <v>0.71424743999999996</v>
      </c>
      <c r="E188" s="2">
        <v>0.20020758</v>
      </c>
      <c r="F188" s="2">
        <v>8.5544980000000104E-2</v>
      </c>
      <c r="H188" s="5">
        <v>121.2833</v>
      </c>
      <c r="I188" s="2">
        <v>0.10618126999999999</v>
      </c>
      <c r="J188" s="2">
        <v>0.20456711999999999</v>
      </c>
      <c r="K188" s="2">
        <v>0.22728424</v>
      </c>
      <c r="L188" s="2">
        <v>0.32912253000000002</v>
      </c>
      <c r="M188" s="2">
        <v>0.13284483999999996</v>
      </c>
      <c r="O188" s="5">
        <v>327.10000000000002</v>
      </c>
      <c r="P188" s="2">
        <v>0.18102541</v>
      </c>
      <c r="Q188" s="2">
        <v>9.3690250000000003E-2</v>
      </c>
      <c r="R188" s="2">
        <v>0.11863545</v>
      </c>
      <c r="S188" s="2">
        <v>0.17051826</v>
      </c>
      <c r="T188" s="2">
        <v>0.18139804000000001</v>
      </c>
      <c r="U188" s="2">
        <v>0.17682474000000001</v>
      </c>
      <c r="V188" s="2">
        <v>7.790784999999989E-2</v>
      </c>
    </row>
    <row r="189" spans="2:22" x14ac:dyDescent="0.2">
      <c r="B189">
        <v>168</v>
      </c>
      <c r="C189" s="5">
        <v>24</v>
      </c>
      <c r="D189" s="2">
        <v>0.71335528999999998</v>
      </c>
      <c r="E189" s="2">
        <v>0.20041492999999999</v>
      </c>
      <c r="F189" s="2">
        <v>8.6229780000000034E-2</v>
      </c>
      <c r="H189" s="5">
        <v>121.8</v>
      </c>
      <c r="I189" s="2">
        <v>0.1055782</v>
      </c>
      <c r="J189" s="2">
        <v>0.20333672</v>
      </c>
      <c r="K189" s="2">
        <v>0.22783586</v>
      </c>
      <c r="L189" s="2">
        <v>0.33005326000000001</v>
      </c>
      <c r="M189" s="2">
        <v>0.13319596</v>
      </c>
      <c r="O189" s="5">
        <v>328.4</v>
      </c>
      <c r="P189" s="2">
        <v>0.18021383999999999</v>
      </c>
      <c r="Q189" s="2">
        <v>9.323381E-2</v>
      </c>
      <c r="R189" s="2">
        <v>0.11839615000000001</v>
      </c>
      <c r="S189" s="2">
        <v>0.17101057</v>
      </c>
      <c r="T189" s="2">
        <v>0.18200878000000001</v>
      </c>
      <c r="U189" s="2">
        <v>0.17703021999999999</v>
      </c>
      <c r="V189" s="2">
        <v>7.8106630000000066E-2</v>
      </c>
    </row>
    <row r="190" spans="2:22" x14ac:dyDescent="0.2">
      <c r="B190">
        <v>169</v>
      </c>
      <c r="C190" s="5">
        <v>24.083300000000001</v>
      </c>
      <c r="D190" s="2">
        <v>0.71246313999999999</v>
      </c>
      <c r="E190" s="2">
        <v>0.20062226999999999</v>
      </c>
      <c r="F190" s="2">
        <v>8.6914590000000014E-2</v>
      </c>
      <c r="H190" s="5">
        <v>122.3167</v>
      </c>
      <c r="I190" s="2">
        <v>0.10497513</v>
      </c>
      <c r="J190" s="2">
        <v>0.20210633</v>
      </c>
      <c r="K190" s="2">
        <v>0.22838748</v>
      </c>
      <c r="L190" s="2">
        <v>0.33098398000000001</v>
      </c>
      <c r="M190" s="2">
        <v>0.13354708000000004</v>
      </c>
      <c r="O190" s="5">
        <v>329.7</v>
      </c>
      <c r="P190" s="2">
        <v>0.17940227</v>
      </c>
      <c r="Q190" s="2">
        <v>9.2777369999999998E-2</v>
      </c>
      <c r="R190" s="2">
        <v>0.11815684</v>
      </c>
      <c r="S190" s="2">
        <v>0.17150288</v>
      </c>
      <c r="T190" s="2">
        <v>0.18261952000000001</v>
      </c>
      <c r="U190" s="2">
        <v>0.17723570999999999</v>
      </c>
      <c r="V190" s="2">
        <v>7.830541000000002E-2</v>
      </c>
    </row>
    <row r="191" spans="2:22" x14ac:dyDescent="0.2">
      <c r="B191">
        <v>170</v>
      </c>
      <c r="C191" s="5">
        <v>24.166699999999999</v>
      </c>
      <c r="D191" s="2">
        <v>0.71157099000000001</v>
      </c>
      <c r="E191" s="2">
        <v>0.20082960999999999</v>
      </c>
      <c r="F191" s="2">
        <v>8.7599399999999994E-2</v>
      </c>
      <c r="H191" s="5">
        <v>122.83329999999999</v>
      </c>
      <c r="I191" s="2">
        <v>0.10437206</v>
      </c>
      <c r="J191" s="2">
        <v>0.20087593000000001</v>
      </c>
      <c r="K191" s="2">
        <v>0.22893910000000001</v>
      </c>
      <c r="L191" s="2">
        <v>0.33191470000000001</v>
      </c>
      <c r="M191" s="2">
        <v>0.13389820999999991</v>
      </c>
      <c r="O191" s="5">
        <v>331</v>
      </c>
      <c r="P191" s="2">
        <v>0.17859069999999999</v>
      </c>
      <c r="Q191" s="2">
        <v>9.2320929999999995E-2</v>
      </c>
      <c r="R191" s="2">
        <v>0.11791753000000001</v>
      </c>
      <c r="S191" s="2">
        <v>0.17199518999999999</v>
      </c>
      <c r="T191" s="2">
        <v>0.18323026000000001</v>
      </c>
      <c r="U191" s="2">
        <v>0.17744119999999999</v>
      </c>
      <c r="V191" s="2">
        <v>7.8504190000000085E-2</v>
      </c>
    </row>
    <row r="192" spans="2:22" x14ac:dyDescent="0.2">
      <c r="B192">
        <v>171</v>
      </c>
      <c r="C192" s="5">
        <v>24.25</v>
      </c>
      <c r="D192" s="2">
        <v>0.71067884000000003</v>
      </c>
      <c r="E192" s="2">
        <v>0.20103694999999999</v>
      </c>
      <c r="F192" s="2">
        <v>8.8284209999999974E-2</v>
      </c>
      <c r="H192" s="5">
        <v>123.35</v>
      </c>
      <c r="I192" s="2">
        <v>0.10376899000000001</v>
      </c>
      <c r="J192" s="2">
        <v>0.19964554000000001</v>
      </c>
      <c r="K192" s="2">
        <v>0.22949073</v>
      </c>
      <c r="L192" s="2">
        <v>0.33284543</v>
      </c>
      <c r="M192" s="2">
        <v>0.13424930999999996</v>
      </c>
      <c r="O192" s="5">
        <v>332.3</v>
      </c>
      <c r="P192" s="2">
        <v>0.17777913000000001</v>
      </c>
      <c r="Q192" s="2">
        <v>9.1864500000000002E-2</v>
      </c>
      <c r="R192" s="2">
        <v>0.11767822</v>
      </c>
      <c r="S192" s="2">
        <v>0.17248749999999999</v>
      </c>
      <c r="T192" s="2">
        <v>0.183841</v>
      </c>
      <c r="U192" s="2">
        <v>0.17764669</v>
      </c>
      <c r="V192" s="2">
        <v>7.8702959999999988E-2</v>
      </c>
    </row>
    <row r="193" spans="2:22" x14ac:dyDescent="0.2">
      <c r="B193">
        <v>172</v>
      </c>
      <c r="C193" s="5">
        <v>24.333300000000001</v>
      </c>
      <c r="D193" s="2">
        <v>0.70978669000000005</v>
      </c>
      <c r="E193" s="2">
        <v>0.20124428999999999</v>
      </c>
      <c r="F193" s="2">
        <v>8.8969019999999954E-2</v>
      </c>
      <c r="H193" s="5">
        <v>123.86669999999999</v>
      </c>
      <c r="I193" s="2">
        <v>0.10316591999999999</v>
      </c>
      <c r="J193" s="2">
        <v>0.19841515000000001</v>
      </c>
      <c r="K193" s="2">
        <v>0.23004235000000001</v>
      </c>
      <c r="L193" s="2">
        <v>0.33377614999999999</v>
      </c>
      <c r="M193" s="2">
        <v>0.13460042999999988</v>
      </c>
      <c r="O193" s="5">
        <v>333.6</v>
      </c>
      <c r="P193" s="2">
        <v>0.17696755</v>
      </c>
      <c r="Q193" s="2">
        <v>9.1408059999999999E-2</v>
      </c>
      <c r="R193" s="2">
        <v>0.11743890999999999</v>
      </c>
      <c r="S193" s="2">
        <v>0.17297981000000001</v>
      </c>
      <c r="T193" s="2">
        <v>0.18445174</v>
      </c>
      <c r="U193" s="2">
        <v>0.17785217</v>
      </c>
      <c r="V193" s="2">
        <v>7.8901760000000043E-2</v>
      </c>
    </row>
    <row r="194" spans="2:22" x14ac:dyDescent="0.2">
      <c r="B194">
        <v>173</v>
      </c>
      <c r="C194" s="5">
        <v>24.416699999999999</v>
      </c>
      <c r="D194" s="2">
        <v>0.70889455000000001</v>
      </c>
      <c r="E194" s="2">
        <v>0.20145162999999999</v>
      </c>
      <c r="F194" s="2">
        <v>8.9653819999999995E-2</v>
      </c>
      <c r="H194" s="5">
        <v>124.38330000000001</v>
      </c>
      <c r="I194" s="2">
        <v>0.10245572</v>
      </c>
      <c r="J194" s="2">
        <v>0.19721113000000001</v>
      </c>
      <c r="K194" s="2">
        <v>0.2308962</v>
      </c>
      <c r="L194" s="2">
        <v>0.33441621999999999</v>
      </c>
      <c r="M194" s="2">
        <v>0.13502072999999992</v>
      </c>
      <c r="O194" s="5">
        <v>334.9</v>
      </c>
      <c r="P194" s="2">
        <v>0.17615597999999999</v>
      </c>
      <c r="Q194" s="2">
        <v>9.0951619999999997E-2</v>
      </c>
      <c r="R194" s="2">
        <v>0.11719961</v>
      </c>
      <c r="S194" s="2">
        <v>0.17347212000000001</v>
      </c>
      <c r="T194" s="2">
        <v>0.18506248</v>
      </c>
      <c r="U194" s="2">
        <v>0.17805766000000001</v>
      </c>
      <c r="V194" s="2">
        <v>7.9100529999999947E-2</v>
      </c>
    </row>
    <row r="195" spans="2:22" x14ac:dyDescent="0.2">
      <c r="B195">
        <v>174</v>
      </c>
      <c r="C195" s="5">
        <v>24.5</v>
      </c>
      <c r="D195" s="2">
        <v>0.70800240000000003</v>
      </c>
      <c r="E195" s="2">
        <v>0.20165896999999999</v>
      </c>
      <c r="F195" s="2">
        <v>9.0338629999999975E-2</v>
      </c>
      <c r="H195" s="5">
        <v>124.9</v>
      </c>
      <c r="I195" s="2">
        <v>0.1017057</v>
      </c>
      <c r="J195" s="2">
        <v>0.19601692000000001</v>
      </c>
      <c r="K195" s="2">
        <v>0.2318624</v>
      </c>
      <c r="L195" s="2">
        <v>0.33494825</v>
      </c>
      <c r="M195" s="2">
        <v>0.13546673000000009</v>
      </c>
      <c r="O195" s="5">
        <v>336.2</v>
      </c>
      <c r="P195" s="2">
        <v>0.17534441000000001</v>
      </c>
      <c r="Q195" s="2">
        <v>9.0495179999999995E-2</v>
      </c>
      <c r="R195" s="2">
        <v>0.1169603</v>
      </c>
      <c r="S195" s="2">
        <v>0.17396443</v>
      </c>
      <c r="T195" s="2">
        <v>0.18567322</v>
      </c>
      <c r="U195" s="2">
        <v>0.17826315000000001</v>
      </c>
      <c r="V195" s="2">
        <v>7.9299309999999901E-2</v>
      </c>
    </row>
    <row r="196" spans="2:22" x14ac:dyDescent="0.2">
      <c r="B196">
        <v>175</v>
      </c>
      <c r="C196" s="5">
        <v>24.583300000000001</v>
      </c>
      <c r="D196" s="2">
        <v>0.70711025000000005</v>
      </c>
      <c r="E196" s="2">
        <v>0.20186630999999999</v>
      </c>
      <c r="F196" s="2">
        <v>9.1023439999999955E-2</v>
      </c>
      <c r="H196" s="5">
        <v>125.41670000000001</v>
      </c>
      <c r="I196" s="2">
        <v>0.10095568000000001</v>
      </c>
      <c r="J196" s="2">
        <v>0.19482272</v>
      </c>
      <c r="K196" s="2">
        <v>0.23282859</v>
      </c>
      <c r="L196" s="2">
        <v>0.33548028000000002</v>
      </c>
      <c r="M196" s="2">
        <v>0.13591273000000004</v>
      </c>
      <c r="O196" s="5">
        <v>337.5</v>
      </c>
      <c r="P196" s="2">
        <v>0.17453283999999999</v>
      </c>
      <c r="Q196" s="2">
        <v>9.0038750000000001E-2</v>
      </c>
      <c r="R196" s="2">
        <v>0.11672099</v>
      </c>
      <c r="S196" s="2">
        <v>0.17445674</v>
      </c>
      <c r="T196" s="2">
        <v>0.18628396999999999</v>
      </c>
      <c r="U196" s="2">
        <v>0.17846864000000001</v>
      </c>
      <c r="V196" s="2">
        <v>7.9498070000000087E-2</v>
      </c>
    </row>
    <row r="197" spans="2:22" x14ac:dyDescent="0.2">
      <c r="B197">
        <v>176</v>
      </c>
      <c r="C197" s="5">
        <v>24.666699999999999</v>
      </c>
      <c r="D197" s="2">
        <v>0.70621809999999996</v>
      </c>
      <c r="E197" s="2">
        <v>0.20207364999999999</v>
      </c>
      <c r="F197" s="2">
        <v>9.1708250000000047E-2</v>
      </c>
      <c r="H197" s="5">
        <v>125.9333</v>
      </c>
      <c r="I197" s="2">
        <v>0.10020566</v>
      </c>
      <c r="J197" s="2">
        <v>0.19362851</v>
      </c>
      <c r="K197" s="2">
        <v>0.23379479</v>
      </c>
      <c r="L197" s="2">
        <v>0.33601230999999998</v>
      </c>
      <c r="M197" s="2">
        <v>0.13635872999999998</v>
      </c>
      <c r="O197" s="5">
        <v>338.8</v>
      </c>
      <c r="P197" s="2">
        <v>0.17372127000000001</v>
      </c>
      <c r="Q197" s="2">
        <v>8.9582309999999998E-2</v>
      </c>
      <c r="R197" s="2">
        <v>0.11648168</v>
      </c>
      <c r="S197" s="2">
        <v>0.17494904999999999</v>
      </c>
      <c r="T197" s="2">
        <v>0.18689470999999999</v>
      </c>
      <c r="U197" s="2">
        <v>0.17867411999999999</v>
      </c>
      <c r="V197" s="2">
        <v>7.9696860000000092E-2</v>
      </c>
    </row>
    <row r="198" spans="2:22" x14ac:dyDescent="0.2">
      <c r="B198">
        <v>177</v>
      </c>
      <c r="C198" s="5">
        <v>24.75</v>
      </c>
      <c r="D198" s="2">
        <v>0.70532594999999998</v>
      </c>
      <c r="E198" s="2">
        <v>0.20228098999999999</v>
      </c>
      <c r="F198" s="2">
        <v>9.2393060000000027E-2</v>
      </c>
      <c r="H198" s="5">
        <v>126.45</v>
      </c>
      <c r="I198" s="2">
        <v>9.9455639999999998E-2</v>
      </c>
      <c r="J198" s="2">
        <v>0.1924343</v>
      </c>
      <c r="K198" s="2">
        <v>0.23476098000000001</v>
      </c>
      <c r="L198" s="2">
        <v>0.33654434</v>
      </c>
      <c r="M198" s="2">
        <v>0.13680473999999998</v>
      </c>
      <c r="O198" s="5">
        <v>340.1</v>
      </c>
      <c r="P198" s="2">
        <v>0.1729097</v>
      </c>
      <c r="Q198" s="2">
        <v>8.9125869999999996E-2</v>
      </c>
      <c r="R198" s="2">
        <v>0.11624237</v>
      </c>
      <c r="S198" s="2">
        <v>0.17544135999999999</v>
      </c>
      <c r="T198" s="2">
        <v>0.18750544999999999</v>
      </c>
      <c r="U198" s="2">
        <v>0.17887960999999999</v>
      </c>
      <c r="V198" s="2">
        <v>7.9895640000000046E-2</v>
      </c>
    </row>
    <row r="199" spans="2:22" x14ac:dyDescent="0.2">
      <c r="B199">
        <v>178</v>
      </c>
      <c r="C199" s="5">
        <v>24.833300000000001</v>
      </c>
      <c r="D199" s="2">
        <v>0.70443381000000005</v>
      </c>
      <c r="E199" s="2">
        <v>0.20248832999999999</v>
      </c>
      <c r="F199" s="2">
        <v>9.3077859999999957E-2</v>
      </c>
      <c r="H199" s="5">
        <v>126.9667</v>
      </c>
      <c r="I199" s="2">
        <v>9.8705619999999994E-2</v>
      </c>
      <c r="J199" s="2">
        <v>0.19124009</v>
      </c>
      <c r="K199" s="2">
        <v>0.23572718000000001</v>
      </c>
      <c r="L199" s="2">
        <v>0.33707637000000001</v>
      </c>
      <c r="M199" s="2">
        <v>0.13725073999999993</v>
      </c>
      <c r="O199" s="5">
        <v>341.4</v>
      </c>
      <c r="P199" s="2">
        <v>0.17209812999999999</v>
      </c>
      <c r="Q199" s="2">
        <v>8.8669440000000002E-2</v>
      </c>
      <c r="R199" s="2">
        <v>0.11600307</v>
      </c>
      <c r="S199" s="2">
        <v>0.17593366999999999</v>
      </c>
      <c r="T199" s="2">
        <v>0.18811618999999999</v>
      </c>
      <c r="U199" s="2">
        <v>0.1790851</v>
      </c>
      <c r="V199" s="2">
        <v>8.009440000000001E-2</v>
      </c>
    </row>
    <row r="200" spans="2:22" x14ac:dyDescent="0.2">
      <c r="B200">
        <v>179</v>
      </c>
      <c r="C200" s="5">
        <v>24.916699999999999</v>
      </c>
      <c r="D200" s="2">
        <v>0.70354165999999996</v>
      </c>
      <c r="E200" s="2">
        <v>0.20269566999999999</v>
      </c>
      <c r="F200" s="2">
        <v>9.3762670000000048E-2</v>
      </c>
      <c r="H200" s="5">
        <v>127.4833</v>
      </c>
      <c r="I200" s="2">
        <v>9.7955600000000004E-2</v>
      </c>
      <c r="J200" s="2">
        <v>0.19004589</v>
      </c>
      <c r="K200" s="2">
        <v>0.23669336999999999</v>
      </c>
      <c r="L200" s="2">
        <v>0.33760838999999998</v>
      </c>
      <c r="M200" s="2">
        <v>0.13769675000000003</v>
      </c>
      <c r="O200" s="5">
        <v>342.7</v>
      </c>
      <c r="P200" s="2">
        <v>0.17128656</v>
      </c>
      <c r="Q200" s="2">
        <v>8.8213E-2</v>
      </c>
      <c r="R200" s="2">
        <v>0.11576375999999999</v>
      </c>
      <c r="S200" s="2">
        <v>0.17642598000000001</v>
      </c>
      <c r="T200" s="2">
        <v>0.18872692999999999</v>
      </c>
      <c r="U200" s="2">
        <v>0.17929059</v>
      </c>
      <c r="V200" s="2">
        <v>8.0293179999999964E-2</v>
      </c>
    </row>
    <row r="201" spans="2:22" x14ac:dyDescent="0.2">
      <c r="B201">
        <v>180</v>
      </c>
      <c r="C201" s="5">
        <v>25</v>
      </c>
      <c r="D201" s="2">
        <v>0.70264950999999998</v>
      </c>
      <c r="E201" s="2">
        <v>0.20290300999999999</v>
      </c>
      <c r="F201" s="2">
        <v>9.4447480000000028E-2</v>
      </c>
      <c r="H201" s="5">
        <v>128</v>
      </c>
      <c r="I201" s="2">
        <v>9.720558E-2</v>
      </c>
      <c r="J201" s="2">
        <v>0.18885167999999999</v>
      </c>
      <c r="K201" s="2">
        <v>0.23765956999999999</v>
      </c>
      <c r="L201" s="2">
        <v>0.33814042</v>
      </c>
      <c r="M201" s="2">
        <v>0.13814275000000009</v>
      </c>
      <c r="O201" s="5">
        <v>344</v>
      </c>
      <c r="P201" s="2">
        <v>0.17047498999999999</v>
      </c>
      <c r="Q201" s="2">
        <v>8.7756559999999997E-2</v>
      </c>
      <c r="R201" s="2">
        <v>0.11552445</v>
      </c>
      <c r="S201" s="2">
        <v>0.17691829000000001</v>
      </c>
      <c r="T201" s="2">
        <v>0.18933767000000001</v>
      </c>
      <c r="U201" s="2">
        <v>0.17949607000000001</v>
      </c>
      <c r="V201" s="2">
        <v>8.0491969999999968E-2</v>
      </c>
    </row>
    <row r="202" spans="2:22" x14ac:dyDescent="0.2">
      <c r="B202">
        <v>181</v>
      </c>
      <c r="C202" s="5">
        <v>25.083300000000001</v>
      </c>
      <c r="D202" s="2">
        <v>0.70175736</v>
      </c>
      <c r="E202" s="2">
        <v>0.20311035</v>
      </c>
      <c r="F202" s="2">
        <v>9.5132290000000008E-2</v>
      </c>
      <c r="H202" s="5">
        <v>128.51669999999999</v>
      </c>
      <c r="I202" s="2">
        <v>9.6455559999999996E-2</v>
      </c>
      <c r="J202" s="2">
        <v>0.18765746999999999</v>
      </c>
      <c r="K202" s="2">
        <v>0.23862575999999999</v>
      </c>
      <c r="L202" s="2">
        <v>0.33867245000000001</v>
      </c>
      <c r="M202" s="2">
        <v>0.13858875999999998</v>
      </c>
      <c r="O202" s="5">
        <v>345.3</v>
      </c>
      <c r="P202" s="2">
        <v>0.16966340999999999</v>
      </c>
      <c r="Q202" s="2">
        <v>8.7300119999999995E-2</v>
      </c>
      <c r="R202" s="2">
        <v>0.11528513999999999</v>
      </c>
      <c r="S202" s="2">
        <v>0.1774106</v>
      </c>
      <c r="T202" s="2">
        <v>0.18994841000000001</v>
      </c>
      <c r="U202" s="2">
        <v>0.17970156000000001</v>
      </c>
      <c r="V202" s="2">
        <v>8.0690759999999973E-2</v>
      </c>
    </row>
    <row r="203" spans="2:22" x14ac:dyDescent="0.2">
      <c r="B203">
        <v>182</v>
      </c>
      <c r="C203" s="5">
        <v>25.166699999999999</v>
      </c>
      <c r="D203" s="2">
        <v>0.70086521000000002</v>
      </c>
      <c r="E203" s="2">
        <v>0.20331769999999999</v>
      </c>
      <c r="F203" s="2">
        <v>9.5817089999999938E-2</v>
      </c>
      <c r="H203" s="5">
        <v>129.0333</v>
      </c>
      <c r="I203" s="2">
        <v>9.5705540000000006E-2</v>
      </c>
      <c r="J203" s="2">
        <v>0.18646325999999999</v>
      </c>
      <c r="K203" s="2">
        <v>0.23959195999999999</v>
      </c>
      <c r="L203" s="2">
        <v>0.33920447999999997</v>
      </c>
      <c r="M203" s="2">
        <v>0.13903475999999992</v>
      </c>
      <c r="O203" s="5">
        <v>346.6</v>
      </c>
      <c r="P203" s="2">
        <v>0.16885184</v>
      </c>
      <c r="Q203" s="2">
        <v>8.6843690000000001E-2</v>
      </c>
      <c r="R203" s="2">
        <v>0.11504583</v>
      </c>
      <c r="S203" s="2">
        <v>0.17790291</v>
      </c>
      <c r="T203" s="2">
        <v>0.19055915000000001</v>
      </c>
      <c r="U203" s="2">
        <v>0.17990705000000001</v>
      </c>
      <c r="V203" s="2">
        <v>8.0889529999999876E-2</v>
      </c>
    </row>
    <row r="204" spans="2:22" x14ac:dyDescent="0.2">
      <c r="B204">
        <v>183</v>
      </c>
      <c r="C204" s="5">
        <v>25.25</v>
      </c>
      <c r="D204" s="2">
        <v>0.69997306999999998</v>
      </c>
      <c r="E204" s="2">
        <v>0.20352503999999999</v>
      </c>
      <c r="F204" s="2">
        <v>9.650189000000009E-2</v>
      </c>
      <c r="H204" s="5">
        <v>129.55000000000001</v>
      </c>
      <c r="I204" s="2">
        <v>9.4955520000000002E-2</v>
      </c>
      <c r="J204" s="2">
        <v>0.18526904999999999</v>
      </c>
      <c r="K204" s="2">
        <v>0.24055815</v>
      </c>
      <c r="L204" s="2">
        <v>0.33973650999999999</v>
      </c>
      <c r="M204" s="2">
        <v>0.13948077000000003</v>
      </c>
      <c r="O204" s="5">
        <v>347.9</v>
      </c>
      <c r="P204" s="2">
        <v>0.16804026999999999</v>
      </c>
      <c r="Q204" s="2">
        <v>8.6387249999999999E-2</v>
      </c>
      <c r="R204" s="2">
        <v>0.11480653</v>
      </c>
      <c r="S204" s="2">
        <v>0.17839521999999999</v>
      </c>
      <c r="T204" s="2">
        <v>0.19116989000000001</v>
      </c>
      <c r="U204" s="2">
        <v>0.18011253999999999</v>
      </c>
      <c r="V204" s="2">
        <v>8.1088299999999891E-2</v>
      </c>
    </row>
    <row r="205" spans="2:22" x14ac:dyDescent="0.2">
      <c r="B205">
        <v>184</v>
      </c>
      <c r="C205" s="5">
        <v>25.333300000000001</v>
      </c>
      <c r="D205" s="2">
        <v>0.69908091999999999</v>
      </c>
      <c r="E205" s="2">
        <v>0.20373237999999999</v>
      </c>
      <c r="F205" s="2">
        <v>9.7186699999999959E-2</v>
      </c>
      <c r="H205" s="5">
        <v>130.0667</v>
      </c>
      <c r="I205" s="2">
        <v>9.4205499999999998E-2</v>
      </c>
      <c r="J205" s="2">
        <v>0.18407485000000001</v>
      </c>
      <c r="K205" s="2">
        <v>0.24152435</v>
      </c>
      <c r="L205" s="2">
        <v>0.34026854000000001</v>
      </c>
      <c r="M205" s="2">
        <v>0.13992676000000004</v>
      </c>
      <c r="O205" s="5">
        <v>349.2</v>
      </c>
      <c r="P205" s="2">
        <v>0.16722870000000001</v>
      </c>
      <c r="Q205" s="2">
        <v>8.5930809999999996E-2</v>
      </c>
      <c r="R205" s="2">
        <v>0.11456722</v>
      </c>
      <c r="S205" s="2">
        <v>0.17888752999999999</v>
      </c>
      <c r="T205" s="2">
        <v>0.19178063000000001</v>
      </c>
      <c r="U205" s="2">
        <v>0.18031802</v>
      </c>
      <c r="V205" s="2">
        <v>8.1287090000000006E-2</v>
      </c>
    </row>
    <row r="206" spans="2:22" x14ac:dyDescent="0.2">
      <c r="B206">
        <v>185</v>
      </c>
      <c r="C206" s="5">
        <v>25.416699999999999</v>
      </c>
      <c r="D206" s="2">
        <v>0.69818877000000001</v>
      </c>
      <c r="E206" s="2">
        <v>0.20393971999999999</v>
      </c>
      <c r="F206" s="2">
        <v>9.787151000000005E-2</v>
      </c>
      <c r="H206" s="5">
        <v>130.58330000000001</v>
      </c>
      <c r="I206" s="2">
        <v>9.3455479999999994E-2</v>
      </c>
      <c r="J206" s="2">
        <v>0.18288064000000001</v>
      </c>
      <c r="K206" s="2">
        <v>0.24249054</v>
      </c>
      <c r="L206" s="2">
        <v>0.34080057000000002</v>
      </c>
      <c r="M206" s="2">
        <v>0.14037276999999992</v>
      </c>
      <c r="O206" s="5">
        <v>350.5</v>
      </c>
      <c r="P206" s="2">
        <v>0.16641713</v>
      </c>
      <c r="Q206" s="2">
        <v>8.5474380000000003E-2</v>
      </c>
      <c r="R206" s="2">
        <v>0.11432791</v>
      </c>
      <c r="S206" s="2">
        <v>0.17937982999999999</v>
      </c>
      <c r="T206" s="2">
        <v>0.19239137000000001</v>
      </c>
      <c r="U206" s="2">
        <v>0.18052351</v>
      </c>
      <c r="V206" s="2">
        <v>8.1485870000000071E-2</v>
      </c>
    </row>
    <row r="207" spans="2:22" x14ac:dyDescent="0.2">
      <c r="B207">
        <v>186</v>
      </c>
      <c r="C207" s="5">
        <v>25.5</v>
      </c>
      <c r="D207" s="2">
        <v>0.69729662000000003</v>
      </c>
      <c r="E207" s="2">
        <v>0.20414705999999999</v>
      </c>
      <c r="F207" s="2">
        <v>9.855631999999992E-2</v>
      </c>
      <c r="H207" s="5">
        <v>131.1</v>
      </c>
      <c r="I207" s="2">
        <v>9.2705460000000003E-2</v>
      </c>
      <c r="J207" s="2">
        <v>0.18168643000000001</v>
      </c>
      <c r="K207" s="2">
        <v>0.24345674</v>
      </c>
      <c r="L207" s="2">
        <v>0.34133259999999999</v>
      </c>
      <c r="M207" s="2">
        <v>0.14081876999999998</v>
      </c>
      <c r="O207" s="5">
        <v>351.8</v>
      </c>
      <c r="P207" s="2">
        <v>0.16560556000000001</v>
      </c>
      <c r="Q207" s="2">
        <v>8.501794E-2</v>
      </c>
      <c r="R207" s="2">
        <v>0.1140886</v>
      </c>
      <c r="S207" s="2">
        <v>0.17987214000000001</v>
      </c>
      <c r="T207" s="2">
        <v>0.19300211</v>
      </c>
      <c r="U207" s="2">
        <v>0.180729</v>
      </c>
      <c r="V207" s="2">
        <v>8.1684649999999914E-2</v>
      </c>
    </row>
    <row r="208" spans="2:22" x14ac:dyDescent="0.2">
      <c r="B208">
        <v>187</v>
      </c>
      <c r="C208" s="5">
        <v>25.583300000000001</v>
      </c>
      <c r="D208" s="2">
        <v>0.69640447000000005</v>
      </c>
      <c r="E208" s="2">
        <v>0.20435439999999999</v>
      </c>
      <c r="F208" s="2">
        <v>9.9241130000000011E-2</v>
      </c>
      <c r="H208" s="5">
        <v>131.61670000000001</v>
      </c>
      <c r="I208" s="2">
        <v>9.1955439999999999E-2</v>
      </c>
      <c r="J208" s="2">
        <v>0.18049222000000001</v>
      </c>
      <c r="K208" s="2">
        <v>0.24442294000000001</v>
      </c>
      <c r="L208" s="2">
        <v>0.34186463</v>
      </c>
      <c r="M208" s="2">
        <v>0.14126477000000004</v>
      </c>
      <c r="O208" s="5">
        <v>353.1</v>
      </c>
      <c r="P208" s="2">
        <v>0.16479399</v>
      </c>
      <c r="Q208" s="2">
        <v>8.4561499999999998E-2</v>
      </c>
      <c r="R208" s="2">
        <v>0.11384929000000001</v>
      </c>
      <c r="S208" s="2">
        <v>0.18036445000000001</v>
      </c>
      <c r="T208" s="2">
        <v>0.19361285</v>
      </c>
      <c r="U208" s="2">
        <v>0.18093449</v>
      </c>
      <c r="V208" s="2">
        <v>8.1883429999999979E-2</v>
      </c>
    </row>
    <row r="209" spans="2:22" x14ac:dyDescent="0.2">
      <c r="B209">
        <v>188</v>
      </c>
      <c r="C209" s="5">
        <v>25.666699999999999</v>
      </c>
      <c r="D209" s="2">
        <v>0.69551233000000001</v>
      </c>
      <c r="E209" s="2">
        <v>0.20456173999999999</v>
      </c>
      <c r="F209" s="2">
        <v>9.9925929999999941E-2</v>
      </c>
      <c r="H209" s="5">
        <v>132.13329999999999</v>
      </c>
      <c r="I209" s="2">
        <v>9.1205419999999995E-2</v>
      </c>
      <c r="J209" s="2">
        <v>0.17929802</v>
      </c>
      <c r="K209" s="2">
        <v>0.24538913000000001</v>
      </c>
      <c r="L209" s="2">
        <v>0.34239666000000002</v>
      </c>
      <c r="M209" s="2">
        <v>0.14171076999999999</v>
      </c>
      <c r="O209" s="5">
        <v>354.4</v>
      </c>
      <c r="P209" s="2">
        <v>0.16398241999999999</v>
      </c>
      <c r="Q209" s="2">
        <v>8.4105059999999995E-2</v>
      </c>
      <c r="R209" s="2">
        <v>0.11360998999999999</v>
      </c>
      <c r="S209" s="2">
        <v>0.18085676000000001</v>
      </c>
      <c r="T209" s="2">
        <v>0.19422359</v>
      </c>
      <c r="U209" s="2">
        <v>0.18113997000000001</v>
      </c>
      <c r="V209" s="2">
        <v>8.2082210000000044E-2</v>
      </c>
    </row>
    <row r="210" spans="2:22" x14ac:dyDescent="0.2">
      <c r="B210">
        <v>189</v>
      </c>
      <c r="C210" s="5">
        <v>25.75</v>
      </c>
      <c r="D210" s="2">
        <v>0.69462018000000003</v>
      </c>
      <c r="E210" s="2">
        <v>0.20476907999999999</v>
      </c>
      <c r="F210" s="2">
        <v>0.10061074000000003</v>
      </c>
      <c r="H210" s="5">
        <v>132.65</v>
      </c>
      <c r="I210" s="2">
        <v>9.0455400000000005E-2</v>
      </c>
      <c r="J210" s="2">
        <v>0.17810381</v>
      </c>
      <c r="K210" s="2">
        <v>0.24635533000000001</v>
      </c>
      <c r="L210" s="2">
        <v>0.34292868999999998</v>
      </c>
      <c r="M210" s="2">
        <v>0.14215676999999993</v>
      </c>
      <c r="O210" s="5">
        <v>355.7</v>
      </c>
      <c r="P210" s="2">
        <v>0.16317085000000001</v>
      </c>
      <c r="Q210" s="2">
        <v>8.3648630000000002E-2</v>
      </c>
      <c r="R210" s="2">
        <v>0.11337068</v>
      </c>
      <c r="S210" s="2">
        <v>0.18134907</v>
      </c>
      <c r="T210" s="2">
        <v>0.19483433</v>
      </c>
      <c r="U210" s="2">
        <v>0.18134546000000001</v>
      </c>
      <c r="V210" s="2">
        <v>8.2280979999999948E-2</v>
      </c>
    </row>
    <row r="211" spans="2:22" x14ac:dyDescent="0.2">
      <c r="B211">
        <v>190</v>
      </c>
      <c r="C211" s="5">
        <v>25.833300000000001</v>
      </c>
      <c r="D211" s="2">
        <v>0.69372803000000005</v>
      </c>
      <c r="E211" s="2">
        <v>0.20497641999999999</v>
      </c>
      <c r="F211" s="2">
        <v>0.1012955499999999</v>
      </c>
      <c r="H211" s="5">
        <v>133.16669999999999</v>
      </c>
      <c r="I211" s="2">
        <v>8.9705380000000001E-2</v>
      </c>
      <c r="J211" s="2">
        <v>0.1769096</v>
      </c>
      <c r="K211" s="2">
        <v>0.24732151999999999</v>
      </c>
      <c r="L211" s="2">
        <v>0.34346072</v>
      </c>
      <c r="M211" s="2">
        <v>0.14260278000000004</v>
      </c>
      <c r="O211" s="5">
        <v>357</v>
      </c>
      <c r="P211" s="2">
        <v>0.16235927</v>
      </c>
      <c r="Q211" s="2">
        <v>8.3192189999999999E-2</v>
      </c>
      <c r="R211" s="2">
        <v>0.11313136999999999</v>
      </c>
      <c r="S211" s="2">
        <v>0.18184138</v>
      </c>
      <c r="T211" s="2">
        <v>0.19544507</v>
      </c>
      <c r="U211" s="2">
        <v>0.18155094999999999</v>
      </c>
      <c r="V211" s="2">
        <v>8.2479769999999952E-2</v>
      </c>
    </row>
    <row r="212" spans="2:22" x14ac:dyDescent="0.2">
      <c r="B212">
        <v>191</v>
      </c>
      <c r="C212" s="5">
        <v>25.916699999999999</v>
      </c>
      <c r="D212" s="2">
        <v>0.69283587999999996</v>
      </c>
      <c r="E212" s="2">
        <v>0.20518375999999999</v>
      </c>
      <c r="F212" s="2">
        <v>0.10198035999999999</v>
      </c>
      <c r="H212" s="5">
        <v>133.6833</v>
      </c>
      <c r="I212" s="2">
        <v>8.8955359999999997E-2</v>
      </c>
      <c r="J212" s="2">
        <v>0.17571539</v>
      </c>
      <c r="K212" s="2">
        <v>0.24828771999999999</v>
      </c>
      <c r="L212" s="2">
        <v>0.34399275000000001</v>
      </c>
      <c r="M212" s="2">
        <v>0.14304877999999999</v>
      </c>
      <c r="O212" s="5">
        <v>358.3</v>
      </c>
      <c r="P212" s="2">
        <v>0.16154769999999999</v>
      </c>
      <c r="Q212" s="2">
        <v>8.2735749999999997E-2</v>
      </c>
      <c r="R212" s="2">
        <v>0.11289206</v>
      </c>
      <c r="S212" s="2">
        <v>0.18233368999999999</v>
      </c>
      <c r="T212" s="2">
        <v>0.19605581</v>
      </c>
      <c r="U212" s="2">
        <v>0.18175643999999999</v>
      </c>
      <c r="V212" s="2">
        <v>8.2678550000000017E-2</v>
      </c>
    </row>
    <row r="213" spans="2:22" x14ac:dyDescent="0.2">
      <c r="B213">
        <v>192</v>
      </c>
      <c r="C213" s="5">
        <v>26</v>
      </c>
      <c r="D213" s="2">
        <v>0.69194372999999998</v>
      </c>
      <c r="E213" s="2">
        <v>0.20539109999999999</v>
      </c>
      <c r="F213" s="2">
        <v>0.10266517000000008</v>
      </c>
      <c r="H213" s="5">
        <v>134.19999999999999</v>
      </c>
      <c r="I213" s="2">
        <v>8.8205339999999993E-2</v>
      </c>
      <c r="J213" s="2">
        <v>0.17452118</v>
      </c>
      <c r="K213" s="2">
        <v>0.24925391</v>
      </c>
      <c r="L213" s="2">
        <v>0.34452477999999997</v>
      </c>
      <c r="M213" s="2">
        <v>0.14349479000000009</v>
      </c>
      <c r="O213" s="5">
        <v>359.6</v>
      </c>
      <c r="P213" s="2">
        <v>0.16073613</v>
      </c>
      <c r="Q213" s="2">
        <v>8.2279309999999994E-2</v>
      </c>
      <c r="R213" s="2">
        <v>0.11265275</v>
      </c>
      <c r="S213" s="2">
        <v>0.18282599999999999</v>
      </c>
      <c r="T213" s="2">
        <v>0.19666655</v>
      </c>
      <c r="U213" s="2">
        <v>0.18196192</v>
      </c>
      <c r="V213" s="2">
        <v>8.2877340000000022E-2</v>
      </c>
    </row>
    <row r="214" spans="2:22" x14ac:dyDescent="0.2">
      <c r="B214">
        <v>193</v>
      </c>
      <c r="C214" s="5">
        <v>26.083300000000001</v>
      </c>
      <c r="D214" s="2">
        <v>0.69105158</v>
      </c>
      <c r="E214" s="2">
        <v>0.20559843999999999</v>
      </c>
      <c r="F214" s="2">
        <v>0.10334997999999995</v>
      </c>
      <c r="H214" s="5">
        <v>134.7167</v>
      </c>
      <c r="I214" s="2">
        <v>8.7455309999999994E-2</v>
      </c>
      <c r="J214" s="2">
        <v>0.17332697999999999</v>
      </c>
      <c r="K214" s="2">
        <v>0.25022011</v>
      </c>
      <c r="L214" s="2">
        <v>0.34505680999999999</v>
      </c>
      <c r="M214" s="2">
        <v>0.14394079000000004</v>
      </c>
      <c r="O214" s="5">
        <v>360.9</v>
      </c>
      <c r="P214" s="2">
        <v>0.15992455999999999</v>
      </c>
      <c r="Q214" s="2">
        <v>8.1822880000000001E-2</v>
      </c>
      <c r="R214" s="2">
        <v>0.11241345</v>
      </c>
      <c r="S214" s="2">
        <v>0.18331831000000001</v>
      </c>
      <c r="T214" s="2">
        <v>0.19727728999999999</v>
      </c>
      <c r="U214" s="2">
        <v>0.18216741</v>
      </c>
      <c r="V214" s="2">
        <v>8.3076100000000097E-2</v>
      </c>
    </row>
    <row r="215" spans="2:22" x14ac:dyDescent="0.2">
      <c r="B215">
        <v>194</v>
      </c>
      <c r="C215" s="5">
        <v>26.166699999999999</v>
      </c>
      <c r="D215" s="2">
        <v>0.69015943999999996</v>
      </c>
      <c r="E215" s="2">
        <v>0.20580577999999999</v>
      </c>
      <c r="F215" s="2">
        <v>0.1040347800000001</v>
      </c>
      <c r="H215" s="5">
        <v>135.23330000000001</v>
      </c>
      <c r="I215" s="2">
        <v>8.6705290000000004E-2</v>
      </c>
      <c r="J215" s="2">
        <v>0.17213276999999999</v>
      </c>
      <c r="K215" s="2">
        <v>0.25118629999999997</v>
      </c>
      <c r="L215" s="2">
        <v>0.34558884000000001</v>
      </c>
      <c r="M215" s="2">
        <v>0.14438680000000004</v>
      </c>
      <c r="O215" s="5">
        <v>362.2</v>
      </c>
      <c r="P215" s="2">
        <v>0.15911299000000001</v>
      </c>
      <c r="Q215" s="2">
        <v>8.1366439999999998E-2</v>
      </c>
      <c r="R215" s="2">
        <v>0.11217414000000001</v>
      </c>
      <c r="S215" s="2">
        <v>0.18381062000000001</v>
      </c>
      <c r="T215" s="2">
        <v>0.19788802999999999</v>
      </c>
      <c r="U215" s="2">
        <v>0.1823729</v>
      </c>
      <c r="V215" s="2">
        <v>8.3274880000000051E-2</v>
      </c>
    </row>
    <row r="216" spans="2:22" x14ac:dyDescent="0.2">
      <c r="B216">
        <v>195</v>
      </c>
      <c r="C216" s="5">
        <v>26.25</v>
      </c>
      <c r="D216" s="2">
        <v>0.68926728999999998</v>
      </c>
      <c r="E216" s="2">
        <v>0.20601311999999999</v>
      </c>
      <c r="F216" s="2">
        <v>0.10471958999999997</v>
      </c>
      <c r="H216" s="5">
        <v>135.75</v>
      </c>
      <c r="I216" s="2">
        <v>8.595527E-2</v>
      </c>
      <c r="J216" s="2">
        <v>0.17093855999999999</v>
      </c>
      <c r="K216" s="2">
        <v>0.2521525</v>
      </c>
      <c r="L216" s="2">
        <v>0.34612087000000002</v>
      </c>
      <c r="M216" s="2">
        <v>0.14483279999999998</v>
      </c>
      <c r="O216" s="5">
        <v>363.5</v>
      </c>
      <c r="P216" s="2">
        <v>0.15830142</v>
      </c>
      <c r="Q216" s="2">
        <v>8.0909999999999996E-2</v>
      </c>
      <c r="R216" s="2">
        <v>0.11193483</v>
      </c>
      <c r="S216" s="2">
        <v>0.18430293</v>
      </c>
      <c r="T216" s="2">
        <v>0.19849876999999999</v>
      </c>
      <c r="U216" s="2">
        <v>0.18257839000000001</v>
      </c>
      <c r="V216" s="2">
        <v>8.3473660000000116E-2</v>
      </c>
    </row>
    <row r="217" spans="2:22" x14ac:dyDescent="0.2">
      <c r="B217">
        <v>196</v>
      </c>
      <c r="C217" s="5">
        <v>26.333300000000001</v>
      </c>
      <c r="D217" s="2">
        <v>0.68837514</v>
      </c>
      <c r="E217" s="2">
        <v>0.20622045999999999</v>
      </c>
      <c r="F217" s="2">
        <v>0.10540440000000006</v>
      </c>
      <c r="H217" s="5">
        <v>136.26669999999999</v>
      </c>
      <c r="I217" s="2">
        <v>8.5205249999999996E-2</v>
      </c>
      <c r="J217" s="2">
        <v>0.16974434999999999</v>
      </c>
      <c r="K217" s="2">
        <v>0.25311868999999998</v>
      </c>
      <c r="L217" s="2">
        <v>0.34665289999999999</v>
      </c>
      <c r="M217" s="2">
        <v>0.14527880999999998</v>
      </c>
      <c r="O217" s="5">
        <v>364.8</v>
      </c>
      <c r="P217" s="2">
        <v>0.15748984999999999</v>
      </c>
      <c r="Q217" s="2">
        <v>8.0453570000000002E-2</v>
      </c>
      <c r="R217" s="2">
        <v>0.11169552000000001</v>
      </c>
      <c r="S217" s="2">
        <v>0.18479524</v>
      </c>
      <c r="T217" s="2">
        <v>0.19910950999999999</v>
      </c>
      <c r="U217" s="2">
        <v>0.18278386999999999</v>
      </c>
      <c r="V217" s="2">
        <v>8.367244000000007E-2</v>
      </c>
    </row>
    <row r="218" spans="2:22" x14ac:dyDescent="0.2">
      <c r="B218">
        <v>197</v>
      </c>
      <c r="C218" s="5">
        <v>26.416699999999999</v>
      </c>
      <c r="D218" s="2">
        <v>0.68748299000000002</v>
      </c>
      <c r="E218" s="2">
        <v>0.20642780999999999</v>
      </c>
      <c r="F218" s="2">
        <v>0.10608919999999999</v>
      </c>
      <c r="H218" s="5">
        <v>136.7833</v>
      </c>
      <c r="I218" s="2">
        <v>8.4455230000000006E-2</v>
      </c>
      <c r="J218" s="2">
        <v>0.16855015000000001</v>
      </c>
      <c r="K218" s="2">
        <v>0.25408489000000001</v>
      </c>
      <c r="L218" s="2">
        <v>0.34718493</v>
      </c>
      <c r="M218" s="2">
        <v>0.14572479999999999</v>
      </c>
      <c r="O218" s="5">
        <v>366.1</v>
      </c>
      <c r="P218" s="2">
        <v>0.15667828</v>
      </c>
      <c r="Q218" s="2">
        <v>7.999713E-2</v>
      </c>
      <c r="R218" s="2">
        <v>0.11145621999999999</v>
      </c>
      <c r="S218" s="2">
        <v>0.18528755</v>
      </c>
      <c r="T218" s="2">
        <v>0.19972024999999999</v>
      </c>
      <c r="U218" s="2">
        <v>0.18298935999999999</v>
      </c>
      <c r="V218" s="2">
        <v>8.3871209999999974E-2</v>
      </c>
    </row>
    <row r="219" spans="2:22" x14ac:dyDescent="0.2">
      <c r="B219">
        <v>198</v>
      </c>
      <c r="C219" s="5">
        <v>26.5</v>
      </c>
      <c r="D219" s="2">
        <v>0.68659084000000004</v>
      </c>
      <c r="E219" s="2">
        <v>0.20663514999999999</v>
      </c>
      <c r="F219" s="2">
        <v>0.10677400999999997</v>
      </c>
      <c r="H219" s="5">
        <v>137.30000000000001</v>
      </c>
      <c r="I219" s="2">
        <v>8.3705210000000002E-2</v>
      </c>
      <c r="J219" s="2">
        <v>0.16735594000000001</v>
      </c>
      <c r="K219" s="2">
        <v>0.25505107999999999</v>
      </c>
      <c r="L219" s="2">
        <v>0.34771695000000002</v>
      </c>
      <c r="M219" s="2">
        <v>0.14617081999999992</v>
      </c>
      <c r="O219" s="5">
        <v>367.4</v>
      </c>
      <c r="P219" s="2">
        <v>0.1558667</v>
      </c>
      <c r="Q219" s="2">
        <v>7.9540689999999997E-2</v>
      </c>
      <c r="R219" s="2">
        <v>0.11121691</v>
      </c>
      <c r="S219" s="2">
        <v>0.18577985999999999</v>
      </c>
      <c r="T219" s="2">
        <v>0.20033098999999999</v>
      </c>
      <c r="U219" s="2">
        <v>0.18319484999999999</v>
      </c>
      <c r="V219" s="2">
        <v>8.4069999999999978E-2</v>
      </c>
    </row>
    <row r="220" spans="2:22" x14ac:dyDescent="0.2">
      <c r="B220">
        <v>199</v>
      </c>
      <c r="C220" s="5">
        <v>26.583300000000001</v>
      </c>
      <c r="D220" s="2">
        <v>0.68569869999999999</v>
      </c>
      <c r="E220" s="2">
        <v>0.20684248999999999</v>
      </c>
      <c r="F220" s="2">
        <v>0.10745881000000002</v>
      </c>
      <c r="H220" s="5">
        <v>137.8167</v>
      </c>
      <c r="I220" s="2">
        <v>8.2955189999999998E-2</v>
      </c>
      <c r="J220" s="2">
        <v>0.16616173000000001</v>
      </c>
      <c r="K220" s="2">
        <v>0.25601728000000001</v>
      </c>
      <c r="L220" s="2">
        <v>0.34824897999999999</v>
      </c>
      <c r="M220" s="2">
        <v>0.14661681999999998</v>
      </c>
      <c r="O220" s="5">
        <v>368.7</v>
      </c>
      <c r="P220" s="2">
        <v>0.15505513000000001</v>
      </c>
      <c r="Q220" s="2">
        <v>7.9084249999999995E-2</v>
      </c>
      <c r="R220" s="2">
        <v>0.1109776</v>
      </c>
      <c r="S220" s="2">
        <v>0.18627216999999999</v>
      </c>
      <c r="T220" s="2">
        <v>0.20094173000000001</v>
      </c>
      <c r="U220" s="2">
        <v>0.18340034</v>
      </c>
      <c r="V220" s="2">
        <v>8.4268779999999932E-2</v>
      </c>
    </row>
    <row r="221" spans="2:22" x14ac:dyDescent="0.2">
      <c r="B221">
        <v>200</v>
      </c>
      <c r="C221" s="5">
        <v>26.666699999999999</v>
      </c>
      <c r="D221" s="2">
        <v>0.68480655000000001</v>
      </c>
      <c r="E221" s="2">
        <v>0.20704982999999999</v>
      </c>
      <c r="F221" s="2">
        <v>0.10814362</v>
      </c>
      <c r="H221" s="5">
        <v>138.33330000000001</v>
      </c>
      <c r="I221" s="2">
        <v>8.2205169999999994E-2</v>
      </c>
      <c r="J221" s="2">
        <v>0.16496752000000001</v>
      </c>
      <c r="K221" s="2">
        <v>0.25698346999999999</v>
      </c>
      <c r="L221" s="2">
        <v>0.34878101</v>
      </c>
      <c r="M221" s="2">
        <v>0.14706283000000009</v>
      </c>
      <c r="O221" s="5">
        <v>370</v>
      </c>
      <c r="P221" s="2">
        <v>0.15424356</v>
      </c>
      <c r="Q221" s="2">
        <v>7.8627820000000001E-2</v>
      </c>
      <c r="R221" s="2">
        <v>0.11073829</v>
      </c>
      <c r="S221" s="2">
        <v>0.18676448000000001</v>
      </c>
      <c r="T221" s="2">
        <v>0.20155247000000001</v>
      </c>
      <c r="U221" s="2">
        <v>0.18360582</v>
      </c>
      <c r="V221" s="2">
        <v>8.4467559999999886E-2</v>
      </c>
    </row>
    <row r="222" spans="2:22" x14ac:dyDescent="0.2">
      <c r="B222">
        <v>201</v>
      </c>
      <c r="C222" s="5">
        <v>26.75</v>
      </c>
      <c r="D222" s="2">
        <v>0.68391440000000003</v>
      </c>
      <c r="E222" s="2">
        <v>0.20725716999999999</v>
      </c>
      <c r="F222" s="2">
        <v>0.10882842999999998</v>
      </c>
      <c r="H222" s="5">
        <v>138.85</v>
      </c>
      <c r="I222" s="2">
        <v>8.1455150000000004E-2</v>
      </c>
      <c r="J222" s="2">
        <v>0.16377331000000001</v>
      </c>
      <c r="K222" s="2">
        <v>0.25794967000000002</v>
      </c>
      <c r="L222" s="2">
        <v>0.34931304000000002</v>
      </c>
      <c r="M222" s="2">
        <v>0.14750883000000004</v>
      </c>
      <c r="O222" s="5">
        <v>371.3</v>
      </c>
      <c r="P222" s="2">
        <v>0.15343198999999999</v>
      </c>
      <c r="Q222" s="2">
        <v>7.8171379999999999E-2</v>
      </c>
      <c r="R222" s="2">
        <v>0.11049898</v>
      </c>
      <c r="S222" s="2">
        <v>0.18725679000000001</v>
      </c>
      <c r="T222" s="2">
        <v>0.20216321000000001</v>
      </c>
      <c r="U222" s="2">
        <v>0.18381131000000001</v>
      </c>
      <c r="V222" s="2">
        <v>8.4666340000000062E-2</v>
      </c>
    </row>
    <row r="223" spans="2:22" x14ac:dyDescent="0.2">
      <c r="B223">
        <v>202</v>
      </c>
      <c r="C223" s="5">
        <v>26.833300000000001</v>
      </c>
      <c r="D223" s="2">
        <v>0.68302225000000005</v>
      </c>
      <c r="E223" s="2">
        <v>0.20746450999999999</v>
      </c>
      <c r="F223" s="2">
        <v>0.10951323999999996</v>
      </c>
      <c r="H223" s="5">
        <v>139.36670000000001</v>
      </c>
      <c r="I223" s="2">
        <v>8.070513E-2</v>
      </c>
      <c r="J223" s="2">
        <v>0.16257911</v>
      </c>
      <c r="K223" s="2">
        <v>0.25891586</v>
      </c>
      <c r="L223" s="2">
        <v>0.34984506999999998</v>
      </c>
      <c r="M223" s="2">
        <v>0.14795482999999998</v>
      </c>
      <c r="O223" s="5">
        <v>372.6</v>
      </c>
      <c r="P223" s="2">
        <v>0.15262042000000001</v>
      </c>
      <c r="Q223" s="2">
        <v>7.7714939999999996E-2</v>
      </c>
      <c r="R223" s="2">
        <v>0.11025968</v>
      </c>
      <c r="S223" s="2">
        <v>0.1877491</v>
      </c>
      <c r="T223" s="2">
        <v>0.20277395000000001</v>
      </c>
      <c r="U223" s="2">
        <v>0.18401680000000001</v>
      </c>
      <c r="V223" s="2">
        <v>8.4865110000000077E-2</v>
      </c>
    </row>
    <row r="224" spans="2:22" x14ac:dyDescent="0.2">
      <c r="B224">
        <v>203</v>
      </c>
      <c r="C224" s="5">
        <v>26.916699999999999</v>
      </c>
      <c r="D224" s="2">
        <v>0.68213009999999996</v>
      </c>
      <c r="E224" s="2">
        <v>0.20767184999999999</v>
      </c>
      <c r="F224" s="2">
        <v>0.11019805000000005</v>
      </c>
      <c r="H224" s="5">
        <v>139.88329999999999</v>
      </c>
      <c r="I224" s="2">
        <v>7.9955109999999996E-2</v>
      </c>
      <c r="J224" s="2">
        <v>0.1613849</v>
      </c>
      <c r="K224" s="2">
        <v>0.25988206000000003</v>
      </c>
      <c r="L224" s="2">
        <v>0.3503771</v>
      </c>
      <c r="M224" s="2">
        <v>0.14840082999999993</v>
      </c>
      <c r="O224" s="5">
        <v>373.9</v>
      </c>
      <c r="P224" s="2">
        <v>0.15180885</v>
      </c>
      <c r="Q224" s="2">
        <v>7.7258499999999994E-2</v>
      </c>
      <c r="R224" s="2">
        <v>0.11002037000000001</v>
      </c>
      <c r="S224" s="2">
        <v>0.18824141</v>
      </c>
      <c r="T224" s="2">
        <v>0.2033847</v>
      </c>
      <c r="U224" s="2">
        <v>0.18422229000000001</v>
      </c>
      <c r="V224" s="2">
        <v>8.5063879999999981E-2</v>
      </c>
    </row>
    <row r="225" spans="2:22" x14ac:dyDescent="0.2">
      <c r="B225">
        <v>204</v>
      </c>
      <c r="C225" s="5">
        <v>27</v>
      </c>
      <c r="D225" s="2">
        <v>0.68123796000000003</v>
      </c>
      <c r="E225" s="2">
        <v>0.20787918999999999</v>
      </c>
      <c r="F225" s="2">
        <v>0.11088284999999998</v>
      </c>
      <c r="H225" s="5">
        <v>140.4</v>
      </c>
      <c r="I225" s="2">
        <v>7.9205090000000006E-2</v>
      </c>
      <c r="J225" s="2">
        <v>0.16019069</v>
      </c>
      <c r="K225" s="2">
        <v>0.26084825</v>
      </c>
      <c r="L225" s="2">
        <v>0.35090913000000001</v>
      </c>
      <c r="M225" s="2">
        <v>0.14884684000000004</v>
      </c>
      <c r="O225" s="5">
        <v>375.2</v>
      </c>
      <c r="P225" s="2">
        <v>0.15099728000000001</v>
      </c>
      <c r="Q225" s="2">
        <v>7.680207E-2</v>
      </c>
      <c r="R225" s="2">
        <v>0.10978106</v>
      </c>
      <c r="S225" s="2">
        <v>0.18873371999999999</v>
      </c>
      <c r="T225" s="2">
        <v>0.20399544</v>
      </c>
      <c r="U225" s="2">
        <v>0.18442776999999999</v>
      </c>
      <c r="V225" s="2">
        <v>8.5262659999999935E-2</v>
      </c>
    </row>
    <row r="226" spans="2:22" x14ac:dyDescent="0.2">
      <c r="B226">
        <v>205</v>
      </c>
      <c r="C226" s="5">
        <v>27.083300000000001</v>
      </c>
      <c r="D226" s="2">
        <v>0.68034581000000005</v>
      </c>
      <c r="E226" s="2">
        <v>0.20808652999999999</v>
      </c>
      <c r="F226" s="2">
        <v>0.11156765999999996</v>
      </c>
      <c r="H226" s="5">
        <v>140.91669999999999</v>
      </c>
      <c r="I226" s="2">
        <v>7.8455070000000002E-2</v>
      </c>
      <c r="J226" s="2">
        <v>0.15899648</v>
      </c>
      <c r="K226" s="2">
        <v>0.26181444999999998</v>
      </c>
      <c r="L226" s="2">
        <v>0.35144115999999997</v>
      </c>
      <c r="M226" s="2">
        <v>0.14929283999999998</v>
      </c>
      <c r="O226" s="5">
        <v>376.5</v>
      </c>
      <c r="P226" s="2">
        <v>0.15018571</v>
      </c>
      <c r="Q226" s="2">
        <v>7.6345629999999998E-2</v>
      </c>
      <c r="R226" s="2">
        <v>0.10954174999999999</v>
      </c>
      <c r="S226" s="2">
        <v>0.18922602999999999</v>
      </c>
      <c r="T226" s="2">
        <v>0.20460618</v>
      </c>
      <c r="U226" s="2">
        <v>0.18463325999999999</v>
      </c>
      <c r="V226" s="2">
        <v>8.5461440000000111E-2</v>
      </c>
    </row>
    <row r="227" spans="2:22" x14ac:dyDescent="0.2">
      <c r="B227">
        <v>206</v>
      </c>
      <c r="C227" s="5">
        <v>27.166699999999999</v>
      </c>
      <c r="D227" s="2">
        <v>0.67945365999999996</v>
      </c>
      <c r="E227" s="2">
        <v>0.20829386999999999</v>
      </c>
      <c r="F227" s="2">
        <v>0.11225247000000005</v>
      </c>
      <c r="H227" s="5">
        <v>141.4333</v>
      </c>
      <c r="I227" s="2">
        <v>7.7705049999999998E-2</v>
      </c>
      <c r="J227" s="2">
        <v>0.15780227999999999</v>
      </c>
      <c r="K227" s="2">
        <v>0.26278064000000001</v>
      </c>
      <c r="L227" s="2">
        <v>0.35197318999999999</v>
      </c>
      <c r="M227" s="2">
        <v>0.14973883999999993</v>
      </c>
      <c r="O227" s="5">
        <v>377.8</v>
      </c>
      <c r="P227" s="2">
        <v>0.14937413999999999</v>
      </c>
      <c r="Q227" s="2">
        <v>7.5889189999999995E-2</v>
      </c>
      <c r="R227" s="2">
        <v>0.10930244</v>
      </c>
      <c r="S227" s="2">
        <v>0.18971834000000001</v>
      </c>
      <c r="T227" s="2">
        <v>0.20521692</v>
      </c>
      <c r="U227" s="2">
        <v>0.18483875</v>
      </c>
      <c r="V227" s="2">
        <v>8.5660220000000065E-2</v>
      </c>
    </row>
    <row r="228" spans="2:22" x14ac:dyDescent="0.2">
      <c r="B228">
        <v>207</v>
      </c>
      <c r="C228" s="5">
        <v>27.25</v>
      </c>
      <c r="D228" s="2">
        <v>0.67856150999999998</v>
      </c>
      <c r="E228" s="2">
        <v>0.20850120999999999</v>
      </c>
      <c r="F228" s="2">
        <v>0.11293728000000003</v>
      </c>
      <c r="H228" s="5">
        <v>141.94999999999999</v>
      </c>
      <c r="I228" s="2">
        <v>7.6955029999999994E-2</v>
      </c>
      <c r="J228" s="2">
        <v>0.15660806999999999</v>
      </c>
      <c r="K228" s="2">
        <v>0.26374683999999998</v>
      </c>
      <c r="L228" s="2">
        <v>0.35250522000000001</v>
      </c>
      <c r="M228" s="2">
        <v>0.1501848400000001</v>
      </c>
      <c r="O228" s="5">
        <v>379.1</v>
      </c>
      <c r="P228" s="2">
        <v>0.14856256000000001</v>
      </c>
      <c r="Q228" s="2">
        <v>7.5432760000000001E-2</v>
      </c>
      <c r="R228" s="2">
        <v>0.10906314</v>
      </c>
      <c r="S228" s="2">
        <v>0.19021065000000001</v>
      </c>
      <c r="T228" s="2">
        <v>0.20582766</v>
      </c>
      <c r="U228" s="2">
        <v>0.18504424</v>
      </c>
      <c r="V228" s="2">
        <v>8.5858990000000079E-2</v>
      </c>
    </row>
    <row r="229" spans="2:22" x14ac:dyDescent="0.2">
      <c r="B229">
        <v>208</v>
      </c>
      <c r="C229" s="5">
        <v>27.333300000000001</v>
      </c>
      <c r="D229" s="2">
        <v>0.67766936</v>
      </c>
      <c r="E229" s="2">
        <v>0.20870854999999999</v>
      </c>
      <c r="F229" s="2">
        <v>0.11362209000000001</v>
      </c>
      <c r="H229" s="5">
        <v>142.4667</v>
      </c>
      <c r="I229" s="2">
        <v>7.6205010000000004E-2</v>
      </c>
      <c r="J229" s="2">
        <v>0.15541385999999999</v>
      </c>
      <c r="K229" s="2">
        <v>0.26471303000000002</v>
      </c>
      <c r="L229" s="2">
        <v>0.35303725000000002</v>
      </c>
      <c r="M229" s="2">
        <v>0.15063084999999998</v>
      </c>
      <c r="O229" s="5">
        <v>380.4</v>
      </c>
      <c r="P229" s="2">
        <v>0.14775099</v>
      </c>
      <c r="Q229" s="2">
        <v>7.4976319999999999E-2</v>
      </c>
      <c r="R229" s="2">
        <v>0.10882383</v>
      </c>
      <c r="S229" s="2">
        <v>0.19070296</v>
      </c>
      <c r="T229" s="2">
        <v>0.20643839999999999</v>
      </c>
      <c r="U229" s="2">
        <v>0.18524972000000001</v>
      </c>
      <c r="V229" s="2">
        <v>8.6057779999999973E-2</v>
      </c>
    </row>
    <row r="230" spans="2:22" x14ac:dyDescent="0.2">
      <c r="B230">
        <v>209</v>
      </c>
      <c r="C230" s="5">
        <v>27.416699999999999</v>
      </c>
      <c r="D230" s="2">
        <v>0.67677721999999996</v>
      </c>
      <c r="E230" s="2">
        <v>0.20891588999999999</v>
      </c>
      <c r="F230" s="2">
        <v>0.11430689000000005</v>
      </c>
      <c r="H230" s="5">
        <v>142.98330000000001</v>
      </c>
      <c r="I230" s="2">
        <v>7.545499E-2</v>
      </c>
      <c r="J230" s="2">
        <v>0.15421965000000001</v>
      </c>
      <c r="K230" s="2">
        <v>0.26567922999999999</v>
      </c>
      <c r="L230" s="2">
        <v>0.35356927999999999</v>
      </c>
      <c r="M230" s="2">
        <v>0.15107685000000004</v>
      </c>
      <c r="O230" s="5">
        <v>381.7</v>
      </c>
      <c r="P230" s="2">
        <v>0.14693941999999999</v>
      </c>
      <c r="Q230" s="2">
        <v>7.4519879999999997E-2</v>
      </c>
      <c r="R230" s="2">
        <v>0.10858452</v>
      </c>
      <c r="S230" s="2">
        <v>0.19119527</v>
      </c>
      <c r="T230" s="2">
        <v>0.20704913999999999</v>
      </c>
      <c r="U230" s="2">
        <v>0.18545521000000001</v>
      </c>
      <c r="V230" s="2">
        <v>8.6256560000000038E-2</v>
      </c>
    </row>
    <row r="231" spans="2:22" x14ac:dyDescent="0.2">
      <c r="B231">
        <v>210</v>
      </c>
      <c r="C231" s="5">
        <v>27.5</v>
      </c>
      <c r="D231" s="2">
        <v>0.67588506999999998</v>
      </c>
      <c r="E231" s="2">
        <v>0.20912322999999999</v>
      </c>
      <c r="F231" s="2">
        <v>0.11499170000000003</v>
      </c>
      <c r="H231" s="5">
        <v>143.5</v>
      </c>
      <c r="I231" s="2">
        <v>7.4704969999999996E-2</v>
      </c>
      <c r="J231" s="2">
        <v>0.15302545000000001</v>
      </c>
      <c r="K231" s="2">
        <v>0.26664542000000002</v>
      </c>
      <c r="L231" s="2">
        <v>0.35410131</v>
      </c>
      <c r="M231" s="2">
        <v>0.15152284999999999</v>
      </c>
      <c r="O231" s="5">
        <v>383</v>
      </c>
      <c r="P231" s="2">
        <v>0.14612785</v>
      </c>
      <c r="Q231" s="2">
        <v>7.4063439999999994E-2</v>
      </c>
      <c r="R231" s="2">
        <v>0.10834521</v>
      </c>
      <c r="S231" s="2">
        <v>0.19168758</v>
      </c>
      <c r="T231" s="2">
        <v>0.20765987999999999</v>
      </c>
      <c r="U231" s="2">
        <v>0.18566070000000001</v>
      </c>
      <c r="V231" s="2">
        <v>8.6455339999999992E-2</v>
      </c>
    </row>
    <row r="232" spans="2:22" x14ac:dyDescent="0.2">
      <c r="B232">
        <v>211</v>
      </c>
      <c r="C232" s="5">
        <v>27.583300000000001</v>
      </c>
      <c r="D232" s="2">
        <v>0.67499292</v>
      </c>
      <c r="E232" s="2">
        <v>0.20933056999999999</v>
      </c>
      <c r="F232" s="2">
        <v>0.11567651000000001</v>
      </c>
      <c r="H232" s="5">
        <v>144.01669999999999</v>
      </c>
      <c r="I232" s="2">
        <v>7.3954950000000005E-2</v>
      </c>
      <c r="J232" s="2">
        <v>0.15183124000000001</v>
      </c>
      <c r="K232" s="2">
        <v>0.26761161999999999</v>
      </c>
      <c r="L232" s="2">
        <v>0.35463334000000002</v>
      </c>
      <c r="M232" s="2">
        <v>0.15196885000000004</v>
      </c>
      <c r="O232" s="5">
        <v>384.3</v>
      </c>
      <c r="P232" s="2">
        <v>0.14531627999999999</v>
      </c>
      <c r="Q232" s="2">
        <v>7.360701E-2</v>
      </c>
      <c r="R232" s="2">
        <v>0.1081059</v>
      </c>
      <c r="S232" s="2">
        <v>0.19217988999999999</v>
      </c>
      <c r="T232" s="2">
        <v>0.20827061999999999</v>
      </c>
      <c r="U232" s="2">
        <v>0.18586618999999999</v>
      </c>
      <c r="V232" s="2">
        <v>8.6654110000000006E-2</v>
      </c>
    </row>
    <row r="233" spans="2:22" x14ac:dyDescent="0.2">
      <c r="B233">
        <v>212</v>
      </c>
      <c r="C233" s="5">
        <v>27.666699999999999</v>
      </c>
      <c r="D233" s="2">
        <v>0.67410077000000002</v>
      </c>
      <c r="E233" s="2">
        <v>0.20953791999999999</v>
      </c>
      <c r="F233" s="2">
        <v>0.11636131000000005</v>
      </c>
      <c r="H233" s="5">
        <v>144.5333</v>
      </c>
      <c r="I233" s="2">
        <v>7.3204930000000001E-2</v>
      </c>
      <c r="J233" s="2">
        <v>0.15063703000000001</v>
      </c>
      <c r="K233" s="2">
        <v>0.26857780999999997</v>
      </c>
      <c r="L233" s="2">
        <v>0.35516536999999998</v>
      </c>
      <c r="M233" s="2">
        <v>0.15241486000000004</v>
      </c>
      <c r="O233" s="5">
        <v>385.6</v>
      </c>
      <c r="P233" s="2">
        <v>0.14450471000000001</v>
      </c>
      <c r="Q233" s="2">
        <v>7.3150569999999998E-2</v>
      </c>
      <c r="R233" s="2">
        <v>0.10786660000000001</v>
      </c>
      <c r="S233" s="2">
        <v>0.19267219999999999</v>
      </c>
      <c r="T233" s="2">
        <v>0.20888135999999999</v>
      </c>
      <c r="U233" s="2">
        <v>0.18607166999999999</v>
      </c>
      <c r="V233" s="2">
        <v>8.685288999999996E-2</v>
      </c>
    </row>
    <row r="234" spans="2:22" x14ac:dyDescent="0.2">
      <c r="B234">
        <v>213</v>
      </c>
      <c r="C234" s="5">
        <v>27.75</v>
      </c>
      <c r="D234" s="2">
        <v>0.67320862000000004</v>
      </c>
      <c r="E234" s="2">
        <v>0.20974525999999999</v>
      </c>
      <c r="F234" s="2">
        <v>0.11704611999999992</v>
      </c>
      <c r="H234" s="5">
        <v>145.05000000000001</v>
      </c>
      <c r="I234" s="2">
        <v>7.2454909999999997E-2</v>
      </c>
      <c r="J234" s="2">
        <v>0.14944282</v>
      </c>
      <c r="K234" s="2">
        <v>0.26954401</v>
      </c>
      <c r="L234" s="2">
        <v>0.3556974</v>
      </c>
      <c r="M234" s="2">
        <v>0.15286085999999999</v>
      </c>
      <c r="O234" s="5">
        <v>386.9</v>
      </c>
      <c r="P234" s="2">
        <v>0.14369314</v>
      </c>
      <c r="Q234" s="2">
        <v>7.2694129999999996E-2</v>
      </c>
      <c r="R234" s="2">
        <v>0.10762729</v>
      </c>
      <c r="S234" s="2">
        <v>0.19316451000000001</v>
      </c>
      <c r="T234" s="2">
        <v>0.20949209999999999</v>
      </c>
      <c r="U234" s="2">
        <v>0.18627716</v>
      </c>
      <c r="V234" s="2">
        <v>8.7051669999999914E-2</v>
      </c>
    </row>
    <row r="235" spans="2:22" x14ac:dyDescent="0.2">
      <c r="B235">
        <v>214</v>
      </c>
      <c r="C235" s="5">
        <v>27.833300000000001</v>
      </c>
      <c r="D235" s="2">
        <v>0.67231647000000005</v>
      </c>
      <c r="E235" s="2">
        <v>0.20995259999999999</v>
      </c>
      <c r="F235" s="2">
        <v>0.11773093000000001</v>
      </c>
      <c r="H235" s="5">
        <v>145.5667</v>
      </c>
      <c r="I235" s="2">
        <v>7.1704889999999993E-2</v>
      </c>
      <c r="J235" s="2">
        <v>0.14824861</v>
      </c>
      <c r="K235" s="2">
        <v>0.27051019999999998</v>
      </c>
      <c r="L235" s="2">
        <v>0.35622943000000001</v>
      </c>
      <c r="M235" s="2">
        <v>0.15330686999999998</v>
      </c>
      <c r="O235" s="5">
        <v>388.2</v>
      </c>
      <c r="P235" s="2">
        <v>0.14288157000000001</v>
      </c>
      <c r="Q235" s="2">
        <v>7.2237689999999993E-2</v>
      </c>
      <c r="R235" s="2">
        <v>0.10738797999999999</v>
      </c>
      <c r="S235" s="2">
        <v>0.19365682000000001</v>
      </c>
      <c r="T235" s="2">
        <v>0.21010284000000001</v>
      </c>
      <c r="U235" s="2">
        <v>0.18648265</v>
      </c>
      <c r="V235" s="2">
        <v>8.725045000000009E-2</v>
      </c>
    </row>
    <row r="236" spans="2:22" x14ac:dyDescent="0.2">
      <c r="B236">
        <v>215</v>
      </c>
      <c r="C236" s="5">
        <v>27.916699999999999</v>
      </c>
      <c r="D236" s="2">
        <v>0.67142433000000001</v>
      </c>
      <c r="E236" s="2">
        <v>0.21015993999999999</v>
      </c>
      <c r="F236" s="2">
        <v>0.11841572999999994</v>
      </c>
      <c r="H236" s="5">
        <v>146.08330000000001</v>
      </c>
      <c r="I236" s="2">
        <v>7.0954870000000003E-2</v>
      </c>
      <c r="J236" s="2">
        <v>0.14705441</v>
      </c>
      <c r="K236" s="2">
        <v>0.27147640000000001</v>
      </c>
      <c r="L236" s="2">
        <v>0.35676145999999997</v>
      </c>
      <c r="M236" s="2">
        <v>0.15375285999999999</v>
      </c>
      <c r="O236" s="5">
        <v>389.5</v>
      </c>
      <c r="P236" s="2">
        <v>0.14206999000000001</v>
      </c>
      <c r="Q236" s="2">
        <v>7.178126E-2</v>
      </c>
      <c r="R236" s="2">
        <v>0.10714867</v>
      </c>
      <c r="S236" s="2">
        <v>0.19414913</v>
      </c>
      <c r="T236" s="2">
        <v>0.21071358000000001</v>
      </c>
      <c r="U236" s="2">
        <v>0.18668814</v>
      </c>
      <c r="V236" s="2">
        <v>8.7449230000000044E-2</v>
      </c>
    </row>
    <row r="237" spans="2:22" x14ac:dyDescent="0.2">
      <c r="B237">
        <v>216</v>
      </c>
      <c r="C237" s="5">
        <v>28</v>
      </c>
      <c r="D237" s="2">
        <v>0.67053218000000003</v>
      </c>
      <c r="E237" s="2">
        <v>0.21036727999999999</v>
      </c>
      <c r="F237" s="2">
        <v>0.11910054000000003</v>
      </c>
      <c r="H237" s="5">
        <v>146.6</v>
      </c>
      <c r="I237" s="2">
        <v>7.0204849999999999E-2</v>
      </c>
      <c r="J237" s="2">
        <v>0.1458602</v>
      </c>
      <c r="K237" s="2">
        <v>0.27244258999999998</v>
      </c>
      <c r="L237" s="2">
        <v>0.35729348999999999</v>
      </c>
      <c r="M237" s="2">
        <v>0.1541988700000001</v>
      </c>
      <c r="O237" s="5">
        <v>390.8</v>
      </c>
      <c r="P237" s="2">
        <v>0.14125842</v>
      </c>
      <c r="Q237" s="2">
        <v>7.1324819999999997E-2</v>
      </c>
      <c r="R237" s="2">
        <v>0.10690935999999999</v>
      </c>
      <c r="S237" s="2">
        <v>0.19464144</v>
      </c>
      <c r="T237" s="2">
        <v>0.21132432000000001</v>
      </c>
      <c r="U237" s="2">
        <v>0.18689362000000001</v>
      </c>
      <c r="V237" s="2">
        <v>8.7648019999999938E-2</v>
      </c>
    </row>
    <row r="238" spans="2:22" x14ac:dyDescent="0.2">
      <c r="B238">
        <v>217</v>
      </c>
      <c r="C238" s="5">
        <v>28.083300000000001</v>
      </c>
      <c r="D238" s="2">
        <v>0.66964003000000005</v>
      </c>
      <c r="E238" s="2">
        <v>0.21057461999999999</v>
      </c>
      <c r="F238" s="2">
        <v>0.1197853499999999</v>
      </c>
      <c r="H238" s="5">
        <v>147.11670000000001</v>
      </c>
      <c r="I238" s="2">
        <v>6.9454829999999995E-2</v>
      </c>
      <c r="J238" s="2">
        <v>0.14466598999999999</v>
      </c>
      <c r="K238" s="2">
        <v>0.27340879000000001</v>
      </c>
      <c r="L238" s="2">
        <v>0.35782551000000001</v>
      </c>
      <c r="M238" s="2">
        <v>0.15464487999999998</v>
      </c>
      <c r="O238" s="5">
        <v>392.1</v>
      </c>
      <c r="P238" s="2">
        <v>0.14044685000000001</v>
      </c>
      <c r="Q238" s="2">
        <v>7.0868379999999995E-2</v>
      </c>
      <c r="R238" s="2">
        <v>0.10667006</v>
      </c>
      <c r="S238" s="2">
        <v>0.19513374999999999</v>
      </c>
      <c r="T238" s="2">
        <v>0.21193506000000001</v>
      </c>
      <c r="U238" s="2">
        <v>0.18709911000000001</v>
      </c>
      <c r="V238" s="2">
        <v>8.7846789999999841E-2</v>
      </c>
    </row>
    <row r="239" spans="2:22" x14ac:dyDescent="0.2">
      <c r="B239">
        <v>218</v>
      </c>
      <c r="C239" s="5">
        <v>28.166699999999999</v>
      </c>
      <c r="D239" s="2">
        <v>0.66874787999999996</v>
      </c>
      <c r="E239" s="2">
        <v>0.21078195999999999</v>
      </c>
      <c r="F239" s="2">
        <v>0.12047015999999999</v>
      </c>
      <c r="H239" s="5">
        <v>147.63329999999999</v>
      </c>
      <c r="I239" s="2">
        <v>6.8704810000000005E-2</v>
      </c>
      <c r="J239" s="2">
        <v>0.14347177999999999</v>
      </c>
      <c r="K239" s="2">
        <v>0.27437497999999999</v>
      </c>
      <c r="L239" s="2">
        <v>0.35835753999999997</v>
      </c>
      <c r="M239" s="2">
        <v>0.15509089000000009</v>
      </c>
      <c r="O239" s="5">
        <v>393.4</v>
      </c>
      <c r="P239" s="2">
        <v>0.13963528</v>
      </c>
      <c r="Q239" s="2">
        <v>7.0411950000000001E-2</v>
      </c>
      <c r="R239" s="2">
        <v>0.10643075</v>
      </c>
      <c r="S239" s="2">
        <v>0.19562605999999999</v>
      </c>
      <c r="T239" s="2">
        <v>0.21254580000000001</v>
      </c>
      <c r="U239" s="2">
        <v>0.18730459999999999</v>
      </c>
      <c r="V239" s="2">
        <v>8.8045560000000078E-2</v>
      </c>
    </row>
    <row r="240" spans="2:22" x14ac:dyDescent="0.2">
      <c r="B240">
        <v>219</v>
      </c>
      <c r="C240" s="5">
        <v>28.25</v>
      </c>
      <c r="D240" s="2">
        <v>0.66785572999999998</v>
      </c>
      <c r="E240" s="2">
        <v>0.21098929999999999</v>
      </c>
      <c r="F240" s="2">
        <v>0.12115497000000008</v>
      </c>
      <c r="H240" s="5">
        <v>148.15</v>
      </c>
      <c r="I240" s="2">
        <v>6.7954790000000001E-2</v>
      </c>
      <c r="J240" s="2">
        <v>0.14227757999999999</v>
      </c>
      <c r="K240" s="2">
        <v>0.27534118000000002</v>
      </c>
      <c r="L240" s="2">
        <v>0.35888956999999999</v>
      </c>
      <c r="M240" s="2">
        <v>0.15553687999999999</v>
      </c>
      <c r="O240" s="5">
        <v>394.7</v>
      </c>
      <c r="P240" s="2">
        <v>0.13882370999999999</v>
      </c>
      <c r="Q240" s="2">
        <v>6.9955509999999999E-2</v>
      </c>
      <c r="R240" s="2">
        <v>0.10619144</v>
      </c>
      <c r="S240" s="2">
        <v>0.19611836999999999</v>
      </c>
      <c r="T240" s="2">
        <v>0.21315654000000001</v>
      </c>
      <c r="U240" s="2">
        <v>0.18751008999999999</v>
      </c>
      <c r="V240" s="2">
        <v>8.8244340000000143E-2</v>
      </c>
    </row>
    <row r="241" spans="2:22" x14ac:dyDescent="0.2">
      <c r="B241">
        <v>220</v>
      </c>
      <c r="C241" s="5">
        <v>28.333300000000001</v>
      </c>
      <c r="D241" s="2">
        <v>0.66696359000000005</v>
      </c>
      <c r="E241" s="2">
        <v>0.21119663999999999</v>
      </c>
      <c r="F241" s="2">
        <v>0.12183977000000001</v>
      </c>
      <c r="H241" s="5">
        <v>148.66669999999999</v>
      </c>
      <c r="I241" s="2">
        <v>6.7204769999999997E-2</v>
      </c>
      <c r="J241" s="2">
        <v>0.14108337000000001</v>
      </c>
      <c r="K241" s="2">
        <v>0.27630737</v>
      </c>
      <c r="L241" s="2">
        <v>0.35942160000000001</v>
      </c>
      <c r="M241" s="2">
        <v>0.15598288999999999</v>
      </c>
      <c r="O241" s="5">
        <v>396</v>
      </c>
      <c r="P241" s="2">
        <v>0.13801214000000001</v>
      </c>
      <c r="Q241" s="2">
        <v>6.9499069999999996E-2</v>
      </c>
      <c r="R241" s="2">
        <v>0.10595213000000001</v>
      </c>
      <c r="S241" s="2">
        <v>0.19661068000000001</v>
      </c>
      <c r="T241" s="2">
        <v>0.21376728</v>
      </c>
      <c r="U241" s="2">
        <v>0.18771557</v>
      </c>
      <c r="V241" s="2">
        <v>8.8443129999999925E-2</v>
      </c>
    </row>
    <row r="242" spans="2:22" x14ac:dyDescent="0.2">
      <c r="B242">
        <v>221</v>
      </c>
      <c r="C242" s="5">
        <v>28.416699999999999</v>
      </c>
      <c r="D242" s="2">
        <v>0.66607143999999996</v>
      </c>
      <c r="E242" s="2">
        <v>0.21140397999999999</v>
      </c>
      <c r="F242" s="2">
        <v>0.12252458000000011</v>
      </c>
      <c r="H242" s="5">
        <v>149.1833</v>
      </c>
      <c r="I242" s="2">
        <v>6.6454750000000007E-2</v>
      </c>
      <c r="J242" s="2">
        <v>0.13988916000000001</v>
      </c>
      <c r="K242" s="2">
        <v>0.27727357000000002</v>
      </c>
      <c r="L242" s="2">
        <v>0.35995363000000002</v>
      </c>
      <c r="M242" s="2">
        <v>0.15642888999999993</v>
      </c>
      <c r="O242" s="5">
        <v>397.3</v>
      </c>
      <c r="P242" s="2">
        <v>0.13720056999999999</v>
      </c>
      <c r="Q242" s="2">
        <v>6.9042629999999994E-2</v>
      </c>
      <c r="R242" s="2">
        <v>0.10571282</v>
      </c>
      <c r="S242" s="2">
        <v>0.19710299000000001</v>
      </c>
      <c r="T242" s="2">
        <v>0.21437802</v>
      </c>
      <c r="U242" s="2">
        <v>0.18792106</v>
      </c>
      <c r="V242" s="2">
        <v>8.8641910000000101E-2</v>
      </c>
    </row>
    <row r="243" spans="2:22" x14ac:dyDescent="0.2">
      <c r="B243">
        <v>222</v>
      </c>
      <c r="C243" s="5">
        <v>28.5</v>
      </c>
      <c r="D243" s="2">
        <v>0.66517928999999998</v>
      </c>
      <c r="E243" s="2">
        <v>0.21161131999999999</v>
      </c>
      <c r="F243" s="2">
        <v>0.12320938999999997</v>
      </c>
      <c r="H243" s="5">
        <v>149.69999999999999</v>
      </c>
      <c r="I243" s="2">
        <v>6.5704730000000003E-2</v>
      </c>
      <c r="J243" s="2">
        <v>0.13869495000000001</v>
      </c>
      <c r="K243" s="2">
        <v>0.27823976</v>
      </c>
      <c r="L243" s="2">
        <v>0.36048565999999999</v>
      </c>
      <c r="M243" s="2">
        <v>0.15687490000000004</v>
      </c>
      <c r="O243" s="5">
        <v>398.6</v>
      </c>
      <c r="P243" s="2">
        <v>0.13638900000000001</v>
      </c>
      <c r="Q243" s="2">
        <v>6.85862E-2</v>
      </c>
      <c r="R243" s="2">
        <v>0.10547352</v>
      </c>
      <c r="S243" s="2">
        <v>0.1975953</v>
      </c>
      <c r="T243" s="2">
        <v>0.21498876</v>
      </c>
      <c r="U243" s="2">
        <v>0.18812655</v>
      </c>
      <c r="V243" s="2">
        <v>8.8840669999999955E-2</v>
      </c>
    </row>
    <row r="244" spans="2:22" x14ac:dyDescent="0.2">
      <c r="B244">
        <v>223</v>
      </c>
      <c r="C244" s="5">
        <v>28.583300000000001</v>
      </c>
      <c r="D244" s="2">
        <v>0.66428714</v>
      </c>
      <c r="E244" s="2">
        <v>0.21181865999999999</v>
      </c>
      <c r="F244" s="2">
        <v>0.12389420000000007</v>
      </c>
      <c r="H244" s="5">
        <v>150.2167</v>
      </c>
      <c r="I244" s="2">
        <v>6.4954709999999999E-2</v>
      </c>
      <c r="J244" s="2">
        <v>0.13750074000000001</v>
      </c>
      <c r="K244" s="2">
        <v>0.27920595999999998</v>
      </c>
      <c r="L244" s="2">
        <v>0.36101769</v>
      </c>
      <c r="M244" s="2">
        <v>0.15732089999999999</v>
      </c>
      <c r="O244" s="5">
        <v>399.9</v>
      </c>
      <c r="P244" s="2">
        <v>0.13557743</v>
      </c>
      <c r="Q244" s="2">
        <v>6.8129759999999998E-2</v>
      </c>
      <c r="R244" s="2">
        <v>0.10523420999999999</v>
      </c>
      <c r="S244" s="2">
        <v>0.19808761</v>
      </c>
      <c r="T244" s="2">
        <v>0.2155995</v>
      </c>
      <c r="U244" s="2">
        <v>0.18833204000000001</v>
      </c>
      <c r="V244" s="2">
        <v>8.9039449999999909E-2</v>
      </c>
    </row>
    <row r="245" spans="2:22" x14ac:dyDescent="0.2">
      <c r="B245">
        <v>224</v>
      </c>
      <c r="C245" s="5">
        <v>28.666699999999999</v>
      </c>
      <c r="D245" s="2">
        <v>0.66339499000000002</v>
      </c>
      <c r="E245" s="2">
        <v>0.21202599999999999</v>
      </c>
      <c r="F245" s="2">
        <v>0.12457900999999993</v>
      </c>
      <c r="H245" s="5">
        <v>150.73330000000001</v>
      </c>
      <c r="I245" s="2">
        <v>6.4204689999999995E-2</v>
      </c>
      <c r="J245" s="2">
        <v>0.13630654</v>
      </c>
      <c r="K245" s="2">
        <v>0.28017215000000001</v>
      </c>
      <c r="L245" s="2">
        <v>0.36154972000000002</v>
      </c>
      <c r="M245" s="2">
        <v>0.15776689999999993</v>
      </c>
      <c r="O245" s="5">
        <v>401.2</v>
      </c>
      <c r="P245" s="2">
        <v>0.13476584999999999</v>
      </c>
      <c r="Q245" s="2">
        <v>6.7673319999999995E-2</v>
      </c>
      <c r="R245" s="2">
        <v>0.1049949</v>
      </c>
      <c r="S245" s="2">
        <v>0.19857991999999999</v>
      </c>
      <c r="T245" s="2">
        <v>0.21621024</v>
      </c>
      <c r="U245" s="2">
        <v>0.18853751999999999</v>
      </c>
      <c r="V245" s="2">
        <v>8.9238249999999963E-2</v>
      </c>
    </row>
    <row r="246" spans="2:22" x14ac:dyDescent="0.2">
      <c r="B246">
        <v>225</v>
      </c>
      <c r="C246" s="5">
        <v>28.75</v>
      </c>
      <c r="D246" s="2">
        <v>0.66250284999999998</v>
      </c>
      <c r="E246" s="2">
        <v>0.21223333999999999</v>
      </c>
      <c r="F246" s="2">
        <v>0.12526381000000009</v>
      </c>
      <c r="H246" s="5">
        <v>151.25</v>
      </c>
      <c r="I246" s="2">
        <v>6.3454670000000005E-2</v>
      </c>
      <c r="J246" s="2">
        <v>0.13511233</v>
      </c>
      <c r="K246" s="2">
        <v>0.28113834999999998</v>
      </c>
      <c r="L246" s="2">
        <v>0.36208174999999998</v>
      </c>
      <c r="M246" s="2">
        <v>0.1582129000000001</v>
      </c>
      <c r="O246" s="5">
        <v>402.5</v>
      </c>
      <c r="P246" s="2">
        <v>0.13395428000000001</v>
      </c>
      <c r="Q246" s="2">
        <v>6.7216880000000007E-2</v>
      </c>
      <c r="R246" s="2">
        <v>0.10475559</v>
      </c>
      <c r="S246" s="2">
        <v>0.19907222999999999</v>
      </c>
      <c r="T246" s="2">
        <v>0.21682098</v>
      </c>
      <c r="U246" s="2">
        <v>0.18874300999999999</v>
      </c>
      <c r="V246" s="2">
        <v>8.9437030000000028E-2</v>
      </c>
    </row>
    <row r="247" spans="2:22" x14ac:dyDescent="0.2">
      <c r="B247">
        <v>226</v>
      </c>
      <c r="C247" s="5">
        <v>28.833300000000001</v>
      </c>
      <c r="D247" s="2">
        <v>0.6616107</v>
      </c>
      <c r="E247" s="2">
        <v>0.21244067999999999</v>
      </c>
      <c r="F247" s="2">
        <v>0.12594861999999996</v>
      </c>
      <c r="H247" s="5">
        <v>151.76669999999999</v>
      </c>
      <c r="I247" s="2">
        <v>6.2704640000000006E-2</v>
      </c>
      <c r="J247" s="2">
        <v>0.13391812</v>
      </c>
      <c r="K247" s="2">
        <v>0.28210454000000001</v>
      </c>
      <c r="L247" s="2">
        <v>0.36261378</v>
      </c>
      <c r="M247" s="2">
        <v>0.15865891999999993</v>
      </c>
      <c r="O247" s="5">
        <v>403.8</v>
      </c>
      <c r="P247" s="2">
        <v>0.13314271</v>
      </c>
      <c r="Q247" s="2">
        <v>6.6760449999999999E-2</v>
      </c>
      <c r="R247" s="2">
        <v>0.10451629</v>
      </c>
      <c r="S247" s="2">
        <v>0.19956454000000001</v>
      </c>
      <c r="T247" s="2">
        <v>0.21743171999999999</v>
      </c>
      <c r="U247" s="2">
        <v>0.18894849999999999</v>
      </c>
      <c r="V247" s="2">
        <v>8.9635789999999993E-2</v>
      </c>
    </row>
    <row r="248" spans="2:22" x14ac:dyDescent="0.2">
      <c r="B248">
        <v>227</v>
      </c>
      <c r="C248" s="5">
        <v>28.916699999999999</v>
      </c>
      <c r="D248" s="2">
        <v>0.66071855000000002</v>
      </c>
      <c r="E248" s="2">
        <v>0.21264802999999999</v>
      </c>
      <c r="F248" s="2">
        <v>0.12663342</v>
      </c>
      <c r="H248" s="5">
        <v>152.2833</v>
      </c>
      <c r="I248" s="2">
        <v>6.1954620000000002E-2</v>
      </c>
      <c r="J248" s="2">
        <v>0.13272391</v>
      </c>
      <c r="K248" s="2">
        <v>0.28307073999999999</v>
      </c>
      <c r="L248" s="2">
        <v>0.36314581000000001</v>
      </c>
      <c r="M248" s="2">
        <v>0.15910491999999998</v>
      </c>
      <c r="O248" s="5">
        <v>405.1</v>
      </c>
      <c r="P248" s="2">
        <v>0.13233114000000001</v>
      </c>
      <c r="Q248" s="2">
        <v>6.6304009999999997E-2</v>
      </c>
      <c r="R248" s="2">
        <v>0.10427698000000001</v>
      </c>
      <c r="S248" s="2">
        <v>0.20005685000000001</v>
      </c>
      <c r="T248" s="2">
        <v>0.21804245999999999</v>
      </c>
      <c r="U248" s="2">
        <v>0.18915398999999999</v>
      </c>
      <c r="V248" s="2">
        <v>8.9834569999999947E-2</v>
      </c>
    </row>
    <row r="249" spans="2:22" x14ac:dyDescent="0.2">
      <c r="B249">
        <v>228</v>
      </c>
      <c r="C249" s="5">
        <v>29</v>
      </c>
      <c r="D249" s="2">
        <v>0.65982640000000004</v>
      </c>
      <c r="E249" s="2">
        <v>0.21285536999999999</v>
      </c>
      <c r="F249" s="2">
        <v>0.12731822999999998</v>
      </c>
      <c r="H249" s="5">
        <v>152.80000000000001</v>
      </c>
      <c r="I249" s="2">
        <v>6.1204599999999998E-2</v>
      </c>
      <c r="J249" s="2">
        <v>0.13152970999999999</v>
      </c>
      <c r="K249" s="2">
        <v>0.28403693000000002</v>
      </c>
      <c r="L249" s="2">
        <v>0.36367783999999997</v>
      </c>
      <c r="M249" s="2">
        <v>0.15955092000000004</v>
      </c>
      <c r="O249" s="5">
        <v>406.4</v>
      </c>
      <c r="P249" s="2">
        <v>0.13151957</v>
      </c>
      <c r="Q249" s="2">
        <v>6.5847569999999994E-2</v>
      </c>
      <c r="R249" s="2">
        <v>0.10403767</v>
      </c>
      <c r="S249" s="2">
        <v>0.20054915000000001</v>
      </c>
      <c r="T249" s="2">
        <v>0.21865319999999999</v>
      </c>
      <c r="U249" s="2">
        <v>0.18935947</v>
      </c>
      <c r="V249" s="2">
        <v>9.0033370000000001E-2</v>
      </c>
    </row>
    <row r="250" spans="2:22" x14ac:dyDescent="0.2">
      <c r="B250">
        <v>229</v>
      </c>
      <c r="C250" s="5">
        <v>29.083300000000001</v>
      </c>
      <c r="D250" s="2">
        <v>0.65893425000000005</v>
      </c>
      <c r="E250" s="2">
        <v>0.21306270999999999</v>
      </c>
      <c r="F250" s="2">
        <v>0.12800303999999996</v>
      </c>
      <c r="H250" s="5">
        <v>153.3167</v>
      </c>
      <c r="I250" s="2">
        <v>6.0454580000000001E-2</v>
      </c>
      <c r="J250" s="2">
        <v>0.13033549999999999</v>
      </c>
      <c r="K250" s="2">
        <v>0.28500312999999999</v>
      </c>
      <c r="L250" s="2">
        <v>0.36420986999999999</v>
      </c>
      <c r="M250" s="2">
        <v>0.15999691999999999</v>
      </c>
      <c r="O250" s="5">
        <v>407.7</v>
      </c>
      <c r="P250" s="2">
        <v>0.13070799999999999</v>
      </c>
      <c r="Q250" s="2">
        <v>6.539114E-2</v>
      </c>
      <c r="R250" s="2">
        <v>0.10379836000000001</v>
      </c>
      <c r="S250" s="2">
        <v>0.20104146000000001</v>
      </c>
      <c r="T250" s="2">
        <v>0.21926393999999999</v>
      </c>
      <c r="U250" s="2">
        <v>0.18956496</v>
      </c>
      <c r="V250" s="2">
        <v>9.0232139999999905E-2</v>
      </c>
    </row>
    <row r="251" spans="2:22" x14ac:dyDescent="0.2">
      <c r="B251">
        <v>230</v>
      </c>
      <c r="C251" s="5">
        <v>29.166699999999999</v>
      </c>
      <c r="D251" s="2">
        <v>0.65804209999999996</v>
      </c>
      <c r="E251" s="2">
        <v>0.21327004999999999</v>
      </c>
      <c r="F251" s="2">
        <v>0.12868785000000005</v>
      </c>
      <c r="H251" s="5">
        <v>153.83330000000001</v>
      </c>
      <c r="I251" s="2">
        <v>5.9704559999999997E-2</v>
      </c>
      <c r="J251" s="2">
        <v>0.12914128999999999</v>
      </c>
      <c r="K251" s="2">
        <v>0.28596933000000002</v>
      </c>
      <c r="L251" s="2">
        <v>0.36474190000000001</v>
      </c>
      <c r="M251" s="2">
        <v>0.16044291999999993</v>
      </c>
      <c r="O251" s="5">
        <v>409</v>
      </c>
      <c r="P251" s="2">
        <v>0.12989643000000001</v>
      </c>
      <c r="Q251" s="2">
        <v>6.4934699999999998E-2</v>
      </c>
      <c r="R251" s="2">
        <v>0.10355905</v>
      </c>
      <c r="S251" s="2">
        <v>0.20153377</v>
      </c>
      <c r="T251" s="2">
        <v>0.21987467999999999</v>
      </c>
      <c r="U251" s="2">
        <v>0.18977045000000001</v>
      </c>
      <c r="V251" s="2">
        <v>9.043091999999997E-2</v>
      </c>
    </row>
    <row r="252" spans="2:22" x14ac:dyDescent="0.2">
      <c r="B252">
        <v>231</v>
      </c>
      <c r="C252" s="5">
        <v>29.25</v>
      </c>
      <c r="D252" s="2">
        <v>0.65714996000000003</v>
      </c>
      <c r="E252" s="2">
        <v>0.21347738999999999</v>
      </c>
      <c r="F252" s="2">
        <v>0.12937264999999998</v>
      </c>
      <c r="H252" s="5">
        <v>154.35</v>
      </c>
      <c r="I252" s="2">
        <v>5.895454E-2</v>
      </c>
      <c r="J252" s="2">
        <v>0.12794707999999999</v>
      </c>
      <c r="K252" s="2">
        <v>0.28693552</v>
      </c>
      <c r="L252" s="2">
        <v>0.36527393000000002</v>
      </c>
      <c r="M252" s="2">
        <v>0.16088893000000004</v>
      </c>
      <c r="O252" s="5">
        <v>410.3</v>
      </c>
      <c r="P252" s="2">
        <v>0.12908486</v>
      </c>
      <c r="Q252" s="2">
        <v>6.4478259999999996E-2</v>
      </c>
      <c r="R252" s="2">
        <v>0.10331975</v>
      </c>
      <c r="S252" s="2">
        <v>0.20202608</v>
      </c>
      <c r="T252" s="2">
        <v>0.22048543000000001</v>
      </c>
      <c r="U252" s="2">
        <v>0.18997594000000001</v>
      </c>
      <c r="V252" s="2">
        <v>9.0629679999999935E-2</v>
      </c>
    </row>
    <row r="253" spans="2:22" x14ac:dyDescent="0.2">
      <c r="B253">
        <v>232</v>
      </c>
      <c r="C253" s="5">
        <v>29.333300000000001</v>
      </c>
      <c r="D253" s="2">
        <v>0.65625781000000005</v>
      </c>
      <c r="E253" s="2">
        <v>0.21368472999999999</v>
      </c>
      <c r="F253" s="2">
        <v>0.13005745999999996</v>
      </c>
      <c r="H253" s="5">
        <v>154.86670000000001</v>
      </c>
      <c r="I253" s="2">
        <v>5.8204520000000003E-2</v>
      </c>
      <c r="J253" s="2">
        <v>0.12675286999999999</v>
      </c>
      <c r="K253" s="2">
        <v>0.28790172000000003</v>
      </c>
      <c r="L253" s="2">
        <v>0.36580595999999999</v>
      </c>
      <c r="M253" s="2">
        <v>0.16133492999999999</v>
      </c>
      <c r="O253" s="5">
        <v>411.6</v>
      </c>
      <c r="P253" s="2">
        <v>0.12827327999999999</v>
      </c>
      <c r="Q253" s="2">
        <v>6.4021819999999993E-2</v>
      </c>
      <c r="R253" s="2">
        <v>0.10308044</v>
      </c>
      <c r="S253" s="2">
        <v>0.20251838999999999</v>
      </c>
      <c r="T253" s="2">
        <v>0.22109617000000001</v>
      </c>
      <c r="U253" s="2">
        <v>0.19018143000000001</v>
      </c>
      <c r="V253" s="2">
        <v>9.082847000000005E-2</v>
      </c>
    </row>
    <row r="254" spans="2:22" x14ac:dyDescent="0.2">
      <c r="B254">
        <v>233</v>
      </c>
      <c r="C254" s="5">
        <v>29.416699999999999</v>
      </c>
      <c r="D254" s="2">
        <v>0.65536565999999996</v>
      </c>
      <c r="E254" s="2">
        <v>0.21389206999999999</v>
      </c>
      <c r="F254" s="2">
        <v>0.13074227000000005</v>
      </c>
      <c r="H254" s="5">
        <v>155.38329999999999</v>
      </c>
      <c r="I254" s="2">
        <v>5.7454499999999999E-2</v>
      </c>
      <c r="J254" s="2">
        <v>0.12555867000000001</v>
      </c>
      <c r="K254" s="2">
        <v>0.28886791000000001</v>
      </c>
      <c r="L254" s="2">
        <v>0.36633799</v>
      </c>
      <c r="M254" s="2">
        <v>0.16178092999999993</v>
      </c>
      <c r="O254" s="5">
        <v>412.9</v>
      </c>
      <c r="P254" s="2">
        <v>0.12746171000000001</v>
      </c>
      <c r="Q254" s="2">
        <v>6.3565389999999999E-2</v>
      </c>
      <c r="R254" s="2">
        <v>0.10284113</v>
      </c>
      <c r="S254" s="2">
        <v>0.20301069999999999</v>
      </c>
      <c r="T254" s="2">
        <v>0.22170691000000001</v>
      </c>
      <c r="U254" s="2">
        <v>0.19038690999999999</v>
      </c>
      <c r="V254" s="2">
        <v>9.1027250000000004E-2</v>
      </c>
    </row>
    <row r="255" spans="2:22" x14ac:dyDescent="0.2">
      <c r="B255">
        <v>234</v>
      </c>
      <c r="C255" s="5">
        <v>29.5</v>
      </c>
      <c r="D255" s="2">
        <v>0.65447350999999998</v>
      </c>
      <c r="E255" s="2">
        <v>0.21409940999999999</v>
      </c>
      <c r="F255" s="2">
        <v>0.13142708000000003</v>
      </c>
      <c r="H255" s="5">
        <v>155.9</v>
      </c>
      <c r="I255" s="2">
        <v>5.6704480000000002E-2</v>
      </c>
      <c r="J255" s="2">
        <v>0.12436446</v>
      </c>
      <c r="K255" s="2">
        <v>0.28983410999999998</v>
      </c>
      <c r="L255" s="2">
        <v>0.36687002000000002</v>
      </c>
      <c r="M255" s="2">
        <v>0.16222692999999999</v>
      </c>
      <c r="O255" s="5">
        <v>414.2</v>
      </c>
      <c r="P255" s="2">
        <v>0.12665013999999999</v>
      </c>
      <c r="Q255" s="2">
        <v>6.3108949999999997E-2</v>
      </c>
      <c r="R255" s="2">
        <v>0.10260182</v>
      </c>
      <c r="S255" s="2">
        <v>0.20350301000000001</v>
      </c>
      <c r="T255" s="2">
        <v>0.22231765000000001</v>
      </c>
      <c r="U255" s="2">
        <v>0.1905924</v>
      </c>
      <c r="V255" s="2">
        <v>9.1226029999999958E-2</v>
      </c>
    </row>
    <row r="256" spans="2:22" x14ac:dyDescent="0.2">
      <c r="B256">
        <v>235</v>
      </c>
      <c r="C256" s="5">
        <v>29.583300000000001</v>
      </c>
      <c r="D256" s="2">
        <v>0.65358136</v>
      </c>
      <c r="E256" s="2">
        <v>0.21430674999999999</v>
      </c>
      <c r="F256" s="2">
        <v>0.13211189000000001</v>
      </c>
      <c r="H256" s="5">
        <v>156.41669999999999</v>
      </c>
      <c r="I256" s="2">
        <v>5.5954459999999998E-2</v>
      </c>
      <c r="J256" s="2">
        <v>0.12317025</v>
      </c>
      <c r="K256" s="2">
        <v>0.29080030000000001</v>
      </c>
      <c r="L256" s="2">
        <v>0.36740204999999998</v>
      </c>
      <c r="M256" s="2">
        <v>0.16267293999999999</v>
      </c>
      <c r="O256" s="5">
        <v>415.5</v>
      </c>
      <c r="P256" s="2">
        <v>0.12583857000000001</v>
      </c>
      <c r="Q256" s="2">
        <v>6.2652509999999995E-2</v>
      </c>
      <c r="R256" s="2">
        <v>0.10236251</v>
      </c>
      <c r="S256" s="2">
        <v>0.20399532000000001</v>
      </c>
      <c r="T256" s="2">
        <v>0.22292839</v>
      </c>
      <c r="U256" s="2">
        <v>0.19079789</v>
      </c>
      <c r="V256" s="2">
        <v>9.1424810000000023E-2</v>
      </c>
    </row>
    <row r="257" spans="2:22" x14ac:dyDescent="0.2">
      <c r="B257">
        <v>236</v>
      </c>
      <c r="C257" s="5">
        <v>29.666699999999999</v>
      </c>
      <c r="D257" s="2">
        <v>0.65268921999999996</v>
      </c>
      <c r="E257" s="2">
        <v>0.21451408999999999</v>
      </c>
      <c r="F257" s="2">
        <v>0.13279669000000005</v>
      </c>
      <c r="H257" s="5">
        <v>156.9333</v>
      </c>
      <c r="I257" s="2">
        <v>5.520444E-2</v>
      </c>
      <c r="J257" s="2">
        <v>0.12197603999999999</v>
      </c>
      <c r="K257" s="2">
        <v>0.29176649999999998</v>
      </c>
      <c r="L257" s="2">
        <v>0.36793407</v>
      </c>
      <c r="M257" s="2">
        <v>0.16311894999999998</v>
      </c>
      <c r="O257" s="5">
        <v>416.8</v>
      </c>
      <c r="P257" s="2">
        <v>0.125027</v>
      </c>
      <c r="Q257" s="2">
        <v>6.2196069999999999E-2</v>
      </c>
      <c r="R257" s="2">
        <v>0.10212321000000001</v>
      </c>
      <c r="S257" s="2">
        <v>0.20448763</v>
      </c>
      <c r="T257" s="2">
        <v>0.22353913</v>
      </c>
      <c r="U257" s="2">
        <v>0.19100338</v>
      </c>
      <c r="V257" s="2">
        <v>9.1623580000000038E-2</v>
      </c>
    </row>
    <row r="258" spans="2:22" x14ac:dyDescent="0.2">
      <c r="B258">
        <v>237</v>
      </c>
      <c r="C258" s="5">
        <v>29.75</v>
      </c>
      <c r="D258" s="2">
        <v>0.65179706999999998</v>
      </c>
      <c r="E258" s="2">
        <v>0.21472142999999999</v>
      </c>
      <c r="F258" s="2">
        <v>0.13348150000000003</v>
      </c>
      <c r="H258" s="5">
        <v>157.44999999999999</v>
      </c>
      <c r="I258" s="2">
        <v>5.4454420000000003E-2</v>
      </c>
      <c r="J258" s="2">
        <v>0.12078184</v>
      </c>
      <c r="K258" s="2">
        <v>0.29273269000000002</v>
      </c>
      <c r="L258" s="2">
        <v>0.36846610000000002</v>
      </c>
      <c r="M258" s="2">
        <v>0.16356494999999993</v>
      </c>
      <c r="O258" s="5">
        <v>418.1</v>
      </c>
      <c r="P258" s="2">
        <v>0.12421543</v>
      </c>
      <c r="Q258" s="2">
        <v>6.1739639999999998E-2</v>
      </c>
      <c r="R258" s="2">
        <v>0.1018839</v>
      </c>
      <c r="S258" s="2">
        <v>0.20497994</v>
      </c>
      <c r="T258" s="2">
        <v>0.22414987</v>
      </c>
      <c r="U258" s="2">
        <v>0.19120886000000001</v>
      </c>
      <c r="V258" s="2">
        <v>9.1822359999999992E-2</v>
      </c>
    </row>
    <row r="259" spans="2:22" x14ac:dyDescent="0.2">
      <c r="B259">
        <v>238</v>
      </c>
      <c r="C259" s="5">
        <v>29.833300000000001</v>
      </c>
      <c r="D259" s="2">
        <v>0.65090492</v>
      </c>
      <c r="E259" s="2">
        <v>0.21492876999999999</v>
      </c>
      <c r="F259" s="2">
        <v>0.13416631000000001</v>
      </c>
      <c r="H259" s="5">
        <v>157.9667</v>
      </c>
      <c r="I259" s="2">
        <v>5.3704399999999999E-2</v>
      </c>
      <c r="J259" s="2">
        <v>0.11958763</v>
      </c>
      <c r="K259" s="2">
        <v>0.29369888999999999</v>
      </c>
      <c r="L259" s="2">
        <v>0.36899812999999998</v>
      </c>
      <c r="M259" s="2">
        <v>0.16401094999999999</v>
      </c>
      <c r="O259" s="5">
        <v>419.4</v>
      </c>
      <c r="P259" s="2">
        <v>0.12340386</v>
      </c>
      <c r="Q259" s="2">
        <v>6.1283200000000003E-2</v>
      </c>
      <c r="R259" s="2">
        <v>0.10164459000000001</v>
      </c>
      <c r="S259" s="2">
        <v>0.20547225</v>
      </c>
      <c r="T259" s="2">
        <v>0.22476061</v>
      </c>
      <c r="U259" s="2">
        <v>0.19141435000000001</v>
      </c>
      <c r="V259" s="2">
        <v>9.2021139999999946E-2</v>
      </c>
    </row>
    <row r="260" spans="2:22" x14ac:dyDescent="0.2">
      <c r="B260">
        <v>239</v>
      </c>
      <c r="C260" s="5">
        <v>29.916699999999999</v>
      </c>
      <c r="D260" s="2">
        <v>0.65001277000000002</v>
      </c>
      <c r="E260" s="2">
        <v>0.21513610999999999</v>
      </c>
      <c r="F260" s="2">
        <v>0.13485111999999999</v>
      </c>
      <c r="H260" s="5">
        <v>158.48330000000001</v>
      </c>
      <c r="I260" s="2">
        <v>5.2954380000000002E-2</v>
      </c>
      <c r="J260" s="2">
        <v>0.11839342</v>
      </c>
      <c r="K260" s="2">
        <v>0.29466508000000002</v>
      </c>
      <c r="L260" s="2">
        <v>0.36953016</v>
      </c>
      <c r="M260" s="2">
        <v>0.16445695999999999</v>
      </c>
      <c r="O260" s="5">
        <v>420.7</v>
      </c>
      <c r="P260" s="2">
        <v>0.12259229000000001</v>
      </c>
      <c r="Q260" s="2">
        <v>6.0826760000000001E-2</v>
      </c>
      <c r="R260" s="2">
        <v>0.10140528</v>
      </c>
      <c r="S260" s="2">
        <v>0.20596455999999999</v>
      </c>
      <c r="T260" s="2">
        <v>0.22537135</v>
      </c>
      <c r="U260" s="2">
        <v>0.19161984000000001</v>
      </c>
      <c r="V260" s="2">
        <v>9.2219920000000011E-2</v>
      </c>
    </row>
    <row r="261" spans="2:22" x14ac:dyDescent="0.2">
      <c r="B261">
        <v>240</v>
      </c>
      <c r="C261" s="5">
        <v>30</v>
      </c>
      <c r="D261" s="2">
        <v>0.64912062000000004</v>
      </c>
      <c r="E261" s="2">
        <v>0.21534344999999999</v>
      </c>
      <c r="F261" s="2">
        <v>0.13553592999999997</v>
      </c>
      <c r="H261" s="5">
        <v>159</v>
      </c>
      <c r="I261" s="2">
        <v>5.2204359999999998E-2</v>
      </c>
      <c r="J261" s="2">
        <v>0.11719921</v>
      </c>
      <c r="K261" s="2">
        <v>0.29563128</v>
      </c>
      <c r="L261" s="2">
        <v>0.37006219000000001</v>
      </c>
      <c r="M261" s="2">
        <v>0.16490296000000004</v>
      </c>
      <c r="O261" s="5">
        <v>422</v>
      </c>
      <c r="P261" s="2">
        <v>0.12178072</v>
      </c>
      <c r="Q261" s="2">
        <v>6.037033E-2</v>
      </c>
      <c r="R261" s="2">
        <v>0.10116596999999999</v>
      </c>
      <c r="S261" s="2">
        <v>0.20645686999999999</v>
      </c>
      <c r="T261" s="2">
        <v>0.22598209</v>
      </c>
      <c r="U261" s="2">
        <v>0.19182532999999999</v>
      </c>
      <c r="V261" s="2">
        <v>9.2418690000000026E-2</v>
      </c>
    </row>
    <row r="262" spans="2:22" x14ac:dyDescent="0.2">
      <c r="B262">
        <v>241</v>
      </c>
      <c r="C262" s="5">
        <v>30.083300000000001</v>
      </c>
      <c r="D262" s="2">
        <v>0.64822848</v>
      </c>
      <c r="E262" s="2">
        <v>0.21555079999999999</v>
      </c>
      <c r="F262" s="2">
        <v>0.13622072000000007</v>
      </c>
      <c r="H262" s="5">
        <v>159.51669999999999</v>
      </c>
      <c r="I262" s="2">
        <v>5.1454340000000001E-2</v>
      </c>
      <c r="J262" s="2">
        <v>0.116005</v>
      </c>
      <c r="K262" s="2">
        <v>0.29659746999999997</v>
      </c>
      <c r="L262" s="2">
        <v>0.37059421999999997</v>
      </c>
      <c r="M262" s="2">
        <v>0.16534897000000004</v>
      </c>
      <c r="O262" s="5">
        <v>423.3</v>
      </c>
      <c r="P262" s="2">
        <v>0.12096914</v>
      </c>
      <c r="Q262" s="2">
        <v>5.9913889999999997E-2</v>
      </c>
      <c r="R262" s="2">
        <v>0.10092667</v>
      </c>
      <c r="S262" s="2">
        <v>0.20694918000000001</v>
      </c>
      <c r="T262" s="2">
        <v>0.22659283</v>
      </c>
      <c r="U262" s="2">
        <v>0.19203081</v>
      </c>
      <c r="V262" s="2">
        <v>9.261748000000003E-2</v>
      </c>
    </row>
    <row r="263" spans="2:22" x14ac:dyDescent="0.2">
      <c r="B263">
        <v>242</v>
      </c>
      <c r="C263" s="5">
        <v>30.166699999999999</v>
      </c>
      <c r="D263" s="2">
        <v>0.64733633000000002</v>
      </c>
      <c r="E263" s="2">
        <v>0.21575813999999999</v>
      </c>
      <c r="F263" s="2">
        <v>0.13690552999999994</v>
      </c>
      <c r="H263" s="5">
        <v>160.0333</v>
      </c>
      <c r="I263" s="2">
        <v>5.0704319999999997E-2</v>
      </c>
      <c r="J263" s="2">
        <v>0.1148108</v>
      </c>
      <c r="K263" s="2">
        <v>0.29756367</v>
      </c>
      <c r="L263" s="2">
        <v>0.37112624999999999</v>
      </c>
      <c r="M263" s="2">
        <v>0.16579495999999994</v>
      </c>
      <c r="O263" s="5">
        <v>424.6</v>
      </c>
      <c r="P263" s="2">
        <v>0.12015757000000001</v>
      </c>
      <c r="Q263" s="2">
        <v>5.9457450000000002E-2</v>
      </c>
      <c r="R263" s="2">
        <v>0.10068736</v>
      </c>
      <c r="S263" s="2">
        <v>0.20744149000000001</v>
      </c>
      <c r="T263" s="2">
        <v>0.22720356999999999</v>
      </c>
      <c r="U263" s="2">
        <v>0.1922363</v>
      </c>
      <c r="V263" s="2">
        <v>9.2816259999999984E-2</v>
      </c>
    </row>
    <row r="264" spans="2:22" x14ac:dyDescent="0.2">
      <c r="B264">
        <v>243</v>
      </c>
      <c r="C264" s="5">
        <v>30.25</v>
      </c>
      <c r="D264" s="2">
        <v>0.64644418000000003</v>
      </c>
      <c r="E264" s="2">
        <v>0.21596547999999999</v>
      </c>
      <c r="F264" s="2">
        <v>0.13759034000000003</v>
      </c>
      <c r="H264" s="5">
        <v>160.55000000000001</v>
      </c>
      <c r="I264" s="2">
        <v>4.99543E-2</v>
      </c>
      <c r="J264" s="2">
        <v>0.11361659</v>
      </c>
      <c r="K264" s="2">
        <v>0.29852985999999998</v>
      </c>
      <c r="L264" s="2">
        <v>0.37165828000000001</v>
      </c>
      <c r="M264" s="2">
        <v>0.16624097000000004</v>
      </c>
      <c r="O264" s="5">
        <v>425.9</v>
      </c>
      <c r="P264" s="2">
        <v>0.11934599999999999</v>
      </c>
      <c r="Q264" s="2">
        <v>5.900101E-2</v>
      </c>
      <c r="R264" s="2">
        <v>0.10044805</v>
      </c>
      <c r="S264" s="2">
        <v>0.2079338</v>
      </c>
      <c r="T264" s="2">
        <v>0.22781430999999999</v>
      </c>
      <c r="U264" s="2">
        <v>0.19244179</v>
      </c>
      <c r="V264" s="2">
        <v>9.3015040000000049E-2</v>
      </c>
    </row>
    <row r="265" spans="2:22" x14ac:dyDescent="0.2">
      <c r="B265">
        <v>244</v>
      </c>
      <c r="C265" s="5">
        <v>30.333300000000001</v>
      </c>
      <c r="D265" s="2">
        <v>0.64555203000000005</v>
      </c>
      <c r="E265" s="2">
        <v>0.21617281999999999</v>
      </c>
      <c r="F265" s="2">
        <v>0.1382751499999999</v>
      </c>
      <c r="H265" s="5">
        <v>161.0667</v>
      </c>
      <c r="I265" s="2">
        <v>4.9204280000000003E-2</v>
      </c>
      <c r="J265" s="2">
        <v>0.11242238</v>
      </c>
      <c r="K265" s="2">
        <v>0.29949606000000001</v>
      </c>
      <c r="L265" s="2">
        <v>0.37219031000000002</v>
      </c>
      <c r="M265" s="2">
        <v>0.16668696999999999</v>
      </c>
      <c r="O265" s="5">
        <v>427.2</v>
      </c>
      <c r="P265" s="2">
        <v>0.11853443</v>
      </c>
      <c r="Q265" s="2">
        <v>5.8544579999999999E-2</v>
      </c>
      <c r="R265" s="2">
        <v>0.10020874</v>
      </c>
      <c r="S265" s="2">
        <v>0.20842611</v>
      </c>
      <c r="T265" s="2">
        <v>0.22842504999999999</v>
      </c>
      <c r="U265" s="2">
        <v>0.19264728</v>
      </c>
      <c r="V265" s="2">
        <v>9.3213810000000064E-2</v>
      </c>
    </row>
    <row r="266" spans="2:22" x14ac:dyDescent="0.2">
      <c r="B266">
        <v>245</v>
      </c>
      <c r="C266" s="5">
        <v>30.416699999999999</v>
      </c>
      <c r="D266" s="2">
        <v>0.64465987999999996</v>
      </c>
      <c r="E266" s="2">
        <v>0.21638015999999999</v>
      </c>
      <c r="F266" s="2">
        <v>0.13895995999999999</v>
      </c>
      <c r="H266" s="5">
        <v>161.58330000000001</v>
      </c>
      <c r="I266" s="2">
        <v>4.8454259999999999E-2</v>
      </c>
      <c r="J266" s="2">
        <v>0.11122817</v>
      </c>
      <c r="K266" s="2">
        <v>0.30046224999999999</v>
      </c>
      <c r="L266" s="2">
        <v>0.37272233999999999</v>
      </c>
      <c r="M266" s="2">
        <v>0.1671329800000001</v>
      </c>
      <c r="O266" s="5">
        <v>428.5</v>
      </c>
      <c r="P266" s="2">
        <v>0.11772286</v>
      </c>
      <c r="Q266" s="2">
        <v>5.8088140000000003E-2</v>
      </c>
      <c r="R266" s="2">
        <v>9.9969429999999998E-2</v>
      </c>
      <c r="S266" s="2">
        <v>0.20891841999999999</v>
      </c>
      <c r="T266" s="2">
        <v>0.22903578999999999</v>
      </c>
      <c r="U266" s="2">
        <v>0.19285276000000001</v>
      </c>
      <c r="V266" s="2">
        <v>9.3412599999999957E-2</v>
      </c>
    </row>
    <row r="267" spans="2:22" x14ac:dyDescent="0.2">
      <c r="B267">
        <v>246</v>
      </c>
      <c r="C267" s="5">
        <v>30.5</v>
      </c>
      <c r="D267" s="2">
        <v>0.64376774000000003</v>
      </c>
      <c r="E267" s="2">
        <v>0.21658749999999999</v>
      </c>
      <c r="F267" s="2">
        <v>0.13964475999999992</v>
      </c>
      <c r="H267" s="5">
        <v>162.1</v>
      </c>
      <c r="I267" s="2">
        <v>4.7704240000000002E-2</v>
      </c>
      <c r="J267" s="2">
        <v>0.11003396999999999</v>
      </c>
      <c r="K267" s="2">
        <v>0.30142845000000001</v>
      </c>
      <c r="L267" s="2">
        <v>0.37325437</v>
      </c>
      <c r="M267" s="2">
        <v>0.16757896999999999</v>
      </c>
      <c r="O267" s="5">
        <v>429.8</v>
      </c>
      <c r="P267" s="2">
        <v>0.11691129</v>
      </c>
      <c r="Q267" s="2">
        <v>5.7631700000000001E-2</v>
      </c>
      <c r="R267" s="2">
        <v>9.973013E-2</v>
      </c>
      <c r="S267" s="2">
        <v>0.20941072999999999</v>
      </c>
      <c r="T267" s="2">
        <v>0.22964652999999999</v>
      </c>
      <c r="U267" s="2">
        <v>0.19305824999999999</v>
      </c>
      <c r="V267" s="2">
        <v>9.3611369999999972E-2</v>
      </c>
    </row>
    <row r="268" spans="2:22" x14ac:dyDescent="0.2">
      <c r="B268">
        <v>247</v>
      </c>
      <c r="C268" s="5">
        <v>30.583300000000001</v>
      </c>
      <c r="D268" s="2">
        <v>0.64287559000000005</v>
      </c>
      <c r="E268" s="2">
        <v>0.21679483999999999</v>
      </c>
      <c r="F268" s="2">
        <v>0.14032957000000001</v>
      </c>
      <c r="H268" s="5">
        <v>162.61670000000001</v>
      </c>
      <c r="I268" s="2">
        <v>4.6954219999999998E-2</v>
      </c>
      <c r="J268" s="2">
        <v>0.10883975999999999</v>
      </c>
      <c r="K268" s="2">
        <v>0.30239463999999999</v>
      </c>
      <c r="L268" s="2">
        <v>0.37378640000000002</v>
      </c>
      <c r="M268" s="2">
        <v>0.16802497999999999</v>
      </c>
      <c r="O268" s="5">
        <v>431.1</v>
      </c>
      <c r="P268" s="2">
        <v>0.11609972</v>
      </c>
      <c r="Q268" s="2">
        <v>5.717527E-2</v>
      </c>
      <c r="R268" s="2">
        <v>9.9490819999999994E-2</v>
      </c>
      <c r="S268" s="2">
        <v>0.20990304000000001</v>
      </c>
      <c r="T268" s="2">
        <v>0.23025727000000001</v>
      </c>
      <c r="U268" s="2">
        <v>0.19326373999999999</v>
      </c>
      <c r="V268" s="2">
        <v>9.3810139999999875E-2</v>
      </c>
    </row>
    <row r="269" spans="2:22" x14ac:dyDescent="0.2">
      <c r="B269">
        <v>248</v>
      </c>
      <c r="C269" s="5">
        <v>30.666699999999999</v>
      </c>
      <c r="D269" s="2">
        <v>0.64198343999999996</v>
      </c>
      <c r="E269" s="2">
        <v>0.21700217999999999</v>
      </c>
      <c r="F269" s="2">
        <v>0.14101438000000011</v>
      </c>
      <c r="H269" s="5">
        <v>163.13329999999999</v>
      </c>
      <c r="I269" s="2">
        <v>4.6204200000000001E-2</v>
      </c>
      <c r="J269" s="2">
        <v>0.10764555000000001</v>
      </c>
      <c r="K269" s="2">
        <v>0.30336084000000002</v>
      </c>
      <c r="L269" s="2">
        <v>0.37431842999999998</v>
      </c>
      <c r="M269" s="2">
        <v>0.16847097999999994</v>
      </c>
      <c r="O269" s="5">
        <v>432.4</v>
      </c>
      <c r="P269" s="2">
        <v>0.11528815000000001</v>
      </c>
      <c r="Q269" s="2">
        <v>5.6718829999999998E-2</v>
      </c>
      <c r="R269" s="2">
        <v>9.9251510000000001E-2</v>
      </c>
      <c r="S269" s="2">
        <v>0.21039535000000001</v>
      </c>
      <c r="T269" s="2">
        <v>0.23086801000000001</v>
      </c>
      <c r="U269" s="2">
        <v>0.19346922999999999</v>
      </c>
      <c r="V269" s="2">
        <v>9.4008920000000051E-2</v>
      </c>
    </row>
    <row r="270" spans="2:22" x14ac:dyDescent="0.2">
      <c r="B270">
        <v>249</v>
      </c>
      <c r="C270" s="5">
        <v>30.75</v>
      </c>
      <c r="D270" s="2">
        <v>0.64109128999999998</v>
      </c>
      <c r="E270" s="2">
        <v>0.21720951999999999</v>
      </c>
      <c r="F270" s="2">
        <v>0.14169918999999997</v>
      </c>
      <c r="H270" s="5">
        <v>163.65</v>
      </c>
      <c r="I270" s="2">
        <v>4.5454179999999997E-2</v>
      </c>
      <c r="J270" s="2">
        <v>0.10645134000000001</v>
      </c>
      <c r="K270" s="2">
        <v>0.30432703</v>
      </c>
      <c r="L270" s="2">
        <v>0.37485046</v>
      </c>
      <c r="M270" s="2">
        <v>0.16891699000000004</v>
      </c>
      <c r="O270" s="5">
        <v>433.7</v>
      </c>
      <c r="P270" s="2">
        <v>0.11447657</v>
      </c>
      <c r="Q270" s="2">
        <v>5.6262390000000002E-2</v>
      </c>
      <c r="R270" s="2">
        <v>9.9012199999999995E-2</v>
      </c>
      <c r="S270" s="2">
        <v>0.21088766</v>
      </c>
      <c r="T270" s="2">
        <v>0.23147875000000001</v>
      </c>
      <c r="U270" s="2">
        <v>0.19367471</v>
      </c>
      <c r="V270" s="2">
        <v>9.4207719999999995E-2</v>
      </c>
    </row>
    <row r="271" spans="2:22" x14ac:dyDescent="0.2">
      <c r="B271">
        <v>250</v>
      </c>
      <c r="C271" s="5">
        <v>30.833300000000001</v>
      </c>
      <c r="D271" s="2">
        <v>0.64019914</v>
      </c>
      <c r="E271" s="2">
        <v>0.21741685999999999</v>
      </c>
      <c r="F271" s="2">
        <v>0.14238400000000007</v>
      </c>
      <c r="H271" s="5">
        <v>164.16669999999999</v>
      </c>
      <c r="I271" s="2">
        <v>4.470416E-2</v>
      </c>
      <c r="J271" s="2">
        <v>0.10525714</v>
      </c>
      <c r="K271" s="2">
        <v>0.30529323000000003</v>
      </c>
      <c r="L271" s="2">
        <v>0.37538249000000001</v>
      </c>
      <c r="M271" s="2">
        <v>0.16936297999999994</v>
      </c>
      <c r="O271" s="5">
        <v>435</v>
      </c>
      <c r="P271" s="2">
        <v>0.113665</v>
      </c>
      <c r="Q271" s="2">
        <v>5.580595E-2</v>
      </c>
      <c r="R271" s="2">
        <v>9.8772890000000002E-2</v>
      </c>
      <c r="S271" s="2">
        <v>0.21137997</v>
      </c>
      <c r="T271" s="2">
        <v>0.23208949000000001</v>
      </c>
      <c r="U271" s="2">
        <v>0.1938802</v>
      </c>
      <c r="V271" s="2">
        <v>9.440650000000006E-2</v>
      </c>
    </row>
    <row r="272" spans="2:22" x14ac:dyDescent="0.2">
      <c r="B272">
        <v>251</v>
      </c>
      <c r="C272" s="5">
        <v>30.916699999999999</v>
      </c>
      <c r="D272" s="2">
        <v>0.63930699000000002</v>
      </c>
      <c r="E272" s="2">
        <v>0.21762419999999999</v>
      </c>
      <c r="F272" s="2">
        <v>0.14306880999999994</v>
      </c>
      <c r="H272" s="5">
        <v>164.6833</v>
      </c>
      <c r="I272" s="2">
        <v>4.3954140000000003E-2</v>
      </c>
      <c r="J272" s="2">
        <v>0.10406293</v>
      </c>
      <c r="K272" s="2">
        <v>0.30625942</v>
      </c>
      <c r="L272" s="2">
        <v>0.37591451999999997</v>
      </c>
      <c r="M272" s="2">
        <v>0.16980898999999994</v>
      </c>
      <c r="O272" s="5">
        <v>436.3</v>
      </c>
      <c r="P272" s="2">
        <v>0.11285343</v>
      </c>
      <c r="Q272" s="2">
        <v>5.5349519999999999E-2</v>
      </c>
      <c r="R272" s="2">
        <v>9.8533590000000004E-2</v>
      </c>
      <c r="S272" s="2">
        <v>0.21187228</v>
      </c>
      <c r="T272" s="2">
        <v>0.23270023000000001</v>
      </c>
      <c r="U272" s="2">
        <v>0.19408569000000001</v>
      </c>
      <c r="V272" s="2">
        <v>9.4605259999999913E-2</v>
      </c>
    </row>
    <row r="273" spans="2:22" x14ac:dyDescent="0.2">
      <c r="B273">
        <v>252</v>
      </c>
      <c r="C273" s="5">
        <v>31</v>
      </c>
      <c r="D273" s="2">
        <v>0.63841484999999998</v>
      </c>
      <c r="E273" s="2">
        <v>0.21783153999999999</v>
      </c>
      <c r="F273" s="2">
        <v>0.14375361000000009</v>
      </c>
      <c r="H273" s="5">
        <v>165.2</v>
      </c>
      <c r="I273" s="2">
        <v>4.3204119999999999E-2</v>
      </c>
      <c r="J273" s="2">
        <v>0.10286872</v>
      </c>
      <c r="K273" s="2">
        <v>0.30722561999999998</v>
      </c>
      <c r="L273" s="2">
        <v>0.37644654999999999</v>
      </c>
      <c r="M273" s="2">
        <v>0.17025499000000011</v>
      </c>
      <c r="O273" s="5">
        <v>437.6</v>
      </c>
      <c r="P273" s="2">
        <v>0.11204185999999999</v>
      </c>
      <c r="Q273" s="2">
        <v>5.4893079999999997E-2</v>
      </c>
      <c r="R273" s="2">
        <v>9.8294279999999998E-2</v>
      </c>
      <c r="S273" s="2">
        <v>0.21236458999999999</v>
      </c>
      <c r="T273" s="2">
        <v>0.23331097000000001</v>
      </c>
      <c r="U273" s="2">
        <v>0.19429118000000001</v>
      </c>
      <c r="V273" s="2">
        <v>9.4804039999999978E-2</v>
      </c>
    </row>
    <row r="274" spans="2:22" x14ac:dyDescent="0.2">
      <c r="B274">
        <v>253</v>
      </c>
      <c r="C274" s="5">
        <v>31.083300000000001</v>
      </c>
      <c r="D274" s="2">
        <v>0.6375227</v>
      </c>
      <c r="E274" s="2">
        <v>0.21803887999999999</v>
      </c>
      <c r="F274" s="2">
        <v>0.14443841999999996</v>
      </c>
      <c r="H274" s="5">
        <v>165.7167</v>
      </c>
      <c r="I274" s="2">
        <v>4.2454100000000002E-2</v>
      </c>
      <c r="J274" s="2">
        <v>0.10167451</v>
      </c>
      <c r="K274" s="2">
        <v>0.30819181000000001</v>
      </c>
      <c r="L274" s="2">
        <v>0.37697858000000001</v>
      </c>
      <c r="M274" s="2">
        <v>0.17070099999999999</v>
      </c>
      <c r="O274" s="5">
        <v>438.9</v>
      </c>
      <c r="P274" s="2">
        <v>0.11123029</v>
      </c>
      <c r="Q274" s="2">
        <v>5.4436640000000001E-2</v>
      </c>
      <c r="R274" s="2">
        <v>9.8054970000000005E-2</v>
      </c>
      <c r="S274" s="2">
        <v>0.21285689999999999</v>
      </c>
      <c r="T274" s="2">
        <v>0.23392171</v>
      </c>
      <c r="U274" s="2">
        <v>0.19449665999999999</v>
      </c>
      <c r="V274" s="2">
        <v>9.5002830000000094E-2</v>
      </c>
    </row>
    <row r="275" spans="2:22" x14ac:dyDescent="0.2">
      <c r="B275">
        <v>254</v>
      </c>
      <c r="C275" s="5">
        <v>31.166699999999999</v>
      </c>
      <c r="D275" s="2">
        <v>0.63663055000000002</v>
      </c>
      <c r="E275" s="2">
        <v>0.21824621999999999</v>
      </c>
      <c r="F275" s="2">
        <v>0.14512323000000005</v>
      </c>
      <c r="H275" s="5">
        <v>166.23330000000001</v>
      </c>
      <c r="I275" s="2">
        <v>4.1704079999999998E-2</v>
      </c>
      <c r="J275" s="2">
        <v>0.10048029999999999</v>
      </c>
      <c r="K275" s="2">
        <v>0.30915800999999998</v>
      </c>
      <c r="L275" s="2">
        <v>0.37751061000000002</v>
      </c>
      <c r="M275" s="2">
        <v>0.17114699999999994</v>
      </c>
      <c r="O275" s="5">
        <v>440.2</v>
      </c>
      <c r="P275" s="2">
        <v>0.11041872</v>
      </c>
      <c r="Q275" s="2">
        <v>5.3980199999999999E-2</v>
      </c>
      <c r="R275" s="2">
        <v>9.7815659999999999E-2</v>
      </c>
      <c r="S275" s="2">
        <v>0.21334921000000001</v>
      </c>
      <c r="T275" s="2">
        <v>0.23453245</v>
      </c>
      <c r="U275" s="2">
        <v>0.19470214999999999</v>
      </c>
      <c r="V275" s="2">
        <v>9.5201610000000048E-2</v>
      </c>
    </row>
    <row r="276" spans="2:22" x14ac:dyDescent="0.2">
      <c r="B276">
        <v>255</v>
      </c>
      <c r="C276" s="5">
        <v>31.25</v>
      </c>
      <c r="D276" s="2">
        <v>0.63573840000000004</v>
      </c>
      <c r="E276" s="2">
        <v>0.21845355999999999</v>
      </c>
      <c r="F276" s="2">
        <v>0.14580803999999992</v>
      </c>
      <c r="H276" s="5">
        <v>166.75</v>
      </c>
      <c r="I276" s="2">
        <v>4.095406E-2</v>
      </c>
      <c r="J276" s="2">
        <v>9.9286100000000002E-2</v>
      </c>
      <c r="K276" s="2">
        <v>0.31012420000000002</v>
      </c>
      <c r="L276" s="2">
        <v>0.37804262999999999</v>
      </c>
      <c r="M276" s="2">
        <v>0.17159301000000005</v>
      </c>
      <c r="O276" s="5">
        <v>441.5</v>
      </c>
      <c r="P276" s="2">
        <v>0.10960715</v>
      </c>
      <c r="Q276" s="2">
        <v>5.3523769999999998E-2</v>
      </c>
      <c r="R276" s="2">
        <v>9.7576360000000001E-2</v>
      </c>
      <c r="S276" s="2">
        <v>0.21384152000000001</v>
      </c>
      <c r="T276" s="2">
        <v>0.23514319</v>
      </c>
      <c r="U276" s="2">
        <v>0.19490763999999999</v>
      </c>
      <c r="V276" s="2">
        <v>9.5400369999999901E-2</v>
      </c>
    </row>
    <row r="277" spans="2:22" x14ac:dyDescent="0.2">
      <c r="B277">
        <v>256</v>
      </c>
      <c r="C277" s="5">
        <v>31.333300000000001</v>
      </c>
      <c r="D277" s="2">
        <v>0.63484624999999995</v>
      </c>
      <c r="E277" s="2">
        <v>0.21866090999999999</v>
      </c>
      <c r="F277" s="2">
        <v>0.14649284000000007</v>
      </c>
      <c r="H277" s="5">
        <v>167.26669999999999</v>
      </c>
      <c r="I277" s="2">
        <v>4.0204040000000003E-2</v>
      </c>
      <c r="J277" s="2">
        <v>9.8091890000000001E-2</v>
      </c>
      <c r="K277" s="2">
        <v>0.31109039999999999</v>
      </c>
      <c r="L277" s="2">
        <v>0.37857466000000001</v>
      </c>
      <c r="M277" s="2">
        <v>0.17203900999999999</v>
      </c>
      <c r="O277" s="5">
        <v>442.8</v>
      </c>
      <c r="P277" s="2">
        <v>0.10879558</v>
      </c>
      <c r="Q277" s="2">
        <v>5.3067330000000003E-2</v>
      </c>
      <c r="R277" s="2">
        <v>9.7337049999999994E-2</v>
      </c>
      <c r="S277" s="2">
        <v>0.21433383</v>
      </c>
      <c r="T277" s="2">
        <v>0.23575393</v>
      </c>
      <c r="U277" s="2">
        <v>0.19511313</v>
      </c>
      <c r="V277" s="2">
        <v>9.5599149999999966E-2</v>
      </c>
    </row>
    <row r="278" spans="2:22" x14ac:dyDescent="0.2">
      <c r="B278">
        <v>257</v>
      </c>
      <c r="C278" s="5">
        <v>31.416699999999999</v>
      </c>
      <c r="D278" s="2">
        <v>0.63395411000000002</v>
      </c>
      <c r="E278" s="2">
        <v>0.21886824999999999</v>
      </c>
      <c r="F278" s="2">
        <v>0.14717764</v>
      </c>
      <c r="H278" s="5">
        <v>167.7833</v>
      </c>
      <c r="I278" s="2">
        <v>3.9454019999999999E-2</v>
      </c>
      <c r="J278" s="2">
        <v>9.689768E-2</v>
      </c>
      <c r="K278" s="2">
        <v>0.31205659000000002</v>
      </c>
      <c r="L278" s="2">
        <v>0.37910669000000002</v>
      </c>
      <c r="M278" s="2">
        <v>0.17248501999999988</v>
      </c>
      <c r="O278" s="5">
        <v>444.1</v>
      </c>
      <c r="P278" s="2">
        <v>0.10798401000000001</v>
      </c>
      <c r="Q278" s="2">
        <v>5.261089E-2</v>
      </c>
      <c r="R278" s="2">
        <v>9.7097740000000002E-2</v>
      </c>
      <c r="S278" s="2">
        <v>0.21482614</v>
      </c>
      <c r="T278" s="2">
        <v>0.23636467</v>
      </c>
      <c r="U278" s="2">
        <v>0.19531861</v>
      </c>
      <c r="V278" s="2">
        <v>9.579793999999997E-2</v>
      </c>
    </row>
    <row r="279" spans="2:22" x14ac:dyDescent="0.2">
      <c r="B279">
        <v>258</v>
      </c>
      <c r="C279" s="5">
        <v>31.5</v>
      </c>
      <c r="D279" s="2">
        <v>0.63306196000000003</v>
      </c>
      <c r="E279" s="2">
        <v>0.21907558999999999</v>
      </c>
      <c r="F279" s="2">
        <v>0.14786244999999998</v>
      </c>
      <c r="H279" s="5">
        <v>168.3</v>
      </c>
      <c r="I279" s="2">
        <v>3.8703990000000001E-2</v>
      </c>
      <c r="J279" s="2">
        <v>9.5703469999999999E-2</v>
      </c>
      <c r="K279" s="2">
        <v>0.31302279</v>
      </c>
      <c r="L279" s="2">
        <v>0.37963871999999999</v>
      </c>
      <c r="M279" s="2">
        <v>0.17293102999999999</v>
      </c>
      <c r="O279" s="5">
        <v>445.4</v>
      </c>
      <c r="P279" s="2">
        <v>0.10717243</v>
      </c>
      <c r="Q279" s="2">
        <v>5.215446E-2</v>
      </c>
      <c r="R279" s="2">
        <v>9.6858429999999995E-2</v>
      </c>
      <c r="S279" s="2">
        <v>0.21531844999999999</v>
      </c>
      <c r="T279" s="2">
        <v>0.23697541</v>
      </c>
      <c r="U279" s="2">
        <v>0.19552410000000001</v>
      </c>
      <c r="V279" s="2">
        <v>9.5996720000000035E-2</v>
      </c>
    </row>
    <row r="280" spans="2:22" x14ac:dyDescent="0.2">
      <c r="B280">
        <v>259</v>
      </c>
      <c r="C280" s="5">
        <v>31.583300000000001</v>
      </c>
      <c r="D280" s="2">
        <v>0.63216981000000005</v>
      </c>
      <c r="E280" s="2">
        <v>0.21928292999999999</v>
      </c>
      <c r="F280" s="2">
        <v>0.14854725999999996</v>
      </c>
      <c r="H280" s="5">
        <v>168.8167</v>
      </c>
      <c r="I280" s="2">
        <v>3.7953969999999997E-2</v>
      </c>
      <c r="J280" s="2">
        <v>9.4509270000000006E-2</v>
      </c>
      <c r="K280" s="2">
        <v>0.31398897999999997</v>
      </c>
      <c r="L280" s="2">
        <v>0.38017075</v>
      </c>
      <c r="M280" s="2">
        <v>0.17337703000000004</v>
      </c>
      <c r="O280" s="5">
        <v>446.7</v>
      </c>
      <c r="P280" s="2">
        <v>0.10636086</v>
      </c>
      <c r="Q280" s="2">
        <v>5.1698019999999997E-2</v>
      </c>
      <c r="R280" s="2">
        <v>9.6619120000000003E-2</v>
      </c>
      <c r="S280" s="2">
        <v>0.21581075999999999</v>
      </c>
      <c r="T280" s="2">
        <v>0.23758615999999999</v>
      </c>
      <c r="U280" s="2">
        <v>0.19572959000000001</v>
      </c>
      <c r="V280" s="2">
        <v>9.6195489999999939E-2</v>
      </c>
    </row>
    <row r="281" spans="2:22" x14ac:dyDescent="0.2">
      <c r="B281">
        <v>260</v>
      </c>
      <c r="C281" s="5">
        <v>31.666699999999999</v>
      </c>
      <c r="D281" s="2">
        <v>0.63127765999999996</v>
      </c>
      <c r="E281" s="2">
        <v>0.21949026999999999</v>
      </c>
      <c r="F281" s="2">
        <v>0.14923207000000005</v>
      </c>
      <c r="H281" s="5">
        <v>169.33330000000001</v>
      </c>
      <c r="I281" s="2">
        <v>3.720395E-2</v>
      </c>
      <c r="J281" s="2">
        <v>9.3315060000000005E-2</v>
      </c>
      <c r="K281" s="2">
        <v>0.31495518</v>
      </c>
      <c r="L281" s="2">
        <v>0.38070278000000002</v>
      </c>
      <c r="M281" s="2">
        <v>0.17382302999999999</v>
      </c>
      <c r="O281" s="5">
        <v>448</v>
      </c>
      <c r="P281" s="2">
        <v>0.10554929</v>
      </c>
      <c r="Q281" s="2">
        <v>5.1241580000000002E-2</v>
      </c>
      <c r="R281" s="2">
        <v>9.6379820000000005E-2</v>
      </c>
      <c r="S281" s="2">
        <v>0.21630306999999999</v>
      </c>
      <c r="T281" s="2">
        <v>0.23819689999999999</v>
      </c>
      <c r="U281" s="2">
        <v>0.19593508000000001</v>
      </c>
      <c r="V281" s="2">
        <v>9.6394259999999954E-2</v>
      </c>
    </row>
    <row r="282" spans="2:22" x14ac:dyDescent="0.2">
      <c r="B282">
        <v>261</v>
      </c>
      <c r="C282" s="5">
        <v>31.75</v>
      </c>
      <c r="D282" s="2">
        <v>0.63038550999999998</v>
      </c>
      <c r="E282" s="2">
        <v>0.21969760999999999</v>
      </c>
      <c r="F282" s="2">
        <v>0.14991688000000003</v>
      </c>
      <c r="H282" s="5">
        <v>169.85</v>
      </c>
      <c r="I282" s="2">
        <v>3.6453930000000002E-2</v>
      </c>
      <c r="J282" s="2">
        <v>9.2120850000000004E-2</v>
      </c>
      <c r="K282" s="2">
        <v>0.31592136999999998</v>
      </c>
      <c r="L282" s="2">
        <v>0.38123480999999998</v>
      </c>
      <c r="M282" s="2">
        <v>0.17426903999999999</v>
      </c>
      <c r="O282" s="5">
        <v>449.3</v>
      </c>
      <c r="P282" s="2">
        <v>0.10473772000000001</v>
      </c>
      <c r="Q282" s="2">
        <v>5.0785139999999999E-2</v>
      </c>
      <c r="R282" s="2">
        <v>9.6140509999999998E-2</v>
      </c>
      <c r="S282" s="2">
        <v>0.21679538000000001</v>
      </c>
      <c r="T282" s="2">
        <v>0.23880763999999999</v>
      </c>
      <c r="U282" s="2">
        <v>0.19614055999999999</v>
      </c>
      <c r="V282" s="2">
        <v>9.6593049999999958E-2</v>
      </c>
    </row>
    <row r="283" spans="2:22" x14ac:dyDescent="0.2">
      <c r="B283">
        <v>262</v>
      </c>
      <c r="C283" s="5">
        <v>31.833300000000001</v>
      </c>
      <c r="D283" s="2">
        <v>0.62949337000000005</v>
      </c>
      <c r="E283" s="2">
        <v>0.21990494999999999</v>
      </c>
      <c r="F283" s="2">
        <v>0.15060167999999996</v>
      </c>
      <c r="H283" s="5">
        <v>170.36670000000001</v>
      </c>
      <c r="I283" s="2">
        <v>3.5703909999999998E-2</v>
      </c>
      <c r="J283" s="2">
        <v>9.0926640000000003E-2</v>
      </c>
      <c r="K283" s="2">
        <v>0.31688757000000001</v>
      </c>
      <c r="L283" s="2">
        <v>0.38176684</v>
      </c>
      <c r="M283" s="2">
        <v>0.17471503999999993</v>
      </c>
      <c r="O283" s="5">
        <v>450.6</v>
      </c>
      <c r="P283" s="2">
        <v>0.10392614999999999</v>
      </c>
      <c r="Q283" s="2">
        <v>5.0328709999999999E-2</v>
      </c>
      <c r="R283" s="2">
        <v>9.5901200000000006E-2</v>
      </c>
      <c r="S283" s="2">
        <v>0.21728769000000001</v>
      </c>
      <c r="T283" s="2">
        <v>0.23941837999999999</v>
      </c>
      <c r="U283" s="2">
        <v>0.19634604999999999</v>
      </c>
      <c r="V283" s="2">
        <v>9.6791819999999973E-2</v>
      </c>
    </row>
    <row r="284" spans="2:22" x14ac:dyDescent="0.2">
      <c r="B284">
        <v>263</v>
      </c>
      <c r="C284" s="5">
        <v>31.916699999999999</v>
      </c>
      <c r="D284" s="2">
        <v>0.62860121999999996</v>
      </c>
      <c r="E284" s="2">
        <v>0.22011228999999999</v>
      </c>
      <c r="F284" s="2">
        <v>0.15128649000000005</v>
      </c>
      <c r="H284" s="5">
        <v>170.88329999999999</v>
      </c>
      <c r="I284" s="2">
        <v>3.4953890000000001E-2</v>
      </c>
      <c r="J284" s="2">
        <v>8.9732430000000002E-2</v>
      </c>
      <c r="K284" s="2">
        <v>0.31785375999999999</v>
      </c>
      <c r="L284" s="2">
        <v>0.38229887000000001</v>
      </c>
      <c r="M284" s="2">
        <v>0.17516105000000004</v>
      </c>
      <c r="O284" s="5">
        <v>451.9</v>
      </c>
      <c r="P284" s="2">
        <v>0.10311458</v>
      </c>
      <c r="Q284" s="2">
        <v>4.9872270000000003E-2</v>
      </c>
      <c r="R284" s="2">
        <v>9.5661889999999999E-2</v>
      </c>
      <c r="S284" s="2">
        <v>0.21778</v>
      </c>
      <c r="T284" s="2">
        <v>0.24002912000000001</v>
      </c>
      <c r="U284" s="2">
        <v>0.19655154</v>
      </c>
      <c r="V284" s="2">
        <v>9.6990600000000038E-2</v>
      </c>
    </row>
    <row r="285" spans="2:22" x14ac:dyDescent="0.2">
      <c r="B285">
        <v>264</v>
      </c>
      <c r="C285" s="5">
        <v>32</v>
      </c>
      <c r="D285" s="2">
        <v>0.62770906999999998</v>
      </c>
      <c r="E285" s="2">
        <v>0.22031962999999999</v>
      </c>
      <c r="F285" s="2">
        <v>0.15197130000000003</v>
      </c>
      <c r="H285" s="5">
        <v>171.4</v>
      </c>
      <c r="I285" s="2">
        <v>3.4203869999999997E-2</v>
      </c>
      <c r="J285" s="2">
        <v>8.8538229999999996E-2</v>
      </c>
      <c r="K285" s="2">
        <v>0.31881996000000001</v>
      </c>
      <c r="L285" s="2">
        <v>0.38283089999999997</v>
      </c>
      <c r="M285" s="2">
        <v>0.17560704000000005</v>
      </c>
      <c r="O285" s="5">
        <v>453.2</v>
      </c>
      <c r="P285" s="2">
        <v>0.10230301</v>
      </c>
      <c r="Q285" s="2">
        <v>4.9415830000000001E-2</v>
      </c>
      <c r="R285" s="2">
        <v>9.5422580000000007E-2</v>
      </c>
      <c r="S285" s="2">
        <v>0.21827231</v>
      </c>
      <c r="T285" s="2">
        <v>0.24063986000000001</v>
      </c>
      <c r="U285" s="2">
        <v>0.19675703</v>
      </c>
      <c r="V285" s="2">
        <v>9.7189379999999992E-2</v>
      </c>
    </row>
    <row r="286" spans="2:22" x14ac:dyDescent="0.2">
      <c r="B286">
        <v>265</v>
      </c>
      <c r="C286" s="5">
        <v>32.083300000000001</v>
      </c>
      <c r="D286" s="2">
        <v>0.62681692</v>
      </c>
      <c r="E286" s="2">
        <v>0.22052696999999999</v>
      </c>
      <c r="F286" s="2">
        <v>0.15265611000000001</v>
      </c>
      <c r="H286" s="5">
        <v>171.91669999999999</v>
      </c>
      <c r="I286" s="2">
        <v>3.345385E-2</v>
      </c>
      <c r="J286" s="2">
        <v>8.7344019999999994E-2</v>
      </c>
      <c r="K286" s="2">
        <v>0.31978614999999999</v>
      </c>
      <c r="L286" s="2">
        <v>0.38336292999999999</v>
      </c>
      <c r="M286" s="2">
        <v>0.17605305000000004</v>
      </c>
      <c r="O286" s="5">
        <v>454.5</v>
      </c>
      <c r="P286" s="2">
        <v>0.10149144</v>
      </c>
      <c r="Q286" s="2">
        <v>4.8959389999999998E-2</v>
      </c>
      <c r="R286" s="2">
        <v>9.5183279999999995E-2</v>
      </c>
      <c r="S286" s="2">
        <v>0.21876461999999999</v>
      </c>
      <c r="T286" s="2">
        <v>0.24125060000000001</v>
      </c>
      <c r="U286" s="2">
        <v>0.19696251000000001</v>
      </c>
      <c r="V286" s="2">
        <v>9.7388160000000057E-2</v>
      </c>
    </row>
    <row r="287" spans="2:22" x14ac:dyDescent="0.2">
      <c r="B287">
        <v>266</v>
      </c>
      <c r="C287" s="5">
        <v>32.166699999999999</v>
      </c>
      <c r="D287" s="2">
        <v>0.62592477000000002</v>
      </c>
      <c r="E287" s="2">
        <v>0.22073430999999999</v>
      </c>
      <c r="F287" s="2">
        <v>0.15334091999999999</v>
      </c>
      <c r="H287" s="5">
        <v>172.4333</v>
      </c>
      <c r="I287" s="2">
        <v>3.2703830000000003E-2</v>
      </c>
      <c r="J287" s="2">
        <v>8.6149809999999993E-2</v>
      </c>
      <c r="K287" s="2">
        <v>0.32075235000000002</v>
      </c>
      <c r="L287" s="2">
        <v>0.38389496000000001</v>
      </c>
      <c r="M287" s="2">
        <v>0.17649904999999999</v>
      </c>
      <c r="O287" s="5">
        <v>455.8</v>
      </c>
      <c r="P287" s="2">
        <v>0.10067986</v>
      </c>
      <c r="Q287" s="2">
        <v>4.8502959999999998E-2</v>
      </c>
      <c r="R287" s="2">
        <v>9.4943970000000003E-2</v>
      </c>
      <c r="S287" s="2">
        <v>0.21925692999999999</v>
      </c>
      <c r="T287" s="2">
        <v>0.24186134000000001</v>
      </c>
      <c r="U287" s="2">
        <v>0.19716800000000001</v>
      </c>
      <c r="V287" s="2">
        <v>9.7586940000000011E-2</v>
      </c>
    </row>
    <row r="288" spans="2:22" x14ac:dyDescent="0.2">
      <c r="B288">
        <v>267</v>
      </c>
      <c r="C288" s="5">
        <v>32.25</v>
      </c>
      <c r="D288" s="2">
        <v>0.62503262999999998</v>
      </c>
      <c r="E288" s="2">
        <v>0.22094164999999999</v>
      </c>
      <c r="F288" s="2">
        <v>0.15402572000000003</v>
      </c>
      <c r="H288" s="5">
        <v>172.95</v>
      </c>
      <c r="I288" s="2">
        <v>3.1953809999999999E-2</v>
      </c>
      <c r="J288" s="2">
        <v>8.4955600000000006E-2</v>
      </c>
      <c r="K288" s="2">
        <v>0.32171854</v>
      </c>
      <c r="L288" s="2">
        <v>0.38442699000000002</v>
      </c>
      <c r="M288" s="2">
        <v>0.17694505999999999</v>
      </c>
      <c r="O288" s="5">
        <v>457.1</v>
      </c>
      <c r="P288" s="2">
        <v>9.9868289999999998E-2</v>
      </c>
      <c r="Q288" s="2">
        <v>4.8046520000000002E-2</v>
      </c>
      <c r="R288" s="2">
        <v>9.4704659999999996E-2</v>
      </c>
      <c r="S288" s="2">
        <v>0.21974924000000001</v>
      </c>
      <c r="T288" s="2">
        <v>0.24247208000000001</v>
      </c>
      <c r="U288" s="2">
        <v>0.19737349000000001</v>
      </c>
      <c r="V288" s="2">
        <v>9.7785719999999965E-2</v>
      </c>
    </row>
    <row r="289" spans="2:22" x14ac:dyDescent="0.2">
      <c r="B289">
        <v>268</v>
      </c>
      <c r="C289" s="5">
        <v>32.333300000000001</v>
      </c>
      <c r="D289" s="2">
        <v>0.62414048</v>
      </c>
      <c r="E289" s="2">
        <v>0.22114898999999999</v>
      </c>
      <c r="F289" s="2">
        <v>0.15471053000000001</v>
      </c>
      <c r="H289" s="5">
        <v>173.4667</v>
      </c>
      <c r="I289" s="2">
        <v>3.1203789999999999E-2</v>
      </c>
      <c r="J289" s="2">
        <v>8.37614E-2</v>
      </c>
      <c r="K289" s="2">
        <v>0.32268474000000003</v>
      </c>
      <c r="L289" s="2">
        <v>0.38495901999999999</v>
      </c>
      <c r="M289" s="2">
        <v>0.17739104999999999</v>
      </c>
      <c r="O289" s="5">
        <v>458.4</v>
      </c>
      <c r="P289" s="2">
        <v>9.9056720000000001E-2</v>
      </c>
      <c r="Q289" s="2">
        <v>4.759008E-2</v>
      </c>
      <c r="R289" s="2">
        <v>9.4465350000000003E-2</v>
      </c>
      <c r="S289" s="2">
        <v>0.22024155000000001</v>
      </c>
      <c r="T289" s="2">
        <v>0.24308282000000001</v>
      </c>
      <c r="U289" s="2">
        <v>0.19757897999999999</v>
      </c>
      <c r="V289" s="2">
        <v>9.798450000000003E-2</v>
      </c>
    </row>
    <row r="290" spans="2:22" x14ac:dyDescent="0.2">
      <c r="B290">
        <v>269</v>
      </c>
      <c r="C290" s="5">
        <v>32.416699999999999</v>
      </c>
      <c r="D290" s="2">
        <v>0.62324833000000002</v>
      </c>
      <c r="E290" s="2">
        <v>0.22135632999999999</v>
      </c>
      <c r="F290" s="2">
        <v>0.15539533999999999</v>
      </c>
      <c r="H290" s="5">
        <v>173.98330000000001</v>
      </c>
      <c r="I290" s="2">
        <v>3.0453770000000002E-2</v>
      </c>
      <c r="J290" s="2">
        <v>8.2567189999999999E-2</v>
      </c>
      <c r="K290" s="2">
        <v>0.32365093</v>
      </c>
      <c r="L290" s="2">
        <v>0.38549105</v>
      </c>
      <c r="M290" s="2">
        <v>0.17783705999999999</v>
      </c>
      <c r="O290" s="5">
        <v>459.7</v>
      </c>
      <c r="P290" s="2">
        <v>9.8245150000000003E-2</v>
      </c>
      <c r="Q290" s="2">
        <v>4.7133649999999999E-2</v>
      </c>
      <c r="R290" s="2">
        <v>9.4226039999999997E-2</v>
      </c>
      <c r="S290" s="2">
        <v>0.22073386</v>
      </c>
      <c r="T290" s="2">
        <v>0.24369356</v>
      </c>
      <c r="U290" s="2">
        <v>0.19778446</v>
      </c>
      <c r="V290" s="2">
        <v>9.8183279999999984E-2</v>
      </c>
    </row>
    <row r="291" spans="2:22" x14ac:dyDescent="0.2">
      <c r="B291">
        <v>270</v>
      </c>
      <c r="C291" s="5">
        <v>32.5</v>
      </c>
      <c r="D291" s="2">
        <v>0.62235618000000004</v>
      </c>
      <c r="E291" s="2">
        <v>0.22156366999999999</v>
      </c>
      <c r="F291" s="2">
        <v>0.15608014999999997</v>
      </c>
      <c r="H291" s="5">
        <v>174.5</v>
      </c>
      <c r="I291" s="2">
        <v>2.9703750000000001E-2</v>
      </c>
      <c r="J291" s="2">
        <v>8.1372979999999998E-2</v>
      </c>
      <c r="K291" s="2">
        <v>0.32461712999999998</v>
      </c>
      <c r="L291" s="2">
        <v>0.38602308000000002</v>
      </c>
      <c r="M291" s="2">
        <v>0.17828306000000005</v>
      </c>
      <c r="O291" s="5">
        <v>461</v>
      </c>
      <c r="P291" s="2">
        <v>9.7433580000000006E-2</v>
      </c>
      <c r="Q291" s="2">
        <v>4.6677209999999997E-2</v>
      </c>
      <c r="R291" s="2">
        <v>9.3986739999999999E-2</v>
      </c>
      <c r="S291" s="2">
        <v>0.22122617</v>
      </c>
      <c r="T291" s="2">
        <v>0.2443043</v>
      </c>
      <c r="U291" s="2">
        <v>0.19798995</v>
      </c>
      <c r="V291" s="2">
        <v>9.8382049999999999E-2</v>
      </c>
    </row>
    <row r="292" spans="2:22" x14ac:dyDescent="0.2">
      <c r="B292">
        <v>271</v>
      </c>
      <c r="C292" s="5">
        <v>32.583300000000001</v>
      </c>
      <c r="D292" s="2">
        <v>0.62146402999999995</v>
      </c>
      <c r="E292" s="2">
        <v>0.22177102000000001</v>
      </c>
      <c r="F292" s="2">
        <v>0.15676495000000001</v>
      </c>
      <c r="H292" s="5">
        <v>175.01669999999999</v>
      </c>
      <c r="I292" s="2">
        <v>2.895373E-2</v>
      </c>
      <c r="J292" s="2">
        <v>8.0178769999999996E-2</v>
      </c>
      <c r="K292" s="2">
        <v>0.32558332000000001</v>
      </c>
      <c r="L292" s="2">
        <v>0.38655510999999998</v>
      </c>
      <c r="M292" s="2">
        <v>0.17872907000000005</v>
      </c>
      <c r="O292" s="5">
        <v>462.3</v>
      </c>
      <c r="P292" s="2">
        <v>9.6622009999999994E-2</v>
      </c>
      <c r="Q292" s="2">
        <v>4.6220770000000001E-2</v>
      </c>
      <c r="R292" s="2">
        <v>9.3747430000000007E-2</v>
      </c>
      <c r="S292" s="2">
        <v>0.22171848</v>
      </c>
      <c r="T292" s="2">
        <v>0.24491504</v>
      </c>
      <c r="U292" s="2">
        <v>0.19819544</v>
      </c>
      <c r="V292" s="2">
        <v>9.8580829999999953E-2</v>
      </c>
    </row>
    <row r="293" spans="2:22" x14ac:dyDescent="0.2">
      <c r="B293">
        <v>272</v>
      </c>
      <c r="C293" s="5">
        <v>32.666699999999999</v>
      </c>
      <c r="D293" s="2">
        <v>0.62057187999999996</v>
      </c>
      <c r="E293" s="2">
        <v>0.22197836000000001</v>
      </c>
      <c r="F293" s="2">
        <v>0.15744975999999999</v>
      </c>
      <c r="H293" s="5">
        <v>175.5333</v>
      </c>
      <c r="I293" s="2">
        <v>2.820371E-2</v>
      </c>
      <c r="J293" s="2">
        <v>7.8984559999999995E-2</v>
      </c>
      <c r="K293" s="2">
        <v>0.32654951999999998</v>
      </c>
      <c r="L293" s="2">
        <v>0.38708714</v>
      </c>
      <c r="M293" s="2">
        <v>0.17917506999999999</v>
      </c>
      <c r="O293" s="5">
        <v>463.6</v>
      </c>
      <c r="P293" s="2">
        <v>9.5810439999999997E-2</v>
      </c>
      <c r="Q293" s="2">
        <v>4.5764329999999999E-2</v>
      </c>
      <c r="R293" s="2">
        <v>9.350812E-2</v>
      </c>
      <c r="S293" s="2">
        <v>0.22221078</v>
      </c>
      <c r="T293" s="2">
        <v>0.24552578</v>
      </c>
      <c r="U293" s="2">
        <v>0.19840093</v>
      </c>
      <c r="V293" s="2">
        <v>9.8779619999999957E-2</v>
      </c>
    </row>
    <row r="294" spans="2:22" x14ac:dyDescent="0.2">
      <c r="B294">
        <v>273</v>
      </c>
      <c r="C294" s="5">
        <v>32.75</v>
      </c>
      <c r="D294" s="2">
        <v>0.61967974000000003</v>
      </c>
      <c r="E294" s="2">
        <v>0.22218570000000001</v>
      </c>
      <c r="F294" s="2">
        <v>0.15813455999999992</v>
      </c>
      <c r="H294" s="5">
        <v>176.05</v>
      </c>
      <c r="I294" s="2">
        <v>2.7453689999999999E-2</v>
      </c>
      <c r="J294" s="2">
        <v>7.7790360000000003E-2</v>
      </c>
      <c r="K294" s="2">
        <v>0.32751572000000001</v>
      </c>
      <c r="L294" s="2">
        <v>0.38761917000000001</v>
      </c>
      <c r="M294" s="2">
        <v>0.17962106</v>
      </c>
      <c r="O294" s="5">
        <v>464.9</v>
      </c>
      <c r="P294" s="2">
        <v>9.4998869999999999E-2</v>
      </c>
      <c r="Q294" s="2">
        <v>4.5307899999999998E-2</v>
      </c>
      <c r="R294" s="2">
        <v>9.3268809999999994E-2</v>
      </c>
      <c r="S294" s="2">
        <v>0.22270308999999999</v>
      </c>
      <c r="T294" s="2">
        <v>0.24613652</v>
      </c>
      <c r="U294" s="2">
        <v>0.19860641000000001</v>
      </c>
      <c r="V294" s="2">
        <v>9.8978400000000022E-2</v>
      </c>
    </row>
    <row r="295" spans="2:22" x14ac:dyDescent="0.2">
      <c r="B295">
        <v>274</v>
      </c>
      <c r="C295" s="5">
        <v>32.833300000000001</v>
      </c>
      <c r="D295" s="2">
        <v>0.61878759000000005</v>
      </c>
      <c r="E295" s="2">
        <v>0.22239303999999999</v>
      </c>
      <c r="F295" s="2">
        <v>0.15881937000000002</v>
      </c>
      <c r="H295" s="5">
        <v>176.5667</v>
      </c>
      <c r="I295" s="2">
        <v>2.6703669999999999E-2</v>
      </c>
      <c r="J295" s="2">
        <v>7.6596150000000002E-2</v>
      </c>
      <c r="K295" s="2">
        <v>0.32848190999999999</v>
      </c>
      <c r="L295" s="2">
        <v>0.38815118999999998</v>
      </c>
      <c r="M295" s="2">
        <v>0.18006708000000005</v>
      </c>
      <c r="O295" s="5">
        <v>466.2</v>
      </c>
      <c r="P295" s="2">
        <v>9.4187300000000002E-2</v>
      </c>
      <c r="Q295" s="2">
        <v>4.4851460000000003E-2</v>
      </c>
      <c r="R295" s="2">
        <v>9.3029500000000001E-2</v>
      </c>
      <c r="S295" s="2">
        <v>0.22319539999999999</v>
      </c>
      <c r="T295" s="2">
        <v>0.24674726</v>
      </c>
      <c r="U295" s="2">
        <v>0.19881190000000001</v>
      </c>
      <c r="V295" s="2">
        <v>9.9177179999999976E-2</v>
      </c>
    </row>
    <row r="296" spans="2:22" x14ac:dyDescent="0.2">
      <c r="B296">
        <v>275</v>
      </c>
      <c r="C296" s="5">
        <v>32.916699999999999</v>
      </c>
      <c r="D296" s="2">
        <v>0.61789543999999996</v>
      </c>
      <c r="E296" s="2">
        <v>0.22260037999999999</v>
      </c>
      <c r="F296" s="2">
        <v>0.15950418000000011</v>
      </c>
      <c r="H296" s="5">
        <v>177.08330000000001</v>
      </c>
      <c r="I296" s="2">
        <v>2.5953650000000002E-2</v>
      </c>
      <c r="J296" s="2">
        <v>7.5401940000000001E-2</v>
      </c>
      <c r="K296" s="2">
        <v>0.32944811000000002</v>
      </c>
      <c r="L296" s="2">
        <v>0.38868322</v>
      </c>
      <c r="M296" s="2">
        <v>0.18051307999999999</v>
      </c>
      <c r="O296" s="5">
        <v>467.5</v>
      </c>
      <c r="P296" s="2">
        <v>9.3375719999999995E-2</v>
      </c>
      <c r="Q296" s="2">
        <v>4.439502E-2</v>
      </c>
      <c r="R296" s="2">
        <v>9.2790200000000003E-2</v>
      </c>
      <c r="S296" s="2">
        <v>0.22368771000000001</v>
      </c>
      <c r="T296" s="2">
        <v>0.24735799999999999</v>
      </c>
      <c r="U296" s="2">
        <v>0.19901738999999999</v>
      </c>
      <c r="V296" s="2">
        <v>9.9375960000000041E-2</v>
      </c>
    </row>
    <row r="297" spans="2:22" x14ac:dyDescent="0.2">
      <c r="B297">
        <v>276</v>
      </c>
      <c r="C297" s="5">
        <v>33</v>
      </c>
      <c r="D297" s="2">
        <v>0.61700328999999998</v>
      </c>
      <c r="E297" s="2">
        <v>0.22280771999999999</v>
      </c>
      <c r="F297" s="2">
        <v>0.16018898999999998</v>
      </c>
      <c r="H297" s="5">
        <v>177.6</v>
      </c>
      <c r="I297" s="2">
        <v>2.5203630000000001E-2</v>
      </c>
      <c r="J297" s="2">
        <v>7.420773E-2</v>
      </c>
      <c r="K297" s="2">
        <v>0.33041429999999999</v>
      </c>
      <c r="L297" s="2">
        <v>0.38921525000000001</v>
      </c>
      <c r="M297" s="2">
        <v>0.18095908999999999</v>
      </c>
      <c r="O297" s="5">
        <v>468.8</v>
      </c>
      <c r="P297" s="2">
        <v>9.2564149999999998E-2</v>
      </c>
      <c r="Q297" s="2">
        <v>4.3938579999999998E-2</v>
      </c>
      <c r="R297" s="2">
        <v>9.2550889999999997E-2</v>
      </c>
      <c r="S297" s="2">
        <v>0.22418002000000001</v>
      </c>
      <c r="T297" s="2">
        <v>0.24796873999999999</v>
      </c>
      <c r="U297" s="2">
        <v>0.19922287999999999</v>
      </c>
      <c r="V297" s="2">
        <v>9.9574739999999995E-2</v>
      </c>
    </row>
    <row r="298" spans="2:22" x14ac:dyDescent="0.2">
      <c r="B298">
        <v>277</v>
      </c>
      <c r="C298" s="5">
        <v>33.083300000000001</v>
      </c>
      <c r="D298" s="2">
        <v>0.61611114</v>
      </c>
      <c r="E298" s="2">
        <v>0.22301505999999999</v>
      </c>
      <c r="F298" s="2">
        <v>0.16087380000000007</v>
      </c>
      <c r="H298" s="5">
        <v>178.11670000000001</v>
      </c>
      <c r="I298" s="2">
        <v>2.4453610000000001E-2</v>
      </c>
      <c r="J298" s="2">
        <v>7.3013529999999993E-2</v>
      </c>
      <c r="K298" s="2">
        <v>0.33138050000000002</v>
      </c>
      <c r="L298" s="2">
        <v>0.38974727999999997</v>
      </c>
      <c r="M298" s="2">
        <v>0.18140508</v>
      </c>
      <c r="O298" s="5">
        <v>470.1</v>
      </c>
      <c r="P298" s="2">
        <v>9.175258E-2</v>
      </c>
      <c r="Q298" s="2">
        <v>4.3482149999999997E-2</v>
      </c>
      <c r="R298" s="2">
        <v>9.2311580000000004E-2</v>
      </c>
      <c r="S298" s="2">
        <v>0.22467233</v>
      </c>
      <c r="T298" s="2">
        <v>0.24857947999999999</v>
      </c>
      <c r="U298" s="2">
        <v>0.19942836</v>
      </c>
      <c r="V298" s="2">
        <v>9.977352000000006E-2</v>
      </c>
    </row>
    <row r="299" spans="2:22" x14ac:dyDescent="0.2">
      <c r="B299">
        <v>278</v>
      </c>
      <c r="C299" s="5">
        <v>33.166699999999999</v>
      </c>
      <c r="D299" s="2">
        <v>0.61521899999999996</v>
      </c>
      <c r="E299" s="2">
        <v>0.22322239999999999</v>
      </c>
      <c r="F299" s="2">
        <v>0.1615586</v>
      </c>
      <c r="H299" s="5">
        <v>178.63329999999999</v>
      </c>
      <c r="I299" s="2">
        <v>2.370359E-2</v>
      </c>
      <c r="J299" s="2">
        <v>7.1819320000000006E-2</v>
      </c>
      <c r="K299" s="2">
        <v>0.33234669</v>
      </c>
      <c r="L299" s="2">
        <v>0.39027930999999999</v>
      </c>
      <c r="M299" s="2">
        <v>0.18185108999999999</v>
      </c>
      <c r="O299" s="5">
        <v>471.4</v>
      </c>
      <c r="P299" s="2">
        <v>9.0941010000000003E-2</v>
      </c>
      <c r="Q299" s="2">
        <v>4.3025710000000002E-2</v>
      </c>
      <c r="R299" s="2">
        <v>9.2072269999999998E-2</v>
      </c>
      <c r="S299" s="2">
        <v>0.22516464</v>
      </c>
      <c r="T299" s="2">
        <v>0.24919021999999999</v>
      </c>
      <c r="U299" s="2">
        <v>0.19963385</v>
      </c>
      <c r="V299" s="2">
        <v>9.9972300000000014E-2</v>
      </c>
    </row>
    <row r="300" spans="2:22" x14ac:dyDescent="0.2">
      <c r="B300">
        <v>279</v>
      </c>
      <c r="C300" s="5">
        <v>33.25</v>
      </c>
      <c r="D300" s="2">
        <v>0.61432684999999998</v>
      </c>
      <c r="E300" s="2">
        <v>0.22342973999999999</v>
      </c>
      <c r="F300" s="2">
        <v>0.16224341000000009</v>
      </c>
      <c r="H300" s="5">
        <v>179.15</v>
      </c>
      <c r="I300" s="2">
        <v>2.295357E-2</v>
      </c>
      <c r="J300" s="2">
        <v>7.0625110000000005E-2</v>
      </c>
      <c r="K300" s="2">
        <v>0.33331288999999997</v>
      </c>
      <c r="L300" s="2">
        <v>0.39081134000000001</v>
      </c>
      <c r="M300" s="2">
        <v>0.18229709000000005</v>
      </c>
      <c r="O300" s="5">
        <v>472.7</v>
      </c>
      <c r="P300" s="2">
        <v>9.0129440000000005E-2</v>
      </c>
      <c r="Q300" s="2">
        <v>4.2569269999999999E-2</v>
      </c>
      <c r="R300" s="2">
        <v>9.1832960000000005E-2</v>
      </c>
      <c r="S300" s="2">
        <v>0.22565695</v>
      </c>
      <c r="T300" s="2">
        <v>0.24980095999999999</v>
      </c>
      <c r="U300" s="2">
        <v>0.19983934</v>
      </c>
      <c r="V300" s="2">
        <v>0.10017107999999997</v>
      </c>
    </row>
    <row r="301" spans="2:22" x14ac:dyDescent="0.2">
      <c r="B301">
        <v>280</v>
      </c>
      <c r="C301" s="5">
        <v>33.333300000000001</v>
      </c>
      <c r="D301" s="2">
        <v>0.6134347</v>
      </c>
      <c r="E301" s="2">
        <v>0.22363707999999999</v>
      </c>
      <c r="F301" s="2">
        <v>0.16292821999999996</v>
      </c>
      <c r="H301" s="5">
        <v>179.66669999999999</v>
      </c>
      <c r="I301" s="2">
        <v>2.2203549999999999E-2</v>
      </c>
      <c r="J301" s="2">
        <v>6.9430900000000004E-2</v>
      </c>
      <c r="K301" s="2">
        <v>0.33427908000000001</v>
      </c>
      <c r="L301" s="2">
        <v>0.39134337000000002</v>
      </c>
      <c r="M301" s="2">
        <v>0.18274309999999994</v>
      </c>
      <c r="O301" s="5">
        <v>474</v>
      </c>
      <c r="P301" s="2">
        <v>8.9317869999999994E-2</v>
      </c>
      <c r="Q301" s="2">
        <v>4.2112839999999999E-2</v>
      </c>
      <c r="R301" s="2">
        <v>9.1593659999999993E-2</v>
      </c>
      <c r="S301" s="2">
        <v>0.22614925999999999</v>
      </c>
      <c r="T301" s="2">
        <v>0.25041170000000001</v>
      </c>
      <c r="U301" s="2">
        <v>0.20004483000000001</v>
      </c>
      <c r="V301" s="2">
        <v>0.10036983999999993</v>
      </c>
    </row>
    <row r="302" spans="2:22" x14ac:dyDescent="0.2">
      <c r="B302">
        <v>281</v>
      </c>
      <c r="C302" s="5">
        <v>33.416699999999999</v>
      </c>
      <c r="D302" s="2">
        <v>0.61254255000000002</v>
      </c>
      <c r="E302" s="2">
        <v>0.22384441999999999</v>
      </c>
      <c r="F302" s="2">
        <v>0.16361303000000005</v>
      </c>
      <c r="H302" s="5">
        <v>180.1833</v>
      </c>
      <c r="I302" s="2">
        <v>2.1453529999999998E-2</v>
      </c>
      <c r="J302" s="2">
        <v>6.8236699999999997E-2</v>
      </c>
      <c r="K302" s="2">
        <v>0.33524527999999998</v>
      </c>
      <c r="L302" s="2">
        <v>0.39187539999999998</v>
      </c>
      <c r="M302" s="2">
        <v>0.18318909000000005</v>
      </c>
      <c r="O302" s="5">
        <v>475.3</v>
      </c>
      <c r="P302" s="2">
        <v>8.8506299999999996E-2</v>
      </c>
      <c r="Q302" s="2">
        <v>4.1656400000000003E-2</v>
      </c>
      <c r="R302" s="2">
        <v>9.1354350000000001E-2</v>
      </c>
      <c r="S302" s="2">
        <v>0.22664156999999999</v>
      </c>
      <c r="T302" s="2">
        <v>0.25102244000000001</v>
      </c>
      <c r="U302" s="2">
        <v>0.20025030999999999</v>
      </c>
      <c r="V302" s="2">
        <v>0.10056863000000016</v>
      </c>
    </row>
    <row r="303" spans="2:22" x14ac:dyDescent="0.2">
      <c r="B303">
        <v>282</v>
      </c>
      <c r="C303" s="5">
        <v>33.5</v>
      </c>
      <c r="D303" s="2">
        <v>0.61165040000000004</v>
      </c>
      <c r="E303" s="2">
        <v>0.22405175999999999</v>
      </c>
      <c r="F303" s="2">
        <v>0.16429783999999992</v>
      </c>
      <c r="H303" s="5">
        <v>180.7</v>
      </c>
      <c r="I303" s="2">
        <v>2.0703510000000001E-2</v>
      </c>
      <c r="J303" s="2">
        <v>6.7042489999999996E-2</v>
      </c>
      <c r="K303" s="2">
        <v>0.33621147000000001</v>
      </c>
      <c r="L303" s="2">
        <v>0.39240743</v>
      </c>
      <c r="M303" s="2">
        <v>0.18363510000000005</v>
      </c>
      <c r="O303" s="5">
        <v>476.6</v>
      </c>
      <c r="P303" s="2">
        <v>8.7694729999999999E-2</v>
      </c>
      <c r="Q303" s="2">
        <v>4.1199960000000001E-2</v>
      </c>
      <c r="R303" s="2">
        <v>9.1115039999999994E-2</v>
      </c>
      <c r="S303" s="2">
        <v>0.22713388000000001</v>
      </c>
      <c r="T303" s="2">
        <v>0.25163318000000001</v>
      </c>
      <c r="U303" s="2">
        <v>0.20045579999999999</v>
      </c>
      <c r="V303" s="2">
        <v>0.10076741</v>
      </c>
    </row>
    <row r="304" spans="2:22" x14ac:dyDescent="0.2">
      <c r="B304">
        <v>283</v>
      </c>
      <c r="C304" s="5">
        <v>33.583300000000001</v>
      </c>
      <c r="D304" s="2">
        <v>0.61075826</v>
      </c>
      <c r="E304" s="2">
        <v>0.22425909999999999</v>
      </c>
      <c r="F304" s="2">
        <v>0.16498264000000007</v>
      </c>
      <c r="H304" s="5">
        <v>181.2167</v>
      </c>
      <c r="I304" s="2">
        <v>1.9953490000000001E-2</v>
      </c>
      <c r="J304" s="2">
        <v>6.5848279999999995E-2</v>
      </c>
      <c r="K304" s="2">
        <v>0.33717766999999998</v>
      </c>
      <c r="L304" s="2">
        <v>0.39293946000000002</v>
      </c>
      <c r="M304" s="2">
        <v>0.1840811</v>
      </c>
      <c r="O304" s="5">
        <v>477.9</v>
      </c>
      <c r="P304" s="2">
        <v>8.6883150000000006E-2</v>
      </c>
      <c r="Q304" s="2">
        <v>4.0743519999999998E-2</v>
      </c>
      <c r="R304" s="2">
        <v>9.0875730000000002E-2</v>
      </c>
      <c r="S304" s="2">
        <v>0.22762619000000001</v>
      </c>
      <c r="T304" s="2">
        <v>0.25224392000000001</v>
      </c>
      <c r="U304" s="2">
        <v>0.20066128999999999</v>
      </c>
      <c r="V304" s="2">
        <v>0.10096620000000001</v>
      </c>
    </row>
    <row r="305" spans="2:22" x14ac:dyDescent="0.2">
      <c r="B305">
        <v>284</v>
      </c>
      <c r="C305" s="5">
        <v>33.666699999999999</v>
      </c>
      <c r="D305" s="2">
        <v>0.60986611000000002</v>
      </c>
      <c r="E305" s="2">
        <v>0.22446643999999999</v>
      </c>
      <c r="F305" s="2">
        <v>0.16566744999999994</v>
      </c>
      <c r="H305" s="5">
        <v>181.73330000000001</v>
      </c>
      <c r="I305" s="2">
        <v>1.920347E-2</v>
      </c>
      <c r="J305" s="2">
        <v>6.4654069999999994E-2</v>
      </c>
      <c r="K305" s="2">
        <v>0.33814386000000002</v>
      </c>
      <c r="L305" s="2">
        <v>0.39347148999999998</v>
      </c>
      <c r="M305" s="2">
        <v>0.18452710999999999</v>
      </c>
      <c r="O305" s="5">
        <v>479.2</v>
      </c>
      <c r="P305" s="2">
        <v>8.6071579999999995E-2</v>
      </c>
      <c r="Q305" s="2">
        <v>4.0287089999999998E-2</v>
      </c>
      <c r="R305" s="2">
        <v>9.0636430000000004E-2</v>
      </c>
      <c r="S305" s="2">
        <v>0.2281185</v>
      </c>
      <c r="T305" s="2">
        <v>0.25285466000000001</v>
      </c>
      <c r="U305" s="2">
        <v>0.20086677999999999</v>
      </c>
      <c r="V305" s="2">
        <v>0.10116495999999997</v>
      </c>
    </row>
    <row r="306" spans="2:22" x14ac:dyDescent="0.2">
      <c r="B306">
        <v>285</v>
      </c>
      <c r="C306" s="5">
        <v>33.75</v>
      </c>
      <c r="D306" s="2">
        <v>0.60897396000000004</v>
      </c>
      <c r="E306" s="2">
        <v>0.22467379000000001</v>
      </c>
      <c r="F306" s="2">
        <v>0.16635224999999998</v>
      </c>
      <c r="H306" s="5">
        <v>182.25</v>
      </c>
      <c r="I306" s="2">
        <v>1.845345E-2</v>
      </c>
      <c r="J306" s="2">
        <v>6.3459860000000007E-2</v>
      </c>
      <c r="K306" s="2">
        <v>0.33911005999999999</v>
      </c>
      <c r="L306" s="2">
        <v>0.39400352</v>
      </c>
      <c r="M306" s="2">
        <v>0.18497311000000005</v>
      </c>
      <c r="O306" s="5">
        <v>480.5</v>
      </c>
      <c r="P306" s="2">
        <v>8.5260009999999997E-2</v>
      </c>
      <c r="Q306" s="2">
        <v>3.9830650000000002E-2</v>
      </c>
      <c r="R306" s="2">
        <v>9.0397119999999997E-2</v>
      </c>
      <c r="S306" s="2">
        <v>0.22861081</v>
      </c>
      <c r="T306" s="2">
        <v>0.25346540000000001</v>
      </c>
      <c r="U306" s="2">
        <v>0.20107226</v>
      </c>
      <c r="V306" s="2">
        <v>0.10136375000000009</v>
      </c>
    </row>
    <row r="307" spans="2:22" x14ac:dyDescent="0.2">
      <c r="B307">
        <v>286</v>
      </c>
      <c r="C307" s="5">
        <v>33.833300000000001</v>
      </c>
      <c r="D307" s="2">
        <v>0.60808180999999994</v>
      </c>
      <c r="E307" s="2">
        <v>0.22488113000000001</v>
      </c>
      <c r="F307" s="2">
        <v>0.16703706000000007</v>
      </c>
      <c r="H307" s="5">
        <v>182.76669999999999</v>
      </c>
      <c r="I307" s="2">
        <v>1.7703429999999999E-2</v>
      </c>
      <c r="J307" s="2">
        <v>6.226566E-2</v>
      </c>
      <c r="K307" s="2">
        <v>0.34007625000000002</v>
      </c>
      <c r="L307" s="2">
        <v>0.39453555000000001</v>
      </c>
      <c r="M307" s="2">
        <v>0.18541911</v>
      </c>
      <c r="O307" s="5">
        <v>481.8</v>
      </c>
      <c r="P307" s="2">
        <v>8.444844E-2</v>
      </c>
      <c r="Q307" s="2">
        <v>3.937421E-2</v>
      </c>
      <c r="R307" s="2">
        <v>9.0157810000000005E-2</v>
      </c>
      <c r="S307" s="2">
        <v>0.22910311999999999</v>
      </c>
      <c r="T307" s="2">
        <v>0.25407614000000001</v>
      </c>
      <c r="U307" s="2">
        <v>0.20127775000000001</v>
      </c>
      <c r="V307" s="2">
        <v>0.10156252999999993</v>
      </c>
    </row>
    <row r="308" spans="2:22" x14ac:dyDescent="0.2">
      <c r="B308">
        <v>287</v>
      </c>
      <c r="C308" s="5">
        <v>33.916699999999999</v>
      </c>
      <c r="D308" s="2">
        <v>0.60718965999999996</v>
      </c>
      <c r="E308" s="2">
        <v>0.22508847000000001</v>
      </c>
      <c r="F308" s="2">
        <v>0.16772187000000005</v>
      </c>
      <c r="H308" s="5">
        <v>183.2833</v>
      </c>
      <c r="I308" s="2">
        <v>1.6953409999999999E-2</v>
      </c>
      <c r="J308" s="2">
        <v>6.1071449999999999E-2</v>
      </c>
      <c r="K308" s="2">
        <v>0.34104245</v>
      </c>
      <c r="L308" s="2">
        <v>0.39506757999999997</v>
      </c>
      <c r="M308" s="2">
        <v>0.18586511000000006</v>
      </c>
      <c r="O308" s="5">
        <v>483.1</v>
      </c>
      <c r="P308" s="2">
        <v>8.3636870000000002E-2</v>
      </c>
      <c r="Q308" s="2">
        <v>3.8917769999999997E-2</v>
      </c>
      <c r="R308" s="2">
        <v>8.9918499999999998E-2</v>
      </c>
      <c r="S308" s="2">
        <v>0.22959542999999999</v>
      </c>
      <c r="T308" s="2">
        <v>0.25468689</v>
      </c>
      <c r="U308" s="2">
        <v>0.20148324000000001</v>
      </c>
      <c r="V308" s="2">
        <v>0.10176129999999994</v>
      </c>
    </row>
    <row r="309" spans="2:22" x14ac:dyDescent="0.2">
      <c r="B309">
        <v>288</v>
      </c>
      <c r="C309" s="5">
        <v>34</v>
      </c>
      <c r="D309" s="2">
        <v>0.60629750999999998</v>
      </c>
      <c r="E309" s="2">
        <v>0.22529581000000001</v>
      </c>
      <c r="F309" s="2">
        <v>0.16840668000000003</v>
      </c>
      <c r="H309" s="5">
        <v>183.8</v>
      </c>
      <c r="I309" s="2">
        <v>1.6203390000000002E-2</v>
      </c>
      <c r="J309" s="2">
        <v>5.9877239999999998E-2</v>
      </c>
      <c r="K309" s="2">
        <v>0.34200863999999997</v>
      </c>
      <c r="L309" s="2">
        <v>0.39559960999999999</v>
      </c>
      <c r="M309" s="2">
        <v>0.18631112000000005</v>
      </c>
      <c r="O309" s="5">
        <v>484.4</v>
      </c>
      <c r="P309" s="2">
        <v>8.2825300000000004E-2</v>
      </c>
      <c r="Q309" s="2">
        <v>3.8461339999999997E-2</v>
      </c>
      <c r="R309" s="2">
        <v>8.9679190000000006E-2</v>
      </c>
      <c r="S309" s="2">
        <v>0.23008774000000001</v>
      </c>
      <c r="T309" s="2">
        <v>0.25529763</v>
      </c>
      <c r="U309" s="2">
        <v>0.20168873000000001</v>
      </c>
      <c r="V309" s="2">
        <v>0.10196006999999996</v>
      </c>
    </row>
    <row r="310" spans="2:22" x14ac:dyDescent="0.2">
      <c r="B310">
        <v>289</v>
      </c>
      <c r="C310" s="5">
        <v>34.083300000000001</v>
      </c>
      <c r="D310" s="2">
        <v>0.60540537000000005</v>
      </c>
      <c r="E310" s="2">
        <v>0.22550315000000001</v>
      </c>
      <c r="F310" s="2">
        <v>0.16909147999999996</v>
      </c>
      <c r="H310" s="5">
        <v>184.3167</v>
      </c>
      <c r="I310" s="2">
        <v>1.5453369999999999E-2</v>
      </c>
      <c r="J310" s="2">
        <v>5.8683029999999997E-2</v>
      </c>
      <c r="K310" s="2">
        <v>0.34297484</v>
      </c>
      <c r="L310" s="2">
        <v>0.39613164000000001</v>
      </c>
      <c r="M310" s="2">
        <v>0.18675712</v>
      </c>
      <c r="O310" s="5">
        <v>485.7</v>
      </c>
      <c r="P310" s="2">
        <v>8.2013730000000007E-2</v>
      </c>
      <c r="Q310" s="2">
        <v>3.8004900000000001E-2</v>
      </c>
      <c r="R310" s="2">
        <v>8.9439889999999994E-2</v>
      </c>
      <c r="S310" s="2">
        <v>0.23058005000000001</v>
      </c>
      <c r="T310" s="2">
        <v>0.25590837</v>
      </c>
      <c r="U310" s="2">
        <v>0.20189420999999999</v>
      </c>
      <c r="V310" s="2">
        <v>0.10215885000000002</v>
      </c>
    </row>
    <row r="311" spans="2:22" x14ac:dyDescent="0.2">
      <c r="B311">
        <v>290</v>
      </c>
      <c r="C311" s="5">
        <v>34.166699999999999</v>
      </c>
      <c r="D311" s="2">
        <v>0.60451321999999996</v>
      </c>
      <c r="E311" s="2">
        <v>0.22571049000000001</v>
      </c>
      <c r="F311" s="2">
        <v>0.16977629000000005</v>
      </c>
      <c r="H311" s="5">
        <v>184.83330000000001</v>
      </c>
      <c r="I311" s="2">
        <v>1.470335E-2</v>
      </c>
      <c r="J311" s="2">
        <v>5.7488829999999998E-2</v>
      </c>
      <c r="K311" s="2">
        <v>0.34394102999999998</v>
      </c>
      <c r="L311" s="2">
        <v>0.39666367000000002</v>
      </c>
      <c r="M311" s="2">
        <v>0.18720311999999995</v>
      </c>
      <c r="O311" s="5">
        <v>487</v>
      </c>
      <c r="P311" s="2">
        <v>8.1202159999999995E-2</v>
      </c>
      <c r="Q311" s="2">
        <v>3.7548459999999999E-2</v>
      </c>
      <c r="R311" s="2">
        <v>8.9200580000000002E-2</v>
      </c>
      <c r="S311" s="2">
        <v>0.23107236</v>
      </c>
      <c r="T311" s="2">
        <v>0.25651910999999999</v>
      </c>
      <c r="U311" s="2">
        <v>0.20209969999999999</v>
      </c>
      <c r="V311" s="2">
        <v>0.10235762999999998</v>
      </c>
    </row>
    <row r="312" spans="2:22" x14ac:dyDescent="0.2">
      <c r="B312">
        <v>291</v>
      </c>
      <c r="C312" s="5">
        <v>34.25</v>
      </c>
      <c r="D312" s="2">
        <v>0.60362106999999998</v>
      </c>
      <c r="E312" s="2">
        <v>0.22591782999999999</v>
      </c>
      <c r="F312" s="2">
        <v>0.17046110000000003</v>
      </c>
      <c r="H312" s="5">
        <v>185.35</v>
      </c>
      <c r="I312" s="2">
        <v>1.395332E-2</v>
      </c>
      <c r="J312" s="2">
        <v>5.6294619999999997E-2</v>
      </c>
      <c r="K312" s="2">
        <v>0.34490723000000001</v>
      </c>
      <c r="L312" s="2">
        <v>0.39719569999999998</v>
      </c>
      <c r="M312" s="2">
        <v>0.18764913000000005</v>
      </c>
      <c r="O312" s="5">
        <v>488.3</v>
      </c>
      <c r="P312" s="2">
        <v>8.0390589999999998E-2</v>
      </c>
      <c r="Q312" s="2">
        <v>3.7092029999999998E-2</v>
      </c>
      <c r="R312" s="2">
        <v>8.8961269999999995E-2</v>
      </c>
      <c r="S312" s="2">
        <v>0.23156467</v>
      </c>
      <c r="T312" s="2">
        <v>0.25712984999999999</v>
      </c>
      <c r="U312" s="2">
        <v>0.20230519</v>
      </c>
      <c r="V312" s="2">
        <v>0.10255639999999999</v>
      </c>
    </row>
    <row r="313" spans="2:22" x14ac:dyDescent="0.2">
      <c r="B313">
        <v>292</v>
      </c>
      <c r="C313" s="5">
        <v>34.333300000000001</v>
      </c>
      <c r="D313" s="2">
        <v>0.60272892</v>
      </c>
      <c r="E313" s="2">
        <v>0.22612516999999999</v>
      </c>
      <c r="F313" s="2">
        <v>0.17114591000000001</v>
      </c>
      <c r="H313" s="5">
        <v>185.86670000000001</v>
      </c>
      <c r="I313" s="2">
        <v>1.3203299999999999E-2</v>
      </c>
      <c r="J313" s="2">
        <v>5.5100410000000002E-2</v>
      </c>
      <c r="K313" s="2">
        <v>0.34587341999999999</v>
      </c>
      <c r="L313" s="2">
        <v>0.39772773</v>
      </c>
      <c r="M313" s="2">
        <v>0.18809513999999994</v>
      </c>
      <c r="O313" s="5">
        <v>489.6</v>
      </c>
      <c r="P313" s="2">
        <v>7.9579010000000006E-2</v>
      </c>
      <c r="Q313" s="2">
        <v>3.6635590000000003E-2</v>
      </c>
      <c r="R313" s="2">
        <v>8.8721960000000002E-2</v>
      </c>
      <c r="S313" s="2">
        <v>0.23205698</v>
      </c>
      <c r="T313" s="2">
        <v>0.25774058999999999</v>
      </c>
      <c r="U313" s="2">
        <v>0.20251068</v>
      </c>
      <c r="V313" s="2">
        <v>0.10275518999999989</v>
      </c>
    </row>
    <row r="314" spans="2:22" x14ac:dyDescent="0.2">
      <c r="B314">
        <v>293</v>
      </c>
      <c r="C314" s="5">
        <v>34.416699999999999</v>
      </c>
      <c r="D314" s="2">
        <v>0.60183677000000002</v>
      </c>
      <c r="E314" s="2">
        <v>0.22633250999999999</v>
      </c>
      <c r="F314" s="2">
        <v>0.17183071999999999</v>
      </c>
      <c r="H314" s="5">
        <v>186.38329999999999</v>
      </c>
      <c r="I314" s="2">
        <v>1.2453280000000001E-2</v>
      </c>
      <c r="J314" s="2">
        <v>5.3906200000000001E-2</v>
      </c>
      <c r="K314" s="2">
        <v>0.34683962000000002</v>
      </c>
      <c r="L314" s="2">
        <v>0.39825975000000002</v>
      </c>
      <c r="M314" s="2">
        <v>0.18854114999999994</v>
      </c>
      <c r="O314" s="5">
        <v>490.9</v>
      </c>
      <c r="P314" s="2">
        <v>7.8767439999999994E-2</v>
      </c>
      <c r="Q314" s="2">
        <v>3.617915E-2</v>
      </c>
      <c r="R314" s="2">
        <v>8.8482649999999996E-2</v>
      </c>
      <c r="S314" s="2">
        <v>0.23254928999999999</v>
      </c>
      <c r="T314" s="2">
        <v>0.25835132999999999</v>
      </c>
      <c r="U314" s="2">
        <v>0.20271616000000001</v>
      </c>
      <c r="V314" s="2">
        <v>0.10295398</v>
      </c>
    </row>
    <row r="315" spans="2:22" x14ac:dyDescent="0.2">
      <c r="B315">
        <v>294</v>
      </c>
      <c r="C315" s="5">
        <v>34.5</v>
      </c>
      <c r="D315" s="2">
        <v>0.60094462999999998</v>
      </c>
      <c r="E315" s="2">
        <v>0.22653984999999999</v>
      </c>
      <c r="F315" s="2">
        <v>0.17251552000000003</v>
      </c>
      <c r="H315" s="5">
        <v>186.9</v>
      </c>
      <c r="I315" s="2">
        <v>1.170326E-2</v>
      </c>
      <c r="J315" s="2">
        <v>5.271199E-2</v>
      </c>
      <c r="K315" s="2">
        <v>0.34780580999999999</v>
      </c>
      <c r="L315" s="2">
        <v>0.39879177999999998</v>
      </c>
      <c r="M315" s="2">
        <v>0.18898715999999993</v>
      </c>
      <c r="O315" s="5">
        <v>492.2</v>
      </c>
      <c r="P315" s="2">
        <v>7.7955869999999997E-2</v>
      </c>
      <c r="Q315" s="2">
        <v>3.5722709999999998E-2</v>
      </c>
      <c r="R315" s="2">
        <v>8.8243349999999998E-2</v>
      </c>
      <c r="S315" s="2">
        <v>0.23304159999999999</v>
      </c>
      <c r="T315" s="2">
        <v>0.25896206999999999</v>
      </c>
      <c r="U315" s="2">
        <v>0.20292165000000001</v>
      </c>
      <c r="V315" s="2">
        <v>0.10315275000000002</v>
      </c>
    </row>
    <row r="316" spans="2:22" x14ac:dyDescent="0.2">
      <c r="B316">
        <v>295</v>
      </c>
      <c r="C316" s="5">
        <v>34.583300000000001</v>
      </c>
      <c r="D316" s="2">
        <v>0.60005248</v>
      </c>
      <c r="E316" s="2">
        <v>0.22674718999999999</v>
      </c>
      <c r="F316" s="2">
        <v>0.17320033000000001</v>
      </c>
      <c r="H316" s="5">
        <v>187.41669999999999</v>
      </c>
      <c r="I316" s="2">
        <v>1.095324E-2</v>
      </c>
      <c r="J316" s="2">
        <v>5.1517790000000001E-2</v>
      </c>
      <c r="K316" s="2">
        <v>0.34877201000000002</v>
      </c>
      <c r="L316" s="2">
        <v>0.39932381</v>
      </c>
      <c r="M316" s="2">
        <v>0.18943314999999994</v>
      </c>
      <c r="O316" s="5">
        <v>493.5</v>
      </c>
      <c r="P316" s="2">
        <v>7.7144299999999999E-2</v>
      </c>
      <c r="Q316" s="2">
        <v>3.5266279999999997E-2</v>
      </c>
      <c r="R316" s="2">
        <v>8.8004040000000006E-2</v>
      </c>
      <c r="S316" s="2">
        <v>0.23353391000000001</v>
      </c>
      <c r="T316" s="2">
        <v>0.25957280999999999</v>
      </c>
      <c r="U316" s="2">
        <v>0.20312714000000001</v>
      </c>
      <c r="V316" s="2">
        <v>0.10335152000000003</v>
      </c>
    </row>
    <row r="317" spans="2:22" x14ac:dyDescent="0.2">
      <c r="B317">
        <v>296</v>
      </c>
      <c r="C317" s="5">
        <v>34.666699999999999</v>
      </c>
      <c r="D317" s="2">
        <v>0.59916033000000002</v>
      </c>
      <c r="E317" s="2">
        <v>0.22695452999999999</v>
      </c>
      <c r="F317" s="2">
        <v>0.17388513999999999</v>
      </c>
      <c r="H317" s="5">
        <v>187.9333</v>
      </c>
      <c r="I317" s="2">
        <v>1.0203220000000001E-2</v>
      </c>
      <c r="J317" s="2">
        <v>5.032358E-2</v>
      </c>
      <c r="K317" s="2">
        <v>0.3497382</v>
      </c>
      <c r="L317" s="2">
        <v>0.39985584000000002</v>
      </c>
      <c r="M317" s="2">
        <v>0.18987916000000005</v>
      </c>
      <c r="O317" s="5">
        <v>494.8</v>
      </c>
      <c r="P317" s="2">
        <v>7.6332730000000001E-2</v>
      </c>
      <c r="Q317" s="2">
        <v>3.4809840000000002E-2</v>
      </c>
      <c r="R317" s="2">
        <v>8.7764729999999999E-2</v>
      </c>
      <c r="S317" s="2">
        <v>0.23402622000000001</v>
      </c>
      <c r="T317" s="2">
        <v>0.26018354999999999</v>
      </c>
      <c r="U317" s="2">
        <v>0.20333262999999999</v>
      </c>
      <c r="V317" s="2">
        <v>0.10355029999999998</v>
      </c>
    </row>
    <row r="318" spans="2:22" x14ac:dyDescent="0.2">
      <c r="B318">
        <v>297</v>
      </c>
      <c r="C318" s="5">
        <v>34.75</v>
      </c>
      <c r="D318" s="2">
        <v>0.59826818000000004</v>
      </c>
      <c r="E318" s="2">
        <v>0.22716186999999999</v>
      </c>
      <c r="F318" s="2">
        <v>0.17456994999999997</v>
      </c>
      <c r="H318" s="5">
        <v>188.45</v>
      </c>
      <c r="I318" s="2">
        <v>1.132419E-2</v>
      </c>
      <c r="J318" s="2">
        <v>5.2108420000000003E-2</v>
      </c>
      <c r="K318" s="2">
        <v>0.34829415000000002</v>
      </c>
      <c r="L318" s="2">
        <v>0.39906068</v>
      </c>
      <c r="M318" s="2">
        <v>0.18921255999999997</v>
      </c>
      <c r="O318" s="5">
        <v>496.1</v>
      </c>
      <c r="P318" s="2">
        <v>7.5521160000000004E-2</v>
      </c>
      <c r="Q318" s="2">
        <v>3.4353399999999999E-2</v>
      </c>
      <c r="R318" s="2">
        <v>8.7525420000000007E-2</v>
      </c>
      <c r="S318" s="2">
        <v>0.23451853</v>
      </c>
      <c r="T318" s="2">
        <v>0.26079428999999998</v>
      </c>
      <c r="U318" s="2">
        <v>0.20353810999999999</v>
      </c>
      <c r="V318" s="2">
        <v>0.10374908999999999</v>
      </c>
    </row>
    <row r="319" spans="2:22" x14ac:dyDescent="0.2">
      <c r="B319">
        <v>298</v>
      </c>
      <c r="C319" s="5">
        <v>34.833300000000001</v>
      </c>
      <c r="D319" s="2">
        <v>0.59737602999999995</v>
      </c>
      <c r="E319" s="2">
        <v>0.22736920999999999</v>
      </c>
      <c r="F319" s="2">
        <v>0.17525476000000006</v>
      </c>
      <c r="H319" s="5">
        <v>188.9667</v>
      </c>
      <c r="I319" s="2">
        <v>1.058917E-2</v>
      </c>
      <c r="J319" s="2">
        <v>5.0938089999999998E-2</v>
      </c>
      <c r="K319" s="2">
        <v>0.34924102000000001</v>
      </c>
      <c r="L319" s="2">
        <v>0.39958207000000001</v>
      </c>
      <c r="M319" s="2">
        <v>0.18964965</v>
      </c>
      <c r="O319" s="5">
        <v>497.4</v>
      </c>
      <c r="P319" s="2">
        <v>7.4709590000000006E-2</v>
      </c>
      <c r="Q319" s="2">
        <v>3.3896969999999998E-2</v>
      </c>
      <c r="R319" s="2">
        <v>8.728611E-2</v>
      </c>
      <c r="S319" s="2">
        <v>0.23501084</v>
      </c>
      <c r="T319" s="2">
        <v>0.26140502999999998</v>
      </c>
      <c r="U319" s="2">
        <v>0.2037436</v>
      </c>
      <c r="V319" s="2">
        <v>0.10394786</v>
      </c>
    </row>
    <row r="320" spans="2:22" x14ac:dyDescent="0.2">
      <c r="B320">
        <v>299</v>
      </c>
      <c r="C320" s="5">
        <v>34.916699999999999</v>
      </c>
      <c r="D320" s="2">
        <v>0.59648389000000002</v>
      </c>
      <c r="E320" s="2">
        <v>0.22757654999999999</v>
      </c>
      <c r="F320" s="2">
        <v>0.17593955999999999</v>
      </c>
      <c r="H320" s="5">
        <v>189.48330000000001</v>
      </c>
      <c r="I320" s="2">
        <v>1.0804640000000001E-2</v>
      </c>
      <c r="J320" s="2">
        <v>5.1281180000000003E-2</v>
      </c>
      <c r="K320" s="2">
        <v>0.34896344000000001</v>
      </c>
      <c r="L320" s="2">
        <v>0.39942921999999997</v>
      </c>
      <c r="M320" s="2">
        <v>0.18952152</v>
      </c>
      <c r="O320" s="5">
        <v>498.7</v>
      </c>
      <c r="P320" s="2">
        <v>7.3898019999999995E-2</v>
      </c>
      <c r="Q320" s="2">
        <v>3.3440530000000003E-2</v>
      </c>
      <c r="R320" s="2">
        <v>8.7046810000000002E-2</v>
      </c>
      <c r="S320" s="2">
        <v>0.23550314999999999</v>
      </c>
      <c r="T320" s="2">
        <v>0.26201576999999998</v>
      </c>
      <c r="U320" s="2">
        <v>0.20394909</v>
      </c>
      <c r="V320" s="2">
        <v>0.10414663000000002</v>
      </c>
    </row>
    <row r="321" spans="2:22" x14ac:dyDescent="0.2">
      <c r="B321">
        <v>300</v>
      </c>
      <c r="C321" s="5">
        <v>35</v>
      </c>
      <c r="D321" s="2">
        <v>0.59559174000000004</v>
      </c>
      <c r="E321" s="2">
        <v>0.22778390000000001</v>
      </c>
      <c r="F321" s="2">
        <v>0.17662435999999992</v>
      </c>
      <c r="H321" s="5">
        <v>190</v>
      </c>
      <c r="I321" s="2">
        <v>1.007712E-2</v>
      </c>
      <c r="J321" s="2">
        <v>5.0122800000000002E-2</v>
      </c>
      <c r="K321" s="2">
        <v>0.34990064999999998</v>
      </c>
      <c r="L321" s="2">
        <v>0.39994529000000001</v>
      </c>
      <c r="M321" s="2">
        <v>0.18995413999999999</v>
      </c>
      <c r="O321" s="5">
        <v>500</v>
      </c>
      <c r="P321" s="2">
        <v>7.3086440000000003E-2</v>
      </c>
      <c r="Q321" s="2">
        <v>3.2984090000000001E-2</v>
      </c>
      <c r="R321" s="2">
        <v>8.6807499999999996E-2</v>
      </c>
      <c r="S321" s="2">
        <v>0.23599545999999999</v>
      </c>
      <c r="T321" s="2">
        <v>0.26262650999999998</v>
      </c>
      <c r="U321" s="2">
        <v>0.20415458</v>
      </c>
      <c r="V321" s="2">
        <v>0.10434542000000002</v>
      </c>
    </row>
  </sheetData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>
    <tabColor rgb="FF002060"/>
  </sheetPr>
  <dimension ref="A1"/>
  <sheetViews>
    <sheetView workbookViewId="0">
      <selection activeCell="C31" sqref="C31"/>
    </sheetView>
  </sheetViews>
  <sheetFormatPr defaultRowHeight="12.75" x14ac:dyDescent="0.2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AY62"/>
  <sheetViews>
    <sheetView zoomScale="80" zoomScaleNormal="80" workbookViewId="0">
      <selection activeCell="C31" sqref="C31"/>
    </sheetView>
  </sheetViews>
  <sheetFormatPr defaultRowHeight="12.75" x14ac:dyDescent="0.2"/>
  <cols>
    <col min="1" max="1" width="4.28515625" customWidth="1"/>
    <col min="2" max="2" width="8.140625" customWidth="1"/>
    <col min="4" max="4" width="27" customWidth="1"/>
    <col min="5" max="6" width="8.7109375" customWidth="1"/>
    <col min="7" max="7" width="9.85546875" style="240" customWidth="1"/>
    <col min="8" max="8" width="12.5703125" style="240" customWidth="1"/>
    <col min="9" max="10" width="8.7109375" style="240" customWidth="1"/>
    <col min="11" max="13" width="8.7109375" customWidth="1"/>
    <col min="14" max="14" width="9.85546875" customWidth="1"/>
    <col min="15" max="15" width="8.7109375" customWidth="1"/>
    <col min="16" max="21" width="9.28515625" bestFit="1" customWidth="1"/>
    <col min="22" max="23" width="10.28515625" bestFit="1" customWidth="1"/>
    <col min="24" max="26" width="9.28515625" bestFit="1" customWidth="1"/>
    <col min="27" max="28" width="10.28515625" bestFit="1" customWidth="1"/>
    <col min="29" max="30" width="11.42578125" bestFit="1" customWidth="1"/>
  </cols>
  <sheetData>
    <row r="1" spans="1:34" ht="23.25" x14ac:dyDescent="0.35">
      <c r="A1" s="1" t="str">
        <f>"Domestic postage, Year "&amp;C6</f>
        <v>Domestic postage, Year 1</v>
      </c>
      <c r="B1" s="240"/>
      <c r="C1" s="240"/>
      <c r="D1" s="240"/>
      <c r="E1" s="240"/>
      <c r="F1" s="240"/>
      <c r="K1" s="240"/>
      <c r="L1" s="240"/>
      <c r="M1" s="240"/>
      <c r="N1" s="240"/>
      <c r="O1" s="240"/>
      <c r="P1" s="240"/>
      <c r="Q1" s="240"/>
      <c r="R1" s="240"/>
      <c r="S1" s="240"/>
      <c r="T1" s="240"/>
      <c r="U1" s="240"/>
      <c r="V1" s="240"/>
      <c r="W1" s="240"/>
      <c r="X1" s="240"/>
      <c r="Y1" s="240"/>
      <c r="Z1" s="240"/>
      <c r="AA1" s="240"/>
      <c r="AB1" s="240"/>
      <c r="AC1" s="240"/>
      <c r="AD1" s="240"/>
      <c r="AE1" s="240"/>
      <c r="AF1" s="240"/>
      <c r="AG1" s="240"/>
      <c r="AH1" s="240"/>
    </row>
    <row r="2" spans="1:34" x14ac:dyDescent="0.2">
      <c r="A2" s="240"/>
      <c r="B2" s="240"/>
      <c r="C2" s="240"/>
      <c r="D2" s="240"/>
      <c r="E2" s="240"/>
      <c r="F2" s="240"/>
      <c r="K2" s="240"/>
      <c r="L2" s="240"/>
      <c r="M2" s="240"/>
      <c r="N2" s="240"/>
      <c r="O2" s="240"/>
      <c r="P2" s="240"/>
      <c r="Q2" s="240"/>
      <c r="R2" s="240"/>
      <c r="S2" s="240"/>
      <c r="T2" s="240"/>
      <c r="U2" s="240"/>
      <c r="V2" s="240"/>
      <c r="W2" s="240"/>
      <c r="X2" s="240"/>
      <c r="Y2" s="240"/>
      <c r="Z2" s="240"/>
      <c r="AA2" s="240"/>
      <c r="AB2" s="240"/>
      <c r="AC2" s="240"/>
      <c r="AD2" s="240"/>
      <c r="AE2" s="240"/>
      <c r="AF2" s="240"/>
      <c r="AG2" s="240"/>
      <c r="AH2" s="240"/>
    </row>
    <row r="3" spans="1:34" x14ac:dyDescent="0.2">
      <c r="A3" s="240"/>
      <c r="B3" s="240"/>
      <c r="C3" s="240"/>
      <c r="D3" s="240"/>
      <c r="E3" s="240"/>
      <c r="F3" s="240"/>
      <c r="K3" s="240"/>
      <c r="L3" s="240"/>
      <c r="M3" s="240"/>
      <c r="N3" s="240"/>
      <c r="O3" s="240"/>
      <c r="P3" s="240"/>
      <c r="Q3" s="240"/>
      <c r="R3" s="240"/>
      <c r="S3" s="240"/>
      <c r="T3" s="240"/>
      <c r="U3" s="240"/>
      <c r="V3" s="240"/>
      <c r="W3" s="240"/>
      <c r="X3" s="240"/>
      <c r="Y3" s="240"/>
      <c r="Z3" s="240"/>
      <c r="AA3" s="240"/>
      <c r="AB3" s="240"/>
      <c r="AC3" s="240"/>
      <c r="AD3" s="240"/>
      <c r="AE3" s="240"/>
      <c r="AF3" s="240"/>
      <c r="AG3" s="240"/>
      <c r="AH3" s="240"/>
    </row>
    <row r="4" spans="1:34" x14ac:dyDescent="0.2">
      <c r="A4" s="240"/>
      <c r="B4" s="240"/>
      <c r="C4" s="13"/>
      <c r="D4" s="13"/>
      <c r="E4" s="13"/>
      <c r="F4" s="13"/>
      <c r="G4" s="13"/>
      <c r="H4" s="13"/>
      <c r="I4" s="13"/>
      <c r="J4" s="13"/>
      <c r="K4" s="13"/>
      <c r="L4" s="13"/>
      <c r="M4" s="13"/>
      <c r="N4" s="13"/>
      <c r="O4" s="13"/>
      <c r="P4" s="240"/>
      <c r="Q4" s="240"/>
      <c r="R4" s="240"/>
      <c r="S4" s="240"/>
      <c r="T4" s="240"/>
      <c r="U4" s="240"/>
      <c r="V4" s="240"/>
      <c r="W4" s="240"/>
      <c r="X4" s="240"/>
      <c r="Y4" s="240"/>
      <c r="Z4" s="240"/>
      <c r="AA4" s="240"/>
      <c r="AB4" s="240"/>
      <c r="AC4" s="240"/>
      <c r="AD4" s="240"/>
      <c r="AE4" s="240"/>
      <c r="AF4" s="240"/>
      <c r="AG4" s="240"/>
      <c r="AH4" s="240"/>
    </row>
    <row r="5" spans="1:34" x14ac:dyDescent="0.2">
      <c r="A5" s="240"/>
      <c r="B5" s="240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240"/>
      <c r="Q5" s="240"/>
      <c r="R5" s="240"/>
      <c r="S5" s="240"/>
      <c r="T5" s="240"/>
      <c r="U5" s="240"/>
      <c r="V5" s="240"/>
      <c r="W5" s="240"/>
      <c r="X5" s="240"/>
      <c r="Y5" s="240"/>
      <c r="Z5" s="240"/>
      <c r="AA5" s="240"/>
      <c r="AB5" s="240"/>
      <c r="AC5" s="240"/>
      <c r="AD5" s="240"/>
      <c r="AE5" s="240"/>
      <c r="AF5" s="240"/>
      <c r="AG5" s="240"/>
      <c r="AH5" s="240"/>
    </row>
    <row r="6" spans="1:34" x14ac:dyDescent="0.2">
      <c r="A6" s="240"/>
      <c r="B6" s="240"/>
      <c r="C6" s="476">
        <v>1</v>
      </c>
      <c r="D6" s="465" t="s">
        <v>69</v>
      </c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AE6" s="240"/>
      <c r="AF6" s="240"/>
      <c r="AG6" s="240"/>
      <c r="AH6" s="240"/>
    </row>
    <row r="7" spans="1:34" x14ac:dyDescent="0.2">
      <c r="A7" s="240"/>
      <c r="B7" s="240"/>
      <c r="C7" s="240"/>
      <c r="D7" s="240"/>
      <c r="E7" s="13"/>
      <c r="F7" s="13"/>
      <c r="G7" s="13"/>
      <c r="H7" s="13"/>
      <c r="I7" s="13"/>
      <c r="J7" s="13"/>
      <c r="K7" s="13"/>
      <c r="L7" s="13"/>
      <c r="M7" s="13"/>
      <c r="N7" s="13"/>
      <c r="AE7" s="240"/>
      <c r="AF7" s="240"/>
      <c r="AG7" s="240"/>
      <c r="AH7" s="240"/>
    </row>
    <row r="8" spans="1:34" x14ac:dyDescent="0.2">
      <c r="A8" s="240"/>
      <c r="B8" s="240"/>
      <c r="C8" s="466">
        <v>1</v>
      </c>
      <c r="D8" s="466" t="s">
        <v>841</v>
      </c>
      <c r="E8" s="13"/>
      <c r="F8" s="13"/>
      <c r="G8" s="13"/>
      <c r="H8" s="13"/>
      <c r="I8" s="13"/>
      <c r="J8" s="13"/>
      <c r="K8" s="13"/>
      <c r="L8" s="13"/>
      <c r="M8" s="13"/>
      <c r="N8" s="13"/>
      <c r="AE8" s="240"/>
      <c r="AF8" s="240"/>
      <c r="AG8" s="240"/>
      <c r="AH8" s="240"/>
    </row>
    <row r="9" spans="1:34" x14ac:dyDescent="0.2">
      <c r="A9" s="240"/>
      <c r="B9" s="240"/>
      <c r="C9" s="13"/>
      <c r="D9" s="13"/>
      <c r="E9" s="13"/>
      <c r="F9" s="240"/>
      <c r="J9" s="13"/>
      <c r="K9" s="13"/>
      <c r="L9" s="13"/>
      <c r="M9" s="13"/>
      <c r="N9" s="13"/>
      <c r="AE9" s="240"/>
      <c r="AF9" s="240"/>
      <c r="AG9" s="240"/>
      <c r="AH9" s="240"/>
    </row>
    <row r="10" spans="1:34" x14ac:dyDescent="0.2">
      <c r="A10" s="240"/>
      <c r="B10" s="240"/>
      <c r="C10" s="13"/>
      <c r="D10" s="13"/>
      <c r="E10" s="13"/>
      <c r="F10" s="240"/>
      <c r="K10" s="240"/>
      <c r="L10" s="13"/>
      <c r="M10" s="13"/>
      <c r="N10" s="13"/>
      <c r="O10" s="13"/>
      <c r="P10" s="240"/>
      <c r="Q10" s="240"/>
      <c r="R10" s="240"/>
      <c r="S10" s="240"/>
      <c r="T10" s="240"/>
      <c r="U10" s="240"/>
      <c r="V10" s="240"/>
      <c r="W10" s="240"/>
      <c r="X10" s="240"/>
      <c r="Y10" s="240"/>
      <c r="Z10" s="240"/>
      <c r="AA10" s="240"/>
      <c r="AB10" s="240"/>
      <c r="AC10" s="240"/>
      <c r="AD10" s="240"/>
      <c r="AE10" s="240"/>
      <c r="AF10" s="240"/>
      <c r="AG10" s="240"/>
      <c r="AH10" s="240"/>
    </row>
    <row r="11" spans="1:34" x14ac:dyDescent="0.2">
      <c r="A11" s="240"/>
      <c r="B11" s="240"/>
      <c r="C11" s="13"/>
      <c r="D11" s="13"/>
      <c r="E11" s="13"/>
      <c r="F11" s="240"/>
      <c r="K11" s="240"/>
      <c r="L11" s="240"/>
      <c r="M11" s="240"/>
      <c r="N11" s="13"/>
      <c r="O11" s="13"/>
      <c r="P11" s="473"/>
      <c r="Q11" s="473"/>
      <c r="R11" s="473"/>
      <c r="S11" s="473"/>
      <c r="T11" s="473"/>
      <c r="U11" s="473"/>
      <c r="V11" s="473"/>
      <c r="W11" s="473"/>
      <c r="X11" s="473"/>
      <c r="Y11" s="473"/>
      <c r="Z11" s="473"/>
      <c r="AA11" s="473"/>
      <c r="AB11" s="473"/>
      <c r="AC11" s="473"/>
      <c r="AD11" s="473"/>
      <c r="AE11" s="240"/>
      <c r="AF11" s="240"/>
      <c r="AG11" s="240"/>
      <c r="AH11" s="240"/>
    </row>
    <row r="12" spans="1:34" x14ac:dyDescent="0.2">
      <c r="A12" s="240"/>
      <c r="B12" s="240"/>
      <c r="C12" s="13"/>
      <c r="D12" s="13"/>
      <c r="E12" s="13"/>
      <c r="F12" s="240"/>
      <c r="K12" s="240"/>
      <c r="L12" s="240"/>
      <c r="M12" s="240"/>
      <c r="N12" s="13"/>
      <c r="O12" s="13"/>
      <c r="Q12" s="240"/>
      <c r="R12" s="240"/>
      <c r="S12" s="240"/>
      <c r="T12" s="240"/>
      <c r="U12" s="240"/>
      <c r="V12" s="240"/>
      <c r="W12" s="240"/>
      <c r="X12" s="240"/>
      <c r="Y12" s="240"/>
      <c r="Z12" s="240"/>
      <c r="AA12" s="240"/>
      <c r="AB12" s="240"/>
      <c r="AC12" s="240"/>
      <c r="AD12" s="240"/>
      <c r="AE12" s="240"/>
      <c r="AF12" s="240"/>
      <c r="AG12" s="240"/>
      <c r="AH12" s="240"/>
    </row>
    <row r="13" spans="1:34" x14ac:dyDescent="0.2">
      <c r="A13" s="240"/>
      <c r="B13" s="240"/>
      <c r="C13" s="13"/>
      <c r="D13" s="13"/>
      <c r="E13" s="13"/>
      <c r="F13" s="240"/>
      <c r="K13" s="240"/>
      <c r="L13" s="240"/>
      <c r="M13" s="240"/>
      <c r="N13" s="13"/>
      <c r="O13" s="13"/>
      <c r="P13" s="473"/>
      <c r="Q13" s="473"/>
      <c r="R13" s="473"/>
      <c r="S13" s="473"/>
      <c r="T13" s="473"/>
      <c r="U13" s="473"/>
      <c r="V13" s="473"/>
      <c r="W13" s="473"/>
      <c r="X13" s="473"/>
      <c r="Y13" s="473"/>
      <c r="Z13" s="473"/>
      <c r="AA13" s="473"/>
      <c r="AB13" s="473"/>
      <c r="AC13" s="473"/>
      <c r="AD13" s="473"/>
      <c r="AE13" s="240"/>
      <c r="AF13" s="240"/>
      <c r="AG13" s="240"/>
      <c r="AH13" s="240"/>
    </row>
    <row r="14" spans="1:34" x14ac:dyDescent="0.2">
      <c r="A14" s="240"/>
      <c r="B14" s="240"/>
      <c r="C14" s="13" t="s">
        <v>1046</v>
      </c>
      <c r="D14" s="480">
        <f ca="1">SUM(AG31:AU62)</f>
        <v>1064.5130441819954</v>
      </c>
      <c r="E14" s="13"/>
      <c r="F14" s="240"/>
      <c r="K14" s="240"/>
      <c r="L14" s="240"/>
      <c r="M14" s="240"/>
      <c r="N14" s="13"/>
      <c r="O14" s="13"/>
      <c r="P14" s="473">
        <v>0.7</v>
      </c>
      <c r="Q14" s="473">
        <v>0.85</v>
      </c>
      <c r="R14" s="473">
        <v>1.45</v>
      </c>
      <c r="S14" s="473">
        <v>1.45</v>
      </c>
      <c r="T14" s="473">
        <v>1.45</v>
      </c>
      <c r="U14" s="473">
        <v>1.45</v>
      </c>
      <c r="V14" s="473">
        <v>1.45</v>
      </c>
      <c r="W14" s="473">
        <v>1.45</v>
      </c>
      <c r="X14" s="473">
        <v>2.6</v>
      </c>
      <c r="Y14" s="473">
        <v>2.6</v>
      </c>
      <c r="Z14" s="473">
        <v>2.6</v>
      </c>
      <c r="AA14" s="473">
        <v>2.6</v>
      </c>
      <c r="AB14" s="473">
        <v>4.8</v>
      </c>
      <c r="AC14" s="473">
        <v>4.8</v>
      </c>
      <c r="AD14" s="473">
        <v>4.8</v>
      </c>
      <c r="AE14" s="240"/>
      <c r="AF14" s="240"/>
      <c r="AG14" s="240"/>
      <c r="AH14" s="240"/>
    </row>
    <row r="15" spans="1:34" x14ac:dyDescent="0.2">
      <c r="A15" s="240"/>
      <c r="B15" s="240"/>
      <c r="C15" s="13"/>
      <c r="D15" s="13"/>
      <c r="E15" s="13"/>
      <c r="F15" s="240"/>
      <c r="K15" s="13"/>
      <c r="L15" s="240"/>
      <c r="M15" s="240"/>
      <c r="N15" s="13"/>
      <c r="O15" s="13"/>
      <c r="P15" s="473">
        <v>0.7</v>
      </c>
      <c r="Q15" s="473">
        <v>0.85</v>
      </c>
      <c r="R15" s="473">
        <v>1.45</v>
      </c>
      <c r="S15" s="473">
        <v>1.45</v>
      </c>
      <c r="T15" s="473">
        <v>1.45</v>
      </c>
      <c r="U15" s="473">
        <v>1.45</v>
      </c>
      <c r="V15" s="473">
        <v>1.45</v>
      </c>
      <c r="W15" s="473">
        <v>1.45</v>
      </c>
      <c r="X15" s="473">
        <v>2.6</v>
      </c>
      <c r="Y15" s="473">
        <v>2.6</v>
      </c>
      <c r="Z15" s="473">
        <v>2.6</v>
      </c>
      <c r="AA15" s="473">
        <v>2.6</v>
      </c>
      <c r="AB15" s="473">
        <v>4.8</v>
      </c>
      <c r="AC15" s="473">
        <v>4.8</v>
      </c>
      <c r="AD15" s="473">
        <v>4.8</v>
      </c>
      <c r="AE15" s="240"/>
      <c r="AF15" s="240"/>
      <c r="AG15" s="240"/>
      <c r="AH15" s="240"/>
    </row>
    <row r="16" spans="1:34" x14ac:dyDescent="0.2">
      <c r="A16" s="240"/>
      <c r="B16" s="240"/>
      <c r="C16" s="13"/>
      <c r="D16" s="13"/>
      <c r="E16" s="13"/>
      <c r="F16" s="240"/>
      <c r="K16" s="13"/>
      <c r="L16" s="240"/>
      <c r="M16" s="240"/>
      <c r="N16" s="13"/>
      <c r="O16" s="13"/>
      <c r="P16" s="473">
        <v>0.7</v>
      </c>
      <c r="Q16" s="473">
        <v>0.85</v>
      </c>
      <c r="R16" s="473">
        <v>1.45</v>
      </c>
      <c r="S16" s="473">
        <v>1.45</v>
      </c>
      <c r="T16" s="473">
        <v>1.45</v>
      </c>
      <c r="U16" s="473">
        <v>1.45</v>
      </c>
      <c r="V16" s="473">
        <v>1.45</v>
      </c>
      <c r="W16" s="473">
        <v>1.45</v>
      </c>
      <c r="X16" s="473">
        <v>2.6</v>
      </c>
      <c r="Y16" s="473">
        <v>2.6</v>
      </c>
      <c r="Z16" s="473">
        <v>2.6</v>
      </c>
      <c r="AA16" s="473">
        <v>2.6</v>
      </c>
      <c r="AB16" s="473">
        <v>4.8</v>
      </c>
      <c r="AC16" s="473">
        <v>4.8</v>
      </c>
      <c r="AD16" s="473">
        <v>4.8</v>
      </c>
      <c r="AE16" s="240"/>
      <c r="AF16" s="240"/>
      <c r="AG16" s="240"/>
      <c r="AH16" s="240"/>
    </row>
    <row r="17" spans="1:51" x14ac:dyDescent="0.2">
      <c r="A17" s="240"/>
      <c r="B17" s="240"/>
      <c r="C17" s="13"/>
      <c r="D17" s="13"/>
      <c r="E17" s="13"/>
      <c r="F17" s="240"/>
      <c r="K17" s="13"/>
      <c r="L17" s="240"/>
      <c r="M17" s="240"/>
      <c r="N17" s="13"/>
      <c r="O17" s="13"/>
      <c r="P17" s="240"/>
      <c r="Q17" s="240"/>
      <c r="R17" s="240"/>
      <c r="S17" s="240"/>
      <c r="T17" s="240"/>
      <c r="U17" s="240"/>
      <c r="V17" s="240"/>
      <c r="W17" s="240"/>
      <c r="X17" s="240"/>
      <c r="Y17" s="240"/>
      <c r="Z17" s="240"/>
      <c r="AA17" s="240"/>
      <c r="AB17" s="240"/>
      <c r="AC17" s="240"/>
      <c r="AD17" s="240"/>
      <c r="AE17" s="240"/>
      <c r="AF17" s="240"/>
      <c r="AG17" s="240"/>
      <c r="AH17" s="240"/>
    </row>
    <row r="18" spans="1:51" x14ac:dyDescent="0.2">
      <c r="A18" s="240"/>
      <c r="B18" s="240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240"/>
      <c r="Q18" s="240"/>
      <c r="R18" s="240"/>
      <c r="S18" s="240"/>
      <c r="T18" s="240"/>
      <c r="U18" s="240"/>
      <c r="V18" s="240"/>
      <c r="W18" s="240"/>
      <c r="X18" s="240"/>
      <c r="Y18" s="240"/>
      <c r="Z18" s="240"/>
      <c r="AA18" s="240"/>
      <c r="AB18" s="240"/>
      <c r="AC18" s="240"/>
      <c r="AD18" s="240"/>
      <c r="AE18" s="240"/>
      <c r="AF18" s="240"/>
      <c r="AG18" s="240"/>
      <c r="AH18" s="240"/>
    </row>
    <row r="19" spans="1:51" x14ac:dyDescent="0.2">
      <c r="A19" s="240"/>
      <c r="B19" s="240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AE19" s="240"/>
      <c r="AF19" s="240"/>
      <c r="AG19" s="240"/>
      <c r="AH19" s="240"/>
    </row>
    <row r="20" spans="1:51" x14ac:dyDescent="0.2">
      <c r="A20" s="240"/>
      <c r="B20" s="240"/>
      <c r="C20" s="13"/>
      <c r="D20" s="13"/>
      <c r="E20" s="13"/>
      <c r="F20" s="13"/>
      <c r="G20" s="13"/>
      <c r="H20" s="13"/>
      <c r="I20" s="13"/>
      <c r="J20" s="13"/>
      <c r="K20" s="13"/>
      <c r="L20" s="13"/>
      <c r="M20" s="13"/>
      <c r="N20" s="13"/>
      <c r="O20" s="482" t="s">
        <v>1057</v>
      </c>
      <c r="P20" s="482"/>
      <c r="Q20" s="482"/>
      <c r="R20" s="482"/>
      <c r="S20" s="482"/>
      <c r="T20" s="482"/>
      <c r="U20" s="482"/>
      <c r="V20" s="482"/>
      <c r="W20" s="482"/>
      <c r="X20" s="482"/>
      <c r="Y20" s="482"/>
      <c r="Z20" s="482"/>
      <c r="AA20" s="482"/>
      <c r="AB20" s="482"/>
      <c r="AC20" s="482"/>
      <c r="AD20" s="482"/>
      <c r="AE20" s="240"/>
      <c r="AF20" s="240"/>
      <c r="AG20" s="483"/>
      <c r="AH20" s="471"/>
      <c r="AI20" s="471"/>
      <c r="AJ20" s="471"/>
      <c r="AK20" s="471"/>
      <c r="AL20" s="471"/>
      <c r="AM20" s="471"/>
      <c r="AN20" s="471"/>
      <c r="AO20" s="471"/>
      <c r="AP20" s="471"/>
      <c r="AQ20" s="471"/>
      <c r="AR20" s="471"/>
      <c r="AS20" s="471"/>
      <c r="AT20" s="471"/>
      <c r="AU20" s="471"/>
    </row>
    <row r="21" spans="1:51" x14ac:dyDescent="0.2">
      <c r="A21" s="240"/>
      <c r="B21" s="240"/>
      <c r="C21" s="13"/>
      <c r="D21" s="13"/>
      <c r="E21" s="13"/>
      <c r="F21" s="13"/>
      <c r="G21" s="13"/>
      <c r="H21" s="13"/>
      <c r="I21" s="13"/>
      <c r="J21" s="13"/>
      <c r="K21" s="13"/>
      <c r="L21" s="13"/>
      <c r="M21" s="13"/>
      <c r="N21" s="13"/>
      <c r="O21" s="13"/>
      <c r="P21" s="240"/>
      <c r="Q21" s="240"/>
      <c r="R21" s="240"/>
      <c r="S21" s="240"/>
      <c r="T21" s="240"/>
      <c r="U21" s="240"/>
      <c r="V21" s="240"/>
      <c r="W21" s="240"/>
      <c r="X21" s="240"/>
      <c r="Y21" s="240"/>
      <c r="Z21" s="240"/>
      <c r="AA21" s="240"/>
      <c r="AB21" s="240"/>
      <c r="AC21" s="240"/>
      <c r="AD21" s="240"/>
      <c r="AE21" s="240"/>
      <c r="AF21" s="240"/>
      <c r="AG21" s="240"/>
      <c r="AH21" s="240"/>
    </row>
    <row r="22" spans="1:51" x14ac:dyDescent="0.2">
      <c r="A22" s="240"/>
      <c r="B22" s="240"/>
      <c r="C22" s="13"/>
      <c r="D22" s="13"/>
      <c r="E22" s="13"/>
      <c r="F22" s="13"/>
      <c r="G22" s="13" t="s">
        <v>1058</v>
      </c>
      <c r="H22" s="13" t="str">
        <f>INDEX(Exch!$D$10:$M$10,1,$H$24)</f>
        <v>2014 UPU td tool 2015</v>
      </c>
      <c r="I22" s="13"/>
      <c r="J22" s="13"/>
      <c r="K22" s="13"/>
      <c r="L22" s="13"/>
      <c r="M22" s="13"/>
      <c r="N22" s="13"/>
      <c r="O22" s="13"/>
      <c r="P22" s="240"/>
      <c r="Q22" s="240"/>
      <c r="R22" s="240"/>
      <c r="S22" s="240"/>
      <c r="T22" s="240"/>
      <c r="U22" s="240"/>
      <c r="V22" s="240"/>
      <c r="W22" s="240"/>
      <c r="X22" s="240"/>
      <c r="Y22" s="240"/>
      <c r="Z22" s="240"/>
      <c r="AA22" s="240"/>
      <c r="AB22" s="240"/>
      <c r="AC22" s="240"/>
      <c r="AD22" s="240"/>
      <c r="AE22" s="240"/>
      <c r="AF22" s="240"/>
      <c r="AG22" s="240"/>
      <c r="AH22" s="240"/>
    </row>
    <row r="23" spans="1:51" x14ac:dyDescent="0.2">
      <c r="A23" s="240"/>
      <c r="B23" s="240"/>
      <c r="C23" s="13"/>
      <c r="D23" s="13"/>
      <c r="E23" s="13"/>
      <c r="F23" s="13"/>
      <c r="G23" s="13"/>
      <c r="H23" s="13"/>
      <c r="I23" s="13"/>
      <c r="J23" s="13"/>
      <c r="K23" s="240"/>
      <c r="L23" s="240"/>
      <c r="M23" s="240"/>
      <c r="N23" s="240"/>
      <c r="O23" s="13"/>
      <c r="P23" s="240"/>
      <c r="Q23" s="240"/>
      <c r="R23" s="240"/>
      <c r="S23" s="240"/>
      <c r="T23" s="240"/>
      <c r="U23" s="240"/>
      <c r="V23" s="240"/>
      <c r="W23" s="240"/>
      <c r="X23" s="240"/>
      <c r="Y23" s="240"/>
      <c r="Z23" s="240"/>
      <c r="AA23" s="240"/>
      <c r="AB23" s="240"/>
      <c r="AC23" s="240"/>
      <c r="AD23" s="240"/>
      <c r="AE23" s="240"/>
      <c r="AF23" s="240"/>
      <c r="AG23" s="240"/>
      <c r="AH23" s="240"/>
    </row>
    <row r="24" spans="1:51" x14ac:dyDescent="0.2">
      <c r="A24" s="240"/>
      <c r="B24" s="240"/>
      <c r="C24" s="13"/>
      <c r="D24" s="13"/>
      <c r="F24" s="14"/>
      <c r="G24" s="474" t="s">
        <v>1051</v>
      </c>
      <c r="H24" s="3">
        <v>8</v>
      </c>
      <c r="I24" s="13"/>
      <c r="J24" s="14" t="s">
        <v>354</v>
      </c>
      <c r="K24" s="468" t="s">
        <v>1047</v>
      </c>
      <c r="L24" s="14"/>
      <c r="M24" s="14"/>
      <c r="O24" s="14" t="s">
        <v>354</v>
      </c>
      <c r="P24" s="477" t="s">
        <v>1052</v>
      </c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  <c r="AE24" s="240"/>
      <c r="AF24" s="240"/>
      <c r="AG24" s="240" t="s">
        <v>1055</v>
      </c>
      <c r="AH24" s="3">
        <v>12</v>
      </c>
    </row>
    <row r="25" spans="1:51" x14ac:dyDescent="0.2">
      <c r="A25" s="240"/>
      <c r="B25" s="240"/>
      <c r="C25" s="13"/>
      <c r="D25" s="13"/>
      <c r="E25" s="13"/>
      <c r="F25" s="13"/>
      <c r="G25" s="13"/>
      <c r="H25" s="13"/>
      <c r="I25" s="13"/>
      <c r="J25" s="14" t="s">
        <v>28</v>
      </c>
      <c r="K25" s="469">
        <f>3+5*($C$6-1)</f>
        <v>3</v>
      </c>
      <c r="L25" s="469">
        <f>4+5*($C$6-1)</f>
        <v>4</v>
      </c>
      <c r="M25" s="469">
        <f>5+5*($C$6-1)</f>
        <v>5</v>
      </c>
      <c r="O25" s="14" t="s">
        <v>28</v>
      </c>
      <c r="P25" s="14">
        <v>10</v>
      </c>
      <c r="Q25" s="14">
        <f>+P25+1</f>
        <v>11</v>
      </c>
      <c r="R25" s="14">
        <f t="shared" ref="R25:AD25" si="0">+Q25+1</f>
        <v>12</v>
      </c>
      <c r="S25" s="14">
        <f t="shared" si="0"/>
        <v>13</v>
      </c>
      <c r="T25" s="14">
        <f t="shared" si="0"/>
        <v>14</v>
      </c>
      <c r="U25" s="14">
        <f t="shared" si="0"/>
        <v>15</v>
      </c>
      <c r="V25" s="14">
        <f t="shared" si="0"/>
        <v>16</v>
      </c>
      <c r="W25" s="14">
        <f t="shared" si="0"/>
        <v>17</v>
      </c>
      <c r="X25" s="14">
        <f t="shared" si="0"/>
        <v>18</v>
      </c>
      <c r="Y25" s="14">
        <f t="shared" si="0"/>
        <v>19</v>
      </c>
      <c r="Z25" s="14">
        <f t="shared" si="0"/>
        <v>20</v>
      </c>
      <c r="AA25" s="14">
        <f t="shared" si="0"/>
        <v>21</v>
      </c>
      <c r="AB25" s="14">
        <f t="shared" si="0"/>
        <v>22</v>
      </c>
      <c r="AC25" s="14">
        <f t="shared" si="0"/>
        <v>23</v>
      </c>
      <c r="AD25" s="14">
        <f t="shared" si="0"/>
        <v>24</v>
      </c>
      <c r="AE25" s="240"/>
      <c r="AF25" s="240"/>
      <c r="AG25" s="240"/>
      <c r="AH25" s="240"/>
    </row>
    <row r="26" spans="1:51" x14ac:dyDescent="0.2">
      <c r="A26" s="240"/>
      <c r="B26" s="240"/>
      <c r="C26" s="13"/>
      <c r="D26" s="13"/>
      <c r="E26" s="13"/>
      <c r="F26" s="13"/>
      <c r="G26" s="13"/>
      <c r="H26" s="13"/>
      <c r="I26" s="13"/>
      <c r="J26" s="13"/>
      <c r="K26" s="13"/>
      <c r="L26" s="13"/>
      <c r="M26" s="13"/>
      <c r="N26" s="13"/>
      <c r="O26" s="13"/>
      <c r="P26" s="240"/>
      <c r="Q26" s="240"/>
      <c r="R26" s="240"/>
      <c r="S26" s="240"/>
      <c r="T26" s="240"/>
      <c r="U26" s="240"/>
      <c r="V26" s="240"/>
      <c r="W26" s="240"/>
      <c r="X26" s="240"/>
      <c r="Y26" s="240"/>
      <c r="Z26" s="240"/>
      <c r="AA26" s="240"/>
      <c r="AB26" s="240"/>
      <c r="AC26" s="240"/>
      <c r="AD26" s="240"/>
      <c r="AE26" s="240"/>
      <c r="AF26" s="240"/>
      <c r="AG26" s="240"/>
      <c r="AH26" s="240"/>
    </row>
    <row r="27" spans="1:51" x14ac:dyDescent="0.2">
      <c r="A27" s="240"/>
      <c r="B27" s="240"/>
      <c r="C27" s="240"/>
      <c r="D27" s="240"/>
      <c r="E27" s="240"/>
      <c r="F27" s="240"/>
      <c r="K27" s="240"/>
      <c r="L27" s="240"/>
      <c r="M27" s="240"/>
      <c r="N27" s="240"/>
      <c r="O27" s="240"/>
      <c r="P27" s="240"/>
      <c r="Q27" s="240"/>
      <c r="R27" s="240"/>
      <c r="S27" s="240"/>
      <c r="T27" s="240"/>
      <c r="U27" s="240"/>
      <c r="V27" s="240"/>
      <c r="W27" s="240"/>
      <c r="X27" s="240"/>
      <c r="Y27" s="240"/>
      <c r="Z27" s="240"/>
      <c r="AA27" s="240"/>
      <c r="AB27" s="240"/>
      <c r="AC27" s="240"/>
      <c r="AD27" s="240"/>
      <c r="AE27" s="240"/>
      <c r="AF27" s="240"/>
      <c r="AG27" s="240"/>
      <c r="AH27" s="240"/>
    </row>
    <row r="28" spans="1:51" ht="13.5" thickBot="1" x14ac:dyDescent="0.25">
      <c r="A28" s="12">
        <v>1</v>
      </c>
      <c r="B28" s="12" t="s">
        <v>1045</v>
      </c>
      <c r="C28" s="240"/>
      <c r="D28" s="240"/>
      <c r="E28" s="240"/>
      <c r="F28" s="240"/>
      <c r="J28" s="6" t="s">
        <v>1048</v>
      </c>
      <c r="K28" s="7"/>
      <c r="L28" s="7"/>
      <c r="M28" s="7"/>
      <c r="N28" s="240"/>
      <c r="O28" s="157"/>
      <c r="P28" s="6" t="s">
        <v>1053</v>
      </c>
      <c r="Q28" s="7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240"/>
      <c r="AF28" s="240"/>
      <c r="AG28" s="6" t="s">
        <v>1054</v>
      </c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/>
      <c r="AV28" s="240"/>
      <c r="AW28" s="240"/>
    </row>
    <row r="29" spans="1:51" x14ac:dyDescent="0.2">
      <c r="A29" s="240"/>
      <c r="B29" s="240"/>
      <c r="C29" s="240"/>
      <c r="D29" s="240"/>
      <c r="E29" s="240"/>
      <c r="F29" s="240"/>
      <c r="K29" s="240"/>
      <c r="L29" s="240"/>
      <c r="M29" s="240"/>
      <c r="N29" s="240"/>
      <c r="O29" s="240"/>
      <c r="P29" s="240"/>
      <c r="Q29" s="240"/>
      <c r="R29" s="240"/>
      <c r="S29" s="240"/>
      <c r="T29" s="240"/>
      <c r="U29" s="240"/>
      <c r="V29" s="240"/>
      <c r="W29" s="240"/>
      <c r="X29" s="240"/>
      <c r="Y29" s="240"/>
      <c r="Z29" s="240"/>
      <c r="AA29" s="240"/>
      <c r="AB29" s="240"/>
      <c r="AC29" s="240"/>
      <c r="AD29" s="240"/>
      <c r="AE29" s="240"/>
      <c r="AF29" s="240"/>
      <c r="AG29" s="240"/>
      <c r="AH29" s="240"/>
      <c r="AI29" s="240"/>
      <c r="AJ29" s="240"/>
      <c r="AK29" s="240"/>
      <c r="AL29" s="240"/>
      <c r="AM29" s="240"/>
      <c r="AN29" s="240"/>
      <c r="AO29" s="240"/>
      <c r="AP29" s="240"/>
      <c r="AQ29" s="240"/>
      <c r="AR29" s="240"/>
      <c r="AS29" s="240"/>
      <c r="AT29" s="240"/>
      <c r="AU29" s="240"/>
      <c r="AV29" s="240"/>
      <c r="AW29" s="240"/>
    </row>
    <row r="30" spans="1:51" ht="45.75" customHeight="1" x14ac:dyDescent="0.2">
      <c r="A30" s="240"/>
      <c r="B30" s="8" t="s">
        <v>457</v>
      </c>
      <c r="C30" s="8" t="s">
        <v>458</v>
      </c>
      <c r="D30" s="8" t="s">
        <v>75</v>
      </c>
      <c r="E30" s="8" t="s">
        <v>457</v>
      </c>
      <c r="F30" s="8" t="s">
        <v>485</v>
      </c>
      <c r="G30" s="149" t="s">
        <v>1049</v>
      </c>
      <c r="H30" s="149" t="s">
        <v>1050</v>
      </c>
      <c r="I30" s="8"/>
      <c r="J30" s="8" t="s">
        <v>67</v>
      </c>
      <c r="K30" s="8" t="s">
        <v>26</v>
      </c>
      <c r="L30" s="8" t="s">
        <v>27</v>
      </c>
      <c r="M30" s="8" t="s">
        <v>352</v>
      </c>
      <c r="N30" s="240"/>
      <c r="O30" s="8"/>
      <c r="P30" s="8" t="s">
        <v>11</v>
      </c>
      <c r="Q30" s="8" t="s">
        <v>12</v>
      </c>
      <c r="R30" s="8" t="s">
        <v>13</v>
      </c>
      <c r="S30" s="8" t="s">
        <v>14</v>
      </c>
      <c r="T30" s="8" t="s">
        <v>15</v>
      </c>
      <c r="U30" s="8" t="s">
        <v>16</v>
      </c>
      <c r="V30" s="8" t="s">
        <v>17</v>
      </c>
      <c r="W30" s="8" t="s">
        <v>18</v>
      </c>
      <c r="X30" s="8" t="s">
        <v>19</v>
      </c>
      <c r="Y30" s="8" t="s">
        <v>20</v>
      </c>
      <c r="Z30" s="8" t="s">
        <v>21</v>
      </c>
      <c r="AA30" s="8" t="s">
        <v>22</v>
      </c>
      <c r="AB30" s="8" t="s">
        <v>23</v>
      </c>
      <c r="AC30" s="8" t="s">
        <v>24</v>
      </c>
      <c r="AD30" s="8" t="s">
        <v>25</v>
      </c>
      <c r="AE30" s="240"/>
      <c r="AF30" s="240"/>
      <c r="AG30" s="8" t="s">
        <v>11</v>
      </c>
      <c r="AH30" s="8" t="s">
        <v>12</v>
      </c>
      <c r="AI30" s="8" t="s">
        <v>13</v>
      </c>
      <c r="AJ30" s="8" t="s">
        <v>14</v>
      </c>
      <c r="AK30" s="8" t="s">
        <v>15</v>
      </c>
      <c r="AL30" s="8" t="s">
        <v>16</v>
      </c>
      <c r="AM30" s="8" t="s">
        <v>17</v>
      </c>
      <c r="AN30" s="8" t="s">
        <v>18</v>
      </c>
      <c r="AO30" s="8" t="s">
        <v>19</v>
      </c>
      <c r="AP30" s="8" t="s">
        <v>20</v>
      </c>
      <c r="AQ30" s="8" t="s">
        <v>21</v>
      </c>
      <c r="AR30" s="8" t="s">
        <v>22</v>
      </c>
      <c r="AS30" s="8" t="s">
        <v>23</v>
      </c>
      <c r="AT30" s="8" t="s">
        <v>24</v>
      </c>
      <c r="AU30" s="8" t="s">
        <v>25</v>
      </c>
      <c r="AV30" s="240"/>
      <c r="AW30" s="240"/>
      <c r="AX30" t="s">
        <v>1056</v>
      </c>
    </row>
    <row r="31" spans="1:51" x14ac:dyDescent="0.2">
      <c r="A31" s="240"/>
      <c r="B31" s="240">
        <v>1</v>
      </c>
      <c r="C31" s="240" t="s">
        <v>76</v>
      </c>
      <c r="D31" s="240" t="s">
        <v>77</v>
      </c>
      <c r="E31" s="240">
        <v>1</v>
      </c>
      <c r="F31" s="240" t="s">
        <v>33</v>
      </c>
      <c r="G31" s="240" t="s">
        <v>499</v>
      </c>
      <c r="H31" s="475">
        <f>IF(ISTEXT(VLOOKUP($C31,Exch!$D$11:$M$230,H$24,FALSE))=FALSE,VLOOKUP($C31,Exch!$D$11:$M$230,H$24,FALSE),VLOOKUP($C31,Exch!$D$11:$M$230,8,FALSE))</f>
        <v>1.17232</v>
      </c>
      <c r="J31" s="240">
        <v>73</v>
      </c>
      <c r="K31" s="470">
        <f t="shared" ref="K31:M50" ca="1" si="1">1+INDEX(INDIRECT($K$24),$J31,K$25)</f>
        <v>1</v>
      </c>
      <c r="L31" s="470">
        <f t="shared" ca="1" si="1"/>
        <v>1</v>
      </c>
      <c r="M31" s="470">
        <f t="shared" ca="1" si="1"/>
        <v>1</v>
      </c>
      <c r="N31" s="162"/>
      <c r="O31" s="240" t="s">
        <v>76</v>
      </c>
      <c r="P31" s="478">
        <f t="shared" ref="P31:AD40" ca="1" si="2">VLOOKUP($C31,INDIRECT($P$24),P$25,FALSE)</f>
        <v>0.62</v>
      </c>
      <c r="Q31" s="478">
        <f t="shared" ca="1" si="2"/>
        <v>0.9</v>
      </c>
      <c r="R31" s="478">
        <f t="shared" ca="1" si="2"/>
        <v>1.45</v>
      </c>
      <c r="S31" s="478">
        <f t="shared" ca="1" si="2"/>
        <v>1.45</v>
      </c>
      <c r="T31" s="478">
        <f t="shared" ca="1" si="2"/>
        <v>1.45</v>
      </c>
      <c r="U31" s="478">
        <f t="shared" ca="1" si="2"/>
        <v>1.45</v>
      </c>
      <c r="V31" s="478">
        <f t="shared" ca="1" si="2"/>
        <v>1.45</v>
      </c>
      <c r="W31" s="478">
        <f t="shared" ca="1" si="2"/>
        <v>1.45</v>
      </c>
      <c r="X31" s="478">
        <f t="shared" ca="1" si="2"/>
        <v>3.8</v>
      </c>
      <c r="Y31" s="478">
        <f t="shared" ca="1" si="2"/>
        <v>3.8</v>
      </c>
      <c r="Z31" s="478">
        <f t="shared" ca="1" si="2"/>
        <v>3.8</v>
      </c>
      <c r="AA31" s="478">
        <f t="shared" ca="1" si="2"/>
        <v>3.8</v>
      </c>
      <c r="AB31" s="478">
        <f t="shared" ca="1" si="2"/>
        <v>3.8</v>
      </c>
      <c r="AC31" s="478">
        <f t="shared" ca="1" si="2"/>
        <v>3.8</v>
      </c>
      <c r="AD31" s="478">
        <f t="shared" ca="1" si="2"/>
        <v>3.8</v>
      </c>
      <c r="AE31" s="472"/>
      <c r="AF31" s="472" t="s">
        <v>76</v>
      </c>
      <c r="AG31" s="485">
        <f t="shared" ref="AG31:AH31" ca="1" si="3">ROUND(P31/$H31,$AH$24)</f>
        <v>0.52886583867900006</v>
      </c>
      <c r="AH31" s="485">
        <f t="shared" ca="1" si="3"/>
        <v>0.76770847550200005</v>
      </c>
      <c r="AI31" s="485">
        <f t="shared" ref="AI31" ca="1" si="4">ROUND(R31/$H31,$AH$24)</f>
        <v>1.2368636549750001</v>
      </c>
      <c r="AJ31" s="485">
        <f t="shared" ref="AJ31" ca="1" si="5">ROUND(S31/$H31,$AH$24)</f>
        <v>1.2368636549750001</v>
      </c>
      <c r="AK31" s="485">
        <f t="shared" ref="AK31" ca="1" si="6">ROUND(T31/$H31,$AH$24)</f>
        <v>1.2368636549750001</v>
      </c>
      <c r="AL31" s="485">
        <f t="shared" ref="AL31" ca="1" si="7">ROUND(U31/$H31,$AH$24)</f>
        <v>1.2368636549750001</v>
      </c>
      <c r="AM31" s="485">
        <f t="shared" ref="AM31" ca="1" si="8">ROUND(V31/$H31,$AH$24)</f>
        <v>1.2368636549750001</v>
      </c>
      <c r="AN31" s="485">
        <f t="shared" ref="AN31" ca="1" si="9">ROUND(W31/$H31,$AH$24)</f>
        <v>1.2368636549750001</v>
      </c>
      <c r="AO31" s="485">
        <f t="shared" ref="AO31" ca="1" si="10">ROUND(X31/$H31,$AH$24)</f>
        <v>3.2414357854509999</v>
      </c>
      <c r="AP31" s="485">
        <f t="shared" ref="AP31" ca="1" si="11">ROUND(Y31/$H31,$AH$24)</f>
        <v>3.2414357854509999</v>
      </c>
      <c r="AQ31" s="485">
        <f t="shared" ref="AQ31" ca="1" si="12">ROUND(Z31/$H31,$AH$24)</f>
        <v>3.2414357854509999</v>
      </c>
      <c r="AR31" s="485">
        <f t="shared" ref="AR31" ca="1" si="13">ROUND(AA31/$H31,$AH$24)</f>
        <v>3.2414357854509999</v>
      </c>
      <c r="AS31" s="485">
        <f t="shared" ref="AS31" ca="1" si="14">ROUND(AB31/$H31,$AH$24)</f>
        <v>3.2414357854509999</v>
      </c>
      <c r="AT31" s="485">
        <f t="shared" ref="AT31" ca="1" si="15">ROUND(AC31/$H31,$AH$24)</f>
        <v>3.2414357854509999</v>
      </c>
      <c r="AU31" s="485">
        <f t="shared" ref="AU31" ca="1" si="16">ROUND(AD31/$H31,$AH$24)</f>
        <v>3.2414357854509999</v>
      </c>
      <c r="AV31" s="240"/>
      <c r="AW31" s="472"/>
      <c r="AX31" s="473">
        <f ca="1">SUM(AG31:AU31)</f>
        <v>31.407806742187997</v>
      </c>
      <c r="AY31" s="258"/>
    </row>
    <row r="32" spans="1:51" x14ac:dyDescent="0.2">
      <c r="A32" s="240"/>
      <c r="B32" s="240">
        <v>2</v>
      </c>
      <c r="C32" s="240" t="s">
        <v>78</v>
      </c>
      <c r="D32" s="240" t="s">
        <v>79</v>
      </c>
      <c r="E32" s="240">
        <v>2</v>
      </c>
      <c r="F32" s="240" t="s">
        <v>33</v>
      </c>
      <c r="G32" s="240" t="s">
        <v>501</v>
      </c>
      <c r="H32" s="475">
        <f>IF(ISTEXT(VLOOKUP($C32,Exch!$D$11:$M$230,H$24,FALSE))=FALSE,VLOOKUP($C32,Exch!$D$11:$M$230,H$24,FALSE),VLOOKUP($C32,Exch!$D$11:$M$230,8,FALSE))</f>
        <v>1.6821999999999999</v>
      </c>
      <c r="J32" s="240">
        <v>73</v>
      </c>
      <c r="K32" s="470">
        <f t="shared" ca="1" si="1"/>
        <v>1</v>
      </c>
      <c r="L32" s="470">
        <f t="shared" ca="1" si="1"/>
        <v>1</v>
      </c>
      <c r="M32" s="470">
        <f t="shared" ca="1" si="1"/>
        <v>1</v>
      </c>
      <c r="N32" s="162"/>
      <c r="O32" s="240" t="s">
        <v>78</v>
      </c>
      <c r="P32" s="478">
        <f t="shared" ca="1" si="2"/>
        <v>0.7</v>
      </c>
      <c r="Q32" s="478">
        <f t="shared" ca="1" si="2"/>
        <v>0.7</v>
      </c>
      <c r="R32" s="478">
        <f t="shared" ca="1" si="2"/>
        <v>0.7</v>
      </c>
      <c r="S32" s="478">
        <f t="shared" ca="1" si="2"/>
        <v>1.4</v>
      </c>
      <c r="T32" s="478">
        <f t="shared" ca="1" si="2"/>
        <v>1.4</v>
      </c>
      <c r="U32" s="478">
        <f t="shared" ca="1" si="2"/>
        <v>1.4</v>
      </c>
      <c r="V32" s="478">
        <f t="shared" ca="1" si="2"/>
        <v>2.1</v>
      </c>
      <c r="W32" s="478">
        <f t="shared" ca="1" si="2"/>
        <v>3.5</v>
      </c>
      <c r="X32" s="478">
        <f t="shared" ca="1" si="2"/>
        <v>7.2</v>
      </c>
      <c r="Y32" s="478">
        <f t="shared" ca="1" si="2"/>
        <v>7.2</v>
      </c>
      <c r="Z32" s="478">
        <f t="shared" ca="1" si="2"/>
        <v>7.2</v>
      </c>
      <c r="AA32" s="478">
        <f t="shared" ca="1" si="2"/>
        <v>7.2</v>
      </c>
      <c r="AB32" s="478">
        <f t="shared" ca="1" si="2"/>
        <v>7.2</v>
      </c>
      <c r="AC32" s="478">
        <f t="shared" ca="1" si="2"/>
        <v>13.5</v>
      </c>
      <c r="AD32" s="478">
        <f t="shared" ca="1" si="2"/>
        <v>14.549999999999999</v>
      </c>
      <c r="AE32" s="472"/>
      <c r="AF32" s="472" t="s">
        <v>78</v>
      </c>
      <c r="AG32" s="485">
        <f t="shared" ref="AG32:AG62" ca="1" si="17">ROUND(P32/$H32,$AH$24)</f>
        <v>0.416121745333</v>
      </c>
      <c r="AH32" s="485">
        <f t="shared" ref="AH32:AH62" ca="1" si="18">ROUND(Q32/$H32,$AH$24)</f>
        <v>0.416121745333</v>
      </c>
      <c r="AI32" s="485">
        <f t="shared" ref="AI32:AI62" ca="1" si="19">ROUND(R32/$H32,$AH$24)</f>
        <v>0.416121745333</v>
      </c>
      <c r="AJ32" s="485">
        <f t="shared" ref="AJ32:AJ62" ca="1" si="20">ROUND(S32/$H32,$AH$24)</f>
        <v>0.83224349066699999</v>
      </c>
      <c r="AK32" s="485">
        <f t="shared" ref="AK32:AK62" ca="1" si="21">ROUND(T32/$H32,$AH$24)</f>
        <v>0.83224349066699999</v>
      </c>
      <c r="AL32" s="485">
        <f t="shared" ref="AL32:AL62" ca="1" si="22">ROUND(U32/$H32,$AH$24)</f>
        <v>0.83224349066699999</v>
      </c>
      <c r="AM32" s="485">
        <f t="shared" ref="AM32:AM62" ca="1" si="23">ROUND(V32/$H32,$AH$24)</f>
        <v>1.2483652359999999</v>
      </c>
      <c r="AN32" s="485">
        <f t="shared" ref="AN32:AN62" ca="1" si="24">ROUND(W32/$H32,$AH$24)</f>
        <v>2.0806087266670001</v>
      </c>
      <c r="AO32" s="485">
        <f t="shared" ref="AO32:AO62" ca="1" si="25">ROUND(X32/$H32,$AH$24)</f>
        <v>4.2801093805730002</v>
      </c>
      <c r="AP32" s="485">
        <f t="shared" ref="AP32:AP62" ca="1" si="26">ROUND(Y32/$H32,$AH$24)</f>
        <v>4.2801093805730002</v>
      </c>
      <c r="AQ32" s="485">
        <f t="shared" ref="AQ32:AQ62" ca="1" si="27">ROUND(Z32/$H32,$AH$24)</f>
        <v>4.2801093805730002</v>
      </c>
      <c r="AR32" s="485">
        <f t="shared" ref="AR32:AR62" ca="1" si="28">ROUND(AA32/$H32,$AH$24)</f>
        <v>4.2801093805730002</v>
      </c>
      <c r="AS32" s="485">
        <f t="shared" ref="AS32:AS62" ca="1" si="29">ROUND(AB32/$H32,$AH$24)</f>
        <v>4.2801093805730002</v>
      </c>
      <c r="AT32" s="485">
        <f t="shared" ref="AT32:AT62" ca="1" si="30">ROUND(AC32/$H32,$AH$24)</f>
        <v>8.0252050885739994</v>
      </c>
      <c r="AU32" s="485">
        <f t="shared" ref="AU32:AU62" ca="1" si="31">ROUND(AD32/$H32,$AH$24)</f>
        <v>8.6493877065750002</v>
      </c>
      <c r="AV32" s="240"/>
      <c r="AW32" s="472"/>
      <c r="AX32" s="473">
        <f t="shared" ref="AX32:AX62" ca="1" si="32">SUM(AG32:AU32)</f>
        <v>45.149209368680999</v>
      </c>
      <c r="AY32" s="258"/>
    </row>
    <row r="33" spans="1:51" x14ac:dyDescent="0.2">
      <c r="A33" s="240"/>
      <c r="B33" s="240">
        <v>3</v>
      </c>
      <c r="C33" s="240" t="s">
        <v>80</v>
      </c>
      <c r="D33" s="240" t="s">
        <v>81</v>
      </c>
      <c r="E33" s="240">
        <v>3</v>
      </c>
      <c r="F33" s="240" t="s">
        <v>33</v>
      </c>
      <c r="G33" s="240" t="s">
        <v>499</v>
      </c>
      <c r="H33" s="475">
        <f>IF(ISTEXT(VLOOKUP($C33,Exch!$D$11:$M$230,H$24,FALSE))=FALSE,VLOOKUP($C33,Exch!$D$11:$M$230,H$24,FALSE),VLOOKUP($C33,Exch!$D$11:$M$230,8,FALSE))</f>
        <v>1.17232</v>
      </c>
      <c r="J33" s="240">
        <v>73</v>
      </c>
      <c r="K33" s="470">
        <f t="shared" ca="1" si="1"/>
        <v>1</v>
      </c>
      <c r="L33" s="470">
        <f t="shared" ca="1" si="1"/>
        <v>1</v>
      </c>
      <c r="M33" s="470">
        <f t="shared" ca="1" si="1"/>
        <v>1</v>
      </c>
      <c r="N33" s="162"/>
      <c r="O33" s="240" t="s">
        <v>80</v>
      </c>
      <c r="P33" s="478">
        <f t="shared" ca="1" si="2"/>
        <v>0.77</v>
      </c>
      <c r="Q33" s="478">
        <f t="shared" ca="1" si="2"/>
        <v>0.77</v>
      </c>
      <c r="R33" s="478">
        <f t="shared" ca="1" si="2"/>
        <v>1.54</v>
      </c>
      <c r="S33" s="478">
        <f t="shared" ca="1" si="2"/>
        <v>1.54</v>
      </c>
      <c r="T33" s="478">
        <f t="shared" ca="1" si="2"/>
        <v>1.54</v>
      </c>
      <c r="U33" s="478">
        <f t="shared" ca="1" si="2"/>
        <v>1.54</v>
      </c>
      <c r="V33" s="478">
        <f t="shared" ca="1" si="2"/>
        <v>2.31</v>
      </c>
      <c r="W33" s="478">
        <f t="shared" ca="1" si="2"/>
        <v>3.85</v>
      </c>
      <c r="X33" s="478">
        <f t="shared" ca="1" si="2"/>
        <v>1.54</v>
      </c>
      <c r="Y33" s="478">
        <f t="shared" ca="1" si="2"/>
        <v>1.54</v>
      </c>
      <c r="Z33" s="478">
        <f t="shared" ca="1" si="2"/>
        <v>1.54</v>
      </c>
      <c r="AA33" s="478">
        <f t="shared" ca="1" si="2"/>
        <v>2.31</v>
      </c>
      <c r="AB33" s="478">
        <f t="shared" ca="1" si="2"/>
        <v>3.85</v>
      </c>
      <c r="AC33" s="478">
        <f t="shared" ca="1" si="2"/>
        <v>3.85</v>
      </c>
      <c r="AD33" s="478">
        <f t="shared" ca="1" si="2"/>
        <v>5.39</v>
      </c>
      <c r="AE33" s="472"/>
      <c r="AF33" s="472" t="s">
        <v>80</v>
      </c>
      <c r="AG33" s="485">
        <f t="shared" ca="1" si="17"/>
        <v>0.65681725126199997</v>
      </c>
      <c r="AH33" s="485">
        <f t="shared" ca="1" si="18"/>
        <v>0.65681725126199997</v>
      </c>
      <c r="AI33" s="485">
        <f t="shared" ca="1" si="19"/>
        <v>1.313634502525</v>
      </c>
      <c r="AJ33" s="485">
        <f t="shared" ca="1" si="20"/>
        <v>1.313634502525</v>
      </c>
      <c r="AK33" s="485">
        <f t="shared" ca="1" si="21"/>
        <v>1.313634502525</v>
      </c>
      <c r="AL33" s="485">
        <f t="shared" ca="1" si="22"/>
        <v>1.313634502525</v>
      </c>
      <c r="AM33" s="485">
        <f t="shared" ca="1" si="23"/>
        <v>1.9704517537870001</v>
      </c>
      <c r="AN33" s="485">
        <f t="shared" ca="1" si="24"/>
        <v>3.2840862563119999</v>
      </c>
      <c r="AO33" s="485">
        <f t="shared" ca="1" si="25"/>
        <v>1.313634502525</v>
      </c>
      <c r="AP33" s="485">
        <f t="shared" ca="1" si="26"/>
        <v>1.313634502525</v>
      </c>
      <c r="AQ33" s="485">
        <f t="shared" ca="1" si="27"/>
        <v>1.313634502525</v>
      </c>
      <c r="AR33" s="485">
        <f t="shared" ca="1" si="28"/>
        <v>1.9704517537870001</v>
      </c>
      <c r="AS33" s="485">
        <f t="shared" ca="1" si="29"/>
        <v>3.2840862563119999</v>
      </c>
      <c r="AT33" s="485">
        <f t="shared" ca="1" si="30"/>
        <v>3.2840862563119999</v>
      </c>
      <c r="AU33" s="485">
        <f t="shared" ca="1" si="31"/>
        <v>4.5977207588370002</v>
      </c>
      <c r="AV33" s="240"/>
      <c r="AW33" s="472"/>
      <c r="AX33" s="473">
        <f t="shared" ca="1" si="32"/>
        <v>28.899959055546002</v>
      </c>
      <c r="AY33" s="258"/>
    </row>
    <row r="34" spans="1:51" x14ac:dyDescent="0.2">
      <c r="A34" s="240"/>
      <c r="B34" s="240">
        <v>4</v>
      </c>
      <c r="C34" s="240" t="s">
        <v>82</v>
      </c>
      <c r="D34" s="240" t="s">
        <v>83</v>
      </c>
      <c r="E34" s="240">
        <v>4</v>
      </c>
      <c r="F34" s="240" t="s">
        <v>33</v>
      </c>
      <c r="G34" s="240" t="s">
        <v>502</v>
      </c>
      <c r="H34" s="475">
        <f>IF(ISTEXT(VLOOKUP($C34,Exch!$D$11:$M$230,H$24,FALSE))=FALSE,VLOOKUP($C34,Exch!$D$11:$M$230,H$24,FALSE),VLOOKUP($C34,Exch!$D$11:$M$230,8,FALSE))</f>
        <v>1.65849</v>
      </c>
      <c r="J34" s="240">
        <v>73</v>
      </c>
      <c r="K34" s="470">
        <f t="shared" ca="1" si="1"/>
        <v>1</v>
      </c>
      <c r="L34" s="470">
        <f t="shared" ca="1" si="1"/>
        <v>1</v>
      </c>
      <c r="M34" s="470">
        <f t="shared" ca="1" si="1"/>
        <v>1</v>
      </c>
      <c r="N34" s="162"/>
      <c r="O34" s="240" t="s">
        <v>82</v>
      </c>
      <c r="P34" s="478">
        <f t="shared" ca="1" si="2"/>
        <v>1.05</v>
      </c>
      <c r="Q34" s="478">
        <f t="shared" ca="1" si="2"/>
        <v>1.26</v>
      </c>
      <c r="R34" s="478">
        <f t="shared" ca="1" si="2"/>
        <v>1.8900000000000001</v>
      </c>
      <c r="S34" s="478">
        <f t="shared" ca="1" si="2"/>
        <v>1.05</v>
      </c>
      <c r="T34" s="478">
        <f t="shared" ca="1" si="2"/>
        <v>1.26</v>
      </c>
      <c r="U34" s="478">
        <f t="shared" ca="1" si="2"/>
        <v>1.8900000000000001</v>
      </c>
      <c r="V34" s="478">
        <f t="shared" ca="1" si="2"/>
        <v>3.0975000000000001</v>
      </c>
      <c r="W34" s="478">
        <f t="shared" ca="1" si="2"/>
        <v>4.9350000000000005</v>
      </c>
      <c r="X34" s="478">
        <f t="shared" ca="1" si="2"/>
        <v>1.05</v>
      </c>
      <c r="Y34" s="478">
        <f t="shared" ca="1" si="2"/>
        <v>1.26</v>
      </c>
      <c r="Z34" s="478">
        <f t="shared" ca="1" si="2"/>
        <v>1.8900000000000001</v>
      </c>
      <c r="AA34" s="478">
        <f t="shared" ca="1" si="2"/>
        <v>3.0975000000000001</v>
      </c>
      <c r="AB34" s="478">
        <f t="shared" ca="1" si="2"/>
        <v>4.9350000000000005</v>
      </c>
      <c r="AC34" s="478">
        <f t="shared" ca="1" si="2"/>
        <v>5.3025000000000002</v>
      </c>
      <c r="AD34" s="478">
        <f t="shared" ca="1" si="2"/>
        <v>5.3025000000000002</v>
      </c>
      <c r="AE34" s="472"/>
      <c r="AF34" s="472" t="s">
        <v>82</v>
      </c>
      <c r="AG34" s="485">
        <f t="shared" ca="1" si="17"/>
        <v>0.633106018125</v>
      </c>
      <c r="AH34" s="485">
        <f t="shared" ca="1" si="18"/>
        <v>0.75972722174999996</v>
      </c>
      <c r="AI34" s="485">
        <f t="shared" ca="1" si="19"/>
        <v>1.1395908326249999</v>
      </c>
      <c r="AJ34" s="485">
        <f t="shared" ca="1" si="20"/>
        <v>0.633106018125</v>
      </c>
      <c r="AK34" s="485">
        <f t="shared" ca="1" si="21"/>
        <v>0.75972722174999996</v>
      </c>
      <c r="AL34" s="485">
        <f t="shared" ca="1" si="22"/>
        <v>1.1395908326249999</v>
      </c>
      <c r="AM34" s="485">
        <f t="shared" ca="1" si="23"/>
        <v>1.867662753469</v>
      </c>
      <c r="AN34" s="485">
        <f t="shared" ca="1" si="24"/>
        <v>2.975598285187</v>
      </c>
      <c r="AO34" s="485">
        <f t="shared" ca="1" si="25"/>
        <v>0.633106018125</v>
      </c>
      <c r="AP34" s="485">
        <f t="shared" ca="1" si="26"/>
        <v>0.75972722174999996</v>
      </c>
      <c r="AQ34" s="485">
        <f t="shared" ca="1" si="27"/>
        <v>1.1395908326249999</v>
      </c>
      <c r="AR34" s="485">
        <f t="shared" ca="1" si="28"/>
        <v>1.867662753469</v>
      </c>
      <c r="AS34" s="485">
        <f t="shared" ca="1" si="29"/>
        <v>2.975598285187</v>
      </c>
      <c r="AT34" s="485">
        <f t="shared" ca="1" si="30"/>
        <v>3.1971853915309998</v>
      </c>
      <c r="AU34" s="485">
        <f t="shared" ca="1" si="31"/>
        <v>3.1971853915309998</v>
      </c>
      <c r="AV34" s="240"/>
      <c r="AW34" s="472"/>
      <c r="AX34" s="473">
        <f t="shared" ca="1" si="32"/>
        <v>23.678165077873999</v>
      </c>
      <c r="AY34" s="258"/>
    </row>
    <row r="35" spans="1:51" x14ac:dyDescent="0.2">
      <c r="A35" s="240"/>
      <c r="B35" s="240">
        <v>5</v>
      </c>
      <c r="C35" s="240" t="s">
        <v>84</v>
      </c>
      <c r="D35" s="240" t="s">
        <v>85</v>
      </c>
      <c r="E35" s="240">
        <v>5</v>
      </c>
      <c r="F35" s="240" t="s">
        <v>33</v>
      </c>
      <c r="G35" s="240" t="s">
        <v>503</v>
      </c>
      <c r="H35" s="475">
        <f>IF(ISTEXT(VLOOKUP($C35,Exch!$D$11:$M$230,H$24,FALSE))=FALSE,VLOOKUP($C35,Exch!$D$11:$M$230,H$24,FALSE),VLOOKUP($C35,Exch!$D$11:$M$230,8,FALSE))</f>
        <v>1.4085099999999999</v>
      </c>
      <c r="J35" s="240">
        <v>73</v>
      </c>
      <c r="K35" s="470">
        <f t="shared" ca="1" si="1"/>
        <v>1</v>
      </c>
      <c r="L35" s="470">
        <f t="shared" ca="1" si="1"/>
        <v>1</v>
      </c>
      <c r="M35" s="470">
        <f t="shared" ca="1" si="1"/>
        <v>1</v>
      </c>
      <c r="N35" s="162"/>
      <c r="O35" s="240" t="s">
        <v>84</v>
      </c>
      <c r="P35" s="478">
        <f t="shared" ca="1" si="2"/>
        <v>1</v>
      </c>
      <c r="Q35" s="478">
        <f t="shared" ca="1" si="2"/>
        <v>1</v>
      </c>
      <c r="R35" s="478">
        <f t="shared" ca="1" si="2"/>
        <v>1</v>
      </c>
      <c r="S35" s="478">
        <f t="shared" ca="1" si="2"/>
        <v>2</v>
      </c>
      <c r="T35" s="478">
        <f t="shared" ca="1" si="2"/>
        <v>2</v>
      </c>
      <c r="U35" s="478">
        <f t="shared" ca="1" si="2"/>
        <v>2</v>
      </c>
      <c r="V35" s="478">
        <f t="shared" ca="1" si="2"/>
        <v>2</v>
      </c>
      <c r="W35" s="478">
        <f t="shared" ca="1" si="2"/>
        <v>2</v>
      </c>
      <c r="X35" s="478">
        <f t="shared" ca="1" si="2"/>
        <v>9</v>
      </c>
      <c r="Y35" s="478">
        <f t="shared" ca="1" si="2"/>
        <v>9</v>
      </c>
      <c r="Z35" s="478">
        <f t="shared" ca="1" si="2"/>
        <v>9</v>
      </c>
      <c r="AA35" s="478">
        <f t="shared" ca="1" si="2"/>
        <v>9</v>
      </c>
      <c r="AB35" s="478">
        <f t="shared" ca="1" si="2"/>
        <v>9</v>
      </c>
      <c r="AC35" s="478">
        <f t="shared" ca="1" si="2"/>
        <v>9</v>
      </c>
      <c r="AD35" s="478">
        <f t="shared" ca="1" si="2"/>
        <v>9</v>
      </c>
      <c r="AE35" s="472"/>
      <c r="AF35" s="472" t="s">
        <v>84</v>
      </c>
      <c r="AG35" s="485">
        <f t="shared" ca="1" si="17"/>
        <v>0.70997011025800005</v>
      </c>
      <c r="AH35" s="485">
        <f t="shared" ca="1" si="18"/>
        <v>0.70997011025800005</v>
      </c>
      <c r="AI35" s="485">
        <f t="shared" ca="1" si="19"/>
        <v>0.70997011025800005</v>
      </c>
      <c r="AJ35" s="485">
        <f t="shared" ca="1" si="20"/>
        <v>1.419940220517</v>
      </c>
      <c r="AK35" s="485">
        <f t="shared" ca="1" si="21"/>
        <v>1.419940220517</v>
      </c>
      <c r="AL35" s="485">
        <f t="shared" ca="1" si="22"/>
        <v>1.419940220517</v>
      </c>
      <c r="AM35" s="485">
        <f t="shared" ca="1" si="23"/>
        <v>1.419940220517</v>
      </c>
      <c r="AN35" s="485">
        <f t="shared" ca="1" si="24"/>
        <v>1.419940220517</v>
      </c>
      <c r="AO35" s="485">
        <f t="shared" ca="1" si="25"/>
        <v>6.3897309923250001</v>
      </c>
      <c r="AP35" s="485">
        <f t="shared" ca="1" si="26"/>
        <v>6.3897309923250001</v>
      </c>
      <c r="AQ35" s="485">
        <f t="shared" ca="1" si="27"/>
        <v>6.3897309923250001</v>
      </c>
      <c r="AR35" s="485">
        <f t="shared" ca="1" si="28"/>
        <v>6.3897309923250001</v>
      </c>
      <c r="AS35" s="485">
        <f t="shared" ca="1" si="29"/>
        <v>6.3897309923250001</v>
      </c>
      <c r="AT35" s="485">
        <f t="shared" ca="1" si="30"/>
        <v>6.3897309923250001</v>
      </c>
      <c r="AU35" s="485">
        <f t="shared" ca="1" si="31"/>
        <v>6.3897309923250001</v>
      </c>
      <c r="AV35" s="240"/>
      <c r="AW35" s="472"/>
      <c r="AX35" s="473">
        <f t="shared" ca="1" si="32"/>
        <v>53.957728379633998</v>
      </c>
      <c r="AY35" s="258"/>
    </row>
    <row r="36" spans="1:51" x14ac:dyDescent="0.2">
      <c r="A36" s="240"/>
      <c r="B36" s="240">
        <v>6</v>
      </c>
      <c r="C36" s="240" t="s">
        <v>86</v>
      </c>
      <c r="D36" s="240" t="s">
        <v>87</v>
      </c>
      <c r="E36" s="240">
        <v>6</v>
      </c>
      <c r="F36" s="240" t="s">
        <v>33</v>
      </c>
      <c r="G36" s="240" t="s">
        <v>499</v>
      </c>
      <c r="H36" s="475">
        <f>IF(ISTEXT(VLOOKUP($C36,Exch!$D$11:$M$230,H$24,FALSE))=FALSE,VLOOKUP($C36,Exch!$D$11:$M$230,H$24,FALSE),VLOOKUP($C36,Exch!$D$11:$M$230,8,FALSE))</f>
        <v>1.17232</v>
      </c>
      <c r="J36" s="240">
        <v>73</v>
      </c>
      <c r="K36" s="470">
        <f t="shared" ca="1" si="1"/>
        <v>1</v>
      </c>
      <c r="L36" s="470">
        <f t="shared" ca="1" si="1"/>
        <v>1</v>
      </c>
      <c r="M36" s="470">
        <f t="shared" ca="1" si="1"/>
        <v>1</v>
      </c>
      <c r="N36" s="162"/>
      <c r="O36" s="240" t="s">
        <v>86</v>
      </c>
      <c r="P36" s="478">
        <f t="shared" ca="1" si="2"/>
        <v>0.6</v>
      </c>
      <c r="Q36" s="478">
        <f t="shared" ca="1" si="2"/>
        <v>0.9</v>
      </c>
      <c r="R36" s="478">
        <f t="shared" ca="1" si="2"/>
        <v>1.45</v>
      </c>
      <c r="S36" s="478">
        <f t="shared" ca="1" si="2"/>
        <v>1.45</v>
      </c>
      <c r="T36" s="478">
        <f t="shared" ca="1" si="2"/>
        <v>1.45</v>
      </c>
      <c r="U36" s="478">
        <f t="shared" ca="1" si="2"/>
        <v>1.45</v>
      </c>
      <c r="V36" s="478">
        <f t="shared" ca="1" si="2"/>
        <v>1.45</v>
      </c>
      <c r="W36" s="478">
        <f t="shared" ca="1" si="2"/>
        <v>1.45</v>
      </c>
      <c r="X36" s="478">
        <f t="shared" ca="1" si="2"/>
        <v>2.4</v>
      </c>
      <c r="Y36" s="478">
        <f t="shared" ca="1" si="2"/>
        <v>2.4</v>
      </c>
      <c r="Z36" s="478">
        <f t="shared" ca="1" si="2"/>
        <v>2.4</v>
      </c>
      <c r="AA36" s="478">
        <f t="shared" ca="1" si="2"/>
        <v>2.4</v>
      </c>
      <c r="AB36" s="478">
        <f t="shared" ca="1" si="2"/>
        <v>4.5999999999999996</v>
      </c>
      <c r="AC36" s="478">
        <f t="shared" ca="1" si="2"/>
        <v>4.5999999999999996</v>
      </c>
      <c r="AD36" s="478">
        <f t="shared" ca="1" si="2"/>
        <v>4.5999999999999996</v>
      </c>
      <c r="AE36" s="472"/>
      <c r="AF36" s="472" t="s">
        <v>86</v>
      </c>
      <c r="AG36" s="485">
        <f t="shared" ca="1" si="17"/>
        <v>0.51180565033400005</v>
      </c>
      <c r="AH36" s="485">
        <f t="shared" ca="1" si="18"/>
        <v>0.76770847550200005</v>
      </c>
      <c r="AI36" s="485">
        <f t="shared" ca="1" si="19"/>
        <v>1.2368636549750001</v>
      </c>
      <c r="AJ36" s="485">
        <f t="shared" ca="1" si="20"/>
        <v>1.2368636549750001</v>
      </c>
      <c r="AK36" s="485">
        <f t="shared" ca="1" si="21"/>
        <v>1.2368636549750001</v>
      </c>
      <c r="AL36" s="485">
        <f t="shared" ca="1" si="22"/>
        <v>1.2368636549750001</v>
      </c>
      <c r="AM36" s="485">
        <f t="shared" ca="1" si="23"/>
        <v>1.2368636549750001</v>
      </c>
      <c r="AN36" s="485">
        <f t="shared" ca="1" si="24"/>
        <v>1.2368636549750001</v>
      </c>
      <c r="AO36" s="485">
        <f t="shared" ca="1" si="25"/>
        <v>2.0472226013379999</v>
      </c>
      <c r="AP36" s="485">
        <f t="shared" ca="1" si="26"/>
        <v>2.0472226013379999</v>
      </c>
      <c r="AQ36" s="485">
        <f t="shared" ca="1" si="27"/>
        <v>2.0472226013379999</v>
      </c>
      <c r="AR36" s="485">
        <f t="shared" ca="1" si="28"/>
        <v>2.0472226013379999</v>
      </c>
      <c r="AS36" s="485">
        <f t="shared" ca="1" si="29"/>
        <v>3.92384331923</v>
      </c>
      <c r="AT36" s="485">
        <f t="shared" ca="1" si="30"/>
        <v>3.92384331923</v>
      </c>
      <c r="AU36" s="485">
        <f t="shared" ca="1" si="31"/>
        <v>3.92384331923</v>
      </c>
      <c r="AV36" s="240"/>
      <c r="AW36" s="472"/>
      <c r="AX36" s="473">
        <f t="shared" ca="1" si="32"/>
        <v>28.661116418727996</v>
      </c>
      <c r="AY36" s="258"/>
    </row>
    <row r="37" spans="1:51" x14ac:dyDescent="0.2">
      <c r="A37" s="240"/>
      <c r="B37" s="240">
        <v>7</v>
      </c>
      <c r="C37" s="240" t="s">
        <v>88</v>
      </c>
      <c r="D37" s="240" t="s">
        <v>89</v>
      </c>
      <c r="E37" s="240">
        <v>7</v>
      </c>
      <c r="F37" s="240" t="s">
        <v>33</v>
      </c>
      <c r="G37" s="240" t="s">
        <v>504</v>
      </c>
      <c r="H37" s="475">
        <f>IF(ISTEXT(VLOOKUP($C37,Exch!$D$11:$M$230,H$24,FALSE))=FALSE,VLOOKUP($C37,Exch!$D$11:$M$230,H$24,FALSE),VLOOKUP($C37,Exch!$D$11:$M$230,8,FALSE))</f>
        <v>8.7266899999999996</v>
      </c>
      <c r="J37" s="240">
        <v>73</v>
      </c>
      <c r="K37" s="470">
        <f t="shared" ca="1" si="1"/>
        <v>1</v>
      </c>
      <c r="L37" s="470">
        <f t="shared" ca="1" si="1"/>
        <v>1</v>
      </c>
      <c r="M37" s="470">
        <f t="shared" ca="1" si="1"/>
        <v>1</v>
      </c>
      <c r="N37" s="162"/>
      <c r="O37" s="240" t="s">
        <v>88</v>
      </c>
      <c r="P37" s="478">
        <f t="shared" ca="1" si="2"/>
        <v>9</v>
      </c>
      <c r="Q37" s="478">
        <f t="shared" ca="1" si="2"/>
        <v>9</v>
      </c>
      <c r="R37" s="478">
        <f t="shared" ca="1" si="2"/>
        <v>18</v>
      </c>
      <c r="S37" s="478">
        <f t="shared" ca="1" si="2"/>
        <v>9</v>
      </c>
      <c r="T37" s="478">
        <f t="shared" ca="1" si="2"/>
        <v>9</v>
      </c>
      <c r="U37" s="478">
        <f t="shared" ca="1" si="2"/>
        <v>18</v>
      </c>
      <c r="V37" s="478">
        <f t="shared" ca="1" si="2"/>
        <v>28</v>
      </c>
      <c r="W37" s="478">
        <f t="shared" ca="1" si="2"/>
        <v>38.5</v>
      </c>
      <c r="X37" s="478">
        <f t="shared" ca="1" si="2"/>
        <v>9</v>
      </c>
      <c r="Y37" s="478">
        <f t="shared" ca="1" si="2"/>
        <v>9</v>
      </c>
      <c r="Z37" s="478">
        <f t="shared" ca="1" si="2"/>
        <v>18</v>
      </c>
      <c r="AA37" s="478">
        <f t="shared" ca="1" si="2"/>
        <v>28</v>
      </c>
      <c r="AB37" s="478">
        <f t="shared" ca="1" si="2"/>
        <v>38.5</v>
      </c>
      <c r="AC37" s="478">
        <f t="shared" ca="1" si="2"/>
        <v>49</v>
      </c>
      <c r="AD37" s="478">
        <f t="shared" ca="1" si="2"/>
        <v>60</v>
      </c>
      <c r="AE37" s="472"/>
      <c r="AF37" s="472" t="s">
        <v>88</v>
      </c>
      <c r="AG37" s="485">
        <f t="shared" ca="1" si="17"/>
        <v>1.03131886202</v>
      </c>
      <c r="AH37" s="485">
        <f t="shared" ca="1" si="18"/>
        <v>1.03131886202</v>
      </c>
      <c r="AI37" s="485">
        <f t="shared" ca="1" si="19"/>
        <v>2.06263772404</v>
      </c>
      <c r="AJ37" s="485">
        <f t="shared" ca="1" si="20"/>
        <v>1.03131886202</v>
      </c>
      <c r="AK37" s="485">
        <f t="shared" ca="1" si="21"/>
        <v>1.03131886202</v>
      </c>
      <c r="AL37" s="485">
        <f t="shared" ca="1" si="22"/>
        <v>2.06263772404</v>
      </c>
      <c r="AM37" s="485">
        <f t="shared" ca="1" si="23"/>
        <v>3.2085475707279998</v>
      </c>
      <c r="AN37" s="485">
        <f t="shared" ca="1" si="24"/>
        <v>4.4117529097519999</v>
      </c>
      <c r="AO37" s="485">
        <f t="shared" ca="1" si="25"/>
        <v>1.03131886202</v>
      </c>
      <c r="AP37" s="485">
        <f t="shared" ca="1" si="26"/>
        <v>1.03131886202</v>
      </c>
      <c r="AQ37" s="485">
        <f t="shared" ca="1" si="27"/>
        <v>2.06263772404</v>
      </c>
      <c r="AR37" s="485">
        <f t="shared" ca="1" si="28"/>
        <v>3.2085475707279998</v>
      </c>
      <c r="AS37" s="485">
        <f t="shared" ca="1" si="29"/>
        <v>4.4117529097519999</v>
      </c>
      <c r="AT37" s="485">
        <f t="shared" ca="1" si="30"/>
        <v>5.6149582487750003</v>
      </c>
      <c r="AU37" s="485">
        <f t="shared" ca="1" si="31"/>
        <v>6.8754590801319999</v>
      </c>
      <c r="AV37" s="240"/>
      <c r="AW37" s="472"/>
      <c r="AX37" s="473">
        <f t="shared" ca="1" si="32"/>
        <v>40.106844634107006</v>
      </c>
      <c r="AY37" s="258"/>
    </row>
    <row r="38" spans="1:51" x14ac:dyDescent="0.2">
      <c r="A38" s="240"/>
      <c r="B38" s="240">
        <v>8</v>
      </c>
      <c r="C38" s="240" t="s">
        <v>90</v>
      </c>
      <c r="D38" s="240" t="s">
        <v>91</v>
      </c>
      <c r="E38" s="240">
        <v>8</v>
      </c>
      <c r="F38" s="240" t="s">
        <v>33</v>
      </c>
      <c r="G38" s="240" t="s">
        <v>499</v>
      </c>
      <c r="H38" s="475">
        <f>IF(ISTEXT(VLOOKUP($C38,Exch!$D$11:$M$230,H$24,FALSE))=FALSE,VLOOKUP($C38,Exch!$D$11:$M$230,H$24,FALSE),VLOOKUP($C38,Exch!$D$11:$M$230,8,FALSE))</f>
        <v>1.17232</v>
      </c>
      <c r="J38" s="240">
        <v>73</v>
      </c>
      <c r="K38" s="470">
        <f t="shared" ca="1" si="1"/>
        <v>1</v>
      </c>
      <c r="L38" s="470">
        <f t="shared" ca="1" si="1"/>
        <v>1</v>
      </c>
      <c r="M38" s="470">
        <f t="shared" ca="1" si="1"/>
        <v>1</v>
      </c>
      <c r="N38" s="162"/>
      <c r="O38" s="240" t="s">
        <v>90</v>
      </c>
      <c r="P38" s="478">
        <f t="shared" ca="1" si="2"/>
        <v>0.37</v>
      </c>
      <c r="Q38" s="478">
        <f t="shared" ca="1" si="2"/>
        <v>0.52</v>
      </c>
      <c r="R38" s="478">
        <f t="shared" ca="1" si="2"/>
        <v>0.9</v>
      </c>
      <c r="S38" s="478">
        <f t="shared" ca="1" si="2"/>
        <v>0.37</v>
      </c>
      <c r="T38" s="478">
        <f t="shared" ca="1" si="2"/>
        <v>0.52</v>
      </c>
      <c r="U38" s="478">
        <f t="shared" ca="1" si="2"/>
        <v>0.9</v>
      </c>
      <c r="V38" s="478">
        <f t="shared" ca="1" si="2"/>
        <v>2</v>
      </c>
      <c r="W38" s="478">
        <f t="shared" ca="1" si="2"/>
        <v>2</v>
      </c>
      <c r="X38" s="478">
        <f t="shared" ca="1" si="2"/>
        <v>0.37</v>
      </c>
      <c r="Y38" s="478">
        <f t="shared" ca="1" si="2"/>
        <v>0.52</v>
      </c>
      <c r="Z38" s="478">
        <f t="shared" ca="1" si="2"/>
        <v>0.9</v>
      </c>
      <c r="AA38" s="478">
        <f t="shared" ca="1" si="2"/>
        <v>2</v>
      </c>
      <c r="AB38" s="478">
        <f t="shared" ca="1" si="2"/>
        <v>2</v>
      </c>
      <c r="AC38" s="478">
        <f t="shared" ca="1" si="2"/>
        <v>4.5</v>
      </c>
      <c r="AD38" s="478">
        <f t="shared" ca="1" si="2"/>
        <v>5.0999999999999996</v>
      </c>
      <c r="AE38" s="472"/>
      <c r="AF38" s="472" t="s">
        <v>90</v>
      </c>
      <c r="AG38" s="485">
        <f t="shared" ca="1" si="17"/>
        <v>0.31561348437300002</v>
      </c>
      <c r="AH38" s="485">
        <f t="shared" ca="1" si="18"/>
        <v>0.44356489695599999</v>
      </c>
      <c r="AI38" s="485">
        <f t="shared" ca="1" si="19"/>
        <v>0.76770847550200005</v>
      </c>
      <c r="AJ38" s="485">
        <f t="shared" ca="1" si="20"/>
        <v>0.31561348437300002</v>
      </c>
      <c r="AK38" s="485">
        <f t="shared" ca="1" si="21"/>
        <v>0.44356489695599999</v>
      </c>
      <c r="AL38" s="485">
        <f t="shared" ca="1" si="22"/>
        <v>0.76770847550200005</v>
      </c>
      <c r="AM38" s="485">
        <f t="shared" ca="1" si="23"/>
        <v>1.7060188344480001</v>
      </c>
      <c r="AN38" s="485">
        <f t="shared" ca="1" si="24"/>
        <v>1.7060188344480001</v>
      </c>
      <c r="AO38" s="485">
        <f t="shared" ca="1" si="25"/>
        <v>0.31561348437300002</v>
      </c>
      <c r="AP38" s="485">
        <f t="shared" ca="1" si="26"/>
        <v>0.44356489695599999</v>
      </c>
      <c r="AQ38" s="485">
        <f t="shared" ca="1" si="27"/>
        <v>0.76770847550200005</v>
      </c>
      <c r="AR38" s="485">
        <f t="shared" ca="1" si="28"/>
        <v>1.7060188344480001</v>
      </c>
      <c r="AS38" s="485">
        <f t="shared" ca="1" si="29"/>
        <v>1.7060188344480001</v>
      </c>
      <c r="AT38" s="485">
        <f t="shared" ca="1" si="30"/>
        <v>3.8385423775079999</v>
      </c>
      <c r="AU38" s="485">
        <f t="shared" ca="1" si="31"/>
        <v>4.3503480278420001</v>
      </c>
      <c r="AV38" s="240"/>
      <c r="AW38" s="472"/>
      <c r="AX38" s="473">
        <f t="shared" ca="1" si="32"/>
        <v>19.593626313635003</v>
      </c>
      <c r="AY38" s="258"/>
    </row>
    <row r="39" spans="1:51" x14ac:dyDescent="0.2">
      <c r="A39" s="240"/>
      <c r="B39" s="240">
        <v>9</v>
      </c>
      <c r="C39" s="240" t="s">
        <v>92</v>
      </c>
      <c r="D39" s="240" t="s">
        <v>93</v>
      </c>
      <c r="E39" s="240">
        <v>9</v>
      </c>
      <c r="F39" s="240" t="s">
        <v>33</v>
      </c>
      <c r="G39" s="240" t="s">
        <v>499</v>
      </c>
      <c r="H39" s="475">
        <f>IF(ISTEXT(VLOOKUP($C39,Exch!$D$11:$M$230,H$24,FALSE))=FALSE,VLOOKUP($C39,Exch!$D$11:$M$230,H$24,FALSE),VLOOKUP($C39,Exch!$D$11:$M$230,8,FALSE))</f>
        <v>1.17232</v>
      </c>
      <c r="J39" s="240">
        <v>73</v>
      </c>
      <c r="K39" s="470">
        <f t="shared" ca="1" si="1"/>
        <v>1</v>
      </c>
      <c r="L39" s="470">
        <f t="shared" ca="1" si="1"/>
        <v>1</v>
      </c>
      <c r="M39" s="470">
        <f t="shared" ca="1" si="1"/>
        <v>1</v>
      </c>
      <c r="N39" s="162"/>
      <c r="O39" s="240" t="s">
        <v>92</v>
      </c>
      <c r="P39" s="478">
        <f t="shared" ca="1" si="2"/>
        <v>1</v>
      </c>
      <c r="Q39" s="478">
        <f t="shared" ca="1" si="2"/>
        <v>1</v>
      </c>
      <c r="R39" s="478">
        <f t="shared" ca="1" si="2"/>
        <v>1</v>
      </c>
      <c r="S39" s="478">
        <f t="shared" ca="1" si="2"/>
        <v>1</v>
      </c>
      <c r="T39" s="478">
        <f t="shared" ca="1" si="2"/>
        <v>1</v>
      </c>
      <c r="U39" s="478">
        <f t="shared" ca="1" si="2"/>
        <v>1.4</v>
      </c>
      <c r="V39" s="478">
        <f t="shared" ca="1" si="2"/>
        <v>2</v>
      </c>
      <c r="W39" s="478">
        <f t="shared" ca="1" si="2"/>
        <v>4</v>
      </c>
      <c r="X39" s="478">
        <f t="shared" ca="1" si="2"/>
        <v>5</v>
      </c>
      <c r="Y39" s="478">
        <f t="shared" ca="1" si="2"/>
        <v>5</v>
      </c>
      <c r="Z39" s="478">
        <f t="shared" ca="1" si="2"/>
        <v>5</v>
      </c>
      <c r="AA39" s="478">
        <f t="shared" ca="1" si="2"/>
        <v>5</v>
      </c>
      <c r="AB39" s="478">
        <f t="shared" ca="1" si="2"/>
        <v>8.5</v>
      </c>
      <c r="AC39" s="478">
        <f t="shared" ca="1" si="2"/>
        <v>11.5</v>
      </c>
      <c r="AD39" s="478">
        <f t="shared" ca="1" si="2"/>
        <v>17.5</v>
      </c>
      <c r="AE39" s="472"/>
      <c r="AF39" s="472" t="s">
        <v>92</v>
      </c>
      <c r="AG39" s="485">
        <f t="shared" ca="1" si="17"/>
        <v>0.85300941722400003</v>
      </c>
      <c r="AH39" s="485">
        <f t="shared" ca="1" si="18"/>
        <v>0.85300941722400003</v>
      </c>
      <c r="AI39" s="485">
        <f t="shared" ca="1" si="19"/>
        <v>0.85300941722400003</v>
      </c>
      <c r="AJ39" s="485">
        <f t="shared" ca="1" si="20"/>
        <v>0.85300941722400003</v>
      </c>
      <c r="AK39" s="485">
        <f t="shared" ca="1" si="21"/>
        <v>0.85300941722400003</v>
      </c>
      <c r="AL39" s="485">
        <f t="shared" ca="1" si="22"/>
        <v>1.194213184114</v>
      </c>
      <c r="AM39" s="485">
        <f t="shared" ca="1" si="23"/>
        <v>1.7060188344480001</v>
      </c>
      <c r="AN39" s="485">
        <f t="shared" ca="1" si="24"/>
        <v>3.4120376688960001</v>
      </c>
      <c r="AO39" s="485">
        <f t="shared" ca="1" si="25"/>
        <v>4.2650470861200001</v>
      </c>
      <c r="AP39" s="485">
        <f t="shared" ca="1" si="26"/>
        <v>4.2650470861200001</v>
      </c>
      <c r="AQ39" s="485">
        <f t="shared" ca="1" si="27"/>
        <v>4.2650470861200001</v>
      </c>
      <c r="AR39" s="485">
        <f t="shared" ca="1" si="28"/>
        <v>4.2650470861200001</v>
      </c>
      <c r="AS39" s="485">
        <f t="shared" ca="1" si="29"/>
        <v>7.250580046404</v>
      </c>
      <c r="AT39" s="485">
        <f t="shared" ca="1" si="30"/>
        <v>9.8096082980760002</v>
      </c>
      <c r="AU39" s="485">
        <f t="shared" ca="1" si="31"/>
        <v>14.927664801419001</v>
      </c>
      <c r="AV39" s="240"/>
      <c r="AW39" s="472"/>
      <c r="AX39" s="473">
        <f t="shared" ca="1" si="32"/>
        <v>59.625358263956997</v>
      </c>
      <c r="AY39" s="258"/>
    </row>
    <row r="40" spans="1:51" x14ac:dyDescent="0.2">
      <c r="A40" s="240"/>
      <c r="B40" s="240">
        <v>10</v>
      </c>
      <c r="C40" s="240" t="s">
        <v>462</v>
      </c>
      <c r="D40" s="240" t="s">
        <v>463</v>
      </c>
      <c r="E40" s="240">
        <v>10</v>
      </c>
      <c r="F40" s="240" t="s">
        <v>33</v>
      </c>
      <c r="G40" s="240" t="s">
        <v>504</v>
      </c>
      <c r="H40" s="475">
        <f>IF(ISTEXT(VLOOKUP($C40,Exch!$D$11:$M$230,H$24,FALSE))=FALSE,VLOOKUP($C40,Exch!$D$11:$M$230,H$24,FALSE),VLOOKUP($C40,Exch!$D$11:$M$230,8,FALSE))</f>
        <v>8.7266899999999996</v>
      </c>
      <c r="J40" s="240">
        <v>73</v>
      </c>
      <c r="K40" s="470">
        <f t="shared" ca="1" si="1"/>
        <v>1</v>
      </c>
      <c r="L40" s="470">
        <f t="shared" ca="1" si="1"/>
        <v>1</v>
      </c>
      <c r="M40" s="470">
        <f t="shared" ca="1" si="1"/>
        <v>1</v>
      </c>
      <c r="N40" s="162"/>
      <c r="O40" s="240" t="s">
        <v>462</v>
      </c>
      <c r="P40" s="478">
        <f t="shared" ca="1" si="2"/>
        <v>5.5</v>
      </c>
      <c r="Q40" s="478">
        <f t="shared" ca="1" si="2"/>
        <v>9</v>
      </c>
      <c r="R40" s="478">
        <f t="shared" ca="1" si="2"/>
        <v>9</v>
      </c>
      <c r="S40" s="478">
        <f t="shared" ca="1" si="2"/>
        <v>5.5</v>
      </c>
      <c r="T40" s="478">
        <f t="shared" ca="1" si="2"/>
        <v>9</v>
      </c>
      <c r="U40" s="478">
        <f t="shared" ca="1" si="2"/>
        <v>9</v>
      </c>
      <c r="V40" s="478">
        <f t="shared" ca="1" si="2"/>
        <v>14</v>
      </c>
      <c r="W40" s="478">
        <f t="shared" ca="1" si="2"/>
        <v>25</v>
      </c>
      <c r="X40" s="478">
        <f t="shared" ca="1" si="2"/>
        <v>5.5</v>
      </c>
      <c r="Y40" s="478">
        <f t="shared" ca="1" si="2"/>
        <v>9</v>
      </c>
      <c r="Z40" s="478">
        <f t="shared" ca="1" si="2"/>
        <v>9</v>
      </c>
      <c r="AA40" s="478">
        <f t="shared" ca="1" si="2"/>
        <v>14</v>
      </c>
      <c r="AB40" s="478">
        <f t="shared" ca="1" si="2"/>
        <v>25</v>
      </c>
      <c r="AC40" s="478">
        <f t="shared" ca="1" si="2"/>
        <v>35</v>
      </c>
      <c r="AD40" s="478">
        <f t="shared" ca="1" si="2"/>
        <v>45</v>
      </c>
      <c r="AE40" s="472"/>
      <c r="AF40" s="472" t="s">
        <v>462</v>
      </c>
      <c r="AG40" s="485">
        <f t="shared" ca="1" si="17"/>
        <v>0.63025041567899998</v>
      </c>
      <c r="AH40" s="485">
        <f t="shared" ca="1" si="18"/>
        <v>1.03131886202</v>
      </c>
      <c r="AI40" s="485">
        <f t="shared" ca="1" si="19"/>
        <v>1.03131886202</v>
      </c>
      <c r="AJ40" s="485">
        <f t="shared" ca="1" si="20"/>
        <v>0.63025041567899998</v>
      </c>
      <c r="AK40" s="485">
        <f t="shared" ca="1" si="21"/>
        <v>1.03131886202</v>
      </c>
      <c r="AL40" s="485">
        <f t="shared" ca="1" si="22"/>
        <v>1.03131886202</v>
      </c>
      <c r="AM40" s="485">
        <f t="shared" ca="1" si="23"/>
        <v>1.6042737853639999</v>
      </c>
      <c r="AN40" s="485">
        <f t="shared" ca="1" si="24"/>
        <v>2.8647746167219998</v>
      </c>
      <c r="AO40" s="485">
        <f t="shared" ca="1" si="25"/>
        <v>0.63025041567899998</v>
      </c>
      <c r="AP40" s="485">
        <f t="shared" ca="1" si="26"/>
        <v>1.03131886202</v>
      </c>
      <c r="AQ40" s="485">
        <f t="shared" ca="1" si="27"/>
        <v>1.03131886202</v>
      </c>
      <c r="AR40" s="485">
        <f t="shared" ca="1" si="28"/>
        <v>1.6042737853639999</v>
      </c>
      <c r="AS40" s="485">
        <f t="shared" ca="1" si="29"/>
        <v>2.8647746167219998</v>
      </c>
      <c r="AT40" s="485">
        <f t="shared" ca="1" si="30"/>
        <v>4.0106844634109997</v>
      </c>
      <c r="AU40" s="485">
        <f t="shared" ca="1" si="31"/>
        <v>5.1565943100989999</v>
      </c>
      <c r="AV40" s="240"/>
      <c r="AW40" s="472"/>
      <c r="AX40" s="473">
        <f t="shared" ca="1" si="32"/>
        <v>26.184039996838997</v>
      </c>
      <c r="AY40" s="258"/>
    </row>
    <row r="41" spans="1:51" x14ac:dyDescent="0.2">
      <c r="A41" s="240"/>
      <c r="B41" s="240">
        <v>11</v>
      </c>
      <c r="C41" s="240" t="s">
        <v>94</v>
      </c>
      <c r="D41" s="240" t="s">
        <v>95</v>
      </c>
      <c r="E41" s="240">
        <v>11</v>
      </c>
      <c r="F41" s="240" t="s">
        <v>33</v>
      </c>
      <c r="G41" s="240" t="s">
        <v>499</v>
      </c>
      <c r="H41" s="475">
        <f>IF(ISTEXT(VLOOKUP($C41,Exch!$D$11:$M$230,H$24,FALSE))=FALSE,VLOOKUP($C41,Exch!$D$11:$M$230,H$24,FALSE),VLOOKUP($C41,Exch!$D$11:$M$230,8,FALSE))</f>
        <v>1.17232</v>
      </c>
      <c r="J41" s="240">
        <v>73</v>
      </c>
      <c r="K41" s="470">
        <f t="shared" ca="1" si="1"/>
        <v>1</v>
      </c>
      <c r="L41" s="470">
        <f t="shared" ca="1" si="1"/>
        <v>1</v>
      </c>
      <c r="M41" s="470">
        <f t="shared" ca="1" si="1"/>
        <v>1</v>
      </c>
      <c r="N41" s="162"/>
      <c r="O41" s="240" t="s">
        <v>94</v>
      </c>
      <c r="P41" s="478">
        <f t="shared" ref="P41:AD50" ca="1" si="33">VLOOKUP($C41,INDIRECT($P$24),P$25,FALSE)</f>
        <v>0.64</v>
      </c>
      <c r="Q41" s="478">
        <f t="shared" ca="1" si="33"/>
        <v>1.04</v>
      </c>
      <c r="R41" s="478">
        <f t="shared" ca="1" si="33"/>
        <v>1.55</v>
      </c>
      <c r="S41" s="478">
        <f t="shared" ca="1" si="33"/>
        <v>0.64</v>
      </c>
      <c r="T41" s="478">
        <f t="shared" ca="1" si="33"/>
        <v>1.04</v>
      </c>
      <c r="U41" s="478">
        <f t="shared" ca="1" si="33"/>
        <v>1.55</v>
      </c>
      <c r="V41" s="478">
        <f t="shared" ca="1" si="33"/>
        <v>2.54</v>
      </c>
      <c r="W41" s="478">
        <f t="shared" ca="1" si="33"/>
        <v>3.45</v>
      </c>
      <c r="X41" s="478">
        <f t="shared" ca="1" si="33"/>
        <v>0.64</v>
      </c>
      <c r="Y41" s="478">
        <f t="shared" ca="1" si="33"/>
        <v>1.04</v>
      </c>
      <c r="Z41" s="478">
        <f t="shared" ca="1" si="33"/>
        <v>1.55</v>
      </c>
      <c r="AA41" s="478">
        <f t="shared" ca="1" si="33"/>
        <v>2.54</v>
      </c>
      <c r="AB41" s="478">
        <f t="shared" ca="1" si="33"/>
        <v>3.45</v>
      </c>
      <c r="AC41" s="478">
        <f t="shared" ca="1" si="33"/>
        <v>4.4800000000000004</v>
      </c>
      <c r="AD41" s="478">
        <f t="shared" ca="1" si="33"/>
        <v>5.78</v>
      </c>
      <c r="AE41" s="472"/>
      <c r="AF41" s="472" t="s">
        <v>94</v>
      </c>
      <c r="AG41" s="485">
        <f t="shared" ca="1" si="17"/>
        <v>0.54592602702299997</v>
      </c>
      <c r="AH41" s="485">
        <f t="shared" ca="1" si="18"/>
        <v>0.88712979391299995</v>
      </c>
      <c r="AI41" s="485">
        <f t="shared" ca="1" si="19"/>
        <v>1.3221645966969999</v>
      </c>
      <c r="AJ41" s="485">
        <f t="shared" ca="1" si="20"/>
        <v>0.54592602702299997</v>
      </c>
      <c r="AK41" s="485">
        <f t="shared" ca="1" si="21"/>
        <v>0.88712979391299995</v>
      </c>
      <c r="AL41" s="485">
        <f t="shared" ca="1" si="22"/>
        <v>1.3221645966969999</v>
      </c>
      <c r="AM41" s="485">
        <f t="shared" ca="1" si="23"/>
        <v>2.1666439197490002</v>
      </c>
      <c r="AN41" s="485">
        <f t="shared" ca="1" si="24"/>
        <v>2.9428824894229999</v>
      </c>
      <c r="AO41" s="485">
        <f t="shared" ca="1" si="25"/>
        <v>0.54592602702299997</v>
      </c>
      <c r="AP41" s="485">
        <f t="shared" ca="1" si="26"/>
        <v>0.88712979391299995</v>
      </c>
      <c r="AQ41" s="485">
        <f t="shared" ca="1" si="27"/>
        <v>1.3221645966969999</v>
      </c>
      <c r="AR41" s="485">
        <f t="shared" ca="1" si="28"/>
        <v>2.1666439197490002</v>
      </c>
      <c r="AS41" s="485">
        <f t="shared" ca="1" si="29"/>
        <v>2.9428824894229999</v>
      </c>
      <c r="AT41" s="485">
        <f t="shared" ca="1" si="30"/>
        <v>3.821482189163</v>
      </c>
      <c r="AU41" s="485">
        <f t="shared" ca="1" si="31"/>
        <v>4.9303944315550003</v>
      </c>
      <c r="AV41" s="240"/>
      <c r="AW41" s="472"/>
      <c r="AX41" s="473">
        <f t="shared" ca="1" si="32"/>
        <v>27.236590691960998</v>
      </c>
      <c r="AY41" s="258"/>
    </row>
    <row r="42" spans="1:51" x14ac:dyDescent="0.2">
      <c r="A42" s="240"/>
      <c r="B42" s="240">
        <v>12</v>
      </c>
      <c r="C42" s="240" t="s">
        <v>96</v>
      </c>
      <c r="D42" s="240" t="s">
        <v>97</v>
      </c>
      <c r="E42" s="240">
        <v>12</v>
      </c>
      <c r="F42" s="240" t="s">
        <v>33</v>
      </c>
      <c r="G42" s="240" t="s">
        <v>505</v>
      </c>
      <c r="H42" s="475">
        <f>IF(ISTEXT(VLOOKUP($C42,Exch!$D$11:$M$230,H$24,FALSE))=FALSE,VLOOKUP($C42,Exch!$D$11:$M$230,H$24,FALSE),VLOOKUP($C42,Exch!$D$11:$M$230,8,FALSE))</f>
        <v>0.93633</v>
      </c>
      <c r="J42" s="240">
        <v>73</v>
      </c>
      <c r="K42" s="470">
        <f t="shared" ca="1" si="1"/>
        <v>1</v>
      </c>
      <c r="L42" s="470">
        <f t="shared" ca="1" si="1"/>
        <v>1</v>
      </c>
      <c r="M42" s="470">
        <f t="shared" ca="1" si="1"/>
        <v>1</v>
      </c>
      <c r="N42" s="162"/>
      <c r="O42" s="240" t="s">
        <v>96</v>
      </c>
      <c r="P42" s="478">
        <f t="shared" ca="1" si="33"/>
        <v>0.62</v>
      </c>
      <c r="Q42" s="478">
        <f t="shared" ca="1" si="33"/>
        <v>0.62</v>
      </c>
      <c r="R42" s="478">
        <f t="shared" ca="1" si="33"/>
        <v>0.62</v>
      </c>
      <c r="S42" s="478">
        <f t="shared" ca="1" si="33"/>
        <v>0.93</v>
      </c>
      <c r="T42" s="478">
        <f t="shared" ca="1" si="33"/>
        <v>0.93</v>
      </c>
      <c r="U42" s="478">
        <f t="shared" ca="1" si="33"/>
        <v>0.93</v>
      </c>
      <c r="V42" s="478">
        <f t="shared" ca="1" si="33"/>
        <v>1.24</v>
      </c>
      <c r="W42" s="478">
        <f t="shared" ca="1" si="33"/>
        <v>1.24</v>
      </c>
      <c r="X42" s="478">
        <f t="shared" ca="1" si="33"/>
        <v>3.2</v>
      </c>
      <c r="Y42" s="478">
        <f t="shared" ca="1" si="33"/>
        <v>3.2</v>
      </c>
      <c r="Z42" s="478">
        <f t="shared" ca="1" si="33"/>
        <v>3.2</v>
      </c>
      <c r="AA42" s="478">
        <f t="shared" ca="1" si="33"/>
        <v>3.2</v>
      </c>
      <c r="AB42" s="478">
        <f t="shared" ca="1" si="33"/>
        <v>3.2</v>
      </c>
      <c r="AC42" s="478">
        <f t="shared" ca="1" si="33"/>
        <v>3.2</v>
      </c>
      <c r="AD42" s="478">
        <f t="shared" ca="1" si="33"/>
        <v>5.45</v>
      </c>
      <c r="AE42" s="472"/>
      <c r="AF42" s="472" t="s">
        <v>96</v>
      </c>
      <c r="AG42" s="485">
        <f t="shared" ca="1" si="17"/>
        <v>0.66215970864999996</v>
      </c>
      <c r="AH42" s="485">
        <f t="shared" ca="1" si="18"/>
        <v>0.66215970864999996</v>
      </c>
      <c r="AI42" s="485">
        <f t="shared" ca="1" si="19"/>
        <v>0.66215970864999996</v>
      </c>
      <c r="AJ42" s="485">
        <f t="shared" ca="1" si="20"/>
        <v>0.99323956297500005</v>
      </c>
      <c r="AK42" s="485">
        <f t="shared" ca="1" si="21"/>
        <v>0.99323956297500005</v>
      </c>
      <c r="AL42" s="485">
        <f t="shared" ca="1" si="22"/>
        <v>0.99323956297500005</v>
      </c>
      <c r="AM42" s="485">
        <f t="shared" ca="1" si="23"/>
        <v>1.324319417299</v>
      </c>
      <c r="AN42" s="485">
        <f t="shared" ca="1" si="24"/>
        <v>1.324319417299</v>
      </c>
      <c r="AO42" s="485">
        <f t="shared" ca="1" si="25"/>
        <v>3.4175984962569999</v>
      </c>
      <c r="AP42" s="485">
        <f t="shared" ca="1" si="26"/>
        <v>3.4175984962569999</v>
      </c>
      <c r="AQ42" s="485">
        <f t="shared" ca="1" si="27"/>
        <v>3.4175984962569999</v>
      </c>
      <c r="AR42" s="485">
        <f t="shared" ca="1" si="28"/>
        <v>3.4175984962569999</v>
      </c>
      <c r="AS42" s="485">
        <f t="shared" ca="1" si="29"/>
        <v>3.4175984962569999</v>
      </c>
      <c r="AT42" s="485">
        <f t="shared" ca="1" si="30"/>
        <v>3.4175984962569999</v>
      </c>
      <c r="AU42" s="485">
        <f t="shared" ca="1" si="31"/>
        <v>5.8205974389369999</v>
      </c>
      <c r="AV42" s="240"/>
      <c r="AW42" s="472"/>
      <c r="AX42" s="473">
        <f t="shared" ca="1" si="32"/>
        <v>33.941025065951997</v>
      </c>
      <c r="AY42" s="258"/>
    </row>
    <row r="43" spans="1:51" x14ac:dyDescent="0.2">
      <c r="A43" s="240"/>
      <c r="B43" s="240">
        <v>13</v>
      </c>
      <c r="C43" s="240" t="s">
        <v>464</v>
      </c>
      <c r="D43" s="240" t="s">
        <v>465</v>
      </c>
      <c r="E43" s="240">
        <v>13</v>
      </c>
      <c r="F43" s="240" t="s">
        <v>33</v>
      </c>
      <c r="G43" s="240" t="s">
        <v>504</v>
      </c>
      <c r="H43" s="475">
        <f>IF(ISTEXT(VLOOKUP($C43,Exch!$D$11:$M$230,H$24,FALSE))=FALSE,VLOOKUP($C43,Exch!$D$11:$M$230,H$24,FALSE),VLOOKUP($C43,Exch!$D$11:$M$230,8,FALSE))</f>
        <v>8.7266899999999996</v>
      </c>
      <c r="J43" s="240">
        <v>73</v>
      </c>
      <c r="K43" s="470">
        <f t="shared" ca="1" si="1"/>
        <v>1</v>
      </c>
      <c r="L43" s="470">
        <f t="shared" ca="1" si="1"/>
        <v>1</v>
      </c>
      <c r="M43" s="470">
        <f t="shared" ca="1" si="1"/>
        <v>1</v>
      </c>
      <c r="N43" s="162"/>
      <c r="O43" s="240" t="s">
        <v>464</v>
      </c>
      <c r="P43" s="478">
        <f t="shared" ca="1" si="33"/>
        <v>5.5</v>
      </c>
      <c r="Q43" s="478">
        <f t="shared" ca="1" si="33"/>
        <v>9.75</v>
      </c>
      <c r="R43" s="478">
        <f t="shared" ca="1" si="33"/>
        <v>9.75</v>
      </c>
      <c r="S43" s="478">
        <f t="shared" ca="1" si="33"/>
        <v>5.5</v>
      </c>
      <c r="T43" s="478">
        <f t="shared" ca="1" si="33"/>
        <v>9.75</v>
      </c>
      <c r="U43" s="478">
        <f t="shared" ca="1" si="33"/>
        <v>9.75</v>
      </c>
      <c r="V43" s="478">
        <f t="shared" ca="1" si="33"/>
        <v>19.5</v>
      </c>
      <c r="W43" s="478">
        <f t="shared" ca="1" si="33"/>
        <v>36.5</v>
      </c>
      <c r="X43" s="478">
        <f t="shared" ca="1" si="33"/>
        <v>5.5</v>
      </c>
      <c r="Y43" s="478">
        <f t="shared" ca="1" si="33"/>
        <v>9.75</v>
      </c>
      <c r="Z43" s="478">
        <f t="shared" ca="1" si="33"/>
        <v>9.75</v>
      </c>
      <c r="AA43" s="478">
        <f t="shared" ca="1" si="33"/>
        <v>19.5</v>
      </c>
      <c r="AB43" s="478">
        <f t="shared" ca="1" si="33"/>
        <v>58.5</v>
      </c>
      <c r="AC43" s="478">
        <f t="shared" ca="1" si="33"/>
        <v>58.5</v>
      </c>
      <c r="AD43" s="478">
        <f t="shared" ca="1" si="33"/>
        <v>91</v>
      </c>
      <c r="AE43" s="472"/>
      <c r="AF43" s="472" t="s">
        <v>464</v>
      </c>
      <c r="AG43" s="485">
        <f t="shared" ca="1" si="17"/>
        <v>0.63025041567899998</v>
      </c>
      <c r="AH43" s="485">
        <f t="shared" ca="1" si="18"/>
        <v>1.117262100522</v>
      </c>
      <c r="AI43" s="485">
        <f t="shared" ca="1" si="19"/>
        <v>1.117262100522</v>
      </c>
      <c r="AJ43" s="485">
        <f t="shared" ca="1" si="20"/>
        <v>0.63025041567899998</v>
      </c>
      <c r="AK43" s="485">
        <f t="shared" ca="1" si="21"/>
        <v>1.117262100522</v>
      </c>
      <c r="AL43" s="485">
        <f t="shared" ca="1" si="22"/>
        <v>1.117262100522</v>
      </c>
      <c r="AM43" s="485">
        <f t="shared" ca="1" si="23"/>
        <v>2.234524201043</v>
      </c>
      <c r="AN43" s="485">
        <f t="shared" ca="1" si="24"/>
        <v>4.1825709404140001</v>
      </c>
      <c r="AO43" s="485">
        <f t="shared" ca="1" si="25"/>
        <v>0.63025041567899998</v>
      </c>
      <c r="AP43" s="485">
        <f t="shared" ca="1" si="26"/>
        <v>1.117262100522</v>
      </c>
      <c r="AQ43" s="485">
        <f t="shared" ca="1" si="27"/>
        <v>1.117262100522</v>
      </c>
      <c r="AR43" s="485">
        <f t="shared" ca="1" si="28"/>
        <v>2.234524201043</v>
      </c>
      <c r="AS43" s="485">
        <f t="shared" ca="1" si="29"/>
        <v>6.7035726031290004</v>
      </c>
      <c r="AT43" s="485">
        <f t="shared" ca="1" si="30"/>
        <v>6.7035726031290004</v>
      </c>
      <c r="AU43" s="485">
        <f t="shared" ca="1" si="31"/>
        <v>10.427779604867</v>
      </c>
      <c r="AV43" s="240"/>
      <c r="AW43" s="472"/>
      <c r="AX43" s="473">
        <f t="shared" ca="1" si="32"/>
        <v>41.080868003794002</v>
      </c>
      <c r="AY43" s="258"/>
    </row>
    <row r="44" spans="1:51" x14ac:dyDescent="0.2">
      <c r="A44" s="240"/>
      <c r="B44" s="240">
        <v>14</v>
      </c>
      <c r="C44" s="240" t="s">
        <v>99</v>
      </c>
      <c r="D44" s="240" t="s">
        <v>100</v>
      </c>
      <c r="E44" s="240">
        <v>14</v>
      </c>
      <c r="F44" s="240" t="s">
        <v>33</v>
      </c>
      <c r="G44" s="240" t="s">
        <v>499</v>
      </c>
      <c r="H44" s="475">
        <f>IF(ISTEXT(VLOOKUP($C44,Exch!$D$11:$M$230,H$24,FALSE))=FALSE,VLOOKUP($C44,Exch!$D$11:$M$230,H$24,FALSE),VLOOKUP($C44,Exch!$D$11:$M$230,8,FALSE))</f>
        <v>1.17232</v>
      </c>
      <c r="J44" s="240">
        <v>73</v>
      </c>
      <c r="K44" s="470">
        <f t="shared" ca="1" si="1"/>
        <v>1</v>
      </c>
      <c r="L44" s="470">
        <f t="shared" ca="1" si="1"/>
        <v>1</v>
      </c>
      <c r="M44" s="470">
        <f t="shared" ca="1" si="1"/>
        <v>1</v>
      </c>
      <c r="N44" s="162"/>
      <c r="O44" s="240" t="s">
        <v>99</v>
      </c>
      <c r="P44" s="478">
        <f t="shared" ca="1" si="33"/>
        <v>0.72</v>
      </c>
      <c r="Q44" s="478">
        <f t="shared" ca="1" si="33"/>
        <v>0.9</v>
      </c>
      <c r="R44" s="478">
        <f t="shared" ca="1" si="33"/>
        <v>1.2</v>
      </c>
      <c r="S44" s="478">
        <f t="shared" ca="1" si="33"/>
        <v>1.6</v>
      </c>
      <c r="T44" s="478">
        <f t="shared" ca="1" si="33"/>
        <v>1.6</v>
      </c>
      <c r="U44" s="478">
        <f t="shared" ca="1" si="33"/>
        <v>1.6</v>
      </c>
      <c r="V44" s="478">
        <f t="shared" ca="1" si="33"/>
        <v>2.1</v>
      </c>
      <c r="W44" s="478">
        <f t="shared" ca="1" si="33"/>
        <v>2.8</v>
      </c>
      <c r="X44" s="478">
        <f t="shared" ca="1" si="33"/>
        <v>1.7</v>
      </c>
      <c r="Y44" s="478">
        <f t="shared" ca="1" si="33"/>
        <v>1.7</v>
      </c>
      <c r="Z44" s="478">
        <f t="shared" ca="1" si="33"/>
        <v>1.7</v>
      </c>
      <c r="AA44" s="478">
        <f t="shared" ca="1" si="33"/>
        <v>2.1</v>
      </c>
      <c r="AB44" s="478">
        <f t="shared" ca="1" si="33"/>
        <v>3.2</v>
      </c>
      <c r="AC44" s="478">
        <f t="shared" ca="1" si="33"/>
        <v>3.6</v>
      </c>
      <c r="AD44" s="478">
        <f t="shared" ca="1" si="33"/>
        <v>4</v>
      </c>
      <c r="AE44" s="472"/>
      <c r="AF44" s="472" t="s">
        <v>99</v>
      </c>
      <c r="AG44" s="485">
        <f t="shared" ca="1" si="17"/>
        <v>0.61416678040100003</v>
      </c>
      <c r="AH44" s="485">
        <f t="shared" ca="1" si="18"/>
        <v>0.76770847550200005</v>
      </c>
      <c r="AI44" s="485">
        <f t="shared" ca="1" si="19"/>
        <v>1.023611300669</v>
      </c>
      <c r="AJ44" s="485">
        <f t="shared" ca="1" si="20"/>
        <v>1.364815067558</v>
      </c>
      <c r="AK44" s="485">
        <f t="shared" ca="1" si="21"/>
        <v>1.364815067558</v>
      </c>
      <c r="AL44" s="485">
        <f t="shared" ca="1" si="22"/>
        <v>1.364815067558</v>
      </c>
      <c r="AM44" s="485">
        <f t="shared" ca="1" si="23"/>
        <v>1.7913197761699999</v>
      </c>
      <c r="AN44" s="485">
        <f t="shared" ca="1" si="24"/>
        <v>2.3884263682269999</v>
      </c>
      <c r="AO44" s="485">
        <f t="shared" ca="1" si="25"/>
        <v>1.4501160092809999</v>
      </c>
      <c r="AP44" s="485">
        <f t="shared" ca="1" si="26"/>
        <v>1.4501160092809999</v>
      </c>
      <c r="AQ44" s="485">
        <f t="shared" ca="1" si="27"/>
        <v>1.4501160092809999</v>
      </c>
      <c r="AR44" s="485">
        <f t="shared" ca="1" si="28"/>
        <v>1.7913197761699999</v>
      </c>
      <c r="AS44" s="485">
        <f t="shared" ca="1" si="29"/>
        <v>2.729630135117</v>
      </c>
      <c r="AT44" s="485">
        <f t="shared" ca="1" si="30"/>
        <v>3.070833902006</v>
      </c>
      <c r="AU44" s="485">
        <f t="shared" ca="1" si="31"/>
        <v>3.4120376688960001</v>
      </c>
      <c r="AV44" s="240"/>
      <c r="AW44" s="472"/>
      <c r="AX44" s="473">
        <f t="shared" ca="1" si="32"/>
        <v>26.033847413675002</v>
      </c>
      <c r="AY44" s="258"/>
    </row>
    <row r="45" spans="1:51" x14ac:dyDescent="0.2">
      <c r="A45" s="240"/>
      <c r="B45" s="240">
        <v>15</v>
      </c>
      <c r="C45" s="240" t="s">
        <v>101</v>
      </c>
      <c r="D45" s="240" t="s">
        <v>102</v>
      </c>
      <c r="E45" s="240">
        <v>15</v>
      </c>
      <c r="F45" s="240" t="s">
        <v>33</v>
      </c>
      <c r="G45" s="240" t="s">
        <v>499</v>
      </c>
      <c r="H45" s="475">
        <f>IF(ISTEXT(VLOOKUP($C45,Exch!$D$11:$M$230,H$24,FALSE))=FALSE,VLOOKUP($C45,Exch!$D$11:$M$230,H$24,FALSE),VLOOKUP($C45,Exch!$D$11:$M$230,8,FALSE))</f>
        <v>1.17232</v>
      </c>
      <c r="J45" s="240">
        <v>73</v>
      </c>
      <c r="K45" s="470">
        <f t="shared" ca="1" si="1"/>
        <v>1</v>
      </c>
      <c r="L45" s="470">
        <f t="shared" ca="1" si="1"/>
        <v>1</v>
      </c>
      <c r="M45" s="470">
        <f t="shared" ca="1" si="1"/>
        <v>1</v>
      </c>
      <c r="N45" s="162"/>
      <c r="O45" s="240" t="s">
        <v>101</v>
      </c>
      <c r="P45" s="478">
        <f t="shared" ca="1" si="33"/>
        <v>0.68</v>
      </c>
      <c r="Q45" s="478">
        <f t="shared" ca="1" si="33"/>
        <v>0.68</v>
      </c>
      <c r="R45" s="478">
        <f t="shared" ca="1" si="33"/>
        <v>0.68</v>
      </c>
      <c r="S45" s="478">
        <f t="shared" ca="1" si="33"/>
        <v>1.2</v>
      </c>
      <c r="T45" s="478">
        <f t="shared" ca="1" si="33"/>
        <v>1.2</v>
      </c>
      <c r="U45" s="478">
        <f t="shared" ca="1" si="33"/>
        <v>1.2</v>
      </c>
      <c r="V45" s="478">
        <f t="shared" ca="1" si="33"/>
        <v>1.65</v>
      </c>
      <c r="W45" s="478">
        <f t="shared" ca="1" si="33"/>
        <v>2.25</v>
      </c>
      <c r="X45" s="478">
        <f t="shared" ca="1" si="33"/>
        <v>2.7</v>
      </c>
      <c r="Y45" s="478">
        <f t="shared" ca="1" si="33"/>
        <v>2.7</v>
      </c>
      <c r="Z45" s="478">
        <f t="shared" ca="1" si="33"/>
        <v>2.7</v>
      </c>
      <c r="AA45" s="478">
        <f t="shared" ca="1" si="33"/>
        <v>3.4</v>
      </c>
      <c r="AB45" s="478">
        <f t="shared" ca="1" si="33"/>
        <v>4.4000000000000004</v>
      </c>
      <c r="AC45" s="478">
        <f t="shared" ca="1" si="33"/>
        <v>7</v>
      </c>
      <c r="AD45" s="478">
        <f t="shared" ca="1" si="33"/>
        <v>8.25</v>
      </c>
      <c r="AE45" s="472"/>
      <c r="AF45" s="472" t="s">
        <v>101</v>
      </c>
      <c r="AG45" s="485">
        <f t="shared" ca="1" si="17"/>
        <v>0.580046403712</v>
      </c>
      <c r="AH45" s="485">
        <f t="shared" ca="1" si="18"/>
        <v>0.580046403712</v>
      </c>
      <c r="AI45" s="485">
        <f t="shared" ca="1" si="19"/>
        <v>0.580046403712</v>
      </c>
      <c r="AJ45" s="485">
        <f t="shared" ca="1" si="20"/>
        <v>1.023611300669</v>
      </c>
      <c r="AK45" s="485">
        <f t="shared" ca="1" si="21"/>
        <v>1.023611300669</v>
      </c>
      <c r="AL45" s="485">
        <f t="shared" ca="1" si="22"/>
        <v>1.023611300669</v>
      </c>
      <c r="AM45" s="485">
        <f t="shared" ca="1" si="23"/>
        <v>1.4074655384200001</v>
      </c>
      <c r="AN45" s="485">
        <f t="shared" ca="1" si="24"/>
        <v>1.9192711887539999</v>
      </c>
      <c r="AO45" s="485">
        <f t="shared" ca="1" si="25"/>
        <v>2.3031254265049999</v>
      </c>
      <c r="AP45" s="485">
        <f t="shared" ca="1" si="26"/>
        <v>2.3031254265049999</v>
      </c>
      <c r="AQ45" s="485">
        <f t="shared" ca="1" si="27"/>
        <v>2.3031254265049999</v>
      </c>
      <c r="AR45" s="485">
        <f t="shared" ca="1" si="28"/>
        <v>2.9002320185610002</v>
      </c>
      <c r="AS45" s="485">
        <f t="shared" ca="1" si="29"/>
        <v>3.7532414357850001</v>
      </c>
      <c r="AT45" s="485">
        <f t="shared" ca="1" si="30"/>
        <v>5.9710659205679999</v>
      </c>
      <c r="AU45" s="485">
        <f t="shared" ca="1" si="31"/>
        <v>7.0373276920979997</v>
      </c>
      <c r="AV45" s="240"/>
      <c r="AW45" s="472"/>
      <c r="AX45" s="473">
        <f t="shared" ca="1" si="32"/>
        <v>34.708953186843999</v>
      </c>
      <c r="AY45" s="258"/>
    </row>
    <row r="46" spans="1:51" x14ac:dyDescent="0.2">
      <c r="A46" s="240"/>
      <c r="B46" s="240">
        <v>16</v>
      </c>
      <c r="C46" s="240" t="s">
        <v>103</v>
      </c>
      <c r="D46" s="240" t="s">
        <v>104</v>
      </c>
      <c r="E46" s="240">
        <v>16</v>
      </c>
      <c r="F46" s="240" t="s">
        <v>33</v>
      </c>
      <c r="G46" s="240" t="s">
        <v>506</v>
      </c>
      <c r="H46" s="475">
        <f>IF(ISTEXT(VLOOKUP($C46,Exch!$D$11:$M$230,H$24,FALSE))=FALSE,VLOOKUP($C46,Exch!$D$11:$M$230,H$24,FALSE),VLOOKUP($C46,Exch!$D$11:$M$230,8,FALSE))</f>
        <v>5.6349099999999996</v>
      </c>
      <c r="J46" s="240">
        <v>73</v>
      </c>
      <c r="K46" s="470">
        <f t="shared" ca="1" si="1"/>
        <v>1</v>
      </c>
      <c r="L46" s="470">
        <f t="shared" ca="1" si="1"/>
        <v>1</v>
      </c>
      <c r="M46" s="470">
        <f t="shared" ca="1" si="1"/>
        <v>1</v>
      </c>
      <c r="N46" s="162"/>
      <c r="O46" s="240" t="s">
        <v>103</v>
      </c>
      <c r="P46" s="478">
        <f t="shared" ca="1" si="33"/>
        <v>3.3</v>
      </c>
      <c r="Q46" s="478">
        <f t="shared" ca="1" si="33"/>
        <v>3.3</v>
      </c>
      <c r="R46" s="478">
        <f t="shared" ca="1" si="33"/>
        <v>3.9</v>
      </c>
      <c r="S46" s="478">
        <f t="shared" ca="1" si="33"/>
        <v>3.3</v>
      </c>
      <c r="T46" s="478">
        <f t="shared" ca="1" si="33"/>
        <v>3.3</v>
      </c>
      <c r="U46" s="478">
        <f t="shared" ca="1" si="33"/>
        <v>3.9</v>
      </c>
      <c r="V46" s="478">
        <f t="shared" ca="1" si="33"/>
        <v>6.3</v>
      </c>
      <c r="W46" s="478">
        <f t="shared" ca="1" si="33"/>
        <v>9.9</v>
      </c>
      <c r="X46" s="478">
        <f t="shared" ca="1" si="33"/>
        <v>3.3</v>
      </c>
      <c r="Y46" s="478">
        <f t="shared" ca="1" si="33"/>
        <v>3.3</v>
      </c>
      <c r="Z46" s="478">
        <f t="shared" ca="1" si="33"/>
        <v>3.9</v>
      </c>
      <c r="AA46" s="478">
        <f t="shared" ca="1" si="33"/>
        <v>6.3</v>
      </c>
      <c r="AB46" s="478">
        <f t="shared" ca="1" si="33"/>
        <v>9.9</v>
      </c>
      <c r="AC46" s="478">
        <f t="shared" ca="1" si="33"/>
        <v>9.9</v>
      </c>
      <c r="AD46" s="478">
        <f t="shared" ca="1" si="33"/>
        <v>9.9</v>
      </c>
      <c r="AE46" s="472"/>
      <c r="AF46" s="472" t="s">
        <v>103</v>
      </c>
      <c r="AG46" s="485">
        <f t="shared" ca="1" si="17"/>
        <v>0.58563490809999996</v>
      </c>
      <c r="AH46" s="485">
        <f t="shared" ca="1" si="18"/>
        <v>0.58563490809999996</v>
      </c>
      <c r="AI46" s="485">
        <f t="shared" ca="1" si="19"/>
        <v>0.69211398229999999</v>
      </c>
      <c r="AJ46" s="485">
        <f t="shared" ca="1" si="20"/>
        <v>0.58563490809999996</v>
      </c>
      <c r="AK46" s="485">
        <f t="shared" ca="1" si="21"/>
        <v>0.58563490809999996</v>
      </c>
      <c r="AL46" s="485">
        <f t="shared" ca="1" si="22"/>
        <v>0.69211398229999999</v>
      </c>
      <c r="AM46" s="485">
        <f t="shared" ca="1" si="23"/>
        <v>1.118030279099</v>
      </c>
      <c r="AN46" s="485">
        <f t="shared" ca="1" si="24"/>
        <v>1.7569047242989999</v>
      </c>
      <c r="AO46" s="485">
        <f t="shared" ca="1" si="25"/>
        <v>0.58563490809999996</v>
      </c>
      <c r="AP46" s="485">
        <f t="shared" ca="1" si="26"/>
        <v>0.58563490809999996</v>
      </c>
      <c r="AQ46" s="485">
        <f t="shared" ca="1" si="27"/>
        <v>0.69211398229999999</v>
      </c>
      <c r="AR46" s="485">
        <f t="shared" ca="1" si="28"/>
        <v>1.118030279099</v>
      </c>
      <c r="AS46" s="485">
        <f t="shared" ca="1" si="29"/>
        <v>1.7569047242989999</v>
      </c>
      <c r="AT46" s="485">
        <f t="shared" ca="1" si="30"/>
        <v>1.7569047242989999</v>
      </c>
      <c r="AU46" s="485">
        <f t="shared" ca="1" si="31"/>
        <v>1.7569047242989999</v>
      </c>
      <c r="AV46" s="240"/>
      <c r="AW46" s="472"/>
      <c r="AX46" s="473">
        <f t="shared" ca="1" si="32"/>
        <v>14.853830850894001</v>
      </c>
      <c r="AY46" s="258"/>
    </row>
    <row r="47" spans="1:51" x14ac:dyDescent="0.2">
      <c r="A47" s="240"/>
      <c r="B47" s="240">
        <v>17</v>
      </c>
      <c r="C47" s="240" t="s">
        <v>105</v>
      </c>
      <c r="D47" s="240" t="s">
        <v>106</v>
      </c>
      <c r="E47" s="240">
        <v>17</v>
      </c>
      <c r="F47" s="240" t="s">
        <v>33</v>
      </c>
      <c r="G47" s="240" t="s">
        <v>507</v>
      </c>
      <c r="H47" s="475">
        <f>IF(ISTEXT(VLOOKUP($C47,Exch!$D$11:$M$230,H$24,FALSE))=FALSE,VLOOKUP($C47,Exch!$D$11:$M$230,H$24,FALSE),VLOOKUP($C47,Exch!$D$11:$M$230,8,FALSE))</f>
        <v>181.16499999999999</v>
      </c>
      <c r="J47" s="240">
        <v>73</v>
      </c>
      <c r="K47" s="470">
        <f t="shared" ca="1" si="1"/>
        <v>1</v>
      </c>
      <c r="L47" s="470">
        <f t="shared" ca="1" si="1"/>
        <v>1</v>
      </c>
      <c r="M47" s="470">
        <f t="shared" ca="1" si="1"/>
        <v>1</v>
      </c>
      <c r="N47" s="162"/>
      <c r="O47" s="240" t="s">
        <v>105</v>
      </c>
      <c r="P47" s="478">
        <f t="shared" ca="1" si="33"/>
        <v>130</v>
      </c>
      <c r="Q47" s="478">
        <f t="shared" ca="1" si="33"/>
        <v>130</v>
      </c>
      <c r="R47" s="478">
        <f t="shared" ca="1" si="33"/>
        <v>135</v>
      </c>
      <c r="S47" s="478">
        <f t="shared" ca="1" si="33"/>
        <v>130</v>
      </c>
      <c r="T47" s="478">
        <f t="shared" ca="1" si="33"/>
        <v>130</v>
      </c>
      <c r="U47" s="478">
        <f t="shared" ca="1" si="33"/>
        <v>135</v>
      </c>
      <c r="V47" s="478">
        <f t="shared" ca="1" si="33"/>
        <v>155</v>
      </c>
      <c r="W47" s="478">
        <f t="shared" ca="1" si="33"/>
        <v>225</v>
      </c>
      <c r="X47" s="478">
        <f t="shared" ca="1" si="33"/>
        <v>130</v>
      </c>
      <c r="Y47" s="478">
        <f t="shared" ca="1" si="33"/>
        <v>130</v>
      </c>
      <c r="Z47" s="478">
        <f t="shared" ca="1" si="33"/>
        <v>135</v>
      </c>
      <c r="AA47" s="478">
        <f t="shared" ca="1" si="33"/>
        <v>155</v>
      </c>
      <c r="AB47" s="478">
        <f t="shared" ca="1" si="33"/>
        <v>800</v>
      </c>
      <c r="AC47" s="478">
        <f t="shared" ca="1" si="33"/>
        <v>890</v>
      </c>
      <c r="AD47" s="478">
        <f t="shared" ca="1" si="33"/>
        <v>890</v>
      </c>
      <c r="AE47" s="472"/>
      <c r="AF47" s="472" t="s">
        <v>105</v>
      </c>
      <c r="AG47" s="485">
        <f t="shared" ca="1" si="17"/>
        <v>0.71757789860099996</v>
      </c>
      <c r="AH47" s="485">
        <f t="shared" ca="1" si="18"/>
        <v>0.71757789860099996</v>
      </c>
      <c r="AI47" s="485">
        <f t="shared" ca="1" si="19"/>
        <v>0.74517704854699995</v>
      </c>
      <c r="AJ47" s="485">
        <f t="shared" ca="1" si="20"/>
        <v>0.71757789860099996</v>
      </c>
      <c r="AK47" s="485">
        <f t="shared" ca="1" si="21"/>
        <v>0.71757789860099996</v>
      </c>
      <c r="AL47" s="485">
        <f t="shared" ca="1" si="22"/>
        <v>0.74517704854699995</v>
      </c>
      <c r="AM47" s="485">
        <f t="shared" ca="1" si="23"/>
        <v>0.855573648332</v>
      </c>
      <c r="AN47" s="485">
        <f t="shared" ca="1" si="24"/>
        <v>1.241961747578</v>
      </c>
      <c r="AO47" s="485">
        <f t="shared" ca="1" si="25"/>
        <v>0.71757789860099996</v>
      </c>
      <c r="AP47" s="485">
        <f t="shared" ca="1" si="26"/>
        <v>0.71757789860099996</v>
      </c>
      <c r="AQ47" s="485">
        <f t="shared" ca="1" si="27"/>
        <v>0.74517704854699995</v>
      </c>
      <c r="AR47" s="485">
        <f t="shared" ca="1" si="28"/>
        <v>0.855573648332</v>
      </c>
      <c r="AS47" s="485">
        <f t="shared" ca="1" si="29"/>
        <v>4.4158639913890001</v>
      </c>
      <c r="AT47" s="485">
        <f t="shared" ca="1" si="30"/>
        <v>4.9126486904200002</v>
      </c>
      <c r="AU47" s="485">
        <f t="shared" ca="1" si="31"/>
        <v>4.9126486904200002</v>
      </c>
      <c r="AV47" s="240"/>
      <c r="AW47" s="472"/>
      <c r="AX47" s="473">
        <f t="shared" ca="1" si="32"/>
        <v>23.735268953717998</v>
      </c>
      <c r="AY47" s="258"/>
    </row>
    <row r="48" spans="1:51" x14ac:dyDescent="0.2">
      <c r="A48" s="240"/>
      <c r="B48" s="240">
        <v>18</v>
      </c>
      <c r="C48" s="240" t="s">
        <v>107</v>
      </c>
      <c r="D48" s="240" t="s">
        <v>108</v>
      </c>
      <c r="E48" s="240">
        <v>18</v>
      </c>
      <c r="F48" s="240" t="s">
        <v>33</v>
      </c>
      <c r="G48" s="240" t="s">
        <v>499</v>
      </c>
      <c r="H48" s="475">
        <f>IF(ISTEXT(VLOOKUP($C48,Exch!$D$11:$M$230,H$24,FALSE))=FALSE,VLOOKUP($C48,Exch!$D$11:$M$230,H$24,FALSE),VLOOKUP($C48,Exch!$D$11:$M$230,8,FALSE))</f>
        <v>1.17232</v>
      </c>
      <c r="J48" s="240">
        <v>73</v>
      </c>
      <c r="K48" s="470">
        <f t="shared" ca="1" si="1"/>
        <v>1</v>
      </c>
      <c r="L48" s="470">
        <f t="shared" ca="1" si="1"/>
        <v>1</v>
      </c>
      <c r="M48" s="470">
        <f t="shared" ca="1" si="1"/>
        <v>1</v>
      </c>
      <c r="N48" s="162"/>
      <c r="O48" s="240" t="s">
        <v>107</v>
      </c>
      <c r="P48" s="478">
        <f t="shared" ca="1" si="33"/>
        <v>0.7</v>
      </c>
      <c r="Q48" s="478">
        <f t="shared" ca="1" si="33"/>
        <v>1.9</v>
      </c>
      <c r="R48" s="478">
        <f t="shared" ca="1" si="33"/>
        <v>2.1</v>
      </c>
      <c r="S48" s="478">
        <f t="shared" ca="1" si="33"/>
        <v>1.9</v>
      </c>
      <c r="T48" s="478">
        <f t="shared" ca="1" si="33"/>
        <v>1.9</v>
      </c>
      <c r="U48" s="478">
        <f t="shared" ca="1" si="33"/>
        <v>2.1</v>
      </c>
      <c r="V48" s="478">
        <f t="shared" ca="1" si="33"/>
        <v>2.6</v>
      </c>
      <c r="W48" s="478">
        <f t="shared" ca="1" si="33"/>
        <v>5.2</v>
      </c>
      <c r="X48" s="478">
        <f t="shared" ca="1" si="33"/>
        <v>1.9</v>
      </c>
      <c r="Y48" s="478">
        <f t="shared" ca="1" si="33"/>
        <v>2.1</v>
      </c>
      <c r="Z48" s="478">
        <f t="shared" ca="1" si="33"/>
        <v>2.6</v>
      </c>
      <c r="AA48" s="478">
        <f t="shared" ca="1" si="33"/>
        <v>3.2</v>
      </c>
      <c r="AB48" s="478">
        <f t="shared" ca="1" si="33"/>
        <v>8</v>
      </c>
      <c r="AC48" s="478">
        <f t="shared" ca="1" si="33"/>
        <v>8</v>
      </c>
      <c r="AD48" s="478">
        <f t="shared" ca="1" si="33"/>
        <v>8</v>
      </c>
      <c r="AE48" s="472"/>
      <c r="AF48" s="472" t="s">
        <v>107</v>
      </c>
      <c r="AG48" s="485">
        <f t="shared" ca="1" si="17"/>
        <v>0.59710659205700001</v>
      </c>
      <c r="AH48" s="485">
        <f t="shared" ca="1" si="18"/>
        <v>1.620717892726</v>
      </c>
      <c r="AI48" s="485">
        <f t="shared" ca="1" si="19"/>
        <v>1.7913197761699999</v>
      </c>
      <c r="AJ48" s="485">
        <f t="shared" ca="1" si="20"/>
        <v>1.620717892726</v>
      </c>
      <c r="AK48" s="485">
        <f t="shared" ca="1" si="21"/>
        <v>1.620717892726</v>
      </c>
      <c r="AL48" s="485">
        <f t="shared" ca="1" si="22"/>
        <v>1.7913197761699999</v>
      </c>
      <c r="AM48" s="485">
        <f t="shared" ca="1" si="23"/>
        <v>2.2178244847820001</v>
      </c>
      <c r="AN48" s="485">
        <f t="shared" ca="1" si="24"/>
        <v>4.4356489695650003</v>
      </c>
      <c r="AO48" s="485">
        <f t="shared" ca="1" si="25"/>
        <v>1.620717892726</v>
      </c>
      <c r="AP48" s="485">
        <f t="shared" ca="1" si="26"/>
        <v>1.7913197761699999</v>
      </c>
      <c r="AQ48" s="485">
        <f t="shared" ca="1" si="27"/>
        <v>2.2178244847820001</v>
      </c>
      <c r="AR48" s="485">
        <f t="shared" ca="1" si="28"/>
        <v>2.729630135117</v>
      </c>
      <c r="AS48" s="485">
        <f t="shared" ca="1" si="29"/>
        <v>6.8240753377920003</v>
      </c>
      <c r="AT48" s="485">
        <f t="shared" ca="1" si="30"/>
        <v>6.8240753377920003</v>
      </c>
      <c r="AU48" s="485">
        <f t="shared" ca="1" si="31"/>
        <v>6.8240753377920003</v>
      </c>
      <c r="AV48" s="240"/>
      <c r="AW48" s="472"/>
      <c r="AX48" s="473">
        <f t="shared" ca="1" si="32"/>
        <v>44.527091579092996</v>
      </c>
      <c r="AY48" s="258"/>
    </row>
    <row r="49" spans="1:51" x14ac:dyDescent="0.2">
      <c r="A49" s="240"/>
      <c r="B49" s="240">
        <v>19</v>
      </c>
      <c r="C49" s="240" t="s">
        <v>109</v>
      </c>
      <c r="D49" s="240" t="s">
        <v>110</v>
      </c>
      <c r="E49" s="240">
        <v>19</v>
      </c>
      <c r="F49" s="240" t="s">
        <v>33</v>
      </c>
      <c r="G49" s="240" t="s">
        <v>508</v>
      </c>
      <c r="H49" s="475">
        <f>IF(ISTEXT(VLOOKUP($C49,Exch!$D$11:$M$230,H$24,FALSE))=FALSE,VLOOKUP($C49,Exch!$D$11:$M$230,H$24,FALSE),VLOOKUP($C49,Exch!$D$11:$M$230,8,FALSE))</f>
        <v>171.05699999999999</v>
      </c>
      <c r="J49" s="240">
        <v>73</v>
      </c>
      <c r="K49" s="470">
        <f t="shared" ca="1" si="1"/>
        <v>1</v>
      </c>
      <c r="L49" s="470">
        <f t="shared" ca="1" si="1"/>
        <v>1</v>
      </c>
      <c r="M49" s="470">
        <f t="shared" ca="1" si="1"/>
        <v>1</v>
      </c>
      <c r="N49" s="162"/>
      <c r="O49" s="240" t="s">
        <v>109</v>
      </c>
      <c r="P49" s="478">
        <f t="shared" ca="1" si="33"/>
        <v>120</v>
      </c>
      <c r="Q49" s="478">
        <f t="shared" ca="1" si="33"/>
        <v>120</v>
      </c>
      <c r="R49" s="478">
        <f t="shared" ca="1" si="33"/>
        <v>140</v>
      </c>
      <c r="S49" s="478">
        <f t="shared" ca="1" si="33"/>
        <v>120</v>
      </c>
      <c r="T49" s="478">
        <f t="shared" ca="1" si="33"/>
        <v>120</v>
      </c>
      <c r="U49" s="478">
        <f t="shared" ca="1" si="33"/>
        <v>140</v>
      </c>
      <c r="V49" s="478">
        <f t="shared" ca="1" si="33"/>
        <v>250</v>
      </c>
      <c r="W49" s="478">
        <f t="shared" ca="1" si="33"/>
        <v>400</v>
      </c>
      <c r="X49" s="478">
        <f t="shared" ca="1" si="33"/>
        <v>120</v>
      </c>
      <c r="Y49" s="478">
        <f t="shared" ca="1" si="33"/>
        <v>120</v>
      </c>
      <c r="Z49" s="478">
        <f t="shared" ca="1" si="33"/>
        <v>140</v>
      </c>
      <c r="AA49" s="478">
        <f t="shared" ca="1" si="33"/>
        <v>250</v>
      </c>
      <c r="AB49" s="478">
        <f t="shared" ca="1" si="33"/>
        <v>400</v>
      </c>
      <c r="AC49" s="478">
        <f t="shared" ca="1" si="33"/>
        <v>600</v>
      </c>
      <c r="AD49" s="478">
        <f t="shared" ca="1" si="33"/>
        <v>870</v>
      </c>
      <c r="AE49" s="472"/>
      <c r="AF49" s="472" t="s">
        <v>109</v>
      </c>
      <c r="AG49" s="485">
        <f t="shared" ca="1" si="17"/>
        <v>0.70152054578300005</v>
      </c>
      <c r="AH49" s="485">
        <f t="shared" ca="1" si="18"/>
        <v>0.70152054578300005</v>
      </c>
      <c r="AI49" s="485">
        <f t="shared" ca="1" si="19"/>
        <v>0.81844063674699996</v>
      </c>
      <c r="AJ49" s="485">
        <f t="shared" ca="1" si="20"/>
        <v>0.70152054578300005</v>
      </c>
      <c r="AK49" s="485">
        <f t="shared" ca="1" si="21"/>
        <v>0.70152054578300005</v>
      </c>
      <c r="AL49" s="485">
        <f t="shared" ca="1" si="22"/>
        <v>0.81844063674699996</v>
      </c>
      <c r="AM49" s="485">
        <f t="shared" ca="1" si="23"/>
        <v>1.461501137048</v>
      </c>
      <c r="AN49" s="485">
        <f t="shared" ca="1" si="24"/>
        <v>2.3384018192770002</v>
      </c>
      <c r="AO49" s="485">
        <f t="shared" ca="1" si="25"/>
        <v>0.70152054578300005</v>
      </c>
      <c r="AP49" s="485">
        <f t="shared" ca="1" si="26"/>
        <v>0.70152054578300005</v>
      </c>
      <c r="AQ49" s="485">
        <f t="shared" ca="1" si="27"/>
        <v>0.81844063674699996</v>
      </c>
      <c r="AR49" s="485">
        <f t="shared" ca="1" si="28"/>
        <v>1.461501137048</v>
      </c>
      <c r="AS49" s="485">
        <f t="shared" ca="1" si="29"/>
        <v>2.3384018192770002</v>
      </c>
      <c r="AT49" s="485">
        <f t="shared" ca="1" si="30"/>
        <v>3.5076027289149998</v>
      </c>
      <c r="AU49" s="485">
        <f t="shared" ca="1" si="31"/>
        <v>5.0860239569269998</v>
      </c>
      <c r="AV49" s="240"/>
      <c r="AW49" s="472"/>
      <c r="AX49" s="473">
        <f t="shared" ca="1" si="32"/>
        <v>22.857877783431</v>
      </c>
      <c r="AY49" s="258"/>
    </row>
    <row r="50" spans="1:51" x14ac:dyDescent="0.2">
      <c r="A50" s="240"/>
      <c r="B50" s="240">
        <v>20</v>
      </c>
      <c r="C50" s="240" t="s">
        <v>111</v>
      </c>
      <c r="D50" s="240" t="s">
        <v>112</v>
      </c>
      <c r="E50" s="240">
        <v>20</v>
      </c>
      <c r="F50" s="240" t="s">
        <v>33</v>
      </c>
      <c r="G50" s="240" t="s">
        <v>503</v>
      </c>
      <c r="H50" s="475">
        <f>IF(ISTEXT(VLOOKUP($C50,Exch!$D$11:$M$230,H$24,FALSE))=FALSE,VLOOKUP($C50,Exch!$D$11:$M$230,H$24,FALSE),VLOOKUP($C50,Exch!$D$11:$M$230,8,FALSE))</f>
        <v>1.4085099999999999</v>
      </c>
      <c r="J50" s="240">
        <v>73</v>
      </c>
      <c r="K50" s="470">
        <f t="shared" ca="1" si="1"/>
        <v>1</v>
      </c>
      <c r="L50" s="470">
        <f t="shared" ca="1" si="1"/>
        <v>1</v>
      </c>
      <c r="M50" s="470">
        <f t="shared" ca="1" si="1"/>
        <v>1</v>
      </c>
      <c r="N50" s="162"/>
      <c r="O50" s="240" t="s">
        <v>111</v>
      </c>
      <c r="P50" s="478">
        <f t="shared" ca="1" si="33"/>
        <v>1</v>
      </c>
      <c r="Q50" s="478">
        <f t="shared" ca="1" si="33"/>
        <v>1</v>
      </c>
      <c r="R50" s="478">
        <f t="shared" ca="1" si="33"/>
        <v>1</v>
      </c>
      <c r="S50" s="478">
        <f t="shared" ca="1" si="33"/>
        <v>2</v>
      </c>
      <c r="T50" s="478">
        <f t="shared" ca="1" si="33"/>
        <v>2</v>
      </c>
      <c r="U50" s="478">
        <f t="shared" ca="1" si="33"/>
        <v>2</v>
      </c>
      <c r="V50" s="478">
        <f t="shared" ca="1" si="33"/>
        <v>2</v>
      </c>
      <c r="W50" s="478">
        <f t="shared" ca="1" si="33"/>
        <v>2</v>
      </c>
      <c r="X50" s="478">
        <f t="shared" ca="1" si="33"/>
        <v>9</v>
      </c>
      <c r="Y50" s="478">
        <f t="shared" ca="1" si="33"/>
        <v>9</v>
      </c>
      <c r="Z50" s="478">
        <f t="shared" ca="1" si="33"/>
        <v>9</v>
      </c>
      <c r="AA50" s="478">
        <f t="shared" ca="1" si="33"/>
        <v>9</v>
      </c>
      <c r="AB50" s="478">
        <f t="shared" ca="1" si="33"/>
        <v>9</v>
      </c>
      <c r="AC50" s="478">
        <f t="shared" ca="1" si="33"/>
        <v>9</v>
      </c>
      <c r="AD50" s="478">
        <f t="shared" ca="1" si="33"/>
        <v>9</v>
      </c>
      <c r="AE50" s="472"/>
      <c r="AF50" s="472" t="s">
        <v>111</v>
      </c>
      <c r="AG50" s="485">
        <f t="shared" ca="1" si="17"/>
        <v>0.70997011025800005</v>
      </c>
      <c r="AH50" s="485">
        <f t="shared" ca="1" si="18"/>
        <v>0.70997011025800005</v>
      </c>
      <c r="AI50" s="485">
        <f t="shared" ca="1" si="19"/>
        <v>0.70997011025800005</v>
      </c>
      <c r="AJ50" s="485">
        <f t="shared" ca="1" si="20"/>
        <v>1.419940220517</v>
      </c>
      <c r="AK50" s="485">
        <f t="shared" ca="1" si="21"/>
        <v>1.419940220517</v>
      </c>
      <c r="AL50" s="485">
        <f t="shared" ca="1" si="22"/>
        <v>1.419940220517</v>
      </c>
      <c r="AM50" s="485">
        <f t="shared" ca="1" si="23"/>
        <v>1.419940220517</v>
      </c>
      <c r="AN50" s="485">
        <f t="shared" ca="1" si="24"/>
        <v>1.419940220517</v>
      </c>
      <c r="AO50" s="485">
        <f t="shared" ca="1" si="25"/>
        <v>6.3897309923250001</v>
      </c>
      <c r="AP50" s="485">
        <f t="shared" ca="1" si="26"/>
        <v>6.3897309923250001</v>
      </c>
      <c r="AQ50" s="485">
        <f t="shared" ca="1" si="27"/>
        <v>6.3897309923250001</v>
      </c>
      <c r="AR50" s="485">
        <f t="shared" ca="1" si="28"/>
        <v>6.3897309923250001</v>
      </c>
      <c r="AS50" s="485">
        <f t="shared" ca="1" si="29"/>
        <v>6.3897309923250001</v>
      </c>
      <c r="AT50" s="485">
        <f t="shared" ca="1" si="30"/>
        <v>6.3897309923250001</v>
      </c>
      <c r="AU50" s="485">
        <f t="shared" ca="1" si="31"/>
        <v>6.3897309923250001</v>
      </c>
      <c r="AV50" s="240"/>
      <c r="AW50" s="472"/>
      <c r="AX50" s="473">
        <f t="shared" ca="1" si="32"/>
        <v>53.957728379633998</v>
      </c>
      <c r="AY50" s="258"/>
    </row>
    <row r="51" spans="1:51" x14ac:dyDescent="0.2">
      <c r="A51" s="240"/>
      <c r="B51" s="240">
        <v>21</v>
      </c>
      <c r="C51" s="240" t="s">
        <v>113</v>
      </c>
      <c r="D51" s="240" t="s">
        <v>114</v>
      </c>
      <c r="E51" s="240">
        <v>21</v>
      </c>
      <c r="F51" s="240" t="s">
        <v>33</v>
      </c>
      <c r="G51" s="240" t="s">
        <v>499</v>
      </c>
      <c r="H51" s="475">
        <f>IF(ISTEXT(VLOOKUP($C51,Exch!$D$11:$M$230,H$24,FALSE))=FALSE,VLOOKUP($C51,Exch!$D$11:$M$230,H$24,FALSE),VLOOKUP($C51,Exch!$D$11:$M$230,8,FALSE))</f>
        <v>1.17232</v>
      </c>
      <c r="J51" s="240">
        <v>73</v>
      </c>
      <c r="K51" s="470">
        <f t="shared" ref="K51:M62" ca="1" si="34">1+INDEX(INDIRECT($K$24),$J51,K$25)</f>
        <v>1</v>
      </c>
      <c r="L51" s="470">
        <f t="shared" ca="1" si="34"/>
        <v>1</v>
      </c>
      <c r="M51" s="470">
        <f t="shared" ca="1" si="34"/>
        <v>1</v>
      </c>
      <c r="N51" s="162"/>
      <c r="O51" s="240" t="s">
        <v>113</v>
      </c>
      <c r="P51" s="478">
        <f t="shared" ref="P51:AD60" ca="1" si="35">VLOOKUP($C51,INDIRECT($P$24),P$25,FALSE)</f>
        <v>0.6</v>
      </c>
      <c r="Q51" s="478">
        <f t="shared" ca="1" si="35"/>
        <v>0.6</v>
      </c>
      <c r="R51" s="478">
        <f t="shared" ca="1" si="35"/>
        <v>0.6</v>
      </c>
      <c r="S51" s="478">
        <f t="shared" ca="1" si="35"/>
        <v>1.2</v>
      </c>
      <c r="T51" s="478">
        <f t="shared" ca="1" si="35"/>
        <v>1.2</v>
      </c>
      <c r="U51" s="478">
        <f t="shared" ca="1" si="35"/>
        <v>1.2</v>
      </c>
      <c r="V51" s="478">
        <f t="shared" ca="1" si="35"/>
        <v>1.4</v>
      </c>
      <c r="W51" s="478">
        <f t="shared" ca="1" si="35"/>
        <v>1.6</v>
      </c>
      <c r="X51" s="478">
        <f t="shared" ca="1" si="35"/>
        <v>2.2000000000000002</v>
      </c>
      <c r="Y51" s="478">
        <f t="shared" ca="1" si="35"/>
        <v>2.2000000000000002</v>
      </c>
      <c r="Z51" s="478">
        <f t="shared" ca="1" si="35"/>
        <v>2.2000000000000002</v>
      </c>
      <c r="AA51" s="478">
        <f t="shared" ca="1" si="35"/>
        <v>2.2000000000000002</v>
      </c>
      <c r="AB51" s="478">
        <f t="shared" ca="1" si="35"/>
        <v>2.2000000000000002</v>
      </c>
      <c r="AC51" s="478">
        <f t="shared" ca="1" si="35"/>
        <v>2.2000000000000002</v>
      </c>
      <c r="AD51" s="478">
        <f t="shared" ca="1" si="35"/>
        <v>3</v>
      </c>
      <c r="AE51" s="472"/>
      <c r="AF51" s="472" t="s">
        <v>113</v>
      </c>
      <c r="AG51" s="485">
        <f t="shared" ca="1" si="17"/>
        <v>0.51180565033400005</v>
      </c>
      <c r="AH51" s="485">
        <f t="shared" ca="1" si="18"/>
        <v>0.51180565033400005</v>
      </c>
      <c r="AI51" s="485">
        <f t="shared" ca="1" si="19"/>
        <v>0.51180565033400005</v>
      </c>
      <c r="AJ51" s="485">
        <f t="shared" ca="1" si="20"/>
        <v>1.023611300669</v>
      </c>
      <c r="AK51" s="485">
        <f t="shared" ca="1" si="21"/>
        <v>1.023611300669</v>
      </c>
      <c r="AL51" s="485">
        <f t="shared" ca="1" si="22"/>
        <v>1.023611300669</v>
      </c>
      <c r="AM51" s="485">
        <f t="shared" ca="1" si="23"/>
        <v>1.194213184114</v>
      </c>
      <c r="AN51" s="485">
        <f t="shared" ca="1" si="24"/>
        <v>1.364815067558</v>
      </c>
      <c r="AO51" s="485">
        <f t="shared" ca="1" si="25"/>
        <v>1.8766207178929999</v>
      </c>
      <c r="AP51" s="485">
        <f t="shared" ca="1" si="26"/>
        <v>1.8766207178929999</v>
      </c>
      <c r="AQ51" s="485">
        <f t="shared" ca="1" si="27"/>
        <v>1.8766207178929999</v>
      </c>
      <c r="AR51" s="485">
        <f t="shared" ca="1" si="28"/>
        <v>1.8766207178929999</v>
      </c>
      <c r="AS51" s="485">
        <f t="shared" ca="1" si="29"/>
        <v>1.8766207178929999</v>
      </c>
      <c r="AT51" s="485">
        <f t="shared" ca="1" si="30"/>
        <v>1.8766207178929999</v>
      </c>
      <c r="AU51" s="485">
        <f t="shared" ca="1" si="31"/>
        <v>2.5590282516720002</v>
      </c>
      <c r="AV51" s="240"/>
      <c r="AW51" s="472"/>
      <c r="AX51" s="473">
        <f t="shared" ca="1" si="32"/>
        <v>20.984031663710997</v>
      </c>
      <c r="AY51" s="258"/>
    </row>
    <row r="52" spans="1:51" x14ac:dyDescent="0.2">
      <c r="A52" s="240"/>
      <c r="B52" s="240">
        <v>22</v>
      </c>
      <c r="C52" s="240" t="s">
        <v>115</v>
      </c>
      <c r="D52" s="240" t="s">
        <v>116</v>
      </c>
      <c r="E52" s="240">
        <v>22</v>
      </c>
      <c r="F52" s="240" t="s">
        <v>33</v>
      </c>
      <c r="G52" s="240" t="s">
        <v>499</v>
      </c>
      <c r="H52" s="475">
        <f>IF(ISTEXT(VLOOKUP($C52,Exch!$D$11:$M$230,H$24,FALSE))=FALSE,VLOOKUP($C52,Exch!$D$11:$M$230,H$24,FALSE),VLOOKUP($C52,Exch!$D$11:$M$230,8,FALSE))</f>
        <v>1.17232</v>
      </c>
      <c r="J52" s="240">
        <v>73</v>
      </c>
      <c r="K52" s="470">
        <f t="shared" ca="1" si="34"/>
        <v>1</v>
      </c>
      <c r="L52" s="470">
        <f t="shared" ca="1" si="34"/>
        <v>1</v>
      </c>
      <c r="M52" s="470">
        <f t="shared" ca="1" si="34"/>
        <v>1</v>
      </c>
      <c r="N52" s="162"/>
      <c r="O52" s="240" t="s">
        <v>115</v>
      </c>
      <c r="P52" s="478">
        <f t="shared" ca="1" si="35"/>
        <v>0.64</v>
      </c>
      <c r="Q52" s="478">
        <f t="shared" ca="1" si="35"/>
        <v>1.04</v>
      </c>
      <c r="R52" s="478">
        <f t="shared" ca="1" si="35"/>
        <v>1.55</v>
      </c>
      <c r="S52" s="478">
        <f t="shared" ca="1" si="35"/>
        <v>0.64</v>
      </c>
      <c r="T52" s="478">
        <f t="shared" ca="1" si="35"/>
        <v>1.04</v>
      </c>
      <c r="U52" s="478">
        <f t="shared" ca="1" si="35"/>
        <v>1.55</v>
      </c>
      <c r="V52" s="478">
        <f t="shared" ca="1" si="35"/>
        <v>2.54</v>
      </c>
      <c r="W52" s="478">
        <f t="shared" ca="1" si="35"/>
        <v>3.45</v>
      </c>
      <c r="X52" s="478">
        <f t="shared" ca="1" si="35"/>
        <v>0.64</v>
      </c>
      <c r="Y52" s="478">
        <f t="shared" ca="1" si="35"/>
        <v>1.04</v>
      </c>
      <c r="Z52" s="478">
        <f t="shared" ca="1" si="35"/>
        <v>1.55</v>
      </c>
      <c r="AA52" s="478">
        <f t="shared" ca="1" si="35"/>
        <v>2.54</v>
      </c>
      <c r="AB52" s="478">
        <f t="shared" ca="1" si="35"/>
        <v>3.45</v>
      </c>
      <c r="AC52" s="478">
        <f t="shared" ca="1" si="35"/>
        <v>4.4800000000000004</v>
      </c>
      <c r="AD52" s="478">
        <f t="shared" ca="1" si="35"/>
        <v>5.78</v>
      </c>
      <c r="AE52" s="472"/>
      <c r="AF52" s="472" t="s">
        <v>115</v>
      </c>
      <c r="AG52" s="485">
        <f t="shared" ca="1" si="17"/>
        <v>0.54592602702299997</v>
      </c>
      <c r="AH52" s="485">
        <f t="shared" ca="1" si="18"/>
        <v>0.88712979391299995</v>
      </c>
      <c r="AI52" s="485">
        <f t="shared" ca="1" si="19"/>
        <v>1.3221645966969999</v>
      </c>
      <c r="AJ52" s="485">
        <f t="shared" ca="1" si="20"/>
        <v>0.54592602702299997</v>
      </c>
      <c r="AK52" s="485">
        <f t="shared" ca="1" si="21"/>
        <v>0.88712979391299995</v>
      </c>
      <c r="AL52" s="485">
        <f t="shared" ca="1" si="22"/>
        <v>1.3221645966969999</v>
      </c>
      <c r="AM52" s="485">
        <f t="shared" ca="1" si="23"/>
        <v>2.1666439197490002</v>
      </c>
      <c r="AN52" s="485">
        <f t="shared" ca="1" si="24"/>
        <v>2.9428824894229999</v>
      </c>
      <c r="AO52" s="485">
        <f t="shared" ca="1" si="25"/>
        <v>0.54592602702299997</v>
      </c>
      <c r="AP52" s="485">
        <f t="shared" ca="1" si="26"/>
        <v>0.88712979391299995</v>
      </c>
      <c r="AQ52" s="485">
        <f t="shared" ca="1" si="27"/>
        <v>1.3221645966969999</v>
      </c>
      <c r="AR52" s="485">
        <f t="shared" ca="1" si="28"/>
        <v>2.1666439197490002</v>
      </c>
      <c r="AS52" s="485">
        <f t="shared" ca="1" si="29"/>
        <v>2.9428824894229999</v>
      </c>
      <c r="AT52" s="485">
        <f t="shared" ca="1" si="30"/>
        <v>3.821482189163</v>
      </c>
      <c r="AU52" s="485">
        <f t="shared" ca="1" si="31"/>
        <v>4.9303944315550003</v>
      </c>
      <c r="AV52" s="240"/>
      <c r="AW52" s="472"/>
      <c r="AX52" s="473">
        <f t="shared" ca="1" si="32"/>
        <v>27.236590691960998</v>
      </c>
      <c r="AY52" s="258"/>
    </row>
    <row r="53" spans="1:51" x14ac:dyDescent="0.2">
      <c r="A53" s="240"/>
      <c r="B53" s="240">
        <v>23</v>
      </c>
      <c r="C53" s="240" t="s">
        <v>117</v>
      </c>
      <c r="D53" s="240" t="s">
        <v>118</v>
      </c>
      <c r="E53" s="240">
        <v>23</v>
      </c>
      <c r="F53" s="240" t="s">
        <v>33</v>
      </c>
      <c r="G53" s="240" t="s">
        <v>509</v>
      </c>
      <c r="H53" s="475">
        <f>IF(ISTEXT(VLOOKUP($C53,Exch!$D$11:$M$230,H$24,FALSE))=FALSE,VLOOKUP($C53,Exch!$D$11:$M$230,H$24,FALSE),VLOOKUP($C53,Exch!$D$11:$M$230,8,FALSE))</f>
        <v>142.53159153600001</v>
      </c>
      <c r="J53" s="240">
        <v>73</v>
      </c>
      <c r="K53" s="470">
        <f t="shared" ca="1" si="34"/>
        <v>1</v>
      </c>
      <c r="L53" s="470">
        <f t="shared" ca="1" si="34"/>
        <v>1</v>
      </c>
      <c r="M53" s="470">
        <f t="shared" ca="1" si="34"/>
        <v>1</v>
      </c>
      <c r="N53" s="162"/>
      <c r="O53" s="240" t="s">
        <v>117</v>
      </c>
      <c r="P53" s="478">
        <f t="shared" ca="1" si="35"/>
        <v>75</v>
      </c>
      <c r="Q53" s="478">
        <f t="shared" ca="1" si="35"/>
        <v>120</v>
      </c>
      <c r="R53" s="478">
        <f t="shared" ca="1" si="35"/>
        <v>180</v>
      </c>
      <c r="S53" s="478">
        <f t="shared" ca="1" si="35"/>
        <v>75</v>
      </c>
      <c r="T53" s="478">
        <f t="shared" ca="1" si="35"/>
        <v>120</v>
      </c>
      <c r="U53" s="478">
        <f t="shared" ca="1" si="35"/>
        <v>180</v>
      </c>
      <c r="V53" s="478">
        <f t="shared" ca="1" si="35"/>
        <v>325</v>
      </c>
      <c r="W53" s="478">
        <f t="shared" ca="1" si="35"/>
        <v>470</v>
      </c>
      <c r="X53" s="478">
        <f t="shared" ca="1" si="35"/>
        <v>75</v>
      </c>
      <c r="Y53" s="478">
        <f t="shared" ca="1" si="35"/>
        <v>120</v>
      </c>
      <c r="Z53" s="478">
        <f t="shared" ca="1" si="35"/>
        <v>180</v>
      </c>
      <c r="AA53" s="478">
        <f t="shared" ca="1" si="35"/>
        <v>325</v>
      </c>
      <c r="AB53" s="478">
        <f t="shared" ca="1" si="35"/>
        <v>470</v>
      </c>
      <c r="AC53" s="478">
        <f t="shared" ca="1" si="35"/>
        <v>550</v>
      </c>
      <c r="AD53" s="478">
        <f t="shared" ca="1" si="35"/>
        <v>675</v>
      </c>
      <c r="AE53" s="472"/>
      <c r="AF53" s="472" t="s">
        <v>117</v>
      </c>
      <c r="AG53" s="485">
        <f t="shared" ca="1" si="17"/>
        <v>0.526199133762</v>
      </c>
      <c r="AH53" s="485">
        <f t="shared" ca="1" si="18"/>
        <v>0.84191861402000001</v>
      </c>
      <c r="AI53" s="485">
        <f t="shared" ca="1" si="19"/>
        <v>1.262877921029</v>
      </c>
      <c r="AJ53" s="485">
        <f t="shared" ca="1" si="20"/>
        <v>0.526199133762</v>
      </c>
      <c r="AK53" s="485">
        <f t="shared" ca="1" si="21"/>
        <v>0.84191861402000001</v>
      </c>
      <c r="AL53" s="485">
        <f t="shared" ca="1" si="22"/>
        <v>1.262877921029</v>
      </c>
      <c r="AM53" s="485">
        <f t="shared" ca="1" si="23"/>
        <v>2.2801962463029999</v>
      </c>
      <c r="AN53" s="485">
        <f t="shared" ca="1" si="24"/>
        <v>3.297514571577</v>
      </c>
      <c r="AO53" s="485">
        <f t="shared" ca="1" si="25"/>
        <v>0.526199133762</v>
      </c>
      <c r="AP53" s="485">
        <f t="shared" ca="1" si="26"/>
        <v>0.84191861402000001</v>
      </c>
      <c r="AQ53" s="485">
        <f t="shared" ca="1" si="27"/>
        <v>1.262877921029</v>
      </c>
      <c r="AR53" s="485">
        <f t="shared" ca="1" si="28"/>
        <v>2.2801962463029999</v>
      </c>
      <c r="AS53" s="485">
        <f t="shared" ca="1" si="29"/>
        <v>3.297514571577</v>
      </c>
      <c r="AT53" s="485">
        <f t="shared" ca="1" si="30"/>
        <v>3.8587936475900002</v>
      </c>
      <c r="AU53" s="485">
        <f t="shared" ca="1" si="31"/>
        <v>4.73579220386</v>
      </c>
      <c r="AV53" s="240"/>
      <c r="AW53" s="472"/>
      <c r="AX53" s="473">
        <f t="shared" ca="1" si="32"/>
        <v>27.642994493643002</v>
      </c>
      <c r="AY53" s="258"/>
    </row>
    <row r="54" spans="1:51" x14ac:dyDescent="0.2">
      <c r="A54" s="240"/>
      <c r="B54" s="240">
        <v>24</v>
      </c>
      <c r="C54" s="240" t="s">
        <v>119</v>
      </c>
      <c r="D54" s="240" t="s">
        <v>120</v>
      </c>
      <c r="E54" s="240">
        <v>24</v>
      </c>
      <c r="F54" s="240" t="s">
        <v>33</v>
      </c>
      <c r="G54" s="240" t="s">
        <v>499</v>
      </c>
      <c r="H54" s="475">
        <f>IF(ISTEXT(VLOOKUP($C54,Exch!$D$11:$M$230,H$24,FALSE))=FALSE,VLOOKUP($C54,Exch!$D$11:$M$230,H$24,FALSE),VLOOKUP($C54,Exch!$D$11:$M$230,8,FALSE))</f>
        <v>1.17232</v>
      </c>
      <c r="J54" s="240">
        <v>73</v>
      </c>
      <c r="K54" s="470">
        <f t="shared" ca="1" si="34"/>
        <v>1</v>
      </c>
      <c r="L54" s="470">
        <f t="shared" ca="1" si="34"/>
        <v>1</v>
      </c>
      <c r="M54" s="470">
        <f t="shared" ca="1" si="34"/>
        <v>1</v>
      </c>
      <c r="N54" s="162"/>
      <c r="O54" s="240" t="s">
        <v>119</v>
      </c>
      <c r="P54" s="478">
        <f t="shared" ca="1" si="35"/>
        <v>0.64</v>
      </c>
      <c r="Q54" s="478">
        <f t="shared" ca="1" si="35"/>
        <v>1.28</v>
      </c>
      <c r="R54" s="478">
        <f t="shared" ca="1" si="35"/>
        <v>1.92</v>
      </c>
      <c r="S54" s="478">
        <f t="shared" ca="1" si="35"/>
        <v>0.64</v>
      </c>
      <c r="T54" s="478">
        <f t="shared" ca="1" si="35"/>
        <v>1.28</v>
      </c>
      <c r="U54" s="478">
        <f t="shared" ca="1" si="35"/>
        <v>1.92</v>
      </c>
      <c r="V54" s="478">
        <f t="shared" ca="1" si="35"/>
        <v>2.56</v>
      </c>
      <c r="W54" s="478">
        <f t="shared" ca="1" si="35"/>
        <v>3.84</v>
      </c>
      <c r="X54" s="478">
        <f t="shared" ca="1" si="35"/>
        <v>0.64</v>
      </c>
      <c r="Y54" s="478">
        <f t="shared" ca="1" si="35"/>
        <v>1.28</v>
      </c>
      <c r="Z54" s="478">
        <f t="shared" ca="1" si="35"/>
        <v>1.92</v>
      </c>
      <c r="AA54" s="478">
        <f t="shared" ca="1" si="35"/>
        <v>2.56</v>
      </c>
      <c r="AB54" s="478">
        <f t="shared" ca="1" si="35"/>
        <v>3.84</v>
      </c>
      <c r="AC54" s="478">
        <f t="shared" ca="1" si="35"/>
        <v>3.84</v>
      </c>
      <c r="AD54" s="478">
        <f t="shared" ca="1" si="35"/>
        <v>3.84</v>
      </c>
      <c r="AE54" s="472"/>
      <c r="AF54" s="472" t="s">
        <v>119</v>
      </c>
      <c r="AG54" s="485">
        <f t="shared" ca="1" si="17"/>
        <v>0.54592602702299997</v>
      </c>
      <c r="AH54" s="485">
        <f t="shared" ca="1" si="18"/>
        <v>1.091852054047</v>
      </c>
      <c r="AI54" s="485">
        <f t="shared" ca="1" si="19"/>
        <v>1.63777808107</v>
      </c>
      <c r="AJ54" s="485">
        <f t="shared" ca="1" si="20"/>
        <v>0.54592602702299997</v>
      </c>
      <c r="AK54" s="485">
        <f t="shared" ca="1" si="21"/>
        <v>1.091852054047</v>
      </c>
      <c r="AL54" s="485">
        <f t="shared" ca="1" si="22"/>
        <v>1.63777808107</v>
      </c>
      <c r="AM54" s="485">
        <f t="shared" ca="1" si="23"/>
        <v>2.183704108093</v>
      </c>
      <c r="AN54" s="485">
        <f t="shared" ca="1" si="24"/>
        <v>3.27555616214</v>
      </c>
      <c r="AO54" s="485">
        <f t="shared" ca="1" si="25"/>
        <v>0.54592602702299997</v>
      </c>
      <c r="AP54" s="485">
        <f t="shared" ca="1" si="26"/>
        <v>1.091852054047</v>
      </c>
      <c r="AQ54" s="485">
        <f t="shared" ca="1" si="27"/>
        <v>1.63777808107</v>
      </c>
      <c r="AR54" s="485">
        <f t="shared" ca="1" si="28"/>
        <v>2.183704108093</v>
      </c>
      <c r="AS54" s="485">
        <f t="shared" ca="1" si="29"/>
        <v>3.27555616214</v>
      </c>
      <c r="AT54" s="485">
        <f t="shared" ca="1" si="30"/>
        <v>3.27555616214</v>
      </c>
      <c r="AU54" s="485">
        <f t="shared" ca="1" si="31"/>
        <v>3.27555616214</v>
      </c>
      <c r="AV54" s="240"/>
      <c r="AW54" s="472"/>
      <c r="AX54" s="473">
        <f t="shared" ca="1" si="32"/>
        <v>27.296301351165997</v>
      </c>
      <c r="AY54" s="258"/>
    </row>
    <row r="55" spans="1:51" x14ac:dyDescent="0.2">
      <c r="A55" s="240"/>
      <c r="B55" s="240">
        <v>25</v>
      </c>
      <c r="C55" s="240" t="s">
        <v>121</v>
      </c>
      <c r="D55" s="240" t="s">
        <v>122</v>
      </c>
      <c r="E55" s="240">
        <v>25</v>
      </c>
      <c r="F55" s="240" t="s">
        <v>33</v>
      </c>
      <c r="G55" s="240" t="s">
        <v>510</v>
      </c>
      <c r="H55" s="475">
        <f>IF(ISTEXT(VLOOKUP($C55,Exch!$D$11:$M$230,H$24,FALSE))=FALSE,VLOOKUP($C55,Exch!$D$11:$M$230,H$24,FALSE),VLOOKUP($C55,Exch!$D$11:$M$230,8,FALSE))</f>
        <v>9.8815200000000001</v>
      </c>
      <c r="J55" s="240">
        <v>73</v>
      </c>
      <c r="K55" s="470">
        <f t="shared" ca="1" si="34"/>
        <v>1</v>
      </c>
      <c r="L55" s="470">
        <f t="shared" ca="1" si="34"/>
        <v>1</v>
      </c>
      <c r="M55" s="470">
        <f t="shared" ca="1" si="34"/>
        <v>1</v>
      </c>
      <c r="N55" s="162"/>
      <c r="O55" s="240" t="s">
        <v>121</v>
      </c>
      <c r="P55" s="478">
        <f t="shared" ca="1" si="35"/>
        <v>10</v>
      </c>
      <c r="Q55" s="478">
        <f t="shared" ca="1" si="35"/>
        <v>15</v>
      </c>
      <c r="R55" s="478">
        <f t="shared" ca="1" si="35"/>
        <v>19</v>
      </c>
      <c r="S55" s="478">
        <f t="shared" ca="1" si="35"/>
        <v>10</v>
      </c>
      <c r="T55" s="478">
        <f t="shared" ca="1" si="35"/>
        <v>15</v>
      </c>
      <c r="U55" s="478">
        <f t="shared" ca="1" si="35"/>
        <v>19</v>
      </c>
      <c r="V55" s="478">
        <f t="shared" ca="1" si="35"/>
        <v>30</v>
      </c>
      <c r="W55" s="478">
        <f t="shared" ca="1" si="35"/>
        <v>60</v>
      </c>
      <c r="X55" s="478">
        <f t="shared" ca="1" si="35"/>
        <v>35</v>
      </c>
      <c r="Y55" s="478">
        <f t="shared" ca="1" si="35"/>
        <v>35</v>
      </c>
      <c r="Z55" s="478">
        <f t="shared" ca="1" si="35"/>
        <v>35</v>
      </c>
      <c r="AA55" s="478">
        <f t="shared" ca="1" si="35"/>
        <v>35</v>
      </c>
      <c r="AB55" s="478">
        <f t="shared" ca="1" si="35"/>
        <v>70</v>
      </c>
      <c r="AC55" s="478">
        <f t="shared" ca="1" si="35"/>
        <v>70</v>
      </c>
      <c r="AD55" s="478">
        <f t="shared" ca="1" si="35"/>
        <v>100</v>
      </c>
      <c r="AE55" s="472"/>
      <c r="AF55" s="472" t="s">
        <v>121</v>
      </c>
      <c r="AG55" s="485">
        <f t="shared" ca="1" si="17"/>
        <v>1.0119900582100001</v>
      </c>
      <c r="AH55" s="485">
        <f t="shared" ca="1" si="18"/>
        <v>1.517985087315</v>
      </c>
      <c r="AI55" s="485">
        <f t="shared" ca="1" si="19"/>
        <v>1.9227811105979999</v>
      </c>
      <c r="AJ55" s="485">
        <f t="shared" ca="1" si="20"/>
        <v>1.0119900582100001</v>
      </c>
      <c r="AK55" s="485">
        <f t="shared" ca="1" si="21"/>
        <v>1.517985087315</v>
      </c>
      <c r="AL55" s="485">
        <f t="shared" ca="1" si="22"/>
        <v>1.9227811105979999</v>
      </c>
      <c r="AM55" s="485">
        <f t="shared" ca="1" si="23"/>
        <v>3.035970174629</v>
      </c>
      <c r="AN55" s="485">
        <f t="shared" ca="1" si="24"/>
        <v>6.071940349258</v>
      </c>
      <c r="AO55" s="485">
        <f t="shared" ca="1" si="25"/>
        <v>3.5419652037340001</v>
      </c>
      <c r="AP55" s="485">
        <f t="shared" ca="1" si="26"/>
        <v>3.5419652037340001</v>
      </c>
      <c r="AQ55" s="485">
        <f t="shared" ca="1" si="27"/>
        <v>3.5419652037340001</v>
      </c>
      <c r="AR55" s="485">
        <f t="shared" ca="1" si="28"/>
        <v>3.5419652037340001</v>
      </c>
      <c r="AS55" s="485">
        <f t="shared" ca="1" si="29"/>
        <v>7.0839304074680003</v>
      </c>
      <c r="AT55" s="485">
        <f t="shared" ca="1" si="30"/>
        <v>7.0839304074680003</v>
      </c>
      <c r="AU55" s="485">
        <f t="shared" ca="1" si="31"/>
        <v>10.119900582096999</v>
      </c>
      <c r="AV55" s="240"/>
      <c r="AW55" s="472"/>
      <c r="AX55" s="473">
        <f t="shared" ca="1" si="32"/>
        <v>56.469045248102006</v>
      </c>
      <c r="AY55" s="258"/>
    </row>
    <row r="56" spans="1:51" x14ac:dyDescent="0.2">
      <c r="A56" s="240"/>
      <c r="B56" s="240">
        <v>26</v>
      </c>
      <c r="C56" s="240" t="s">
        <v>123</v>
      </c>
      <c r="D56" s="240" t="s">
        <v>124</v>
      </c>
      <c r="E56" s="240">
        <v>26</v>
      </c>
      <c r="F56" s="240" t="s">
        <v>33</v>
      </c>
      <c r="G56" s="240" t="s">
        <v>511</v>
      </c>
      <c r="H56" s="475">
        <f>IF(ISTEXT(VLOOKUP($C56,Exch!$D$11:$M$230,H$24,FALSE))=FALSE,VLOOKUP($C56,Exch!$D$11:$M$230,H$24,FALSE),VLOOKUP($C56,Exch!$D$11:$M$230,8,FALSE))</f>
        <v>1.8537300000000001</v>
      </c>
      <c r="J56" s="240">
        <v>73</v>
      </c>
      <c r="K56" s="470">
        <f t="shared" ca="1" si="34"/>
        <v>1</v>
      </c>
      <c r="L56" s="470">
        <f t="shared" ca="1" si="34"/>
        <v>1</v>
      </c>
      <c r="M56" s="470">
        <f t="shared" ca="1" si="34"/>
        <v>1</v>
      </c>
      <c r="N56" s="162"/>
      <c r="O56" s="240" t="s">
        <v>123</v>
      </c>
      <c r="P56" s="478">
        <f t="shared" ca="1" si="35"/>
        <v>1.4</v>
      </c>
      <c r="Q56" s="478">
        <f t="shared" ca="1" si="35"/>
        <v>1.4</v>
      </c>
      <c r="R56" s="478">
        <f t="shared" ca="1" si="35"/>
        <v>1.4</v>
      </c>
      <c r="S56" s="478">
        <f t="shared" ca="1" si="35"/>
        <v>2.8</v>
      </c>
      <c r="T56" s="478">
        <f t="shared" ca="1" si="35"/>
        <v>2.8</v>
      </c>
      <c r="U56" s="478">
        <f t="shared" ca="1" si="35"/>
        <v>2.8</v>
      </c>
      <c r="V56" s="478">
        <f t="shared" ca="1" si="35"/>
        <v>2.8</v>
      </c>
      <c r="W56" s="478">
        <f t="shared" ca="1" si="35"/>
        <v>2.8</v>
      </c>
      <c r="X56" s="478">
        <f t="shared" ca="1" si="35"/>
        <v>3.5</v>
      </c>
      <c r="Y56" s="478">
        <f t="shared" ca="1" si="35"/>
        <v>3.5</v>
      </c>
      <c r="Z56" s="478">
        <f t="shared" ca="1" si="35"/>
        <v>3.5</v>
      </c>
      <c r="AA56" s="478">
        <f t="shared" ca="1" si="35"/>
        <v>3.5</v>
      </c>
      <c r="AB56" s="478">
        <f t="shared" ca="1" si="35"/>
        <v>3.5</v>
      </c>
      <c r="AC56" s="478">
        <f t="shared" ca="1" si="35"/>
        <v>3.5</v>
      </c>
      <c r="AD56" s="478">
        <f t="shared" ca="1" si="35"/>
        <v>5</v>
      </c>
      <c r="AE56" s="472"/>
      <c r="AF56" s="472" t="s">
        <v>123</v>
      </c>
      <c r="AG56" s="485">
        <f t="shared" ca="1" si="17"/>
        <v>0.75523404163499996</v>
      </c>
      <c r="AH56" s="485">
        <f t="shared" ca="1" si="18"/>
        <v>0.75523404163499996</v>
      </c>
      <c r="AI56" s="485">
        <f t="shared" ca="1" si="19"/>
        <v>0.75523404163499996</v>
      </c>
      <c r="AJ56" s="485">
        <f t="shared" ca="1" si="20"/>
        <v>1.5104680832699999</v>
      </c>
      <c r="AK56" s="485">
        <f t="shared" ca="1" si="21"/>
        <v>1.5104680832699999</v>
      </c>
      <c r="AL56" s="485">
        <f t="shared" ca="1" si="22"/>
        <v>1.5104680832699999</v>
      </c>
      <c r="AM56" s="485">
        <f t="shared" ca="1" si="23"/>
        <v>1.5104680832699999</v>
      </c>
      <c r="AN56" s="485">
        <f t="shared" ca="1" si="24"/>
        <v>1.5104680832699999</v>
      </c>
      <c r="AO56" s="485">
        <f t="shared" ca="1" si="25"/>
        <v>1.8880851040869999</v>
      </c>
      <c r="AP56" s="485">
        <f t="shared" ca="1" si="26"/>
        <v>1.8880851040869999</v>
      </c>
      <c r="AQ56" s="485">
        <f t="shared" ca="1" si="27"/>
        <v>1.8880851040869999</v>
      </c>
      <c r="AR56" s="485">
        <f t="shared" ca="1" si="28"/>
        <v>1.8880851040869999</v>
      </c>
      <c r="AS56" s="485">
        <f t="shared" ca="1" si="29"/>
        <v>1.8880851040869999</v>
      </c>
      <c r="AT56" s="485">
        <f t="shared" ca="1" si="30"/>
        <v>1.8880851040869999</v>
      </c>
      <c r="AU56" s="485">
        <f t="shared" ca="1" si="31"/>
        <v>2.6972644344110002</v>
      </c>
      <c r="AV56" s="240"/>
      <c r="AW56" s="472"/>
      <c r="AX56" s="473">
        <f t="shared" ca="1" si="32"/>
        <v>23.843817600188004</v>
      </c>
      <c r="AY56" s="258"/>
    </row>
    <row r="57" spans="1:51" x14ac:dyDescent="0.2">
      <c r="A57" s="240"/>
      <c r="B57" s="240">
        <v>27</v>
      </c>
      <c r="C57" s="240" t="s">
        <v>125</v>
      </c>
      <c r="D57" s="240" t="s">
        <v>126</v>
      </c>
      <c r="E57" s="240">
        <v>27</v>
      </c>
      <c r="F57" s="240" t="s">
        <v>33</v>
      </c>
      <c r="G57" s="240" t="s">
        <v>509</v>
      </c>
      <c r="H57" s="475">
        <f>IF(ISTEXT(VLOOKUP($C57,Exch!$D$11:$M$230,H$24,FALSE))=FALSE,VLOOKUP($C57,Exch!$D$11:$M$230,H$24,FALSE),VLOOKUP($C57,Exch!$D$11:$M$230,8,FALSE))</f>
        <v>142.53159153600001</v>
      </c>
      <c r="J57" s="240">
        <v>73</v>
      </c>
      <c r="K57" s="470">
        <f t="shared" ca="1" si="34"/>
        <v>1</v>
      </c>
      <c r="L57" s="470">
        <f t="shared" ca="1" si="34"/>
        <v>1</v>
      </c>
      <c r="M57" s="470">
        <f t="shared" ca="1" si="34"/>
        <v>1</v>
      </c>
      <c r="N57" s="162"/>
      <c r="O57" s="240" t="s">
        <v>125</v>
      </c>
      <c r="P57" s="478">
        <f t="shared" ca="1" si="35"/>
        <v>61.739999999999995</v>
      </c>
      <c r="Q57" s="478">
        <f t="shared" ca="1" si="35"/>
        <v>102.89999999999999</v>
      </c>
      <c r="R57" s="478">
        <f t="shared" ca="1" si="35"/>
        <v>144.06</v>
      </c>
      <c r="S57" s="478">
        <f t="shared" ca="1" si="35"/>
        <v>61.739999999999995</v>
      </c>
      <c r="T57" s="478">
        <f t="shared" ca="1" si="35"/>
        <v>102.89999999999999</v>
      </c>
      <c r="U57" s="478">
        <f t="shared" ca="1" si="35"/>
        <v>144.06</v>
      </c>
      <c r="V57" s="478">
        <f t="shared" ca="1" si="35"/>
        <v>257.25</v>
      </c>
      <c r="W57" s="478">
        <f t="shared" ca="1" si="35"/>
        <v>401.30999999999995</v>
      </c>
      <c r="X57" s="478">
        <f t="shared" ca="1" si="35"/>
        <v>298.40999999999997</v>
      </c>
      <c r="Y57" s="478">
        <f t="shared" ca="1" si="35"/>
        <v>298.40999999999997</v>
      </c>
      <c r="Z57" s="478">
        <f t="shared" ca="1" si="35"/>
        <v>298.40999999999997</v>
      </c>
      <c r="AA57" s="478">
        <f t="shared" ca="1" si="35"/>
        <v>298.40999999999997</v>
      </c>
      <c r="AB57" s="478">
        <f t="shared" ca="1" si="35"/>
        <v>529.93499999999995</v>
      </c>
      <c r="AC57" s="478">
        <f t="shared" ca="1" si="35"/>
        <v>529.93499999999995</v>
      </c>
      <c r="AD57" s="478">
        <f t="shared" ca="1" si="35"/>
        <v>637.9799999999999</v>
      </c>
      <c r="AE57" s="472"/>
      <c r="AF57" s="472" t="s">
        <v>125</v>
      </c>
      <c r="AG57" s="485">
        <f t="shared" ca="1" si="17"/>
        <v>0.43316712691300002</v>
      </c>
      <c r="AH57" s="485">
        <f t="shared" ca="1" si="18"/>
        <v>0.72194521152199997</v>
      </c>
      <c r="AI57" s="485">
        <f t="shared" ca="1" si="19"/>
        <v>1.010723296131</v>
      </c>
      <c r="AJ57" s="485">
        <f t="shared" ca="1" si="20"/>
        <v>0.43316712691300002</v>
      </c>
      <c r="AK57" s="485">
        <f t="shared" ca="1" si="21"/>
        <v>0.72194521152199997</v>
      </c>
      <c r="AL57" s="485">
        <f t="shared" ca="1" si="22"/>
        <v>1.010723296131</v>
      </c>
      <c r="AM57" s="485">
        <f t="shared" ca="1" si="23"/>
        <v>1.804863028805</v>
      </c>
      <c r="AN57" s="485">
        <f t="shared" ca="1" si="24"/>
        <v>2.8155863249349999</v>
      </c>
      <c r="AO57" s="485">
        <f t="shared" ca="1" si="25"/>
        <v>2.0936411134130002</v>
      </c>
      <c r="AP57" s="485">
        <f t="shared" ca="1" si="26"/>
        <v>2.0936411134130002</v>
      </c>
      <c r="AQ57" s="485">
        <f t="shared" ca="1" si="27"/>
        <v>2.0936411134130002</v>
      </c>
      <c r="AR57" s="485">
        <f t="shared" ca="1" si="28"/>
        <v>2.0936411134130002</v>
      </c>
      <c r="AS57" s="485">
        <f t="shared" ca="1" si="29"/>
        <v>3.718017839337</v>
      </c>
      <c r="AT57" s="485">
        <f t="shared" ca="1" si="30"/>
        <v>3.718017839337</v>
      </c>
      <c r="AU57" s="485">
        <f t="shared" ca="1" si="31"/>
        <v>4.4760603114349999</v>
      </c>
      <c r="AV57" s="240"/>
      <c r="AW57" s="472"/>
      <c r="AX57" s="473">
        <f t="shared" ca="1" si="32"/>
        <v>29.238781066633003</v>
      </c>
      <c r="AY57" s="258"/>
    </row>
    <row r="58" spans="1:51" x14ac:dyDescent="0.2">
      <c r="A58" s="240"/>
      <c r="B58" s="240">
        <v>28</v>
      </c>
      <c r="C58" s="240" t="s">
        <v>127</v>
      </c>
      <c r="D58" s="240" t="s">
        <v>128</v>
      </c>
      <c r="E58" s="240">
        <v>28</v>
      </c>
      <c r="F58" s="240" t="s">
        <v>33</v>
      </c>
      <c r="G58" s="240" t="s">
        <v>499</v>
      </c>
      <c r="H58" s="475">
        <f>IF(ISTEXT(VLOOKUP($C58,Exch!$D$11:$M$230,H$24,FALSE))=FALSE,VLOOKUP($C58,Exch!$D$11:$M$230,H$24,FALSE),VLOOKUP($C58,Exch!$D$11:$M$230,8,FALSE))</f>
        <v>1.17232</v>
      </c>
      <c r="J58" s="240">
        <v>73</v>
      </c>
      <c r="K58" s="470">
        <f t="shared" ca="1" si="34"/>
        <v>1</v>
      </c>
      <c r="L58" s="470">
        <f t="shared" ca="1" si="34"/>
        <v>1</v>
      </c>
      <c r="M58" s="470">
        <f t="shared" ca="1" si="34"/>
        <v>1</v>
      </c>
      <c r="N58" s="162"/>
      <c r="O58" s="240" t="s">
        <v>127</v>
      </c>
      <c r="P58" s="478">
        <f t="shared" ca="1" si="35"/>
        <v>0.5</v>
      </c>
      <c r="Q58" s="478">
        <f t="shared" ca="1" si="35"/>
        <v>0.75</v>
      </c>
      <c r="R58" s="478">
        <f t="shared" ca="1" si="35"/>
        <v>0.95</v>
      </c>
      <c r="S58" s="478">
        <f t="shared" ca="1" si="35"/>
        <v>0.75</v>
      </c>
      <c r="T58" s="478">
        <f t="shared" ca="1" si="35"/>
        <v>0.95</v>
      </c>
      <c r="U58" s="478">
        <f t="shared" ca="1" si="35"/>
        <v>0.95</v>
      </c>
      <c r="V58" s="478">
        <f t="shared" ca="1" si="35"/>
        <v>2.0499999999999998</v>
      </c>
      <c r="W58" s="478">
        <f t="shared" ca="1" si="35"/>
        <v>2.0499999999999998</v>
      </c>
      <c r="X58" s="478">
        <f t="shared" ca="1" si="35"/>
        <v>0.75</v>
      </c>
      <c r="Y58" s="478">
        <f t="shared" ca="1" si="35"/>
        <v>0.95</v>
      </c>
      <c r="Z58" s="478">
        <f t="shared" ca="1" si="35"/>
        <v>0.95</v>
      </c>
      <c r="AA58" s="478">
        <f t="shared" ca="1" si="35"/>
        <v>2.0499999999999998</v>
      </c>
      <c r="AB58" s="478">
        <f t="shared" ca="1" si="35"/>
        <v>2.0499999999999998</v>
      </c>
      <c r="AC58" s="478">
        <f t="shared" ca="1" si="35"/>
        <v>4.45</v>
      </c>
      <c r="AD58" s="478">
        <f t="shared" ca="1" si="35"/>
        <v>4.45</v>
      </c>
      <c r="AE58" s="472"/>
      <c r="AF58" s="472" t="s">
        <v>127</v>
      </c>
      <c r="AG58" s="485">
        <f t="shared" ca="1" si="17"/>
        <v>0.42650470861200002</v>
      </c>
      <c r="AH58" s="485">
        <f t="shared" ca="1" si="18"/>
        <v>0.63975706291800005</v>
      </c>
      <c r="AI58" s="485">
        <f t="shared" ca="1" si="19"/>
        <v>0.81035894636299999</v>
      </c>
      <c r="AJ58" s="485">
        <f t="shared" ca="1" si="20"/>
        <v>0.63975706291800005</v>
      </c>
      <c r="AK58" s="485">
        <f t="shared" ca="1" si="21"/>
        <v>0.81035894636299999</v>
      </c>
      <c r="AL58" s="485">
        <f t="shared" ca="1" si="22"/>
        <v>0.81035894636299999</v>
      </c>
      <c r="AM58" s="485">
        <f t="shared" ca="1" si="23"/>
        <v>1.7486693053090001</v>
      </c>
      <c r="AN58" s="485">
        <f t="shared" ca="1" si="24"/>
        <v>1.7486693053090001</v>
      </c>
      <c r="AO58" s="485">
        <f t="shared" ca="1" si="25"/>
        <v>0.63975706291800005</v>
      </c>
      <c r="AP58" s="485">
        <f t="shared" ca="1" si="26"/>
        <v>0.81035894636299999</v>
      </c>
      <c r="AQ58" s="485">
        <f t="shared" ca="1" si="27"/>
        <v>0.81035894636299999</v>
      </c>
      <c r="AR58" s="485">
        <f t="shared" ca="1" si="28"/>
        <v>1.7486693053090001</v>
      </c>
      <c r="AS58" s="485">
        <f t="shared" ca="1" si="29"/>
        <v>1.7486693053090001</v>
      </c>
      <c r="AT58" s="485">
        <f t="shared" ca="1" si="30"/>
        <v>3.7958919066469998</v>
      </c>
      <c r="AU58" s="485">
        <f t="shared" ca="1" si="31"/>
        <v>3.7958919066469998</v>
      </c>
      <c r="AV58" s="240"/>
      <c r="AW58" s="472"/>
      <c r="AX58" s="473">
        <f t="shared" ca="1" si="32"/>
        <v>20.984031663711001</v>
      </c>
      <c r="AY58" s="258"/>
    </row>
    <row r="59" spans="1:51" x14ac:dyDescent="0.2">
      <c r="A59" s="240"/>
      <c r="B59" s="240">
        <v>29</v>
      </c>
      <c r="C59" s="240" t="s">
        <v>129</v>
      </c>
      <c r="D59" s="240" t="s">
        <v>130</v>
      </c>
      <c r="E59" s="240">
        <v>29</v>
      </c>
      <c r="F59" s="240" t="s">
        <v>33</v>
      </c>
      <c r="G59" s="240" t="s">
        <v>513</v>
      </c>
      <c r="H59" s="475">
        <f>IF(ISTEXT(VLOOKUP($C59,Exch!$D$11:$M$230,H$24,FALSE))=FALSE,VLOOKUP($C59,Exch!$D$11:$M$230,H$24,FALSE),VLOOKUP($C59,Exch!$D$11:$M$230,8,FALSE))</f>
        <v>10.866</v>
      </c>
      <c r="J59" s="240">
        <v>73</v>
      </c>
      <c r="K59" s="470">
        <f t="shared" ca="1" si="34"/>
        <v>1</v>
      </c>
      <c r="L59" s="470">
        <f t="shared" ca="1" si="34"/>
        <v>1</v>
      </c>
      <c r="M59" s="470">
        <f t="shared" ca="1" si="34"/>
        <v>1</v>
      </c>
      <c r="N59" s="162"/>
      <c r="O59" s="240" t="s">
        <v>129</v>
      </c>
      <c r="P59" s="478">
        <f t="shared" ca="1" si="35"/>
        <v>7</v>
      </c>
      <c r="Q59" s="478">
        <f t="shared" ca="1" si="35"/>
        <v>7</v>
      </c>
      <c r="R59" s="478">
        <f t="shared" ca="1" si="35"/>
        <v>14</v>
      </c>
      <c r="S59" s="478">
        <f t="shared" ca="1" si="35"/>
        <v>7</v>
      </c>
      <c r="T59" s="478">
        <f t="shared" ca="1" si="35"/>
        <v>7</v>
      </c>
      <c r="U59" s="478">
        <f t="shared" ca="1" si="35"/>
        <v>14</v>
      </c>
      <c r="V59" s="478">
        <f t="shared" ca="1" si="35"/>
        <v>28</v>
      </c>
      <c r="W59" s="478">
        <f t="shared" ca="1" si="35"/>
        <v>42</v>
      </c>
      <c r="X59" s="478">
        <f t="shared" ca="1" si="35"/>
        <v>7</v>
      </c>
      <c r="Y59" s="478">
        <f t="shared" ca="1" si="35"/>
        <v>7</v>
      </c>
      <c r="Z59" s="478">
        <f t="shared" ca="1" si="35"/>
        <v>14</v>
      </c>
      <c r="AA59" s="478">
        <f t="shared" ca="1" si="35"/>
        <v>28</v>
      </c>
      <c r="AB59" s="478">
        <f t="shared" ca="1" si="35"/>
        <v>42</v>
      </c>
      <c r="AC59" s="478">
        <f t="shared" ca="1" si="35"/>
        <v>56</v>
      </c>
      <c r="AD59" s="478">
        <f t="shared" ca="1" si="35"/>
        <v>70</v>
      </c>
      <c r="AE59" s="472"/>
      <c r="AF59" s="472" t="s">
        <v>129</v>
      </c>
      <c r="AG59" s="485">
        <f t="shared" ca="1" si="17"/>
        <v>0.64421130130699999</v>
      </c>
      <c r="AH59" s="485">
        <f t="shared" ca="1" si="18"/>
        <v>0.64421130130699999</v>
      </c>
      <c r="AI59" s="485">
        <f t="shared" ca="1" si="19"/>
        <v>1.288422602614</v>
      </c>
      <c r="AJ59" s="485">
        <f t="shared" ca="1" si="20"/>
        <v>0.64421130130699999</v>
      </c>
      <c r="AK59" s="485">
        <f t="shared" ca="1" si="21"/>
        <v>0.64421130130699999</v>
      </c>
      <c r="AL59" s="485">
        <f t="shared" ca="1" si="22"/>
        <v>1.288422602614</v>
      </c>
      <c r="AM59" s="485">
        <f t="shared" ca="1" si="23"/>
        <v>2.5768452052269999</v>
      </c>
      <c r="AN59" s="485">
        <f t="shared" ca="1" si="24"/>
        <v>3.8652678078410001</v>
      </c>
      <c r="AO59" s="485">
        <f t="shared" ca="1" si="25"/>
        <v>0.64421130130699999</v>
      </c>
      <c r="AP59" s="485">
        <f t="shared" ca="1" si="26"/>
        <v>0.64421130130699999</v>
      </c>
      <c r="AQ59" s="485">
        <f t="shared" ca="1" si="27"/>
        <v>1.288422602614</v>
      </c>
      <c r="AR59" s="485">
        <f t="shared" ca="1" si="28"/>
        <v>2.5768452052269999</v>
      </c>
      <c r="AS59" s="485">
        <f t="shared" ca="1" si="29"/>
        <v>3.8652678078410001</v>
      </c>
      <c r="AT59" s="485">
        <f t="shared" ca="1" si="30"/>
        <v>5.1536904104549999</v>
      </c>
      <c r="AU59" s="485">
        <f t="shared" ca="1" si="31"/>
        <v>6.442113013068</v>
      </c>
      <c r="AV59" s="240"/>
      <c r="AW59" s="472"/>
      <c r="AX59" s="473">
        <f t="shared" ca="1" si="32"/>
        <v>32.210565065342998</v>
      </c>
      <c r="AY59" s="258"/>
    </row>
    <row r="60" spans="1:51" x14ac:dyDescent="0.2">
      <c r="A60" s="240"/>
      <c r="B60" s="240">
        <v>30</v>
      </c>
      <c r="C60" s="240" t="s">
        <v>408</v>
      </c>
      <c r="D60" s="240" t="s">
        <v>466</v>
      </c>
      <c r="E60" s="240">
        <v>30</v>
      </c>
      <c r="F60" s="240" t="s">
        <v>33</v>
      </c>
      <c r="G60" s="240" t="s">
        <v>499</v>
      </c>
      <c r="H60" s="475">
        <f>IF(ISTEXT(VLOOKUP($C60,Exch!$D$11:$M$230,H$24,FALSE))=FALSE,VLOOKUP($C60,Exch!$D$11:$M$230,H$24,FALSE),VLOOKUP($C60,Exch!$D$11:$M$230,8,FALSE))</f>
        <v>1.17232</v>
      </c>
      <c r="J60" s="240">
        <v>73</v>
      </c>
      <c r="K60" s="470">
        <f t="shared" ca="1" si="34"/>
        <v>1</v>
      </c>
      <c r="L60" s="470">
        <f t="shared" ca="1" si="34"/>
        <v>1</v>
      </c>
      <c r="M60" s="470">
        <f t="shared" ca="1" si="34"/>
        <v>1</v>
      </c>
      <c r="N60" s="162"/>
      <c r="O60" s="240" t="s">
        <v>408</v>
      </c>
      <c r="P60" s="478">
        <f t="shared" ca="1" si="35"/>
        <v>0.7</v>
      </c>
      <c r="Q60" s="478">
        <f t="shared" ca="1" si="35"/>
        <v>1.9</v>
      </c>
      <c r="R60" s="478">
        <f t="shared" ca="1" si="35"/>
        <v>2.1</v>
      </c>
      <c r="S60" s="478">
        <f t="shared" ca="1" si="35"/>
        <v>1.9</v>
      </c>
      <c r="T60" s="478">
        <f t="shared" ca="1" si="35"/>
        <v>1.9</v>
      </c>
      <c r="U60" s="478">
        <f t="shared" ca="1" si="35"/>
        <v>2.1</v>
      </c>
      <c r="V60" s="478">
        <f t="shared" ca="1" si="35"/>
        <v>2.6</v>
      </c>
      <c r="W60" s="478">
        <f t="shared" ca="1" si="35"/>
        <v>5.2</v>
      </c>
      <c r="X60" s="478">
        <f t="shared" ca="1" si="35"/>
        <v>1.9</v>
      </c>
      <c r="Y60" s="478">
        <f t="shared" ca="1" si="35"/>
        <v>2.1</v>
      </c>
      <c r="Z60" s="478">
        <f t="shared" ca="1" si="35"/>
        <v>2.6</v>
      </c>
      <c r="AA60" s="478">
        <f t="shared" ca="1" si="35"/>
        <v>3.2</v>
      </c>
      <c r="AB60" s="478">
        <f t="shared" ca="1" si="35"/>
        <v>8</v>
      </c>
      <c r="AC60" s="478">
        <f t="shared" ca="1" si="35"/>
        <v>8</v>
      </c>
      <c r="AD60" s="478">
        <f t="shared" ca="1" si="35"/>
        <v>8</v>
      </c>
      <c r="AE60" s="472"/>
      <c r="AF60" s="472" t="s">
        <v>408</v>
      </c>
      <c r="AG60" s="485">
        <f t="shared" ca="1" si="17"/>
        <v>0.59710659205700001</v>
      </c>
      <c r="AH60" s="485">
        <f t="shared" ca="1" si="18"/>
        <v>1.620717892726</v>
      </c>
      <c r="AI60" s="485">
        <f t="shared" ca="1" si="19"/>
        <v>1.7913197761699999</v>
      </c>
      <c r="AJ60" s="485">
        <f t="shared" ca="1" si="20"/>
        <v>1.620717892726</v>
      </c>
      <c r="AK60" s="485">
        <f t="shared" ca="1" si="21"/>
        <v>1.620717892726</v>
      </c>
      <c r="AL60" s="485">
        <f t="shared" ca="1" si="22"/>
        <v>1.7913197761699999</v>
      </c>
      <c r="AM60" s="485">
        <f t="shared" ca="1" si="23"/>
        <v>2.2178244847820001</v>
      </c>
      <c r="AN60" s="485">
        <f t="shared" ca="1" si="24"/>
        <v>4.4356489695650003</v>
      </c>
      <c r="AO60" s="485">
        <f t="shared" ca="1" si="25"/>
        <v>1.620717892726</v>
      </c>
      <c r="AP60" s="485">
        <f t="shared" ca="1" si="26"/>
        <v>1.7913197761699999</v>
      </c>
      <c r="AQ60" s="485">
        <f t="shared" ca="1" si="27"/>
        <v>2.2178244847820001</v>
      </c>
      <c r="AR60" s="485">
        <f t="shared" ca="1" si="28"/>
        <v>2.729630135117</v>
      </c>
      <c r="AS60" s="485">
        <f t="shared" ca="1" si="29"/>
        <v>6.8240753377920003</v>
      </c>
      <c r="AT60" s="485">
        <f t="shared" ca="1" si="30"/>
        <v>6.8240753377920003</v>
      </c>
      <c r="AU60" s="485">
        <f t="shared" ca="1" si="31"/>
        <v>6.8240753377920003</v>
      </c>
      <c r="AV60" s="240"/>
      <c r="AW60" s="472"/>
      <c r="AX60" s="473">
        <f t="shared" ca="1" si="32"/>
        <v>44.527091579092996</v>
      </c>
      <c r="AY60" s="258"/>
    </row>
    <row r="61" spans="1:51" x14ac:dyDescent="0.2">
      <c r="A61" s="240"/>
      <c r="B61" s="240">
        <v>31</v>
      </c>
      <c r="C61" s="240" t="s">
        <v>131</v>
      </c>
      <c r="D61" s="240" t="s">
        <v>132</v>
      </c>
      <c r="E61" s="240">
        <v>31</v>
      </c>
      <c r="F61" s="240" t="s">
        <v>33</v>
      </c>
      <c r="G61" s="240" t="s">
        <v>514</v>
      </c>
      <c r="H61" s="475">
        <f>IF(ISTEXT(VLOOKUP($C61,Exch!$D$11:$M$230,H$24,FALSE))=FALSE,VLOOKUP($C61,Exch!$D$11:$M$230,H$24,FALSE),VLOOKUP($C61,Exch!$D$11:$M$230,8,FALSE))</f>
        <v>1.4670399999999999</v>
      </c>
      <c r="J61" s="240">
        <v>73</v>
      </c>
      <c r="K61" s="470">
        <f t="shared" ca="1" si="34"/>
        <v>1</v>
      </c>
      <c r="L61" s="470">
        <f t="shared" ca="1" si="34"/>
        <v>1</v>
      </c>
      <c r="M61" s="470">
        <f t="shared" ca="1" si="34"/>
        <v>1</v>
      </c>
      <c r="N61" s="162"/>
      <c r="O61" s="240" t="s">
        <v>131</v>
      </c>
      <c r="P61" s="479">
        <v>0.49</v>
      </c>
      <c r="Q61" s="479">
        <v>0.7</v>
      </c>
      <c r="R61" s="479">
        <v>1.1200000000000001</v>
      </c>
      <c r="S61" s="479">
        <v>0.98</v>
      </c>
      <c r="T61" s="479">
        <v>1.19</v>
      </c>
      <c r="U61" s="479">
        <v>1.61</v>
      </c>
      <c r="V61" s="479">
        <v>2.0299999999999998</v>
      </c>
      <c r="W61" s="479">
        <v>5.85</v>
      </c>
      <c r="X61" s="479">
        <v>2.3199999999999998</v>
      </c>
      <c r="Y61" s="479">
        <v>2.3199999999999998</v>
      </c>
      <c r="Z61" s="479">
        <v>2.5</v>
      </c>
      <c r="AA61" s="479">
        <v>2.8600000000000003</v>
      </c>
      <c r="AB61" s="479">
        <v>5.85</v>
      </c>
      <c r="AC61" s="479">
        <v>6.85</v>
      </c>
      <c r="AD61" s="479">
        <v>9.9</v>
      </c>
      <c r="AE61" s="240"/>
      <c r="AF61" s="472" t="s">
        <v>131</v>
      </c>
      <c r="AG61" s="485">
        <f t="shared" si="17"/>
        <v>0.33400588940999998</v>
      </c>
      <c r="AH61" s="485">
        <f t="shared" si="18"/>
        <v>0.47715127058599999</v>
      </c>
      <c r="AI61" s="485">
        <f t="shared" si="19"/>
        <v>0.76344203293699997</v>
      </c>
      <c r="AJ61" s="485">
        <f t="shared" si="20"/>
        <v>0.66801177881999996</v>
      </c>
      <c r="AK61" s="485">
        <f t="shared" si="21"/>
        <v>0.81115715999600002</v>
      </c>
      <c r="AL61" s="485">
        <f t="shared" si="22"/>
        <v>1.0974479223469999</v>
      </c>
      <c r="AM61" s="485">
        <f t="shared" si="23"/>
        <v>1.383738684698</v>
      </c>
      <c r="AN61" s="485">
        <f t="shared" si="24"/>
        <v>3.987621332752</v>
      </c>
      <c r="AO61" s="485">
        <f t="shared" si="25"/>
        <v>1.5814156396550001</v>
      </c>
      <c r="AP61" s="485">
        <f t="shared" si="26"/>
        <v>1.5814156396550001</v>
      </c>
      <c r="AQ61" s="485">
        <f t="shared" si="27"/>
        <v>1.7041116806629999</v>
      </c>
      <c r="AR61" s="485">
        <f t="shared" si="28"/>
        <v>1.9495037626789999</v>
      </c>
      <c r="AS61" s="485">
        <f t="shared" si="29"/>
        <v>3.987621332752</v>
      </c>
      <c r="AT61" s="485">
        <f t="shared" si="30"/>
        <v>4.6692660050169996</v>
      </c>
      <c r="AU61" s="485">
        <f t="shared" si="31"/>
        <v>6.748282255426</v>
      </c>
      <c r="AV61" s="240"/>
      <c r="AW61" s="472"/>
      <c r="AX61" s="473">
        <f t="shared" si="32"/>
        <v>31.744192387392999</v>
      </c>
      <c r="AY61" s="258"/>
    </row>
    <row r="62" spans="1:51" x14ac:dyDescent="0.2">
      <c r="A62" s="240"/>
      <c r="B62" s="240">
        <v>32</v>
      </c>
      <c r="C62" s="240" t="s">
        <v>133</v>
      </c>
      <c r="D62" s="240" t="s">
        <v>134</v>
      </c>
      <c r="E62" s="240">
        <v>32</v>
      </c>
      <c r="F62" s="240" t="s">
        <v>33</v>
      </c>
      <c r="G62" s="240" t="s">
        <v>499</v>
      </c>
      <c r="H62" s="475">
        <f>IF(ISTEXT(VLOOKUP($C62,Exch!$D$11:$M$230,H$24,FALSE))=FALSE,VLOOKUP($C62,Exch!$D$11:$M$230,H$24,FALSE),VLOOKUP($C62,Exch!$D$11:$M$230,8,FALSE))</f>
        <v>1.17232</v>
      </c>
      <c r="J62" s="240">
        <v>73</v>
      </c>
      <c r="K62" s="470">
        <f t="shared" ca="1" si="34"/>
        <v>1</v>
      </c>
      <c r="L62" s="470">
        <f t="shared" ca="1" si="34"/>
        <v>1</v>
      </c>
      <c r="M62" s="470">
        <f t="shared" ca="1" si="34"/>
        <v>1</v>
      </c>
      <c r="N62" s="162"/>
      <c r="O62" s="240" t="s">
        <v>133</v>
      </c>
      <c r="P62" s="478">
        <f t="shared" ref="P62:AD62" ca="1" si="36">VLOOKUP($C62,INDIRECT($P$24),P$25,FALSE)</f>
        <v>0.7</v>
      </c>
      <c r="Q62" s="478">
        <f t="shared" ca="1" si="36"/>
        <v>1.9</v>
      </c>
      <c r="R62" s="478">
        <f t="shared" ca="1" si="36"/>
        <v>2.1</v>
      </c>
      <c r="S62" s="478">
        <f t="shared" ca="1" si="36"/>
        <v>1.9</v>
      </c>
      <c r="T62" s="478">
        <f t="shared" ca="1" si="36"/>
        <v>1.9</v>
      </c>
      <c r="U62" s="478">
        <f t="shared" ca="1" si="36"/>
        <v>2.1</v>
      </c>
      <c r="V62" s="478">
        <f t="shared" ca="1" si="36"/>
        <v>2.6</v>
      </c>
      <c r="W62" s="478">
        <f t="shared" ca="1" si="36"/>
        <v>5.2</v>
      </c>
      <c r="X62" s="478">
        <f t="shared" ca="1" si="36"/>
        <v>1.9</v>
      </c>
      <c r="Y62" s="478">
        <f t="shared" ca="1" si="36"/>
        <v>2.1</v>
      </c>
      <c r="Z62" s="478">
        <f t="shared" ca="1" si="36"/>
        <v>2.6</v>
      </c>
      <c r="AA62" s="478">
        <f t="shared" ca="1" si="36"/>
        <v>3.2</v>
      </c>
      <c r="AB62" s="478">
        <f t="shared" ca="1" si="36"/>
        <v>5.2</v>
      </c>
      <c r="AC62" s="478">
        <f t="shared" ca="1" si="36"/>
        <v>8</v>
      </c>
      <c r="AD62" s="478">
        <f t="shared" ca="1" si="36"/>
        <v>8</v>
      </c>
      <c r="AE62" s="472"/>
      <c r="AF62" s="472" t="s">
        <v>133</v>
      </c>
      <c r="AG62" s="485">
        <f t="shared" ca="1" si="17"/>
        <v>0.59710659205700001</v>
      </c>
      <c r="AH62" s="485">
        <f t="shared" ca="1" si="18"/>
        <v>1.620717892726</v>
      </c>
      <c r="AI62" s="485">
        <f t="shared" ca="1" si="19"/>
        <v>1.7913197761699999</v>
      </c>
      <c r="AJ62" s="485">
        <f t="shared" ca="1" si="20"/>
        <v>1.620717892726</v>
      </c>
      <c r="AK62" s="485">
        <f t="shared" ca="1" si="21"/>
        <v>1.620717892726</v>
      </c>
      <c r="AL62" s="485">
        <f t="shared" ca="1" si="22"/>
        <v>1.7913197761699999</v>
      </c>
      <c r="AM62" s="485">
        <f t="shared" ca="1" si="23"/>
        <v>2.2178244847820001</v>
      </c>
      <c r="AN62" s="485">
        <f t="shared" ca="1" si="24"/>
        <v>4.4356489695650003</v>
      </c>
      <c r="AO62" s="485">
        <f t="shared" ca="1" si="25"/>
        <v>1.620717892726</v>
      </c>
      <c r="AP62" s="485">
        <f t="shared" ca="1" si="26"/>
        <v>1.7913197761699999</v>
      </c>
      <c r="AQ62" s="485">
        <f t="shared" ca="1" si="27"/>
        <v>2.2178244847820001</v>
      </c>
      <c r="AR62" s="485">
        <f t="shared" ca="1" si="28"/>
        <v>2.729630135117</v>
      </c>
      <c r="AS62" s="485">
        <f t="shared" ca="1" si="29"/>
        <v>4.4356489695650003</v>
      </c>
      <c r="AT62" s="485">
        <f t="shared" ca="1" si="30"/>
        <v>6.8240753377920003</v>
      </c>
      <c r="AU62" s="485">
        <f t="shared" ca="1" si="31"/>
        <v>6.8240753377920003</v>
      </c>
      <c r="AV62" s="240"/>
      <c r="AW62" s="472"/>
      <c r="AX62" s="473">
        <f t="shared" ca="1" si="32"/>
        <v>42.138665210866002</v>
      </c>
      <c r="AY62" s="258"/>
    </row>
  </sheetData>
  <conditionalFormatting sqref="N31:N62">
    <cfRule type="cellIs" dxfId="841" priority="73" operator="equal">
      <formula>1</formula>
    </cfRule>
  </conditionalFormatting>
  <conditionalFormatting sqref="P31">
    <cfRule type="cellIs" dxfId="840" priority="70" operator="equal">
      <formula>0</formula>
    </cfRule>
  </conditionalFormatting>
  <conditionalFormatting sqref="P31">
    <cfRule type="cellIs" dxfId="839" priority="72" operator="equal">
      <formula>0</formula>
    </cfRule>
  </conditionalFormatting>
  <conditionalFormatting sqref="Q61:AD61">
    <cfRule type="cellIs" dxfId="838" priority="67" operator="equal">
      <formula>0</formula>
    </cfRule>
  </conditionalFormatting>
  <conditionalFormatting sqref="P61">
    <cfRule type="cellIs" dxfId="837" priority="66" operator="equal">
      <formula>0</formula>
    </cfRule>
  </conditionalFormatting>
  <conditionalFormatting sqref="P61">
    <cfRule type="cellIs" dxfId="836" priority="68" operator="equal">
      <formula>0</formula>
    </cfRule>
  </conditionalFormatting>
  <conditionalFormatting sqref="Q61:AD61">
    <cfRule type="cellIs" dxfId="835" priority="65" operator="equal">
      <formula>0</formula>
    </cfRule>
  </conditionalFormatting>
  <conditionalFormatting sqref="Q31:AD31">
    <cfRule type="cellIs" dxfId="834" priority="55" operator="equal">
      <formula>0</formula>
    </cfRule>
  </conditionalFormatting>
  <conditionalFormatting sqref="Q31:AD31">
    <cfRule type="cellIs" dxfId="833" priority="56" operator="equal">
      <formula>0</formula>
    </cfRule>
  </conditionalFormatting>
  <conditionalFormatting sqref="P32">
    <cfRule type="cellIs" dxfId="832" priority="49" operator="equal">
      <formula>0</formula>
    </cfRule>
  </conditionalFormatting>
  <conditionalFormatting sqref="P32">
    <cfRule type="cellIs" dxfId="831" priority="50" operator="equal">
      <formula>0</formula>
    </cfRule>
  </conditionalFormatting>
  <conditionalFormatting sqref="Q32:AD32">
    <cfRule type="cellIs" dxfId="830" priority="45" operator="equal">
      <formula>0</formula>
    </cfRule>
  </conditionalFormatting>
  <conditionalFormatting sqref="Q32:AD32">
    <cfRule type="cellIs" dxfId="829" priority="46" operator="equal">
      <formula>0</formula>
    </cfRule>
  </conditionalFormatting>
  <conditionalFormatting sqref="P33:P60">
    <cfRule type="cellIs" dxfId="828" priority="41" operator="equal">
      <formula>0</formula>
    </cfRule>
  </conditionalFormatting>
  <conditionalFormatting sqref="P33:P60">
    <cfRule type="cellIs" dxfId="827" priority="42" operator="equal">
      <formula>0</formula>
    </cfRule>
  </conditionalFormatting>
  <conditionalFormatting sqref="Q33:AD60">
    <cfRule type="cellIs" dxfId="826" priority="37" operator="equal">
      <formula>0</formula>
    </cfRule>
  </conditionalFormatting>
  <conditionalFormatting sqref="Q33:AD60">
    <cfRule type="cellIs" dxfId="825" priority="38" operator="equal">
      <formula>0</formula>
    </cfRule>
  </conditionalFormatting>
  <conditionalFormatting sqref="P62">
    <cfRule type="cellIs" dxfId="824" priority="33" operator="equal">
      <formula>0</formula>
    </cfRule>
  </conditionalFormatting>
  <conditionalFormatting sqref="P62">
    <cfRule type="cellIs" dxfId="823" priority="34" operator="equal">
      <formula>0</formula>
    </cfRule>
  </conditionalFormatting>
  <conditionalFormatting sqref="Q62:AD62">
    <cfRule type="cellIs" dxfId="822" priority="29" operator="equal">
      <formula>0</formula>
    </cfRule>
  </conditionalFormatting>
  <conditionalFormatting sqref="Q62:AD62">
    <cfRule type="cellIs" dxfId="821" priority="30" operator="equal">
      <formula>0</formula>
    </cfRule>
  </conditionalFormatting>
  <conditionalFormatting sqref="AG20">
    <cfRule type="cellIs" dxfId="820" priority="15" operator="equal">
      <formula>0</formula>
    </cfRule>
  </conditionalFormatting>
  <conditionalFormatting sqref="AG20">
    <cfRule type="cellIs" dxfId="819" priority="16" operator="equal">
      <formula>0</formula>
    </cfRule>
  </conditionalFormatting>
  <conditionalFormatting sqref="AH20:AU20">
    <cfRule type="cellIs" dxfId="818" priority="13" operator="equal">
      <formula>0</formula>
    </cfRule>
  </conditionalFormatting>
  <conditionalFormatting sqref="AH20:AU20">
    <cfRule type="cellIs" dxfId="817" priority="14" operator="equal">
      <formula>0</formula>
    </cfRule>
  </conditionalFormatting>
  <conditionalFormatting sqref="AG31">
    <cfRule type="cellIs" dxfId="816" priority="11" operator="equal">
      <formula>0</formula>
    </cfRule>
  </conditionalFormatting>
  <conditionalFormatting sqref="AG31">
    <cfRule type="cellIs" dxfId="815" priority="12" operator="equal">
      <formula>0</formula>
    </cfRule>
  </conditionalFormatting>
  <conditionalFormatting sqref="AH31">
    <cfRule type="cellIs" dxfId="814" priority="9" operator="equal">
      <formula>0</formula>
    </cfRule>
  </conditionalFormatting>
  <conditionalFormatting sqref="AH31">
    <cfRule type="cellIs" dxfId="813" priority="10" operator="equal">
      <formula>0</formula>
    </cfRule>
  </conditionalFormatting>
  <conditionalFormatting sqref="AI31:AU31">
    <cfRule type="cellIs" dxfId="812" priority="7" operator="equal">
      <formula>0</formula>
    </cfRule>
  </conditionalFormatting>
  <conditionalFormatting sqref="AI31:AU31">
    <cfRule type="cellIs" dxfId="811" priority="8" operator="equal">
      <formula>0</formula>
    </cfRule>
  </conditionalFormatting>
  <conditionalFormatting sqref="AG32:AG62">
    <cfRule type="cellIs" dxfId="810" priority="5" operator="equal">
      <formula>0</formula>
    </cfRule>
  </conditionalFormatting>
  <conditionalFormatting sqref="AG32:AG62">
    <cfRule type="cellIs" dxfId="809" priority="6" operator="equal">
      <formula>0</formula>
    </cfRule>
  </conditionalFormatting>
  <conditionalFormatting sqref="AH32:AH62">
    <cfRule type="cellIs" dxfId="808" priority="3" operator="equal">
      <formula>0</formula>
    </cfRule>
  </conditionalFormatting>
  <conditionalFormatting sqref="AH32:AH62">
    <cfRule type="cellIs" dxfId="807" priority="4" operator="equal">
      <formula>0</formula>
    </cfRule>
  </conditionalFormatting>
  <conditionalFormatting sqref="AI32:AU62">
    <cfRule type="cellIs" dxfId="806" priority="1" operator="equal">
      <formula>0</formula>
    </cfRule>
  </conditionalFormatting>
  <conditionalFormatting sqref="AI32:AU62">
    <cfRule type="cellIs" dxfId="805" priority="2" operator="equal">
      <formula>0</formula>
    </cfRule>
  </conditionalFormatting>
  <dataValidations disablePrompts="1" count="1">
    <dataValidation type="list" allowBlank="1" showInputMessage="1" showErrorMessage="1" sqref="C6">
      <formula1>"1,2,3,4,5,6,7,8"</formula1>
    </dataValidation>
  </dataValidation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AZ74"/>
  <sheetViews>
    <sheetView zoomScale="80" zoomScaleNormal="80" workbookViewId="0">
      <selection activeCell="C31" sqref="C31"/>
    </sheetView>
  </sheetViews>
  <sheetFormatPr defaultRowHeight="12.75" x14ac:dyDescent="0.2"/>
  <cols>
    <col min="1" max="1" width="4.28515625" style="240" customWidth="1"/>
    <col min="2" max="2" width="8.140625" style="240" customWidth="1"/>
    <col min="3" max="3" width="9.140625" style="240"/>
    <col min="4" max="4" width="27" style="240" customWidth="1"/>
    <col min="5" max="6" width="8.7109375" style="240" customWidth="1"/>
    <col min="7" max="7" width="9.85546875" style="240" customWidth="1"/>
    <col min="8" max="8" width="12.5703125" style="240" customWidth="1"/>
    <col min="9" max="13" width="8.7109375" style="240" customWidth="1"/>
    <col min="14" max="14" width="9.85546875" style="240" customWidth="1"/>
    <col min="15" max="15" width="8.7109375" style="240" customWidth="1"/>
    <col min="16" max="21" width="9.28515625" style="240" bestFit="1" customWidth="1"/>
    <col min="22" max="23" width="10.28515625" style="240" bestFit="1" customWidth="1"/>
    <col min="24" max="26" width="9.28515625" style="240" bestFit="1" customWidth="1"/>
    <col min="27" max="28" width="10.28515625" style="240" bestFit="1" customWidth="1"/>
    <col min="29" max="30" width="11.42578125" style="240" bestFit="1" customWidth="1"/>
    <col min="31" max="16384" width="9.140625" style="240"/>
  </cols>
  <sheetData>
    <row r="1" spans="1:30" ht="23.25" x14ac:dyDescent="0.35">
      <c r="A1" s="1" t="str">
        <f>"Domestic postage, Year "&amp;C6</f>
        <v>Domestic postage, Year 2</v>
      </c>
    </row>
    <row r="4" spans="1:30" x14ac:dyDescent="0.2">
      <c r="C4" s="13"/>
      <c r="D4" s="13"/>
      <c r="E4" s="13"/>
      <c r="F4" s="13"/>
      <c r="G4" s="13"/>
      <c r="H4" s="13"/>
      <c r="I4" s="13"/>
      <c r="J4" s="13"/>
      <c r="K4" s="13"/>
      <c r="L4" s="13"/>
      <c r="M4" s="13"/>
      <c r="N4" s="13"/>
      <c r="O4" s="13"/>
    </row>
    <row r="5" spans="1:30" x14ac:dyDescent="0.2"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</row>
    <row r="6" spans="1:30" x14ac:dyDescent="0.2">
      <c r="C6" s="476">
        <v>2</v>
      </c>
      <c r="D6" s="465" t="s">
        <v>69</v>
      </c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291"/>
      <c r="Q6" s="291"/>
      <c r="R6" s="291"/>
      <c r="S6" s="291"/>
      <c r="T6" s="291"/>
      <c r="U6" s="291"/>
      <c r="V6" s="291"/>
      <c r="W6" s="291"/>
      <c r="X6" s="291"/>
      <c r="Y6" s="291"/>
      <c r="Z6" s="291"/>
      <c r="AA6" s="291"/>
      <c r="AB6" s="291"/>
      <c r="AC6" s="291"/>
      <c r="AD6" s="291"/>
    </row>
    <row r="7" spans="1:30" x14ac:dyDescent="0.2"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</row>
    <row r="8" spans="1:30" x14ac:dyDescent="0.2">
      <c r="C8" s="466">
        <v>1</v>
      </c>
      <c r="D8" s="466" t="s">
        <v>841</v>
      </c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</row>
    <row r="9" spans="1:30" x14ac:dyDescent="0.2">
      <c r="C9" s="13"/>
      <c r="D9" s="13"/>
      <c r="E9" s="13"/>
      <c r="J9" s="13"/>
      <c r="K9" s="13"/>
      <c r="L9" s="13"/>
      <c r="M9" s="13"/>
      <c r="N9" s="13"/>
      <c r="O9" s="13"/>
      <c r="P9" s="467"/>
      <c r="Q9" s="467"/>
      <c r="R9" s="467"/>
      <c r="S9" s="467"/>
      <c r="T9" s="467"/>
      <c r="U9" s="467"/>
      <c r="V9" s="467"/>
      <c r="W9" s="467"/>
      <c r="X9" s="467"/>
      <c r="Y9" s="467"/>
      <c r="Z9" s="467"/>
      <c r="AA9" s="467"/>
      <c r="AB9" s="467"/>
      <c r="AC9" s="467"/>
      <c r="AD9" s="467"/>
    </row>
    <row r="10" spans="1:30" x14ac:dyDescent="0.2">
      <c r="C10" s="13"/>
      <c r="D10" s="13"/>
      <c r="E10" s="13"/>
      <c r="L10" s="13"/>
      <c r="M10" s="13"/>
      <c r="N10" s="13"/>
      <c r="O10" s="13"/>
    </row>
    <row r="11" spans="1:30" x14ac:dyDescent="0.2">
      <c r="C11" s="13"/>
      <c r="D11" s="13"/>
      <c r="E11" s="13"/>
      <c r="N11" s="13"/>
      <c r="O11" s="13"/>
      <c r="P11" s="473"/>
      <c r="Q11" s="473"/>
      <c r="R11" s="473"/>
      <c r="S11" s="473"/>
      <c r="T11" s="473"/>
      <c r="U11" s="473"/>
      <c r="V11" s="473"/>
      <c r="W11" s="473"/>
      <c r="X11" s="473"/>
      <c r="Y11" s="473"/>
      <c r="Z11" s="473"/>
      <c r="AA11" s="473"/>
      <c r="AB11" s="473"/>
      <c r="AC11" s="473"/>
      <c r="AD11" s="473"/>
    </row>
    <row r="12" spans="1:30" x14ac:dyDescent="0.2">
      <c r="C12" s="13"/>
      <c r="D12" s="13"/>
      <c r="E12" s="13"/>
      <c r="N12" s="13"/>
      <c r="O12" s="13"/>
    </row>
    <row r="13" spans="1:30" x14ac:dyDescent="0.2">
      <c r="C13" s="13"/>
      <c r="D13" s="13"/>
      <c r="E13" s="13"/>
      <c r="N13" s="13"/>
      <c r="O13" s="13"/>
    </row>
    <row r="14" spans="1:30" x14ac:dyDescent="0.2">
      <c r="C14" s="13" t="s">
        <v>1046</v>
      </c>
      <c r="D14" s="467">
        <f ca="1">SUM(AG31:AU62)</f>
        <v>1036.9856297208303</v>
      </c>
      <c r="E14" s="13"/>
      <c r="N14" s="13"/>
      <c r="O14" s="13"/>
    </row>
    <row r="15" spans="1:30" x14ac:dyDescent="0.2">
      <c r="C15" s="13"/>
      <c r="D15" s="467"/>
      <c r="E15" s="13"/>
      <c r="K15" s="13"/>
      <c r="N15" s="13"/>
      <c r="O15" s="13"/>
    </row>
    <row r="16" spans="1:30" x14ac:dyDescent="0.2">
      <c r="C16" s="13"/>
      <c r="D16" s="13"/>
      <c r="E16" s="13"/>
      <c r="K16" s="13"/>
      <c r="N16" s="13"/>
      <c r="O16" s="13"/>
    </row>
    <row r="17" spans="1:52" x14ac:dyDescent="0.2">
      <c r="C17" s="13"/>
      <c r="D17" s="13"/>
      <c r="E17" s="13"/>
      <c r="K17" s="13"/>
      <c r="N17" s="13"/>
      <c r="O17" s="13"/>
    </row>
    <row r="18" spans="1:52" x14ac:dyDescent="0.2"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</row>
    <row r="19" spans="1:52" x14ac:dyDescent="0.2"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</row>
    <row r="20" spans="1:52" x14ac:dyDescent="0.2">
      <c r="C20" s="13"/>
      <c r="D20" s="13"/>
      <c r="E20" s="13"/>
      <c r="F20" s="13"/>
      <c r="G20" s="13"/>
      <c r="H20" s="13"/>
      <c r="I20" s="13"/>
      <c r="J20" s="13"/>
      <c r="K20" s="13"/>
      <c r="L20" s="13"/>
      <c r="M20" s="13"/>
      <c r="N20" s="13"/>
      <c r="O20" s="482" t="s">
        <v>1057</v>
      </c>
      <c r="P20" s="482"/>
      <c r="Q20" s="482"/>
      <c r="R20" s="482"/>
      <c r="S20" s="482"/>
      <c r="T20" s="482"/>
      <c r="U20" s="482"/>
      <c r="V20" s="482"/>
      <c r="W20" s="482"/>
      <c r="X20" s="482"/>
      <c r="Y20" s="482"/>
      <c r="Z20" s="482"/>
      <c r="AA20" s="482"/>
      <c r="AB20" s="482"/>
      <c r="AC20" s="482"/>
      <c r="AD20" s="482"/>
    </row>
    <row r="21" spans="1:52" x14ac:dyDescent="0.2">
      <c r="C21" s="13"/>
      <c r="D21" s="13"/>
      <c r="E21" s="13"/>
      <c r="F21" s="13"/>
      <c r="G21" s="13"/>
      <c r="H21" s="13"/>
      <c r="I21" s="13"/>
      <c r="J21" s="13"/>
      <c r="K21" s="13"/>
      <c r="L21" s="13"/>
      <c r="M21" s="13"/>
      <c r="N21" s="13"/>
      <c r="O21" s="13"/>
    </row>
    <row r="22" spans="1:52" x14ac:dyDescent="0.2">
      <c r="C22" s="13"/>
      <c r="D22" s="13"/>
      <c r="E22" s="13"/>
      <c r="F22" s="13"/>
      <c r="G22" s="13" t="s">
        <v>1058</v>
      </c>
      <c r="H22" s="13">
        <f>INDEX(Exch!$D$10:$M$10,1,$H$24)</f>
        <v>2015</v>
      </c>
      <c r="I22" s="13"/>
      <c r="J22" s="13"/>
      <c r="K22" s="13"/>
      <c r="L22" s="13"/>
      <c r="M22" s="13"/>
      <c r="N22" s="13"/>
      <c r="O22" s="13"/>
    </row>
    <row r="23" spans="1:52" x14ac:dyDescent="0.2">
      <c r="C23" s="13"/>
      <c r="D23" s="13"/>
      <c r="E23" s="13"/>
      <c r="F23" s="13"/>
      <c r="G23" s="13"/>
      <c r="H23" s="13"/>
      <c r="I23" s="13"/>
      <c r="J23" s="13"/>
      <c r="O23" s="13"/>
    </row>
    <row r="24" spans="1:52" x14ac:dyDescent="0.2">
      <c r="C24" s="13"/>
      <c r="D24" s="13"/>
      <c r="F24" s="14"/>
      <c r="G24" s="474" t="s">
        <v>1051</v>
      </c>
      <c r="H24" s="3">
        <v>9</v>
      </c>
      <c r="I24" s="13"/>
      <c r="J24" s="14" t="s">
        <v>354</v>
      </c>
      <c r="K24" s="468" t="s">
        <v>1047</v>
      </c>
      <c r="L24" s="14"/>
      <c r="M24" s="14"/>
      <c r="O24" s="14" t="s">
        <v>354</v>
      </c>
      <c r="P24" s="477" t="str">
        <f>"DPRates"&amp; $C$6-1 &amp;"!$P$31:$AD$166"</f>
        <v>DPRates1!$P$31:$AD$166</v>
      </c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  <c r="AG24" s="240" t="s">
        <v>1055</v>
      </c>
      <c r="AH24" s="3">
        <v>12</v>
      </c>
    </row>
    <row r="25" spans="1:52" x14ac:dyDescent="0.2">
      <c r="C25" s="13"/>
      <c r="D25" s="13"/>
      <c r="E25" s="13"/>
      <c r="F25" s="13"/>
      <c r="G25" s="13"/>
      <c r="H25" s="13"/>
      <c r="I25" s="13"/>
      <c r="J25" s="14" t="s">
        <v>28</v>
      </c>
      <c r="K25" s="469">
        <f>3+5*($C$6-1)</f>
        <v>8</v>
      </c>
      <c r="L25" s="469">
        <f>4+5*($C$6-1)</f>
        <v>9</v>
      </c>
      <c r="M25" s="469">
        <f>5+5*($C$6-1)</f>
        <v>10</v>
      </c>
      <c r="O25" s="14" t="s">
        <v>28</v>
      </c>
      <c r="P25" s="14">
        <v>1</v>
      </c>
      <c r="Q25" s="14">
        <f>+P25+1</f>
        <v>2</v>
      </c>
      <c r="R25" s="14">
        <f t="shared" ref="R25:AD25" si="0">+Q25+1</f>
        <v>3</v>
      </c>
      <c r="S25" s="14">
        <f t="shared" si="0"/>
        <v>4</v>
      </c>
      <c r="T25" s="14">
        <f t="shared" si="0"/>
        <v>5</v>
      </c>
      <c r="U25" s="14">
        <f t="shared" si="0"/>
        <v>6</v>
      </c>
      <c r="V25" s="14">
        <f t="shared" si="0"/>
        <v>7</v>
      </c>
      <c r="W25" s="14">
        <f t="shared" si="0"/>
        <v>8</v>
      </c>
      <c r="X25" s="14">
        <f t="shared" si="0"/>
        <v>9</v>
      </c>
      <c r="Y25" s="14">
        <f t="shared" si="0"/>
        <v>10</v>
      </c>
      <c r="Z25" s="14">
        <f t="shared" si="0"/>
        <v>11</v>
      </c>
      <c r="AA25" s="14">
        <f t="shared" si="0"/>
        <v>12</v>
      </c>
      <c r="AB25" s="14">
        <f t="shared" si="0"/>
        <v>13</v>
      </c>
      <c r="AC25" s="14">
        <f t="shared" si="0"/>
        <v>14</v>
      </c>
      <c r="AD25" s="14">
        <f t="shared" si="0"/>
        <v>15</v>
      </c>
    </row>
    <row r="26" spans="1:52" x14ac:dyDescent="0.2">
      <c r="C26" s="13"/>
      <c r="D26" s="13"/>
      <c r="E26" s="13"/>
      <c r="F26" s="13"/>
      <c r="G26" s="13"/>
      <c r="H26" s="13"/>
      <c r="I26" s="13"/>
      <c r="J26" s="13"/>
      <c r="K26" s="13"/>
      <c r="L26" s="13"/>
      <c r="M26" s="13"/>
      <c r="N26" s="13"/>
      <c r="O26" s="13"/>
    </row>
    <row r="28" spans="1:52" ht="13.5" thickBot="1" x14ac:dyDescent="0.25">
      <c r="A28" s="12">
        <v>1</v>
      </c>
      <c r="B28" s="12" t="s">
        <v>1045</v>
      </c>
      <c r="J28" s="6" t="s">
        <v>1048</v>
      </c>
      <c r="K28" s="7"/>
      <c r="L28" s="7"/>
      <c r="M28" s="7"/>
      <c r="O28" s="157"/>
      <c r="P28" s="6" t="s">
        <v>1053</v>
      </c>
      <c r="Q28" s="7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G28" s="6" t="s">
        <v>1054</v>
      </c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/>
    </row>
    <row r="30" spans="1:52" ht="45.75" customHeight="1" x14ac:dyDescent="0.2">
      <c r="B30" s="8" t="s">
        <v>457</v>
      </c>
      <c r="C30" s="8" t="s">
        <v>458</v>
      </c>
      <c r="D30" s="8" t="s">
        <v>75</v>
      </c>
      <c r="E30" s="8" t="s">
        <v>457</v>
      </c>
      <c r="F30" s="8" t="s">
        <v>485</v>
      </c>
      <c r="G30" s="149" t="s">
        <v>1049</v>
      </c>
      <c r="H30" s="149" t="s">
        <v>1050</v>
      </c>
      <c r="I30" s="8"/>
      <c r="J30" s="8" t="s">
        <v>67</v>
      </c>
      <c r="K30" s="8" t="s">
        <v>26</v>
      </c>
      <c r="L30" s="8" t="s">
        <v>27</v>
      </c>
      <c r="M30" s="8" t="s">
        <v>352</v>
      </c>
      <c r="O30" s="8"/>
      <c r="P30" s="8" t="s">
        <v>11</v>
      </c>
      <c r="Q30" s="8" t="s">
        <v>12</v>
      </c>
      <c r="R30" s="8" t="s">
        <v>13</v>
      </c>
      <c r="S30" s="8" t="s">
        <v>14</v>
      </c>
      <c r="T30" s="8" t="s">
        <v>15</v>
      </c>
      <c r="U30" s="8" t="s">
        <v>16</v>
      </c>
      <c r="V30" s="8" t="s">
        <v>17</v>
      </c>
      <c r="W30" s="8" t="s">
        <v>18</v>
      </c>
      <c r="X30" s="8" t="s">
        <v>19</v>
      </c>
      <c r="Y30" s="8" t="s">
        <v>20</v>
      </c>
      <c r="Z30" s="8" t="s">
        <v>21</v>
      </c>
      <c r="AA30" s="8" t="s">
        <v>22</v>
      </c>
      <c r="AB30" s="8" t="s">
        <v>23</v>
      </c>
      <c r="AC30" s="8" t="s">
        <v>24</v>
      </c>
      <c r="AD30" s="8" t="s">
        <v>25</v>
      </c>
      <c r="AG30" s="8" t="s">
        <v>11</v>
      </c>
      <c r="AH30" s="8" t="s">
        <v>12</v>
      </c>
      <c r="AI30" s="8" t="s">
        <v>13</v>
      </c>
      <c r="AJ30" s="8" t="s">
        <v>14</v>
      </c>
      <c r="AK30" s="8" t="s">
        <v>15</v>
      </c>
      <c r="AL30" s="8" t="s">
        <v>16</v>
      </c>
      <c r="AM30" s="8" t="s">
        <v>17</v>
      </c>
      <c r="AN30" s="8" t="s">
        <v>18</v>
      </c>
      <c r="AO30" s="8" t="s">
        <v>19</v>
      </c>
      <c r="AP30" s="8" t="s">
        <v>20</v>
      </c>
      <c r="AQ30" s="8" t="s">
        <v>21</v>
      </c>
      <c r="AR30" s="8" t="s">
        <v>22</v>
      </c>
      <c r="AS30" s="8" t="s">
        <v>23</v>
      </c>
      <c r="AT30" s="8" t="s">
        <v>24</v>
      </c>
      <c r="AU30" s="8" t="s">
        <v>25</v>
      </c>
      <c r="AX30" s="240" t="s">
        <v>1056</v>
      </c>
    </row>
    <row r="31" spans="1:52" x14ac:dyDescent="0.2">
      <c r="B31" s="240">
        <v>1</v>
      </c>
      <c r="C31" s="240" t="s">
        <v>76</v>
      </c>
      <c r="D31" s="240" t="s">
        <v>77</v>
      </c>
      <c r="E31" s="240">
        <v>1</v>
      </c>
      <c r="F31" s="240" t="s">
        <v>33</v>
      </c>
      <c r="G31" s="240" t="s">
        <v>499</v>
      </c>
      <c r="H31" s="475">
        <f>IF(ISTEXT(VLOOKUP($C31,Exch!$D$11:$M$230,H$24,FALSE))=FALSE,VLOOKUP($C31,Exch!$D$11:$M$230,H$24,FALSE),VLOOKUP($C31,Exch!$D$11:$M$230,8,FALSE))</f>
        <v>1.2645137386293333</v>
      </c>
      <c r="J31" s="240">
        <v>73</v>
      </c>
      <c r="K31" s="470">
        <f ca="1">1+INDEX(INDIRECT($K$24),$J31,K$25)</f>
        <v>1.04</v>
      </c>
      <c r="L31" s="470">
        <f ca="1">1+INDEX(INDIRECT($K$24),$J31,L$25)</f>
        <v>1.04</v>
      </c>
      <c r="M31" s="470">
        <f ca="1">1+INDEX(INDIRECT($K$24),$J31,M$25)</f>
        <v>1.02</v>
      </c>
      <c r="N31" s="162"/>
      <c r="O31" s="240" t="s">
        <v>76</v>
      </c>
      <c r="P31" s="478">
        <f ca="1">INDEX(INDIRECT($P$24),$B31,P$25) * $K31</f>
        <v>0.64480000000000004</v>
      </c>
      <c r="Q31" s="478">
        <f t="shared" ref="Q31:R46" ca="1" si="1">INDEX(INDIRECT($P$24),$B31,Q$25) * $K31</f>
        <v>0.93600000000000005</v>
      </c>
      <c r="R31" s="478">
        <f t="shared" ca="1" si="1"/>
        <v>1.508</v>
      </c>
      <c r="S31" s="478">
        <f ca="1">INDEX(INDIRECT($P$24),$B31,S$25) * $L31</f>
        <v>1.508</v>
      </c>
      <c r="T31" s="478">
        <f t="shared" ref="T31:W46" ca="1" si="2">INDEX(INDIRECT($P$24),$B31,T$25) * $L31</f>
        <v>1.508</v>
      </c>
      <c r="U31" s="478">
        <f t="shared" ca="1" si="2"/>
        <v>1.508</v>
      </c>
      <c r="V31" s="478">
        <f t="shared" ca="1" si="2"/>
        <v>1.508</v>
      </c>
      <c r="W31" s="478">
        <f t="shared" ca="1" si="2"/>
        <v>1.508</v>
      </c>
      <c r="X31" s="478">
        <f ca="1">INDEX(INDIRECT($P$24),$B31,X$25) * $M31</f>
        <v>3.8759999999999999</v>
      </c>
      <c r="Y31" s="478">
        <f t="shared" ref="Y31:AD46" ca="1" si="3">INDEX(INDIRECT($P$24),$B31,Y$25) * $M31</f>
        <v>3.8759999999999999</v>
      </c>
      <c r="Z31" s="478">
        <f t="shared" ca="1" si="3"/>
        <v>3.8759999999999999</v>
      </c>
      <c r="AA31" s="478">
        <f t="shared" ca="1" si="3"/>
        <v>3.8759999999999999</v>
      </c>
      <c r="AB31" s="478">
        <f t="shared" ca="1" si="3"/>
        <v>3.8759999999999999</v>
      </c>
      <c r="AC31" s="478">
        <f t="shared" ca="1" si="3"/>
        <v>3.8759999999999999</v>
      </c>
      <c r="AD31" s="478">
        <f t="shared" ca="1" si="3"/>
        <v>3.8759999999999999</v>
      </c>
      <c r="AE31" s="472"/>
      <c r="AF31" s="472" t="s">
        <v>76</v>
      </c>
      <c r="AG31" s="471">
        <f t="shared" ref="AG31" ca="1" si="4">ROUND(P31/$H31,$AH$24)</f>
        <v>0.50991933128300004</v>
      </c>
      <c r="AH31" s="471">
        <f t="shared" ref="AH31" ca="1" si="5">ROUND(Q31/$H31,$AH$24)</f>
        <v>0.74020548089500005</v>
      </c>
      <c r="AI31" s="471">
        <f t="shared" ref="AI31" ca="1" si="6">ROUND(R31/$H31,$AH$24)</f>
        <v>1.1925532747750001</v>
      </c>
      <c r="AJ31" s="471">
        <f t="shared" ref="AJ31" ca="1" si="7">ROUND(S31/$H31,$AH$24)</f>
        <v>1.1925532747750001</v>
      </c>
      <c r="AK31" s="471">
        <f t="shared" ref="AK31" ca="1" si="8">ROUND(T31/$H31,$AH$24)</f>
        <v>1.1925532747750001</v>
      </c>
      <c r="AL31" s="471">
        <f t="shared" ref="AL31" ca="1" si="9">ROUND(U31/$H31,$AH$24)</f>
        <v>1.1925532747750001</v>
      </c>
      <c r="AM31" s="471">
        <f t="shared" ref="AM31" ca="1" si="10">ROUND(V31/$H31,$AH$24)</f>
        <v>1.1925532747750001</v>
      </c>
      <c r="AN31" s="471">
        <f t="shared" ref="AN31" ca="1" si="11">ROUND(W31/$H31,$AH$24)</f>
        <v>1.1925532747750001</v>
      </c>
      <c r="AO31" s="471">
        <f t="shared" ref="AO31" ca="1" si="12">ROUND(X31/$H31,$AH$24)</f>
        <v>3.0652098760120001</v>
      </c>
      <c r="AP31" s="471">
        <f t="shared" ref="AP31" ca="1" si="13">ROUND(Y31/$H31,$AH$24)</f>
        <v>3.0652098760120001</v>
      </c>
      <c r="AQ31" s="471">
        <f t="shared" ref="AQ31" ca="1" si="14">ROUND(Z31/$H31,$AH$24)</f>
        <v>3.0652098760120001</v>
      </c>
      <c r="AR31" s="471">
        <f t="shared" ref="AR31" ca="1" si="15">ROUND(AA31/$H31,$AH$24)</f>
        <v>3.0652098760120001</v>
      </c>
      <c r="AS31" s="471">
        <f t="shared" ref="AS31" ca="1" si="16">ROUND(AB31/$H31,$AH$24)</f>
        <v>3.0652098760120001</v>
      </c>
      <c r="AT31" s="471">
        <f t="shared" ref="AT31" ca="1" si="17">ROUND(AC31/$H31,$AH$24)</f>
        <v>3.0652098760120001</v>
      </c>
      <c r="AU31" s="471">
        <f t="shared" ref="AU31" ca="1" si="18">ROUND(AD31/$H31,$AH$24)</f>
        <v>3.0652098760120001</v>
      </c>
      <c r="AW31" s="472">
        <v>31.407806742187997</v>
      </c>
      <c r="AX31" s="473">
        <f ca="1">SUM(AG31:AU31)</f>
        <v>29.861913592911996</v>
      </c>
      <c r="AY31" s="258">
        <f ca="1">+AW31-AX31</f>
        <v>1.5458931492760009</v>
      </c>
      <c r="AZ31" s="487">
        <f ca="1">+AX31/AW31</f>
        <v>0.95077997129931691</v>
      </c>
    </row>
    <row r="32" spans="1:52" x14ac:dyDescent="0.2">
      <c r="B32" s="240">
        <v>2</v>
      </c>
      <c r="C32" s="240" t="s">
        <v>78</v>
      </c>
      <c r="D32" s="240" t="s">
        <v>79</v>
      </c>
      <c r="E32" s="240">
        <v>2</v>
      </c>
      <c r="F32" s="240" t="s">
        <v>33</v>
      </c>
      <c r="G32" s="240" t="s">
        <v>501</v>
      </c>
      <c r="H32" s="475">
        <f>IF(ISTEXT(VLOOKUP($C32,Exch!$D$11:$M$230,H$24,FALSE))=FALSE,VLOOKUP($C32,Exch!$D$11:$M$230,H$24,FALSE),VLOOKUP($C32,Exch!$D$11:$M$230,8,FALSE))</f>
        <v>1.8737029032162784</v>
      </c>
      <c r="J32" s="240">
        <v>73</v>
      </c>
      <c r="K32" s="470">
        <f t="shared" ref="K32:M62" ca="1" si="19">1+INDEX(INDIRECT($K$24),$J32,K$25)</f>
        <v>1.04</v>
      </c>
      <c r="L32" s="470">
        <f t="shared" ca="1" si="19"/>
        <v>1.04</v>
      </c>
      <c r="M32" s="470">
        <f t="shared" ca="1" si="19"/>
        <v>1.02</v>
      </c>
      <c r="N32" s="162"/>
      <c r="O32" s="240" t="s">
        <v>78</v>
      </c>
      <c r="P32" s="478">
        <f t="shared" ref="P32:R62" ca="1" si="20">INDEX(INDIRECT($P$24),$B32,P$25) * $K32</f>
        <v>0.72799999999999998</v>
      </c>
      <c r="Q32" s="478">
        <f t="shared" ca="1" si="1"/>
        <v>0.72799999999999998</v>
      </c>
      <c r="R32" s="478">
        <f t="shared" ca="1" si="1"/>
        <v>0.72799999999999998</v>
      </c>
      <c r="S32" s="478">
        <f t="shared" ref="S32:W62" ca="1" si="21">INDEX(INDIRECT($P$24),$B32,S$25) * $L32</f>
        <v>1.456</v>
      </c>
      <c r="T32" s="478">
        <f t="shared" ca="1" si="2"/>
        <v>1.456</v>
      </c>
      <c r="U32" s="478">
        <f t="shared" ca="1" si="2"/>
        <v>1.456</v>
      </c>
      <c r="V32" s="478">
        <f t="shared" ca="1" si="2"/>
        <v>2.1840000000000002</v>
      </c>
      <c r="W32" s="478">
        <f t="shared" ca="1" si="2"/>
        <v>3.64</v>
      </c>
      <c r="X32" s="478">
        <f t="shared" ref="X32:AD62" ca="1" si="22">INDEX(INDIRECT($P$24),$B32,X$25) * $M32</f>
        <v>7.3440000000000003</v>
      </c>
      <c r="Y32" s="478">
        <f t="shared" ca="1" si="3"/>
        <v>7.3440000000000003</v>
      </c>
      <c r="Z32" s="478">
        <f t="shared" ca="1" si="3"/>
        <v>7.3440000000000003</v>
      </c>
      <c r="AA32" s="478">
        <f t="shared" ca="1" si="3"/>
        <v>7.3440000000000003</v>
      </c>
      <c r="AB32" s="478">
        <f t="shared" ca="1" si="3"/>
        <v>7.3440000000000003</v>
      </c>
      <c r="AC32" s="478">
        <f t="shared" ca="1" si="3"/>
        <v>13.77</v>
      </c>
      <c r="AD32" s="478">
        <f t="shared" ca="1" si="3"/>
        <v>14.840999999999999</v>
      </c>
      <c r="AE32" s="472"/>
      <c r="AF32" s="472" t="s">
        <v>78</v>
      </c>
      <c r="AG32" s="471">
        <f t="shared" ref="AG32:AG62" ca="1" si="23">ROUND(P32/$H32,$AH$24)</f>
        <v>0.388535449644</v>
      </c>
      <c r="AH32" s="471">
        <f t="shared" ref="AH32:AH62" ca="1" si="24">ROUND(Q32/$H32,$AH$24)</f>
        <v>0.388535449644</v>
      </c>
      <c r="AI32" s="471">
        <f t="shared" ref="AI32:AI62" ca="1" si="25">ROUND(R32/$H32,$AH$24)</f>
        <v>0.388535449644</v>
      </c>
      <c r="AJ32" s="471">
        <f t="shared" ref="AJ32:AJ62" ca="1" si="26">ROUND(S32/$H32,$AH$24)</f>
        <v>0.77707089928799999</v>
      </c>
      <c r="AK32" s="471">
        <f t="shared" ref="AK32:AK62" ca="1" si="27">ROUND(T32/$H32,$AH$24)</f>
        <v>0.77707089928799999</v>
      </c>
      <c r="AL32" s="471">
        <f t="shared" ref="AL32:AL62" ca="1" si="28">ROUND(U32/$H32,$AH$24)</f>
        <v>0.77707089928799999</v>
      </c>
      <c r="AM32" s="471">
        <f t="shared" ref="AM32:AM62" ca="1" si="29">ROUND(V32/$H32,$AH$24)</f>
        <v>1.165606348931</v>
      </c>
      <c r="AN32" s="471">
        <f t="shared" ref="AN32:AN62" ca="1" si="30">ROUND(W32/$H32,$AH$24)</f>
        <v>1.942677248219</v>
      </c>
      <c r="AO32" s="471">
        <f t="shared" ref="AO32:AO62" ca="1" si="31">ROUND(X32/$H32,$AH$24)</f>
        <v>3.9195114590440001</v>
      </c>
      <c r="AP32" s="471">
        <f t="shared" ref="AP32:AP62" ca="1" si="32">ROUND(Y32/$H32,$AH$24)</f>
        <v>3.9195114590440001</v>
      </c>
      <c r="AQ32" s="471">
        <f t="shared" ref="AQ32:AQ62" ca="1" si="33">ROUND(Z32/$H32,$AH$24)</f>
        <v>3.9195114590440001</v>
      </c>
      <c r="AR32" s="471">
        <f t="shared" ref="AR32:AR62" ca="1" si="34">ROUND(AA32/$H32,$AH$24)</f>
        <v>3.9195114590440001</v>
      </c>
      <c r="AS32" s="471">
        <f t="shared" ref="AS32:AS62" ca="1" si="35">ROUND(AB32/$H32,$AH$24)</f>
        <v>3.9195114590440001</v>
      </c>
      <c r="AT32" s="471">
        <f t="shared" ref="AT32:AT62" ca="1" si="36">ROUND(AC32/$H32,$AH$24)</f>
        <v>7.3490839857069998</v>
      </c>
      <c r="AU32" s="471">
        <f t="shared" ref="AU32:AU62" ca="1" si="37">ROUND(AD32/$H32,$AH$24)</f>
        <v>7.9206794068180004</v>
      </c>
      <c r="AW32" s="472">
        <v>45.149209368680999</v>
      </c>
      <c r="AX32" s="473">
        <f t="shared" ref="AX32:AX62" ca="1" si="38">SUM(AG32:AU32)</f>
        <v>41.472423331690997</v>
      </c>
      <c r="AY32" s="258">
        <f t="shared" ref="AY32:AY62" ca="1" si="39">+AW32-AX32</f>
        <v>3.6767860369900021</v>
      </c>
      <c r="AZ32" s="487">
        <f t="shared" ref="AZ32:AZ62" ca="1" si="40">+AX32/AW32</f>
        <v>0.91856366726234395</v>
      </c>
    </row>
    <row r="33" spans="2:52" x14ac:dyDescent="0.2">
      <c r="B33" s="240">
        <v>3</v>
      </c>
      <c r="C33" s="240" t="s">
        <v>80</v>
      </c>
      <c r="D33" s="240" t="s">
        <v>81</v>
      </c>
      <c r="E33" s="240">
        <v>3</v>
      </c>
      <c r="F33" s="240" t="s">
        <v>33</v>
      </c>
      <c r="G33" s="240" t="s">
        <v>499</v>
      </c>
      <c r="H33" s="475">
        <f>IF(ISTEXT(VLOOKUP($C33,Exch!$D$11:$M$230,H$24,FALSE))=FALSE,VLOOKUP($C33,Exch!$D$11:$M$230,H$24,FALSE),VLOOKUP($C33,Exch!$D$11:$M$230,8,FALSE))</f>
        <v>1.2645137386293333</v>
      </c>
      <c r="J33" s="240">
        <v>73</v>
      </c>
      <c r="K33" s="470">
        <f t="shared" ca="1" si="19"/>
        <v>1.04</v>
      </c>
      <c r="L33" s="470">
        <f t="shared" ca="1" si="19"/>
        <v>1.04</v>
      </c>
      <c r="M33" s="470">
        <f t="shared" ca="1" si="19"/>
        <v>1.02</v>
      </c>
      <c r="N33" s="162"/>
      <c r="O33" s="240" t="s">
        <v>80</v>
      </c>
      <c r="P33" s="478">
        <f t="shared" ca="1" si="20"/>
        <v>0.80080000000000007</v>
      </c>
      <c r="Q33" s="478">
        <f t="shared" ca="1" si="1"/>
        <v>0.80080000000000007</v>
      </c>
      <c r="R33" s="478">
        <f t="shared" ca="1" si="1"/>
        <v>1.6016000000000001</v>
      </c>
      <c r="S33" s="478">
        <f t="shared" ca="1" si="21"/>
        <v>1.6016000000000001</v>
      </c>
      <c r="T33" s="478">
        <f t="shared" ca="1" si="2"/>
        <v>1.6016000000000001</v>
      </c>
      <c r="U33" s="478">
        <f t="shared" ca="1" si="2"/>
        <v>1.6016000000000001</v>
      </c>
      <c r="V33" s="478">
        <f t="shared" ca="1" si="2"/>
        <v>2.4024000000000001</v>
      </c>
      <c r="W33" s="478">
        <f t="shared" ca="1" si="2"/>
        <v>4.0040000000000004</v>
      </c>
      <c r="X33" s="478">
        <f t="shared" ca="1" si="22"/>
        <v>1.5708</v>
      </c>
      <c r="Y33" s="478">
        <f t="shared" ca="1" si="3"/>
        <v>1.5708</v>
      </c>
      <c r="Z33" s="478">
        <f t="shared" ca="1" si="3"/>
        <v>1.5708</v>
      </c>
      <c r="AA33" s="478">
        <f t="shared" ca="1" si="3"/>
        <v>2.3562000000000003</v>
      </c>
      <c r="AB33" s="478">
        <f t="shared" ca="1" si="3"/>
        <v>3.927</v>
      </c>
      <c r="AC33" s="478">
        <f t="shared" ca="1" si="3"/>
        <v>3.927</v>
      </c>
      <c r="AD33" s="478">
        <f t="shared" ca="1" si="3"/>
        <v>5.4977999999999998</v>
      </c>
      <c r="AE33" s="472"/>
      <c r="AF33" s="472" t="s">
        <v>80</v>
      </c>
      <c r="AG33" s="471">
        <f t="shared" ca="1" si="23"/>
        <v>0.633286911432</v>
      </c>
      <c r="AH33" s="471">
        <f t="shared" ca="1" si="24"/>
        <v>0.633286911432</v>
      </c>
      <c r="AI33" s="471">
        <f t="shared" ca="1" si="25"/>
        <v>1.266573822864</v>
      </c>
      <c r="AJ33" s="471">
        <f t="shared" ca="1" si="26"/>
        <v>1.266573822864</v>
      </c>
      <c r="AK33" s="471">
        <f t="shared" ca="1" si="27"/>
        <v>1.266573822864</v>
      </c>
      <c r="AL33" s="471">
        <f t="shared" ca="1" si="28"/>
        <v>1.266573822864</v>
      </c>
      <c r="AM33" s="471">
        <f t="shared" ca="1" si="29"/>
        <v>1.8998607342960001</v>
      </c>
      <c r="AN33" s="471">
        <f t="shared" ca="1" si="30"/>
        <v>3.1664345571600001</v>
      </c>
      <c r="AO33" s="471">
        <f t="shared" ca="1" si="31"/>
        <v>1.2422166339630001</v>
      </c>
      <c r="AP33" s="471">
        <f t="shared" ca="1" si="32"/>
        <v>1.2422166339630001</v>
      </c>
      <c r="AQ33" s="471">
        <f t="shared" ca="1" si="33"/>
        <v>1.2422166339630001</v>
      </c>
      <c r="AR33" s="471">
        <f t="shared" ca="1" si="34"/>
        <v>1.863324950944</v>
      </c>
      <c r="AS33" s="471">
        <f t="shared" ca="1" si="35"/>
        <v>3.1055415849069998</v>
      </c>
      <c r="AT33" s="471">
        <f t="shared" ca="1" si="36"/>
        <v>3.1055415849069998</v>
      </c>
      <c r="AU33" s="471">
        <f t="shared" ca="1" si="37"/>
        <v>4.3477582188700001</v>
      </c>
      <c r="AW33" s="472">
        <v>28.899959055546002</v>
      </c>
      <c r="AX33" s="473">
        <f t="shared" ca="1" si="38"/>
        <v>27.547980647293002</v>
      </c>
      <c r="AY33" s="258">
        <f t="shared" ca="1" si="39"/>
        <v>1.3519784082530002</v>
      </c>
      <c r="AZ33" s="487">
        <f t="shared" ca="1" si="40"/>
        <v>0.95321867392080095</v>
      </c>
    </row>
    <row r="34" spans="2:52" x14ac:dyDescent="0.2">
      <c r="B34" s="240">
        <v>4</v>
      </c>
      <c r="C34" s="240" t="s">
        <v>82</v>
      </c>
      <c r="D34" s="240" t="s">
        <v>83</v>
      </c>
      <c r="E34" s="240">
        <v>4</v>
      </c>
      <c r="F34" s="240" t="s">
        <v>33</v>
      </c>
      <c r="G34" s="240" t="s">
        <v>502</v>
      </c>
      <c r="H34" s="475">
        <f>IF(ISTEXT(VLOOKUP($C34,Exch!$D$11:$M$230,H$24,FALSE))=FALSE,VLOOKUP($C34,Exch!$D$11:$M$230,H$24,FALSE),VLOOKUP($C34,Exch!$D$11:$M$230,8,FALSE))</f>
        <v>1.7997848443333331</v>
      </c>
      <c r="J34" s="240">
        <v>73</v>
      </c>
      <c r="K34" s="470">
        <f t="shared" ca="1" si="19"/>
        <v>1.04</v>
      </c>
      <c r="L34" s="470">
        <f t="shared" ca="1" si="19"/>
        <v>1.04</v>
      </c>
      <c r="M34" s="470">
        <f t="shared" ca="1" si="19"/>
        <v>1.02</v>
      </c>
      <c r="N34" s="162"/>
      <c r="O34" s="240" t="s">
        <v>82</v>
      </c>
      <c r="P34" s="478">
        <f t="shared" ca="1" si="20"/>
        <v>1.0920000000000001</v>
      </c>
      <c r="Q34" s="478">
        <f t="shared" ca="1" si="1"/>
        <v>1.3104</v>
      </c>
      <c r="R34" s="478">
        <f t="shared" ca="1" si="1"/>
        <v>1.9656000000000002</v>
      </c>
      <c r="S34" s="478">
        <f t="shared" ca="1" si="21"/>
        <v>1.0920000000000001</v>
      </c>
      <c r="T34" s="478">
        <f t="shared" ca="1" si="2"/>
        <v>1.3104</v>
      </c>
      <c r="U34" s="478">
        <f t="shared" ca="1" si="2"/>
        <v>1.9656000000000002</v>
      </c>
      <c r="V34" s="478">
        <f t="shared" ca="1" si="2"/>
        <v>3.2214</v>
      </c>
      <c r="W34" s="478">
        <f t="shared" ca="1" si="2"/>
        <v>5.1324000000000005</v>
      </c>
      <c r="X34" s="478">
        <f t="shared" ca="1" si="22"/>
        <v>1.0710000000000002</v>
      </c>
      <c r="Y34" s="478">
        <f t="shared" ca="1" si="3"/>
        <v>1.2852000000000001</v>
      </c>
      <c r="Z34" s="478">
        <f t="shared" ca="1" si="3"/>
        <v>1.9278000000000002</v>
      </c>
      <c r="AA34" s="478">
        <f t="shared" ca="1" si="3"/>
        <v>3.1594500000000001</v>
      </c>
      <c r="AB34" s="478">
        <f t="shared" ca="1" si="3"/>
        <v>5.0337000000000005</v>
      </c>
      <c r="AC34" s="478">
        <f t="shared" ca="1" si="3"/>
        <v>5.40855</v>
      </c>
      <c r="AD34" s="478">
        <f t="shared" ca="1" si="3"/>
        <v>5.40855</v>
      </c>
      <c r="AE34" s="472"/>
      <c r="AF34" s="472" t="s">
        <v>82</v>
      </c>
      <c r="AG34" s="471">
        <f t="shared" ca="1" si="23"/>
        <v>0.60673919076399996</v>
      </c>
      <c r="AH34" s="471">
        <f t="shared" ca="1" si="24"/>
        <v>0.72808702891699995</v>
      </c>
      <c r="AI34" s="471">
        <f t="shared" ca="1" si="25"/>
        <v>1.0921305433749999</v>
      </c>
      <c r="AJ34" s="471">
        <f t="shared" ca="1" si="26"/>
        <v>0.60673919076399996</v>
      </c>
      <c r="AK34" s="471">
        <f t="shared" ca="1" si="27"/>
        <v>0.72808702891699995</v>
      </c>
      <c r="AL34" s="471">
        <f t="shared" ca="1" si="28"/>
        <v>1.0921305433749999</v>
      </c>
      <c r="AM34" s="471">
        <f t="shared" ca="1" si="29"/>
        <v>1.7898806127539999</v>
      </c>
      <c r="AN34" s="471">
        <f t="shared" ca="1" si="30"/>
        <v>2.8516741965899999</v>
      </c>
      <c r="AO34" s="471">
        <f t="shared" ca="1" si="31"/>
        <v>0.595071129403</v>
      </c>
      <c r="AP34" s="471">
        <f t="shared" ca="1" si="32"/>
        <v>0.71408535528399997</v>
      </c>
      <c r="AQ34" s="471">
        <f t="shared" ca="1" si="33"/>
        <v>1.071128032926</v>
      </c>
      <c r="AR34" s="471">
        <f t="shared" ca="1" si="34"/>
        <v>1.755459831739</v>
      </c>
      <c r="AS34" s="471">
        <f t="shared" ca="1" si="35"/>
        <v>2.7968343081949998</v>
      </c>
      <c r="AT34" s="471">
        <f t="shared" ca="1" si="36"/>
        <v>3.0051092034860001</v>
      </c>
      <c r="AU34" s="471">
        <f t="shared" ca="1" si="37"/>
        <v>3.0051092034860001</v>
      </c>
      <c r="AW34" s="472">
        <v>23.678165077873999</v>
      </c>
      <c r="AX34" s="473">
        <f t="shared" ca="1" si="38"/>
        <v>22.438265399974998</v>
      </c>
      <c r="AY34" s="258">
        <f t="shared" ca="1" si="39"/>
        <v>1.2398996778990004</v>
      </c>
      <c r="AZ34" s="487">
        <f t="shared" ca="1" si="40"/>
        <v>0.94763531406166179</v>
      </c>
    </row>
    <row r="35" spans="2:52" x14ac:dyDescent="0.2">
      <c r="B35" s="240">
        <v>5</v>
      </c>
      <c r="C35" s="240" t="s">
        <v>84</v>
      </c>
      <c r="D35" s="240" t="s">
        <v>85</v>
      </c>
      <c r="E35" s="240">
        <v>5</v>
      </c>
      <c r="F35" s="240" t="s">
        <v>33</v>
      </c>
      <c r="G35" s="240" t="s">
        <v>503</v>
      </c>
      <c r="H35" s="475">
        <f>IF(ISTEXT(VLOOKUP($C35,Exch!$D$11:$M$230,H$24,FALSE))=FALSE,VLOOKUP($C35,Exch!$D$11:$M$230,H$24,FALSE),VLOOKUP($C35,Exch!$D$11:$M$230,8,FALSE))</f>
        <v>1.3455428162500003</v>
      </c>
      <c r="J35" s="240">
        <v>73</v>
      </c>
      <c r="K35" s="470">
        <f t="shared" ca="1" si="19"/>
        <v>1.04</v>
      </c>
      <c r="L35" s="470">
        <f t="shared" ca="1" si="19"/>
        <v>1.04</v>
      </c>
      <c r="M35" s="470">
        <f t="shared" ca="1" si="19"/>
        <v>1.02</v>
      </c>
      <c r="N35" s="162"/>
      <c r="O35" s="240" t="s">
        <v>84</v>
      </c>
      <c r="P35" s="478">
        <f t="shared" ca="1" si="20"/>
        <v>1.04</v>
      </c>
      <c r="Q35" s="478">
        <f t="shared" ca="1" si="1"/>
        <v>1.04</v>
      </c>
      <c r="R35" s="478">
        <f t="shared" ca="1" si="1"/>
        <v>1.04</v>
      </c>
      <c r="S35" s="478">
        <f t="shared" ca="1" si="21"/>
        <v>2.08</v>
      </c>
      <c r="T35" s="478">
        <f t="shared" ca="1" si="2"/>
        <v>2.08</v>
      </c>
      <c r="U35" s="478">
        <f t="shared" ca="1" si="2"/>
        <v>2.08</v>
      </c>
      <c r="V35" s="478">
        <f t="shared" ca="1" si="2"/>
        <v>2.08</v>
      </c>
      <c r="W35" s="478">
        <f t="shared" ca="1" si="2"/>
        <v>2.08</v>
      </c>
      <c r="X35" s="478">
        <f t="shared" ca="1" si="22"/>
        <v>9.18</v>
      </c>
      <c r="Y35" s="478">
        <f t="shared" ca="1" si="3"/>
        <v>9.18</v>
      </c>
      <c r="Z35" s="478">
        <f t="shared" ca="1" si="3"/>
        <v>9.18</v>
      </c>
      <c r="AA35" s="478">
        <f t="shared" ca="1" si="3"/>
        <v>9.18</v>
      </c>
      <c r="AB35" s="478">
        <f t="shared" ca="1" si="3"/>
        <v>9.18</v>
      </c>
      <c r="AC35" s="478">
        <f t="shared" ca="1" si="3"/>
        <v>9.18</v>
      </c>
      <c r="AD35" s="478">
        <f t="shared" ca="1" si="3"/>
        <v>9.18</v>
      </c>
      <c r="AE35" s="472"/>
      <c r="AF35" s="472" t="s">
        <v>84</v>
      </c>
      <c r="AG35" s="471">
        <f t="shared" ca="1" si="23"/>
        <v>0.77292226411499998</v>
      </c>
      <c r="AH35" s="471">
        <f t="shared" ca="1" si="24"/>
        <v>0.77292226411499998</v>
      </c>
      <c r="AI35" s="471">
        <f t="shared" ca="1" si="25"/>
        <v>0.77292226411499998</v>
      </c>
      <c r="AJ35" s="471">
        <f t="shared" ca="1" si="26"/>
        <v>1.545844528231</v>
      </c>
      <c r="AK35" s="471">
        <f t="shared" ca="1" si="27"/>
        <v>1.545844528231</v>
      </c>
      <c r="AL35" s="471">
        <f t="shared" ca="1" si="28"/>
        <v>1.545844528231</v>
      </c>
      <c r="AM35" s="471">
        <f t="shared" ca="1" si="29"/>
        <v>1.545844528231</v>
      </c>
      <c r="AN35" s="471">
        <f t="shared" ca="1" si="30"/>
        <v>1.545844528231</v>
      </c>
      <c r="AO35" s="471">
        <f t="shared" ca="1" si="31"/>
        <v>6.8225253697869999</v>
      </c>
      <c r="AP35" s="471">
        <f t="shared" ca="1" si="32"/>
        <v>6.8225253697869999</v>
      </c>
      <c r="AQ35" s="471">
        <f t="shared" ca="1" si="33"/>
        <v>6.8225253697869999</v>
      </c>
      <c r="AR35" s="471">
        <f t="shared" ca="1" si="34"/>
        <v>6.8225253697869999</v>
      </c>
      <c r="AS35" s="471">
        <f t="shared" ca="1" si="35"/>
        <v>6.8225253697869999</v>
      </c>
      <c r="AT35" s="471">
        <f t="shared" ca="1" si="36"/>
        <v>6.8225253697869999</v>
      </c>
      <c r="AU35" s="471">
        <f t="shared" ca="1" si="37"/>
        <v>6.8225253697869999</v>
      </c>
      <c r="AW35" s="472">
        <v>53.957728379633998</v>
      </c>
      <c r="AX35" s="473">
        <f t="shared" ca="1" si="38"/>
        <v>57.805667022009011</v>
      </c>
      <c r="AY35" s="258">
        <f t="shared" ca="1" si="39"/>
        <v>-3.8479386423750128</v>
      </c>
      <c r="AZ35" s="487">
        <f t="shared" ca="1" si="40"/>
        <v>1.071313948120681</v>
      </c>
    </row>
    <row r="36" spans="2:52" x14ac:dyDescent="0.2">
      <c r="B36" s="240">
        <v>6</v>
      </c>
      <c r="C36" s="240" t="s">
        <v>86</v>
      </c>
      <c r="D36" s="240" t="s">
        <v>87</v>
      </c>
      <c r="E36" s="240">
        <v>6</v>
      </c>
      <c r="F36" s="240" t="s">
        <v>33</v>
      </c>
      <c r="G36" s="240" t="s">
        <v>499</v>
      </c>
      <c r="H36" s="475">
        <f>IF(ISTEXT(VLOOKUP($C36,Exch!$D$11:$M$230,H$24,FALSE))=FALSE,VLOOKUP($C36,Exch!$D$11:$M$230,H$24,FALSE),VLOOKUP($C36,Exch!$D$11:$M$230,8,FALSE))</f>
        <v>1.2645137386293333</v>
      </c>
      <c r="J36" s="240">
        <v>73</v>
      </c>
      <c r="K36" s="470">
        <f t="shared" ca="1" si="19"/>
        <v>1.04</v>
      </c>
      <c r="L36" s="470">
        <f t="shared" ca="1" si="19"/>
        <v>1.04</v>
      </c>
      <c r="M36" s="470">
        <f t="shared" ca="1" si="19"/>
        <v>1.02</v>
      </c>
      <c r="N36" s="162"/>
      <c r="O36" s="240" t="s">
        <v>86</v>
      </c>
      <c r="P36" s="488">
        <v>0.6</v>
      </c>
      <c r="Q36" s="488">
        <v>0.9</v>
      </c>
      <c r="R36" s="488">
        <v>1.45</v>
      </c>
      <c r="S36" s="488">
        <v>1.45</v>
      </c>
      <c r="T36" s="488">
        <v>1.45</v>
      </c>
      <c r="U36" s="488">
        <v>1.45</v>
      </c>
      <c r="V36" s="488">
        <v>1.45</v>
      </c>
      <c r="W36" s="488">
        <v>1.45</v>
      </c>
      <c r="X36" s="488">
        <v>2.4</v>
      </c>
      <c r="Y36" s="488">
        <v>2.4</v>
      </c>
      <c r="Z36" s="488">
        <v>2.4</v>
      </c>
      <c r="AA36" s="488">
        <v>2.4</v>
      </c>
      <c r="AB36" s="488">
        <v>4.5999999999999996</v>
      </c>
      <c r="AC36" s="488">
        <v>4.5999999999999996</v>
      </c>
      <c r="AD36" s="488">
        <v>4.5999999999999996</v>
      </c>
      <c r="AE36" s="472"/>
      <c r="AF36" s="472" t="s">
        <v>86</v>
      </c>
      <c r="AG36" s="471">
        <f t="shared" si="23"/>
        <v>0.47449069288099999</v>
      </c>
      <c r="AH36" s="471">
        <f t="shared" si="24"/>
        <v>0.71173603932200002</v>
      </c>
      <c r="AI36" s="471">
        <f t="shared" si="25"/>
        <v>1.14668584113</v>
      </c>
      <c r="AJ36" s="471">
        <f t="shared" si="26"/>
        <v>1.14668584113</v>
      </c>
      <c r="AK36" s="471">
        <f t="shared" si="27"/>
        <v>1.14668584113</v>
      </c>
      <c r="AL36" s="471">
        <f t="shared" si="28"/>
        <v>1.14668584113</v>
      </c>
      <c r="AM36" s="471">
        <f t="shared" si="29"/>
        <v>1.14668584113</v>
      </c>
      <c r="AN36" s="471">
        <f t="shared" si="30"/>
        <v>1.14668584113</v>
      </c>
      <c r="AO36" s="471">
        <f t="shared" si="31"/>
        <v>1.897962771525</v>
      </c>
      <c r="AP36" s="471">
        <f t="shared" si="32"/>
        <v>1.897962771525</v>
      </c>
      <c r="AQ36" s="471">
        <f t="shared" si="33"/>
        <v>1.897962771525</v>
      </c>
      <c r="AR36" s="471">
        <f t="shared" si="34"/>
        <v>1.897962771525</v>
      </c>
      <c r="AS36" s="471">
        <f t="shared" si="35"/>
        <v>3.637761978756</v>
      </c>
      <c r="AT36" s="471">
        <f t="shared" si="36"/>
        <v>3.637761978756</v>
      </c>
      <c r="AU36" s="471">
        <f t="shared" si="37"/>
        <v>3.637761978756</v>
      </c>
      <c r="AW36" s="472">
        <v>28.661116418727996</v>
      </c>
      <c r="AX36" s="473">
        <f t="shared" si="38"/>
        <v>26.571478801350999</v>
      </c>
      <c r="AY36" s="258">
        <f t="shared" si="39"/>
        <v>2.0896376173769973</v>
      </c>
      <c r="AZ36" s="487">
        <f t="shared" si="40"/>
        <v>0.9270915484641914</v>
      </c>
    </row>
    <row r="37" spans="2:52" x14ac:dyDescent="0.2">
      <c r="B37" s="240">
        <v>7</v>
      </c>
      <c r="C37" s="240" t="s">
        <v>88</v>
      </c>
      <c r="D37" s="240" t="s">
        <v>89</v>
      </c>
      <c r="E37" s="240">
        <v>7</v>
      </c>
      <c r="F37" s="240" t="s">
        <v>33</v>
      </c>
      <c r="G37" s="240" t="s">
        <v>504</v>
      </c>
      <c r="H37" s="475">
        <f>IF(ISTEXT(VLOOKUP($C37,Exch!$D$11:$M$230,H$24,FALSE))=FALSE,VLOOKUP($C37,Exch!$D$11:$M$230,H$24,FALSE),VLOOKUP($C37,Exch!$D$11:$M$230,8,FALSE))</f>
        <v>9.4312990594166681</v>
      </c>
      <c r="J37" s="240">
        <v>73</v>
      </c>
      <c r="K37" s="470">
        <f t="shared" ca="1" si="19"/>
        <v>1.04</v>
      </c>
      <c r="L37" s="470">
        <f t="shared" ca="1" si="19"/>
        <v>1.04</v>
      </c>
      <c r="M37" s="470">
        <f t="shared" ca="1" si="19"/>
        <v>1.02</v>
      </c>
      <c r="N37" s="162"/>
      <c r="O37" s="240" t="s">
        <v>88</v>
      </c>
      <c r="P37" s="478">
        <f t="shared" ca="1" si="20"/>
        <v>9.36</v>
      </c>
      <c r="Q37" s="478">
        <f t="shared" ca="1" si="1"/>
        <v>9.36</v>
      </c>
      <c r="R37" s="478">
        <f t="shared" ca="1" si="1"/>
        <v>18.72</v>
      </c>
      <c r="S37" s="478">
        <f t="shared" ca="1" si="21"/>
        <v>9.36</v>
      </c>
      <c r="T37" s="478">
        <f t="shared" ca="1" si="2"/>
        <v>9.36</v>
      </c>
      <c r="U37" s="478">
        <f t="shared" ca="1" si="2"/>
        <v>18.72</v>
      </c>
      <c r="V37" s="478">
        <f t="shared" ca="1" si="2"/>
        <v>29.12</v>
      </c>
      <c r="W37" s="478">
        <f t="shared" ca="1" si="2"/>
        <v>40.04</v>
      </c>
      <c r="X37" s="478">
        <f t="shared" ca="1" si="22"/>
        <v>9.18</v>
      </c>
      <c r="Y37" s="478">
        <f t="shared" ca="1" si="3"/>
        <v>9.18</v>
      </c>
      <c r="Z37" s="478">
        <f t="shared" ca="1" si="3"/>
        <v>18.36</v>
      </c>
      <c r="AA37" s="478">
        <f t="shared" ca="1" si="3"/>
        <v>28.560000000000002</v>
      </c>
      <c r="AB37" s="478">
        <f t="shared" ca="1" si="3"/>
        <v>39.270000000000003</v>
      </c>
      <c r="AC37" s="478">
        <f t="shared" ca="1" si="3"/>
        <v>49.980000000000004</v>
      </c>
      <c r="AD37" s="478">
        <f t="shared" ca="1" si="3"/>
        <v>61.2</v>
      </c>
      <c r="AE37" s="472"/>
      <c r="AF37" s="472" t="s">
        <v>88</v>
      </c>
      <c r="AG37" s="471">
        <f t="shared" ca="1" si="23"/>
        <v>0.99244016556299997</v>
      </c>
      <c r="AH37" s="471">
        <f t="shared" ca="1" si="24"/>
        <v>0.99244016556299997</v>
      </c>
      <c r="AI37" s="471">
        <f t="shared" ca="1" si="25"/>
        <v>1.9848803311259999</v>
      </c>
      <c r="AJ37" s="471">
        <f t="shared" ca="1" si="26"/>
        <v>0.99244016556299997</v>
      </c>
      <c r="AK37" s="471">
        <f t="shared" ca="1" si="27"/>
        <v>0.99244016556299997</v>
      </c>
      <c r="AL37" s="471">
        <f t="shared" ca="1" si="28"/>
        <v>1.9848803311259999</v>
      </c>
      <c r="AM37" s="471">
        <f t="shared" ca="1" si="29"/>
        <v>3.087591626195</v>
      </c>
      <c r="AN37" s="471">
        <f t="shared" ca="1" si="30"/>
        <v>4.2454384860190002</v>
      </c>
      <c r="AO37" s="471">
        <f t="shared" ca="1" si="31"/>
        <v>0.97335477776400003</v>
      </c>
      <c r="AP37" s="471">
        <f t="shared" ca="1" si="32"/>
        <v>0.97335477776400003</v>
      </c>
      <c r="AQ37" s="471">
        <f t="shared" ca="1" si="33"/>
        <v>1.946709555527</v>
      </c>
      <c r="AR37" s="471">
        <f t="shared" ca="1" si="34"/>
        <v>3.028214864153</v>
      </c>
      <c r="AS37" s="471">
        <f t="shared" ca="1" si="35"/>
        <v>4.1637954382110003</v>
      </c>
      <c r="AT37" s="471">
        <f t="shared" ca="1" si="36"/>
        <v>5.2993760122679996</v>
      </c>
      <c r="AU37" s="471">
        <f t="shared" ca="1" si="37"/>
        <v>6.4890318517569998</v>
      </c>
      <c r="AW37" s="472">
        <v>40.106844634107006</v>
      </c>
      <c r="AX37" s="473">
        <f t="shared" ca="1" si="38"/>
        <v>38.146388714162001</v>
      </c>
      <c r="AY37" s="258">
        <f t="shared" ca="1" si="39"/>
        <v>1.9604559199450051</v>
      </c>
      <c r="AZ37" s="487">
        <f t="shared" ca="1" si="40"/>
        <v>0.95111916836564536</v>
      </c>
    </row>
    <row r="38" spans="2:52" x14ac:dyDescent="0.2">
      <c r="B38" s="240">
        <v>8</v>
      </c>
      <c r="C38" s="240" t="s">
        <v>90</v>
      </c>
      <c r="D38" s="240" t="s">
        <v>91</v>
      </c>
      <c r="E38" s="240">
        <v>8</v>
      </c>
      <c r="F38" s="240" t="s">
        <v>33</v>
      </c>
      <c r="G38" s="240" t="s">
        <v>499</v>
      </c>
      <c r="H38" s="475">
        <f>IF(ISTEXT(VLOOKUP($C38,Exch!$D$11:$M$230,H$24,FALSE))=FALSE,VLOOKUP($C38,Exch!$D$11:$M$230,H$24,FALSE),VLOOKUP($C38,Exch!$D$11:$M$230,8,FALSE))</f>
        <v>1.2645137386293333</v>
      </c>
      <c r="J38" s="240">
        <v>73</v>
      </c>
      <c r="K38" s="470">
        <f t="shared" ca="1" si="19"/>
        <v>1.04</v>
      </c>
      <c r="L38" s="470">
        <f t="shared" ca="1" si="19"/>
        <v>1.04</v>
      </c>
      <c r="M38" s="470">
        <f t="shared" ca="1" si="19"/>
        <v>1.02</v>
      </c>
      <c r="N38" s="162"/>
      <c r="O38" s="240" t="s">
        <v>90</v>
      </c>
      <c r="P38" s="478">
        <f t="shared" ca="1" si="20"/>
        <v>0.38480000000000003</v>
      </c>
      <c r="Q38" s="478">
        <f t="shared" ca="1" si="1"/>
        <v>0.54080000000000006</v>
      </c>
      <c r="R38" s="478">
        <f t="shared" ca="1" si="1"/>
        <v>0.93600000000000005</v>
      </c>
      <c r="S38" s="478">
        <f t="shared" ca="1" si="21"/>
        <v>0.38480000000000003</v>
      </c>
      <c r="T38" s="478">
        <f t="shared" ca="1" si="2"/>
        <v>0.54080000000000006</v>
      </c>
      <c r="U38" s="478">
        <f t="shared" ca="1" si="2"/>
        <v>0.93600000000000005</v>
      </c>
      <c r="V38" s="478">
        <f t="shared" ca="1" si="2"/>
        <v>2.08</v>
      </c>
      <c r="W38" s="478">
        <f t="shared" ca="1" si="2"/>
        <v>2.08</v>
      </c>
      <c r="X38" s="478">
        <f t="shared" ca="1" si="22"/>
        <v>0.37740000000000001</v>
      </c>
      <c r="Y38" s="478">
        <f t="shared" ca="1" si="3"/>
        <v>0.53039999999999998</v>
      </c>
      <c r="Z38" s="478">
        <f t="shared" ca="1" si="3"/>
        <v>0.91800000000000004</v>
      </c>
      <c r="AA38" s="478">
        <f t="shared" ca="1" si="3"/>
        <v>2.04</v>
      </c>
      <c r="AB38" s="478">
        <f t="shared" ca="1" si="3"/>
        <v>2.04</v>
      </c>
      <c r="AC38" s="478">
        <f t="shared" ca="1" si="3"/>
        <v>4.59</v>
      </c>
      <c r="AD38" s="478">
        <f t="shared" ca="1" si="3"/>
        <v>5.202</v>
      </c>
      <c r="AE38" s="472"/>
      <c r="AF38" s="472" t="s">
        <v>90</v>
      </c>
      <c r="AG38" s="471">
        <f t="shared" ca="1" si="23"/>
        <v>0.304306697701</v>
      </c>
      <c r="AH38" s="471">
        <f t="shared" ca="1" si="24"/>
        <v>0.42767427785000001</v>
      </c>
      <c r="AI38" s="471">
        <f t="shared" ca="1" si="25"/>
        <v>0.74020548089500005</v>
      </c>
      <c r="AJ38" s="471">
        <f t="shared" ca="1" si="26"/>
        <v>0.304306697701</v>
      </c>
      <c r="AK38" s="471">
        <f t="shared" ca="1" si="27"/>
        <v>0.42767427785000001</v>
      </c>
      <c r="AL38" s="471">
        <f t="shared" ca="1" si="28"/>
        <v>0.74020548089500005</v>
      </c>
      <c r="AM38" s="471">
        <f t="shared" ca="1" si="29"/>
        <v>1.6449010686550001</v>
      </c>
      <c r="AN38" s="471">
        <f t="shared" ca="1" si="30"/>
        <v>1.6449010686550001</v>
      </c>
      <c r="AO38" s="471">
        <f t="shared" ca="1" si="31"/>
        <v>0.29845464582199999</v>
      </c>
      <c r="AP38" s="471">
        <f t="shared" ca="1" si="32"/>
        <v>0.419449772507</v>
      </c>
      <c r="AQ38" s="471">
        <f t="shared" ca="1" si="33"/>
        <v>0.72597076010799999</v>
      </c>
      <c r="AR38" s="471">
        <f t="shared" ca="1" si="34"/>
        <v>1.6132683557959999</v>
      </c>
      <c r="AS38" s="471">
        <f t="shared" ca="1" si="35"/>
        <v>1.6132683557959999</v>
      </c>
      <c r="AT38" s="471">
        <f t="shared" ca="1" si="36"/>
        <v>3.6298538005409999</v>
      </c>
      <c r="AU38" s="471">
        <f t="shared" ca="1" si="37"/>
        <v>4.1138343072800003</v>
      </c>
      <c r="AW38" s="472">
        <v>19.593626313635003</v>
      </c>
      <c r="AX38" s="473">
        <f t="shared" ca="1" si="38"/>
        <v>18.648275048052</v>
      </c>
      <c r="AY38" s="258">
        <f t="shared" ca="1" si="39"/>
        <v>0.9453512655830032</v>
      </c>
      <c r="AZ38" s="487">
        <f t="shared" ca="1" si="40"/>
        <v>0.95175210293129131</v>
      </c>
    </row>
    <row r="39" spans="2:52" x14ac:dyDescent="0.2">
      <c r="B39" s="240">
        <v>9</v>
      </c>
      <c r="C39" s="240" t="s">
        <v>92</v>
      </c>
      <c r="D39" s="240" t="s">
        <v>93</v>
      </c>
      <c r="E39" s="240">
        <v>9</v>
      </c>
      <c r="F39" s="240" t="s">
        <v>33</v>
      </c>
      <c r="G39" s="240" t="s">
        <v>499</v>
      </c>
      <c r="H39" s="475">
        <f>IF(ISTEXT(VLOOKUP($C39,Exch!$D$11:$M$230,H$24,FALSE))=FALSE,VLOOKUP($C39,Exch!$D$11:$M$230,H$24,FALSE),VLOOKUP($C39,Exch!$D$11:$M$230,8,FALSE))</f>
        <v>1.2645137386293333</v>
      </c>
      <c r="J39" s="240">
        <v>73</v>
      </c>
      <c r="K39" s="470">
        <f t="shared" ca="1" si="19"/>
        <v>1.04</v>
      </c>
      <c r="L39" s="470">
        <f t="shared" ca="1" si="19"/>
        <v>1.04</v>
      </c>
      <c r="M39" s="470">
        <f t="shared" ca="1" si="19"/>
        <v>1.02</v>
      </c>
      <c r="N39" s="162"/>
      <c r="O39" s="240" t="s">
        <v>92</v>
      </c>
      <c r="P39" s="478">
        <f t="shared" ca="1" si="20"/>
        <v>1.04</v>
      </c>
      <c r="Q39" s="478">
        <f t="shared" ca="1" si="1"/>
        <v>1.04</v>
      </c>
      <c r="R39" s="478">
        <f t="shared" ca="1" si="1"/>
        <v>1.04</v>
      </c>
      <c r="S39" s="478">
        <f t="shared" ca="1" si="21"/>
        <v>1.04</v>
      </c>
      <c r="T39" s="478">
        <f t="shared" ca="1" si="2"/>
        <v>1.04</v>
      </c>
      <c r="U39" s="478">
        <f t="shared" ca="1" si="2"/>
        <v>1.456</v>
      </c>
      <c r="V39" s="478">
        <f t="shared" ca="1" si="2"/>
        <v>2.08</v>
      </c>
      <c r="W39" s="478">
        <f t="shared" ca="1" si="2"/>
        <v>4.16</v>
      </c>
      <c r="X39" s="478">
        <f t="shared" ca="1" si="22"/>
        <v>5.0999999999999996</v>
      </c>
      <c r="Y39" s="478">
        <f t="shared" ca="1" si="3"/>
        <v>5.0999999999999996</v>
      </c>
      <c r="Z39" s="478">
        <f t="shared" ca="1" si="3"/>
        <v>5.0999999999999996</v>
      </c>
      <c r="AA39" s="478">
        <f t="shared" ca="1" si="3"/>
        <v>5.0999999999999996</v>
      </c>
      <c r="AB39" s="478">
        <f t="shared" ca="1" si="3"/>
        <v>8.67</v>
      </c>
      <c r="AC39" s="478">
        <f t="shared" ca="1" si="3"/>
        <v>11.73</v>
      </c>
      <c r="AD39" s="478">
        <f t="shared" ca="1" si="3"/>
        <v>17.850000000000001</v>
      </c>
      <c r="AE39" s="472"/>
      <c r="AF39" s="472" t="s">
        <v>92</v>
      </c>
      <c r="AG39" s="471">
        <f t="shared" ca="1" si="23"/>
        <v>0.82245053432699999</v>
      </c>
      <c r="AH39" s="471">
        <f t="shared" ca="1" si="24"/>
        <v>0.82245053432699999</v>
      </c>
      <c r="AI39" s="471">
        <f t="shared" ca="1" si="25"/>
        <v>0.82245053432699999</v>
      </c>
      <c r="AJ39" s="471">
        <f t="shared" ca="1" si="26"/>
        <v>0.82245053432699999</v>
      </c>
      <c r="AK39" s="471">
        <f t="shared" ca="1" si="27"/>
        <v>0.82245053432699999</v>
      </c>
      <c r="AL39" s="471">
        <f t="shared" ca="1" si="28"/>
        <v>1.1514307480579999</v>
      </c>
      <c r="AM39" s="471">
        <f t="shared" ca="1" si="29"/>
        <v>1.6449010686550001</v>
      </c>
      <c r="AN39" s="471">
        <f t="shared" ca="1" si="30"/>
        <v>3.2898021373090001</v>
      </c>
      <c r="AO39" s="471">
        <f t="shared" ca="1" si="31"/>
        <v>4.03317088949</v>
      </c>
      <c r="AP39" s="471">
        <f t="shared" ca="1" si="32"/>
        <v>4.03317088949</v>
      </c>
      <c r="AQ39" s="471">
        <f t="shared" ca="1" si="33"/>
        <v>4.03317088949</v>
      </c>
      <c r="AR39" s="471">
        <f t="shared" ca="1" si="34"/>
        <v>4.03317088949</v>
      </c>
      <c r="AS39" s="471">
        <f t="shared" ca="1" si="35"/>
        <v>6.8563905121330002</v>
      </c>
      <c r="AT39" s="471">
        <f t="shared" ca="1" si="36"/>
        <v>9.2762930458269999</v>
      </c>
      <c r="AU39" s="471">
        <f t="shared" ca="1" si="37"/>
        <v>14.116098113214999</v>
      </c>
      <c r="AW39" s="472">
        <v>59.625358263956997</v>
      </c>
      <c r="AX39" s="473">
        <f t="shared" ca="1" si="38"/>
        <v>56.579851854792011</v>
      </c>
      <c r="AY39" s="258">
        <f t="shared" ca="1" si="39"/>
        <v>3.0455064091649859</v>
      </c>
      <c r="AZ39" s="487">
        <f t="shared" ca="1" si="40"/>
        <v>0.94892263127908172</v>
      </c>
    </row>
    <row r="40" spans="2:52" x14ac:dyDescent="0.2">
      <c r="B40" s="240">
        <v>10</v>
      </c>
      <c r="C40" s="240" t="s">
        <v>462</v>
      </c>
      <c r="D40" s="240" t="s">
        <v>463</v>
      </c>
      <c r="E40" s="240">
        <v>10</v>
      </c>
      <c r="F40" s="240" t="s">
        <v>33</v>
      </c>
      <c r="G40" s="240" t="s">
        <v>504</v>
      </c>
      <c r="H40" s="475">
        <f>IF(ISTEXT(VLOOKUP($C40,Exch!$D$11:$M$230,H$24,FALSE))=FALSE,VLOOKUP($C40,Exch!$D$11:$M$230,H$24,FALSE),VLOOKUP($C40,Exch!$D$11:$M$230,8,FALSE))</f>
        <v>9.4312990594166681</v>
      </c>
      <c r="J40" s="240">
        <v>73</v>
      </c>
      <c r="K40" s="470">
        <f t="shared" ca="1" si="19"/>
        <v>1.04</v>
      </c>
      <c r="L40" s="470">
        <f t="shared" ca="1" si="19"/>
        <v>1.04</v>
      </c>
      <c r="M40" s="470">
        <f t="shared" ca="1" si="19"/>
        <v>1.02</v>
      </c>
      <c r="N40" s="162"/>
      <c r="O40" s="240" t="s">
        <v>462</v>
      </c>
      <c r="P40" s="478">
        <f t="shared" ca="1" si="20"/>
        <v>5.7200000000000006</v>
      </c>
      <c r="Q40" s="478">
        <f t="shared" ca="1" si="1"/>
        <v>9.36</v>
      </c>
      <c r="R40" s="478">
        <f t="shared" ca="1" si="1"/>
        <v>9.36</v>
      </c>
      <c r="S40" s="478">
        <f t="shared" ca="1" si="21"/>
        <v>5.7200000000000006</v>
      </c>
      <c r="T40" s="478">
        <f t="shared" ca="1" si="2"/>
        <v>9.36</v>
      </c>
      <c r="U40" s="478">
        <f t="shared" ca="1" si="2"/>
        <v>9.36</v>
      </c>
      <c r="V40" s="478">
        <f t="shared" ca="1" si="2"/>
        <v>14.56</v>
      </c>
      <c r="W40" s="478">
        <f t="shared" ca="1" si="2"/>
        <v>26</v>
      </c>
      <c r="X40" s="478">
        <f t="shared" ca="1" si="22"/>
        <v>5.61</v>
      </c>
      <c r="Y40" s="478">
        <f t="shared" ca="1" si="3"/>
        <v>9.18</v>
      </c>
      <c r="Z40" s="478">
        <f t="shared" ca="1" si="3"/>
        <v>9.18</v>
      </c>
      <c r="AA40" s="478">
        <f t="shared" ca="1" si="3"/>
        <v>14.280000000000001</v>
      </c>
      <c r="AB40" s="478">
        <f t="shared" ca="1" si="3"/>
        <v>25.5</v>
      </c>
      <c r="AC40" s="478">
        <f t="shared" ca="1" si="3"/>
        <v>35.700000000000003</v>
      </c>
      <c r="AD40" s="478">
        <f t="shared" ca="1" si="3"/>
        <v>45.9</v>
      </c>
      <c r="AE40" s="472"/>
      <c r="AF40" s="472" t="s">
        <v>462</v>
      </c>
      <c r="AG40" s="471">
        <f t="shared" ca="1" si="23"/>
        <v>0.60649121228799996</v>
      </c>
      <c r="AH40" s="471">
        <f t="shared" ca="1" si="24"/>
        <v>0.99244016556299997</v>
      </c>
      <c r="AI40" s="471">
        <f t="shared" ca="1" si="25"/>
        <v>0.99244016556299997</v>
      </c>
      <c r="AJ40" s="471">
        <f t="shared" ca="1" si="26"/>
        <v>0.60649121228799996</v>
      </c>
      <c r="AK40" s="471">
        <f t="shared" ca="1" si="27"/>
        <v>0.99244016556299997</v>
      </c>
      <c r="AL40" s="471">
        <f t="shared" ca="1" si="28"/>
        <v>0.99244016556299997</v>
      </c>
      <c r="AM40" s="471">
        <f t="shared" ca="1" si="29"/>
        <v>1.5437958130980001</v>
      </c>
      <c r="AN40" s="471">
        <f t="shared" ca="1" si="30"/>
        <v>2.7567782376749999</v>
      </c>
      <c r="AO40" s="471">
        <f t="shared" ca="1" si="31"/>
        <v>0.59482791974399996</v>
      </c>
      <c r="AP40" s="471">
        <f t="shared" ca="1" si="32"/>
        <v>0.97335477776400003</v>
      </c>
      <c r="AQ40" s="471">
        <f t="shared" ca="1" si="33"/>
        <v>0.97335477776400003</v>
      </c>
      <c r="AR40" s="471">
        <f t="shared" ca="1" si="34"/>
        <v>1.514107432077</v>
      </c>
      <c r="AS40" s="471">
        <f t="shared" ca="1" si="35"/>
        <v>2.7037632715650002</v>
      </c>
      <c r="AT40" s="471">
        <f t="shared" ca="1" si="36"/>
        <v>3.7852685801920001</v>
      </c>
      <c r="AU40" s="471">
        <f t="shared" ca="1" si="37"/>
        <v>4.8667738888179999</v>
      </c>
      <c r="AW40" s="472">
        <v>26.184039996838997</v>
      </c>
      <c r="AX40" s="473">
        <f t="shared" ca="1" si="38"/>
        <v>24.894767785524998</v>
      </c>
      <c r="AY40" s="258">
        <f t="shared" ca="1" si="39"/>
        <v>1.2892722113139996</v>
      </c>
      <c r="AZ40" s="487">
        <f t="shared" ca="1" si="40"/>
        <v>0.9507611426094047</v>
      </c>
    </row>
    <row r="41" spans="2:52" x14ac:dyDescent="0.2">
      <c r="B41" s="240">
        <v>11</v>
      </c>
      <c r="C41" s="240" t="s">
        <v>94</v>
      </c>
      <c r="D41" s="240" t="s">
        <v>95</v>
      </c>
      <c r="E41" s="240">
        <v>11</v>
      </c>
      <c r="F41" s="240" t="s">
        <v>33</v>
      </c>
      <c r="G41" s="240" t="s">
        <v>499</v>
      </c>
      <c r="H41" s="475">
        <f>IF(ISTEXT(VLOOKUP($C41,Exch!$D$11:$M$230,H$24,FALSE))=FALSE,VLOOKUP($C41,Exch!$D$11:$M$230,H$24,FALSE),VLOOKUP($C41,Exch!$D$11:$M$230,8,FALSE))</f>
        <v>1.2645137386293333</v>
      </c>
      <c r="J41" s="240">
        <v>73</v>
      </c>
      <c r="K41" s="470">
        <f t="shared" ca="1" si="19"/>
        <v>1.04</v>
      </c>
      <c r="L41" s="470">
        <f t="shared" ca="1" si="19"/>
        <v>1.04</v>
      </c>
      <c r="M41" s="470">
        <f t="shared" ca="1" si="19"/>
        <v>1.02</v>
      </c>
      <c r="N41" s="162"/>
      <c r="O41" s="240" t="s">
        <v>94</v>
      </c>
      <c r="P41" s="478">
        <f t="shared" ca="1" si="20"/>
        <v>0.66560000000000008</v>
      </c>
      <c r="Q41" s="478">
        <f t="shared" ca="1" si="1"/>
        <v>1.0816000000000001</v>
      </c>
      <c r="R41" s="478">
        <f t="shared" ca="1" si="1"/>
        <v>1.6120000000000001</v>
      </c>
      <c r="S41" s="478">
        <f t="shared" ca="1" si="21"/>
        <v>0.66560000000000008</v>
      </c>
      <c r="T41" s="478">
        <f t="shared" ca="1" si="2"/>
        <v>1.0816000000000001</v>
      </c>
      <c r="U41" s="478">
        <f t="shared" ca="1" si="2"/>
        <v>1.6120000000000001</v>
      </c>
      <c r="V41" s="478">
        <f t="shared" ca="1" si="2"/>
        <v>2.6415999999999999</v>
      </c>
      <c r="W41" s="478">
        <f t="shared" ca="1" si="2"/>
        <v>3.5880000000000005</v>
      </c>
      <c r="X41" s="478">
        <f t="shared" ca="1" si="22"/>
        <v>0.65280000000000005</v>
      </c>
      <c r="Y41" s="478">
        <f t="shared" ca="1" si="3"/>
        <v>1.0608</v>
      </c>
      <c r="Z41" s="478">
        <f t="shared" ca="1" si="3"/>
        <v>1.5810000000000002</v>
      </c>
      <c r="AA41" s="478">
        <f t="shared" ca="1" si="3"/>
        <v>2.5908000000000002</v>
      </c>
      <c r="AB41" s="478">
        <f t="shared" ca="1" si="3"/>
        <v>3.5190000000000001</v>
      </c>
      <c r="AC41" s="478">
        <f t="shared" ca="1" si="3"/>
        <v>4.5696000000000003</v>
      </c>
      <c r="AD41" s="478">
        <f t="shared" ca="1" si="3"/>
        <v>5.8956</v>
      </c>
      <c r="AE41" s="472"/>
      <c r="AF41" s="472" t="s">
        <v>94</v>
      </c>
      <c r="AG41" s="471">
        <f t="shared" ca="1" si="23"/>
        <v>0.52636834197000004</v>
      </c>
      <c r="AH41" s="471">
        <f t="shared" ca="1" si="24"/>
        <v>0.85534855570000001</v>
      </c>
      <c r="AI41" s="471">
        <f t="shared" ca="1" si="25"/>
        <v>1.2747983282069999</v>
      </c>
      <c r="AJ41" s="471">
        <f t="shared" ca="1" si="26"/>
        <v>0.52636834197000004</v>
      </c>
      <c r="AK41" s="471">
        <f t="shared" ca="1" si="27"/>
        <v>0.85534855570000001</v>
      </c>
      <c r="AL41" s="471">
        <f t="shared" ca="1" si="28"/>
        <v>1.2747983282069999</v>
      </c>
      <c r="AM41" s="471">
        <f t="shared" ca="1" si="29"/>
        <v>2.0890243571920002</v>
      </c>
      <c r="AN41" s="471">
        <f t="shared" ca="1" si="30"/>
        <v>2.837454343429</v>
      </c>
      <c r="AO41" s="471">
        <f t="shared" ca="1" si="31"/>
        <v>0.51624587385499998</v>
      </c>
      <c r="AP41" s="471">
        <f t="shared" ca="1" si="32"/>
        <v>0.83889954501399999</v>
      </c>
      <c r="AQ41" s="471">
        <f t="shared" ca="1" si="33"/>
        <v>1.250282975742</v>
      </c>
      <c r="AR41" s="471">
        <f t="shared" ca="1" si="34"/>
        <v>2.048850811861</v>
      </c>
      <c r="AS41" s="471">
        <f t="shared" ca="1" si="35"/>
        <v>2.782887913748</v>
      </c>
      <c r="AT41" s="471">
        <f t="shared" ca="1" si="36"/>
        <v>3.6137211169830001</v>
      </c>
      <c r="AU41" s="471">
        <f t="shared" ca="1" si="37"/>
        <v>4.6623455482500002</v>
      </c>
      <c r="AW41" s="472">
        <v>27.236590691960998</v>
      </c>
      <c r="AX41" s="473">
        <f t="shared" ca="1" si="38"/>
        <v>25.952742937827999</v>
      </c>
      <c r="AY41" s="258">
        <f t="shared" ca="1" si="39"/>
        <v>1.2838477541329993</v>
      </c>
      <c r="AZ41" s="487">
        <f t="shared" ca="1" si="40"/>
        <v>0.95286312561461917</v>
      </c>
    </row>
    <row r="42" spans="2:52" x14ac:dyDescent="0.2">
      <c r="B42" s="240">
        <v>12</v>
      </c>
      <c r="C42" s="240" t="s">
        <v>96</v>
      </c>
      <c r="D42" s="240" t="s">
        <v>97</v>
      </c>
      <c r="E42" s="240">
        <v>12</v>
      </c>
      <c r="F42" s="240" t="s">
        <v>33</v>
      </c>
      <c r="G42" s="240" t="s">
        <v>505</v>
      </c>
      <c r="H42" s="475">
        <f>IF(ISTEXT(VLOOKUP($C42,Exch!$D$11:$M$230,H$24,FALSE))=FALSE,VLOOKUP($C42,Exch!$D$11:$M$230,H$24,FALSE),VLOOKUP($C42,Exch!$D$11:$M$230,8,FALSE))</f>
        <v>0.91577496029291083</v>
      </c>
      <c r="J42" s="240">
        <v>73</v>
      </c>
      <c r="K42" s="470">
        <f t="shared" ca="1" si="19"/>
        <v>1.04</v>
      </c>
      <c r="L42" s="470">
        <f t="shared" ca="1" si="19"/>
        <v>1.04</v>
      </c>
      <c r="M42" s="470">
        <f t="shared" ca="1" si="19"/>
        <v>1.02</v>
      </c>
      <c r="N42" s="162"/>
      <c r="O42" s="240" t="s">
        <v>96</v>
      </c>
      <c r="P42" s="478">
        <f t="shared" ca="1" si="20"/>
        <v>0.64480000000000004</v>
      </c>
      <c r="Q42" s="478">
        <f t="shared" ca="1" si="1"/>
        <v>0.64480000000000004</v>
      </c>
      <c r="R42" s="478">
        <f t="shared" ca="1" si="1"/>
        <v>0.64480000000000004</v>
      </c>
      <c r="S42" s="478">
        <f t="shared" ca="1" si="21"/>
        <v>0.96720000000000006</v>
      </c>
      <c r="T42" s="478">
        <f t="shared" ca="1" si="2"/>
        <v>0.96720000000000006</v>
      </c>
      <c r="U42" s="478">
        <f t="shared" ca="1" si="2"/>
        <v>0.96720000000000006</v>
      </c>
      <c r="V42" s="478">
        <f t="shared" ca="1" si="2"/>
        <v>1.2896000000000001</v>
      </c>
      <c r="W42" s="478">
        <f t="shared" ca="1" si="2"/>
        <v>1.2896000000000001</v>
      </c>
      <c r="X42" s="478">
        <f t="shared" ca="1" si="22"/>
        <v>3.2640000000000002</v>
      </c>
      <c r="Y42" s="478">
        <f t="shared" ca="1" si="3"/>
        <v>3.2640000000000002</v>
      </c>
      <c r="Z42" s="478">
        <f t="shared" ca="1" si="3"/>
        <v>3.2640000000000002</v>
      </c>
      <c r="AA42" s="478">
        <f t="shared" ca="1" si="3"/>
        <v>3.2640000000000002</v>
      </c>
      <c r="AB42" s="478">
        <f t="shared" ca="1" si="3"/>
        <v>3.2640000000000002</v>
      </c>
      <c r="AC42" s="478">
        <f t="shared" ca="1" si="3"/>
        <v>3.2640000000000002</v>
      </c>
      <c r="AD42" s="478">
        <f t="shared" ca="1" si="3"/>
        <v>5.5590000000000002</v>
      </c>
      <c r="AE42" s="472"/>
      <c r="AF42" s="472" t="s">
        <v>96</v>
      </c>
      <c r="AG42" s="471">
        <f t="shared" ca="1" si="23"/>
        <v>0.70410311261799996</v>
      </c>
      <c r="AH42" s="471">
        <f t="shared" ca="1" si="24"/>
        <v>0.70410311261799996</v>
      </c>
      <c r="AI42" s="471">
        <f t="shared" ca="1" si="25"/>
        <v>0.70410311261799996</v>
      </c>
      <c r="AJ42" s="471">
        <f t="shared" ca="1" si="26"/>
        <v>1.0561546689270001</v>
      </c>
      <c r="AK42" s="471">
        <f t="shared" ca="1" si="27"/>
        <v>1.0561546689270001</v>
      </c>
      <c r="AL42" s="471">
        <f t="shared" ca="1" si="28"/>
        <v>1.0561546689270001</v>
      </c>
      <c r="AM42" s="471">
        <f t="shared" ca="1" si="29"/>
        <v>1.4082062252359999</v>
      </c>
      <c r="AN42" s="471">
        <f t="shared" ca="1" si="30"/>
        <v>1.4082062252359999</v>
      </c>
      <c r="AO42" s="471">
        <f t="shared" ca="1" si="31"/>
        <v>3.564194416231</v>
      </c>
      <c r="AP42" s="471">
        <f t="shared" ca="1" si="32"/>
        <v>3.564194416231</v>
      </c>
      <c r="AQ42" s="471">
        <f t="shared" ca="1" si="33"/>
        <v>3.564194416231</v>
      </c>
      <c r="AR42" s="471">
        <f t="shared" ca="1" si="34"/>
        <v>3.564194416231</v>
      </c>
      <c r="AS42" s="471">
        <f t="shared" ca="1" si="35"/>
        <v>3.564194416231</v>
      </c>
      <c r="AT42" s="471">
        <f t="shared" ca="1" si="36"/>
        <v>3.564194416231</v>
      </c>
      <c r="AU42" s="471">
        <f t="shared" ca="1" si="37"/>
        <v>6.0702686151430001</v>
      </c>
      <c r="AW42" s="472">
        <v>33.941025065951997</v>
      </c>
      <c r="AX42" s="473">
        <f t="shared" ca="1" si="38"/>
        <v>35.552620907635998</v>
      </c>
      <c r="AY42" s="258">
        <f t="shared" ca="1" si="39"/>
        <v>-1.6115958416840002</v>
      </c>
      <c r="AZ42" s="487">
        <f t="shared" ca="1" si="40"/>
        <v>1.0474822383399573</v>
      </c>
    </row>
    <row r="43" spans="2:52" x14ac:dyDescent="0.2">
      <c r="B43" s="240">
        <v>13</v>
      </c>
      <c r="C43" s="240" t="s">
        <v>464</v>
      </c>
      <c r="D43" s="240" t="s">
        <v>465</v>
      </c>
      <c r="E43" s="240">
        <v>13</v>
      </c>
      <c r="F43" s="240" t="s">
        <v>33</v>
      </c>
      <c r="G43" s="240" t="s">
        <v>504</v>
      </c>
      <c r="H43" s="475">
        <f>IF(ISTEXT(VLOOKUP($C43,Exch!$D$11:$M$230,H$24,FALSE))=FALSE,VLOOKUP($C43,Exch!$D$11:$M$230,H$24,FALSE),VLOOKUP($C43,Exch!$D$11:$M$230,8,FALSE))</f>
        <v>9.4312990594166681</v>
      </c>
      <c r="J43" s="240">
        <v>73</v>
      </c>
      <c r="K43" s="470">
        <f t="shared" ca="1" si="19"/>
        <v>1.04</v>
      </c>
      <c r="L43" s="470">
        <f t="shared" ca="1" si="19"/>
        <v>1.04</v>
      </c>
      <c r="M43" s="470">
        <f t="shared" ca="1" si="19"/>
        <v>1.02</v>
      </c>
      <c r="N43" s="162"/>
      <c r="O43" s="240" t="s">
        <v>464</v>
      </c>
      <c r="P43" s="478">
        <f t="shared" ca="1" si="20"/>
        <v>5.7200000000000006</v>
      </c>
      <c r="Q43" s="478">
        <f t="shared" ca="1" si="1"/>
        <v>10.14</v>
      </c>
      <c r="R43" s="478">
        <f t="shared" ca="1" si="1"/>
        <v>10.14</v>
      </c>
      <c r="S43" s="478">
        <f t="shared" ca="1" si="21"/>
        <v>5.7200000000000006</v>
      </c>
      <c r="T43" s="478">
        <f t="shared" ca="1" si="2"/>
        <v>10.14</v>
      </c>
      <c r="U43" s="478">
        <f t="shared" ca="1" si="2"/>
        <v>10.14</v>
      </c>
      <c r="V43" s="478">
        <f t="shared" ca="1" si="2"/>
        <v>20.28</v>
      </c>
      <c r="W43" s="478">
        <f t="shared" ca="1" si="2"/>
        <v>37.96</v>
      </c>
      <c r="X43" s="478">
        <f t="shared" ca="1" si="22"/>
        <v>5.61</v>
      </c>
      <c r="Y43" s="478">
        <f t="shared" ca="1" si="3"/>
        <v>9.9450000000000003</v>
      </c>
      <c r="Z43" s="478">
        <f t="shared" ca="1" si="3"/>
        <v>9.9450000000000003</v>
      </c>
      <c r="AA43" s="478">
        <f t="shared" ca="1" si="3"/>
        <v>19.89</v>
      </c>
      <c r="AB43" s="478">
        <f t="shared" ca="1" si="3"/>
        <v>59.67</v>
      </c>
      <c r="AC43" s="478">
        <f t="shared" ca="1" si="3"/>
        <v>59.67</v>
      </c>
      <c r="AD43" s="478">
        <f t="shared" ca="1" si="3"/>
        <v>92.820000000000007</v>
      </c>
      <c r="AE43" s="472"/>
      <c r="AF43" s="472" t="s">
        <v>464</v>
      </c>
      <c r="AG43" s="471">
        <f t="shared" ca="1" si="23"/>
        <v>0.60649121228799996</v>
      </c>
      <c r="AH43" s="471">
        <f t="shared" ca="1" si="24"/>
        <v>1.075143512693</v>
      </c>
      <c r="AI43" s="471">
        <f t="shared" ca="1" si="25"/>
        <v>1.075143512693</v>
      </c>
      <c r="AJ43" s="471">
        <f t="shared" ca="1" si="26"/>
        <v>0.60649121228799996</v>
      </c>
      <c r="AK43" s="471">
        <f t="shared" ca="1" si="27"/>
        <v>1.075143512693</v>
      </c>
      <c r="AL43" s="471">
        <f t="shared" ca="1" si="28"/>
        <v>1.075143512693</v>
      </c>
      <c r="AM43" s="471">
        <f t="shared" ca="1" si="29"/>
        <v>2.150287025386</v>
      </c>
      <c r="AN43" s="471">
        <f t="shared" ca="1" si="30"/>
        <v>4.0248962270049997</v>
      </c>
      <c r="AO43" s="471">
        <f t="shared" ca="1" si="31"/>
        <v>0.59482791974399996</v>
      </c>
      <c r="AP43" s="471">
        <f t="shared" ca="1" si="32"/>
        <v>1.0544676759110001</v>
      </c>
      <c r="AQ43" s="471">
        <f t="shared" ca="1" si="33"/>
        <v>1.0544676759110001</v>
      </c>
      <c r="AR43" s="471">
        <f t="shared" ca="1" si="34"/>
        <v>2.1089353518210001</v>
      </c>
      <c r="AS43" s="471">
        <f t="shared" ca="1" si="35"/>
        <v>6.3268060554629999</v>
      </c>
      <c r="AT43" s="471">
        <f t="shared" ca="1" si="36"/>
        <v>6.3268060554629999</v>
      </c>
      <c r="AU43" s="471">
        <f t="shared" ca="1" si="37"/>
        <v>9.8416983084979996</v>
      </c>
      <c r="AW43" s="472">
        <v>41.080868003794002</v>
      </c>
      <c r="AX43" s="473">
        <f t="shared" ca="1" si="38"/>
        <v>38.996748770549999</v>
      </c>
      <c r="AY43" s="258">
        <f t="shared" ca="1" si="39"/>
        <v>2.0841192332440031</v>
      </c>
      <c r="AZ43" s="487">
        <f t="shared" ca="1" si="40"/>
        <v>0.94926788710862864</v>
      </c>
    </row>
    <row r="44" spans="2:52" x14ac:dyDescent="0.2">
      <c r="B44" s="240">
        <v>14</v>
      </c>
      <c r="C44" s="240" t="s">
        <v>99</v>
      </c>
      <c r="D44" s="240" t="s">
        <v>100</v>
      </c>
      <c r="E44" s="240">
        <v>14</v>
      </c>
      <c r="F44" s="240" t="s">
        <v>33</v>
      </c>
      <c r="G44" s="240" t="s">
        <v>499</v>
      </c>
      <c r="H44" s="475">
        <f>IF(ISTEXT(VLOOKUP($C44,Exch!$D$11:$M$230,H$24,FALSE))=FALSE,VLOOKUP($C44,Exch!$D$11:$M$230,H$24,FALSE),VLOOKUP($C44,Exch!$D$11:$M$230,8,FALSE))</f>
        <v>1.2645137386293333</v>
      </c>
      <c r="J44" s="240">
        <v>73</v>
      </c>
      <c r="K44" s="470">
        <f t="shared" ca="1" si="19"/>
        <v>1.04</v>
      </c>
      <c r="L44" s="470">
        <f t="shared" ca="1" si="19"/>
        <v>1.04</v>
      </c>
      <c r="M44" s="470">
        <f t="shared" ca="1" si="19"/>
        <v>1.02</v>
      </c>
      <c r="N44" s="162"/>
      <c r="O44" s="240" t="s">
        <v>99</v>
      </c>
      <c r="P44" s="478">
        <f t="shared" ca="1" si="20"/>
        <v>0.74880000000000002</v>
      </c>
      <c r="Q44" s="478">
        <f t="shared" ca="1" si="1"/>
        <v>0.93600000000000005</v>
      </c>
      <c r="R44" s="478">
        <f t="shared" ca="1" si="1"/>
        <v>1.248</v>
      </c>
      <c r="S44" s="478">
        <f t="shared" ca="1" si="21"/>
        <v>1.6640000000000001</v>
      </c>
      <c r="T44" s="478">
        <f t="shared" ca="1" si="2"/>
        <v>1.6640000000000001</v>
      </c>
      <c r="U44" s="478">
        <f t="shared" ca="1" si="2"/>
        <v>1.6640000000000001</v>
      </c>
      <c r="V44" s="478">
        <f t="shared" ca="1" si="2"/>
        <v>2.1840000000000002</v>
      </c>
      <c r="W44" s="478">
        <f t="shared" ca="1" si="2"/>
        <v>2.9119999999999999</v>
      </c>
      <c r="X44" s="478">
        <f t="shared" ca="1" si="22"/>
        <v>1.734</v>
      </c>
      <c r="Y44" s="478">
        <f t="shared" ca="1" si="3"/>
        <v>1.734</v>
      </c>
      <c r="Z44" s="478">
        <f t="shared" ca="1" si="3"/>
        <v>1.734</v>
      </c>
      <c r="AA44" s="478">
        <f t="shared" ca="1" si="3"/>
        <v>2.1420000000000003</v>
      </c>
      <c r="AB44" s="478">
        <f t="shared" ca="1" si="3"/>
        <v>3.2640000000000002</v>
      </c>
      <c r="AC44" s="478">
        <f t="shared" ca="1" si="3"/>
        <v>3.6720000000000002</v>
      </c>
      <c r="AD44" s="478">
        <f t="shared" ca="1" si="3"/>
        <v>4.08</v>
      </c>
      <c r="AE44" s="472"/>
      <c r="AF44" s="472" t="s">
        <v>99</v>
      </c>
      <c r="AG44" s="471">
        <f t="shared" ca="1" si="23"/>
        <v>0.59216438471599997</v>
      </c>
      <c r="AH44" s="471">
        <f t="shared" ca="1" si="24"/>
        <v>0.74020548089500005</v>
      </c>
      <c r="AI44" s="471">
        <f t="shared" ca="1" si="25"/>
        <v>0.98694064119299996</v>
      </c>
      <c r="AJ44" s="471">
        <f t="shared" ca="1" si="26"/>
        <v>1.315920854924</v>
      </c>
      <c r="AK44" s="471">
        <f t="shared" ca="1" si="27"/>
        <v>1.315920854924</v>
      </c>
      <c r="AL44" s="471">
        <f t="shared" ca="1" si="28"/>
        <v>1.315920854924</v>
      </c>
      <c r="AM44" s="471">
        <f t="shared" ca="1" si="29"/>
        <v>1.7271461220869999</v>
      </c>
      <c r="AN44" s="471">
        <f t="shared" ca="1" si="30"/>
        <v>2.302861496117</v>
      </c>
      <c r="AO44" s="471">
        <f t="shared" ca="1" si="31"/>
        <v>1.371278102427</v>
      </c>
      <c r="AP44" s="471">
        <f t="shared" ca="1" si="32"/>
        <v>1.371278102427</v>
      </c>
      <c r="AQ44" s="471">
        <f t="shared" ca="1" si="33"/>
        <v>1.371278102427</v>
      </c>
      <c r="AR44" s="471">
        <f t="shared" ca="1" si="34"/>
        <v>1.693931773586</v>
      </c>
      <c r="AS44" s="471">
        <f t="shared" ca="1" si="35"/>
        <v>2.5812293692739998</v>
      </c>
      <c r="AT44" s="471">
        <f t="shared" ca="1" si="36"/>
        <v>2.9038830404330001</v>
      </c>
      <c r="AU44" s="471">
        <f t="shared" ca="1" si="37"/>
        <v>3.2265367115919998</v>
      </c>
      <c r="AW44" s="472">
        <v>26.033847413675002</v>
      </c>
      <c r="AX44" s="473">
        <f t="shared" ca="1" si="38"/>
        <v>24.816495891946005</v>
      </c>
      <c r="AY44" s="258">
        <f t="shared" ca="1" si="39"/>
        <v>1.2173515217289967</v>
      </c>
      <c r="AZ44" s="487">
        <f t="shared" ca="1" si="40"/>
        <v>0.95323966133835647</v>
      </c>
    </row>
    <row r="45" spans="2:52" x14ac:dyDescent="0.2">
      <c r="B45" s="240">
        <v>15</v>
      </c>
      <c r="C45" s="240" t="s">
        <v>101</v>
      </c>
      <c r="D45" s="240" t="s">
        <v>102</v>
      </c>
      <c r="E45" s="240">
        <v>15</v>
      </c>
      <c r="F45" s="240" t="s">
        <v>33</v>
      </c>
      <c r="G45" s="240" t="s">
        <v>499</v>
      </c>
      <c r="H45" s="475">
        <f>IF(ISTEXT(VLOOKUP($C45,Exch!$D$11:$M$230,H$24,FALSE))=FALSE,VLOOKUP($C45,Exch!$D$11:$M$230,H$24,FALSE),VLOOKUP($C45,Exch!$D$11:$M$230,8,FALSE))</f>
        <v>1.2645137386293333</v>
      </c>
      <c r="J45" s="240">
        <v>73</v>
      </c>
      <c r="K45" s="470">
        <f t="shared" ca="1" si="19"/>
        <v>1.04</v>
      </c>
      <c r="L45" s="470">
        <f t="shared" ca="1" si="19"/>
        <v>1.04</v>
      </c>
      <c r="M45" s="470">
        <f t="shared" ca="1" si="19"/>
        <v>1.02</v>
      </c>
      <c r="N45" s="162"/>
      <c r="O45" s="240" t="s">
        <v>101</v>
      </c>
      <c r="P45" s="478">
        <f t="shared" ca="1" si="20"/>
        <v>0.70720000000000005</v>
      </c>
      <c r="Q45" s="478">
        <f t="shared" ca="1" si="1"/>
        <v>0.70720000000000005</v>
      </c>
      <c r="R45" s="478">
        <f t="shared" ca="1" si="1"/>
        <v>0.70720000000000005</v>
      </c>
      <c r="S45" s="478">
        <f t="shared" ca="1" si="21"/>
        <v>1.248</v>
      </c>
      <c r="T45" s="478">
        <f t="shared" ca="1" si="2"/>
        <v>1.248</v>
      </c>
      <c r="U45" s="478">
        <f t="shared" ca="1" si="2"/>
        <v>1.248</v>
      </c>
      <c r="V45" s="478">
        <f t="shared" ca="1" si="2"/>
        <v>1.716</v>
      </c>
      <c r="W45" s="478">
        <f t="shared" ca="1" si="2"/>
        <v>2.34</v>
      </c>
      <c r="X45" s="478">
        <f t="shared" ca="1" si="22"/>
        <v>2.7540000000000004</v>
      </c>
      <c r="Y45" s="478">
        <f t="shared" ca="1" si="3"/>
        <v>2.7540000000000004</v>
      </c>
      <c r="Z45" s="478">
        <f t="shared" ca="1" si="3"/>
        <v>2.7540000000000004</v>
      </c>
      <c r="AA45" s="478">
        <f t="shared" ca="1" si="3"/>
        <v>3.468</v>
      </c>
      <c r="AB45" s="478">
        <f t="shared" ca="1" si="3"/>
        <v>4.4880000000000004</v>
      </c>
      <c r="AC45" s="478">
        <f t="shared" ca="1" si="3"/>
        <v>7.1400000000000006</v>
      </c>
      <c r="AD45" s="478">
        <f t="shared" ca="1" si="3"/>
        <v>8.4150000000000009</v>
      </c>
      <c r="AE45" s="472"/>
      <c r="AF45" s="472" t="s">
        <v>101</v>
      </c>
      <c r="AG45" s="471">
        <f t="shared" ca="1" si="23"/>
        <v>0.55926636334299995</v>
      </c>
      <c r="AH45" s="471">
        <f t="shared" ca="1" si="24"/>
        <v>0.55926636334299995</v>
      </c>
      <c r="AI45" s="471">
        <f t="shared" ca="1" si="25"/>
        <v>0.55926636334299995</v>
      </c>
      <c r="AJ45" s="471">
        <f t="shared" ca="1" si="26"/>
        <v>0.98694064119299996</v>
      </c>
      <c r="AK45" s="471">
        <f t="shared" ca="1" si="27"/>
        <v>0.98694064119299996</v>
      </c>
      <c r="AL45" s="471">
        <f t="shared" ca="1" si="28"/>
        <v>0.98694064119299996</v>
      </c>
      <c r="AM45" s="471">
        <f t="shared" ca="1" si="29"/>
        <v>1.35704338164</v>
      </c>
      <c r="AN45" s="471">
        <f t="shared" ca="1" si="30"/>
        <v>1.850513702237</v>
      </c>
      <c r="AO45" s="471">
        <f t="shared" ca="1" si="31"/>
        <v>2.1779122803250002</v>
      </c>
      <c r="AP45" s="471">
        <f t="shared" ca="1" si="32"/>
        <v>2.1779122803250002</v>
      </c>
      <c r="AQ45" s="471">
        <f t="shared" ca="1" si="33"/>
        <v>2.1779122803250002</v>
      </c>
      <c r="AR45" s="471">
        <f t="shared" ca="1" si="34"/>
        <v>2.7425562048529999</v>
      </c>
      <c r="AS45" s="471">
        <f t="shared" ca="1" si="35"/>
        <v>3.5491903827510001</v>
      </c>
      <c r="AT45" s="471">
        <f t="shared" ca="1" si="36"/>
        <v>5.6464392452860004</v>
      </c>
      <c r="AU45" s="471">
        <f t="shared" ca="1" si="37"/>
        <v>6.654731967659</v>
      </c>
      <c r="AW45" s="472">
        <v>34.708953186843999</v>
      </c>
      <c r="AX45" s="473">
        <f t="shared" ca="1" si="38"/>
        <v>32.972832739009</v>
      </c>
      <c r="AY45" s="258">
        <f t="shared" ca="1" si="39"/>
        <v>1.736120447834999</v>
      </c>
      <c r="AZ45" s="487">
        <f t="shared" ca="1" si="40"/>
        <v>0.9499806162839548</v>
      </c>
    </row>
    <row r="46" spans="2:52" x14ac:dyDescent="0.2">
      <c r="B46" s="240">
        <v>16</v>
      </c>
      <c r="C46" s="240" t="s">
        <v>103</v>
      </c>
      <c r="D46" s="240" t="s">
        <v>104</v>
      </c>
      <c r="E46" s="240">
        <v>16</v>
      </c>
      <c r="F46" s="240" t="s">
        <v>33</v>
      </c>
      <c r="G46" s="240" t="s">
        <v>506</v>
      </c>
      <c r="H46" s="475">
        <f>IF(ISTEXT(VLOOKUP($C46,Exch!$D$11:$M$230,H$24,FALSE))=FALSE,VLOOKUP($C46,Exch!$D$11:$M$230,H$24,FALSE),VLOOKUP($C46,Exch!$D$11:$M$230,8,FALSE))</f>
        <v>5.4294381358333341</v>
      </c>
      <c r="J46" s="240">
        <v>73</v>
      </c>
      <c r="K46" s="470">
        <f t="shared" ca="1" si="19"/>
        <v>1.04</v>
      </c>
      <c r="L46" s="470">
        <f t="shared" ca="1" si="19"/>
        <v>1.04</v>
      </c>
      <c r="M46" s="470">
        <f t="shared" ca="1" si="19"/>
        <v>1.02</v>
      </c>
      <c r="N46" s="162"/>
      <c r="O46" s="240" t="s">
        <v>103</v>
      </c>
      <c r="P46" s="478">
        <f t="shared" ca="1" si="20"/>
        <v>3.4319999999999999</v>
      </c>
      <c r="Q46" s="478">
        <f t="shared" ca="1" si="1"/>
        <v>3.4319999999999999</v>
      </c>
      <c r="R46" s="478">
        <f t="shared" ca="1" si="1"/>
        <v>4.056</v>
      </c>
      <c r="S46" s="478">
        <f t="shared" ca="1" si="21"/>
        <v>3.4319999999999999</v>
      </c>
      <c r="T46" s="478">
        <f t="shared" ca="1" si="2"/>
        <v>3.4319999999999999</v>
      </c>
      <c r="U46" s="478">
        <f t="shared" ca="1" si="2"/>
        <v>4.056</v>
      </c>
      <c r="V46" s="478">
        <f t="shared" ca="1" si="2"/>
        <v>6.5519999999999996</v>
      </c>
      <c r="W46" s="478">
        <f t="shared" ca="1" si="2"/>
        <v>10.296000000000001</v>
      </c>
      <c r="X46" s="478">
        <f t="shared" ca="1" si="22"/>
        <v>3.3659999999999997</v>
      </c>
      <c r="Y46" s="478">
        <f t="shared" ca="1" si="3"/>
        <v>3.3659999999999997</v>
      </c>
      <c r="Z46" s="478">
        <f t="shared" ca="1" si="3"/>
        <v>3.9779999999999998</v>
      </c>
      <c r="AA46" s="478">
        <f t="shared" ca="1" si="3"/>
        <v>6.4260000000000002</v>
      </c>
      <c r="AB46" s="478">
        <f t="shared" ca="1" si="3"/>
        <v>10.098000000000001</v>
      </c>
      <c r="AC46" s="478">
        <f t="shared" ca="1" si="3"/>
        <v>10.098000000000001</v>
      </c>
      <c r="AD46" s="478">
        <f t="shared" ca="1" si="3"/>
        <v>10.098000000000001</v>
      </c>
      <c r="AE46" s="472"/>
      <c r="AF46" s="472" t="s">
        <v>103</v>
      </c>
      <c r="AG46" s="471">
        <f t="shared" ca="1" si="23"/>
        <v>0.63210960584499998</v>
      </c>
      <c r="AH46" s="471">
        <f t="shared" ca="1" si="24"/>
        <v>0.63210960584499998</v>
      </c>
      <c r="AI46" s="471">
        <f t="shared" ca="1" si="25"/>
        <v>0.74703862508899999</v>
      </c>
      <c r="AJ46" s="471">
        <f t="shared" ca="1" si="26"/>
        <v>0.63210960584499998</v>
      </c>
      <c r="AK46" s="471">
        <f t="shared" ca="1" si="27"/>
        <v>0.63210960584499998</v>
      </c>
      <c r="AL46" s="471">
        <f t="shared" ca="1" si="28"/>
        <v>0.74703862508899999</v>
      </c>
      <c r="AM46" s="471">
        <f t="shared" ca="1" si="29"/>
        <v>1.206754702067</v>
      </c>
      <c r="AN46" s="471">
        <f t="shared" ca="1" si="30"/>
        <v>1.8963288175340001</v>
      </c>
      <c r="AO46" s="471">
        <f t="shared" ca="1" si="31"/>
        <v>0.61995365188600005</v>
      </c>
      <c r="AP46" s="471">
        <f t="shared" ca="1" si="32"/>
        <v>0.61995365188600005</v>
      </c>
      <c r="AQ46" s="471">
        <f t="shared" ca="1" si="33"/>
        <v>0.732672497684</v>
      </c>
      <c r="AR46" s="471">
        <f t="shared" ca="1" si="34"/>
        <v>1.1835478808740001</v>
      </c>
      <c r="AS46" s="471">
        <f t="shared" ca="1" si="35"/>
        <v>1.859860955659</v>
      </c>
      <c r="AT46" s="471">
        <f t="shared" ca="1" si="36"/>
        <v>1.859860955659</v>
      </c>
      <c r="AU46" s="471">
        <f t="shared" ca="1" si="37"/>
        <v>1.859860955659</v>
      </c>
      <c r="AW46" s="472">
        <v>14.853830850894001</v>
      </c>
      <c r="AX46" s="473">
        <f t="shared" ca="1" si="38"/>
        <v>15.861309742466002</v>
      </c>
      <c r="AY46" s="258">
        <f t="shared" ca="1" si="39"/>
        <v>-1.007478891572001</v>
      </c>
      <c r="AZ46" s="487">
        <f t="shared" ca="1" si="40"/>
        <v>1.0678261992939933</v>
      </c>
    </row>
    <row r="47" spans="2:52" x14ac:dyDescent="0.2">
      <c r="B47" s="240">
        <v>17</v>
      </c>
      <c r="C47" s="240" t="s">
        <v>105</v>
      </c>
      <c r="D47" s="240" t="s">
        <v>106</v>
      </c>
      <c r="E47" s="240">
        <v>17</v>
      </c>
      <c r="F47" s="240" t="s">
        <v>33</v>
      </c>
      <c r="G47" s="240" t="s">
        <v>507</v>
      </c>
      <c r="H47" s="475">
        <f>IF(ISTEXT(VLOOKUP($C47,Exch!$D$11:$M$230,H$24,FALSE))=FALSE,VLOOKUP($C47,Exch!$D$11:$M$230,H$24,FALSE),VLOOKUP($C47,Exch!$D$11:$M$230,8,FALSE))</f>
        <v>184.11135855000001</v>
      </c>
      <c r="J47" s="240">
        <v>73</v>
      </c>
      <c r="K47" s="470">
        <f t="shared" ca="1" si="19"/>
        <v>1.04</v>
      </c>
      <c r="L47" s="470">
        <f t="shared" ca="1" si="19"/>
        <v>1.04</v>
      </c>
      <c r="M47" s="470">
        <f t="shared" ca="1" si="19"/>
        <v>1.02</v>
      </c>
      <c r="N47" s="162"/>
      <c r="O47" s="240" t="s">
        <v>105</v>
      </c>
      <c r="P47" s="478">
        <f t="shared" ca="1" si="20"/>
        <v>135.20000000000002</v>
      </c>
      <c r="Q47" s="478">
        <f t="shared" ca="1" si="20"/>
        <v>135.20000000000002</v>
      </c>
      <c r="R47" s="478">
        <f t="shared" ca="1" si="20"/>
        <v>140.4</v>
      </c>
      <c r="S47" s="478">
        <f t="shared" ca="1" si="21"/>
        <v>135.20000000000002</v>
      </c>
      <c r="T47" s="478">
        <f t="shared" ca="1" si="21"/>
        <v>135.20000000000002</v>
      </c>
      <c r="U47" s="478">
        <f t="shared" ca="1" si="21"/>
        <v>140.4</v>
      </c>
      <c r="V47" s="478">
        <f t="shared" ca="1" si="21"/>
        <v>161.20000000000002</v>
      </c>
      <c r="W47" s="478">
        <f t="shared" ca="1" si="21"/>
        <v>234</v>
      </c>
      <c r="X47" s="478">
        <f t="shared" ca="1" si="22"/>
        <v>132.6</v>
      </c>
      <c r="Y47" s="478">
        <f t="shared" ca="1" si="22"/>
        <v>132.6</v>
      </c>
      <c r="Z47" s="478">
        <f t="shared" ca="1" si="22"/>
        <v>137.69999999999999</v>
      </c>
      <c r="AA47" s="478">
        <f t="shared" ca="1" si="22"/>
        <v>158.1</v>
      </c>
      <c r="AB47" s="478">
        <f t="shared" ca="1" si="22"/>
        <v>816</v>
      </c>
      <c r="AC47" s="478">
        <f t="shared" ca="1" si="22"/>
        <v>907.80000000000007</v>
      </c>
      <c r="AD47" s="478">
        <f t="shared" ca="1" si="22"/>
        <v>907.80000000000007</v>
      </c>
      <c r="AE47" s="472"/>
      <c r="AF47" s="472" t="s">
        <v>105</v>
      </c>
      <c r="AG47" s="471">
        <f t="shared" ca="1" si="23"/>
        <v>0.73433818024499997</v>
      </c>
      <c r="AH47" s="471">
        <f t="shared" ca="1" si="24"/>
        <v>0.73433818024499997</v>
      </c>
      <c r="AI47" s="471">
        <f t="shared" ca="1" si="25"/>
        <v>0.76258195640799997</v>
      </c>
      <c r="AJ47" s="471">
        <f t="shared" ca="1" si="26"/>
        <v>0.73433818024499997</v>
      </c>
      <c r="AK47" s="471">
        <f t="shared" ca="1" si="27"/>
        <v>0.73433818024499997</v>
      </c>
      <c r="AL47" s="471">
        <f t="shared" ca="1" si="28"/>
        <v>0.76258195640799997</v>
      </c>
      <c r="AM47" s="471">
        <f t="shared" ca="1" si="29"/>
        <v>0.87555706106099995</v>
      </c>
      <c r="AN47" s="471">
        <f t="shared" ca="1" si="30"/>
        <v>1.2709699273470001</v>
      </c>
      <c r="AO47" s="471">
        <f t="shared" ca="1" si="31"/>
        <v>0.72021629216299998</v>
      </c>
      <c r="AP47" s="471">
        <f t="shared" ca="1" si="32"/>
        <v>0.72021629216299998</v>
      </c>
      <c r="AQ47" s="471">
        <f t="shared" ca="1" si="33"/>
        <v>0.747916918785</v>
      </c>
      <c r="AR47" s="471">
        <f t="shared" ca="1" si="34"/>
        <v>0.85871942527099998</v>
      </c>
      <c r="AS47" s="471">
        <f t="shared" ca="1" si="35"/>
        <v>4.4321002594659999</v>
      </c>
      <c r="AT47" s="471">
        <f t="shared" ca="1" si="36"/>
        <v>4.9307115386550002</v>
      </c>
      <c r="AU47" s="471">
        <f t="shared" ca="1" si="37"/>
        <v>4.9307115386550002</v>
      </c>
      <c r="AW47" s="472">
        <v>23.735268953717998</v>
      </c>
      <c r="AX47" s="473">
        <f t="shared" ca="1" si="38"/>
        <v>23.949635887362</v>
      </c>
      <c r="AY47" s="258">
        <f t="shared" ca="1" si="39"/>
        <v>-0.21436693364400128</v>
      </c>
      <c r="AZ47" s="487">
        <f t="shared" ca="1" si="40"/>
        <v>1.0090315780310728</v>
      </c>
    </row>
    <row r="48" spans="2:52" x14ac:dyDescent="0.2">
      <c r="B48" s="240">
        <v>18</v>
      </c>
      <c r="C48" s="240" t="s">
        <v>107</v>
      </c>
      <c r="D48" s="240" t="s">
        <v>108</v>
      </c>
      <c r="E48" s="240">
        <v>18</v>
      </c>
      <c r="F48" s="240" t="s">
        <v>33</v>
      </c>
      <c r="G48" s="240" t="s">
        <v>499</v>
      </c>
      <c r="H48" s="475">
        <f>IF(ISTEXT(VLOOKUP($C48,Exch!$D$11:$M$230,H$24,FALSE))=FALSE,VLOOKUP($C48,Exch!$D$11:$M$230,H$24,FALSE),VLOOKUP($C48,Exch!$D$11:$M$230,8,FALSE))</f>
        <v>1.2645137386293333</v>
      </c>
      <c r="J48" s="240">
        <v>73</v>
      </c>
      <c r="K48" s="470">
        <f t="shared" ca="1" si="19"/>
        <v>1.04</v>
      </c>
      <c r="L48" s="470">
        <f t="shared" ca="1" si="19"/>
        <v>1.04</v>
      </c>
      <c r="M48" s="470">
        <f t="shared" ca="1" si="19"/>
        <v>1.02</v>
      </c>
      <c r="N48" s="162"/>
      <c r="O48" s="240" t="s">
        <v>107</v>
      </c>
      <c r="P48" s="478">
        <f t="shared" ca="1" si="20"/>
        <v>0.72799999999999998</v>
      </c>
      <c r="Q48" s="478">
        <f t="shared" ca="1" si="20"/>
        <v>1.976</v>
      </c>
      <c r="R48" s="478">
        <f t="shared" ca="1" si="20"/>
        <v>2.1840000000000002</v>
      </c>
      <c r="S48" s="478">
        <f t="shared" ca="1" si="21"/>
        <v>1.976</v>
      </c>
      <c r="T48" s="478">
        <f t="shared" ca="1" si="21"/>
        <v>1.976</v>
      </c>
      <c r="U48" s="478">
        <f t="shared" ca="1" si="21"/>
        <v>2.1840000000000002</v>
      </c>
      <c r="V48" s="478">
        <f t="shared" ca="1" si="21"/>
        <v>2.7040000000000002</v>
      </c>
      <c r="W48" s="478">
        <f t="shared" ca="1" si="21"/>
        <v>5.4080000000000004</v>
      </c>
      <c r="X48" s="478">
        <f t="shared" ca="1" si="22"/>
        <v>1.9379999999999999</v>
      </c>
      <c r="Y48" s="478">
        <f t="shared" ca="1" si="22"/>
        <v>2.1420000000000003</v>
      </c>
      <c r="Z48" s="478">
        <f t="shared" ca="1" si="22"/>
        <v>2.6520000000000001</v>
      </c>
      <c r="AA48" s="478">
        <f t="shared" ca="1" si="22"/>
        <v>3.2640000000000002</v>
      </c>
      <c r="AB48" s="478">
        <f t="shared" ca="1" si="22"/>
        <v>8.16</v>
      </c>
      <c r="AC48" s="478">
        <f t="shared" ca="1" si="22"/>
        <v>8.16</v>
      </c>
      <c r="AD48" s="478">
        <f t="shared" ca="1" si="22"/>
        <v>8.16</v>
      </c>
      <c r="AE48" s="472"/>
      <c r="AF48" s="472" t="s">
        <v>107</v>
      </c>
      <c r="AG48" s="471">
        <f t="shared" ca="1" si="23"/>
        <v>0.57571537402899997</v>
      </c>
      <c r="AH48" s="471">
        <f t="shared" ca="1" si="24"/>
        <v>1.5626560152219999</v>
      </c>
      <c r="AI48" s="471">
        <f t="shared" ca="1" si="25"/>
        <v>1.7271461220869999</v>
      </c>
      <c r="AJ48" s="471">
        <f t="shared" ca="1" si="26"/>
        <v>1.5626560152219999</v>
      </c>
      <c r="AK48" s="471">
        <f t="shared" ca="1" si="27"/>
        <v>1.5626560152219999</v>
      </c>
      <c r="AL48" s="471">
        <f t="shared" ca="1" si="28"/>
        <v>1.7271461220869999</v>
      </c>
      <c r="AM48" s="471">
        <f t="shared" ca="1" si="29"/>
        <v>2.1383713892510001</v>
      </c>
      <c r="AN48" s="471">
        <f t="shared" ca="1" si="30"/>
        <v>4.2767427785020002</v>
      </c>
      <c r="AO48" s="471">
        <f t="shared" ca="1" si="31"/>
        <v>1.5326049380060001</v>
      </c>
      <c r="AP48" s="471">
        <f t="shared" ca="1" si="32"/>
        <v>1.693931773586</v>
      </c>
      <c r="AQ48" s="471">
        <f t="shared" ca="1" si="33"/>
        <v>2.0972488625349999</v>
      </c>
      <c r="AR48" s="471">
        <f t="shared" ca="1" si="34"/>
        <v>2.5812293692739998</v>
      </c>
      <c r="AS48" s="471">
        <f t="shared" ca="1" si="35"/>
        <v>6.4530734231839997</v>
      </c>
      <c r="AT48" s="471">
        <f t="shared" ca="1" si="36"/>
        <v>6.4530734231839997</v>
      </c>
      <c r="AU48" s="471">
        <f t="shared" ca="1" si="37"/>
        <v>6.4530734231839997</v>
      </c>
      <c r="AW48" s="472">
        <v>44.527091579092996</v>
      </c>
      <c r="AX48" s="473">
        <f t="shared" ca="1" si="38"/>
        <v>42.397325044575005</v>
      </c>
      <c r="AY48" s="258">
        <f t="shared" ca="1" si="39"/>
        <v>2.1297665345179908</v>
      </c>
      <c r="AZ48" s="487">
        <f t="shared" ca="1" si="40"/>
        <v>0.95216919724624483</v>
      </c>
    </row>
    <row r="49" spans="2:52" x14ac:dyDescent="0.2">
      <c r="B49" s="240">
        <v>19</v>
      </c>
      <c r="C49" s="240" t="s">
        <v>109</v>
      </c>
      <c r="D49" s="240" t="s">
        <v>110</v>
      </c>
      <c r="E49" s="240">
        <v>19</v>
      </c>
      <c r="F49" s="240" t="s">
        <v>33</v>
      </c>
      <c r="G49" s="240" t="s">
        <v>508</v>
      </c>
      <c r="H49" s="475">
        <f>IF(ISTEXT(VLOOKUP($C49,Exch!$D$11:$M$230,H$24,FALSE))=FALSE,VLOOKUP($C49,Exch!$D$11:$M$230,H$24,FALSE),VLOOKUP($C49,Exch!$D$11:$M$230,8,FALSE))</f>
        <v>168.90890382500004</v>
      </c>
      <c r="J49" s="240">
        <v>73</v>
      </c>
      <c r="K49" s="470">
        <f t="shared" ca="1" si="19"/>
        <v>1.04</v>
      </c>
      <c r="L49" s="470">
        <f t="shared" ca="1" si="19"/>
        <v>1.04</v>
      </c>
      <c r="M49" s="470">
        <f t="shared" ca="1" si="19"/>
        <v>1.02</v>
      </c>
      <c r="N49" s="162"/>
      <c r="O49" s="240" t="s">
        <v>109</v>
      </c>
      <c r="P49" s="478">
        <f t="shared" ca="1" si="20"/>
        <v>124.80000000000001</v>
      </c>
      <c r="Q49" s="478">
        <f t="shared" ca="1" si="20"/>
        <v>124.80000000000001</v>
      </c>
      <c r="R49" s="478">
        <f t="shared" ca="1" si="20"/>
        <v>145.6</v>
      </c>
      <c r="S49" s="478">
        <f t="shared" ca="1" si="21"/>
        <v>124.80000000000001</v>
      </c>
      <c r="T49" s="478">
        <f t="shared" ca="1" si="21"/>
        <v>124.80000000000001</v>
      </c>
      <c r="U49" s="478">
        <f t="shared" ca="1" si="21"/>
        <v>145.6</v>
      </c>
      <c r="V49" s="478">
        <f t="shared" ca="1" si="21"/>
        <v>260</v>
      </c>
      <c r="W49" s="478">
        <f t="shared" ca="1" si="21"/>
        <v>416</v>
      </c>
      <c r="X49" s="478">
        <f t="shared" ca="1" si="22"/>
        <v>122.4</v>
      </c>
      <c r="Y49" s="478">
        <f t="shared" ca="1" si="22"/>
        <v>122.4</v>
      </c>
      <c r="Z49" s="478">
        <f t="shared" ca="1" si="22"/>
        <v>142.80000000000001</v>
      </c>
      <c r="AA49" s="478">
        <f t="shared" ca="1" si="22"/>
        <v>255</v>
      </c>
      <c r="AB49" s="478">
        <f t="shared" ca="1" si="22"/>
        <v>408</v>
      </c>
      <c r="AC49" s="478">
        <f t="shared" ca="1" si="22"/>
        <v>612</v>
      </c>
      <c r="AD49" s="478">
        <f t="shared" ca="1" si="22"/>
        <v>887.4</v>
      </c>
      <c r="AE49" s="472"/>
      <c r="AF49" s="472" t="s">
        <v>109</v>
      </c>
      <c r="AG49" s="471">
        <f t="shared" ca="1" si="23"/>
        <v>0.73885980652200001</v>
      </c>
      <c r="AH49" s="471">
        <f t="shared" ca="1" si="24"/>
        <v>0.73885980652200001</v>
      </c>
      <c r="AI49" s="471">
        <f t="shared" ca="1" si="25"/>
        <v>0.86200310760900001</v>
      </c>
      <c r="AJ49" s="471">
        <f t="shared" ca="1" si="26"/>
        <v>0.73885980652200001</v>
      </c>
      <c r="AK49" s="471">
        <f t="shared" ca="1" si="27"/>
        <v>0.73885980652200001</v>
      </c>
      <c r="AL49" s="471">
        <f t="shared" ca="1" si="28"/>
        <v>0.86200310760900001</v>
      </c>
      <c r="AM49" s="471">
        <f t="shared" ca="1" si="29"/>
        <v>1.5392912635880001</v>
      </c>
      <c r="AN49" s="471">
        <f t="shared" ca="1" si="30"/>
        <v>2.46286602174</v>
      </c>
      <c r="AO49" s="471">
        <f t="shared" ca="1" si="31"/>
        <v>0.72465096408899998</v>
      </c>
      <c r="AP49" s="471">
        <f t="shared" ca="1" si="32"/>
        <v>0.72465096408899998</v>
      </c>
      <c r="AQ49" s="471">
        <f t="shared" ca="1" si="33"/>
        <v>0.84542612477000001</v>
      </c>
      <c r="AR49" s="471">
        <f t="shared" ca="1" si="34"/>
        <v>1.5096895085190001</v>
      </c>
      <c r="AS49" s="471">
        <f t="shared" ca="1" si="35"/>
        <v>2.4155032136300001</v>
      </c>
      <c r="AT49" s="471">
        <f t="shared" ca="1" si="36"/>
        <v>3.6232548204450001</v>
      </c>
      <c r="AU49" s="471">
        <f t="shared" ca="1" si="37"/>
        <v>5.2537194896450004</v>
      </c>
      <c r="AW49" s="472">
        <v>22.857877783431</v>
      </c>
      <c r="AX49" s="473">
        <f t="shared" ca="1" si="38"/>
        <v>23.778497811820998</v>
      </c>
      <c r="AY49" s="258">
        <f t="shared" ca="1" si="39"/>
        <v>-0.92062002838999746</v>
      </c>
      <c r="AZ49" s="487">
        <f t="shared" ca="1" si="40"/>
        <v>1.0402758312522489</v>
      </c>
    </row>
    <row r="50" spans="2:52" x14ac:dyDescent="0.2">
      <c r="B50" s="240">
        <v>20</v>
      </c>
      <c r="C50" s="240" t="s">
        <v>111</v>
      </c>
      <c r="D50" s="240" t="s">
        <v>112</v>
      </c>
      <c r="E50" s="240">
        <v>20</v>
      </c>
      <c r="F50" s="240" t="s">
        <v>33</v>
      </c>
      <c r="G50" s="240" t="s">
        <v>503</v>
      </c>
      <c r="H50" s="475">
        <f>IF(ISTEXT(VLOOKUP($C50,Exch!$D$11:$M$230,H$24,FALSE))=FALSE,VLOOKUP($C50,Exch!$D$11:$M$230,H$24,FALSE),VLOOKUP($C50,Exch!$D$11:$M$230,8,FALSE))</f>
        <v>1.3455428162500003</v>
      </c>
      <c r="J50" s="240">
        <v>73</v>
      </c>
      <c r="K50" s="470">
        <f t="shared" ca="1" si="19"/>
        <v>1.04</v>
      </c>
      <c r="L50" s="470">
        <f t="shared" ca="1" si="19"/>
        <v>1.04</v>
      </c>
      <c r="M50" s="470">
        <f t="shared" ca="1" si="19"/>
        <v>1.02</v>
      </c>
      <c r="N50" s="162"/>
      <c r="O50" s="240" t="s">
        <v>111</v>
      </c>
      <c r="P50" s="478">
        <f t="shared" ca="1" si="20"/>
        <v>1.04</v>
      </c>
      <c r="Q50" s="478">
        <f t="shared" ca="1" si="20"/>
        <v>1.04</v>
      </c>
      <c r="R50" s="478">
        <f t="shared" ca="1" si="20"/>
        <v>1.04</v>
      </c>
      <c r="S50" s="478">
        <f t="shared" ca="1" si="21"/>
        <v>2.08</v>
      </c>
      <c r="T50" s="478">
        <f t="shared" ca="1" si="21"/>
        <v>2.08</v>
      </c>
      <c r="U50" s="478">
        <f t="shared" ca="1" si="21"/>
        <v>2.08</v>
      </c>
      <c r="V50" s="478">
        <f t="shared" ca="1" si="21"/>
        <v>2.08</v>
      </c>
      <c r="W50" s="478">
        <f t="shared" ca="1" si="21"/>
        <v>2.08</v>
      </c>
      <c r="X50" s="478">
        <f t="shared" ca="1" si="22"/>
        <v>9.18</v>
      </c>
      <c r="Y50" s="478">
        <f t="shared" ca="1" si="22"/>
        <v>9.18</v>
      </c>
      <c r="Z50" s="478">
        <f t="shared" ca="1" si="22"/>
        <v>9.18</v>
      </c>
      <c r="AA50" s="478">
        <f t="shared" ca="1" si="22"/>
        <v>9.18</v>
      </c>
      <c r="AB50" s="478">
        <f t="shared" ca="1" si="22"/>
        <v>9.18</v>
      </c>
      <c r="AC50" s="478">
        <f t="shared" ca="1" si="22"/>
        <v>9.18</v>
      </c>
      <c r="AD50" s="478">
        <f t="shared" ca="1" si="22"/>
        <v>9.18</v>
      </c>
      <c r="AE50" s="472"/>
      <c r="AF50" s="472" t="s">
        <v>111</v>
      </c>
      <c r="AG50" s="471">
        <f t="shared" ca="1" si="23"/>
        <v>0.77292226411499998</v>
      </c>
      <c r="AH50" s="471">
        <f t="shared" ca="1" si="24"/>
        <v>0.77292226411499998</v>
      </c>
      <c r="AI50" s="471">
        <f t="shared" ca="1" si="25"/>
        <v>0.77292226411499998</v>
      </c>
      <c r="AJ50" s="471">
        <f t="shared" ca="1" si="26"/>
        <v>1.545844528231</v>
      </c>
      <c r="AK50" s="471">
        <f t="shared" ca="1" si="27"/>
        <v>1.545844528231</v>
      </c>
      <c r="AL50" s="471">
        <f t="shared" ca="1" si="28"/>
        <v>1.545844528231</v>
      </c>
      <c r="AM50" s="471">
        <f t="shared" ca="1" si="29"/>
        <v>1.545844528231</v>
      </c>
      <c r="AN50" s="471">
        <f t="shared" ca="1" si="30"/>
        <v>1.545844528231</v>
      </c>
      <c r="AO50" s="471">
        <f t="shared" ca="1" si="31"/>
        <v>6.8225253697869999</v>
      </c>
      <c r="AP50" s="471">
        <f t="shared" ca="1" si="32"/>
        <v>6.8225253697869999</v>
      </c>
      <c r="AQ50" s="471">
        <f t="shared" ca="1" si="33"/>
        <v>6.8225253697869999</v>
      </c>
      <c r="AR50" s="471">
        <f t="shared" ca="1" si="34"/>
        <v>6.8225253697869999</v>
      </c>
      <c r="AS50" s="471">
        <f t="shared" ca="1" si="35"/>
        <v>6.8225253697869999</v>
      </c>
      <c r="AT50" s="471">
        <f t="shared" ca="1" si="36"/>
        <v>6.8225253697869999</v>
      </c>
      <c r="AU50" s="471">
        <f t="shared" ca="1" si="37"/>
        <v>6.8225253697869999</v>
      </c>
      <c r="AW50" s="472">
        <v>53.957728379633998</v>
      </c>
      <c r="AX50" s="473">
        <f t="shared" ca="1" si="38"/>
        <v>57.805667022009011</v>
      </c>
      <c r="AY50" s="258">
        <f t="shared" ca="1" si="39"/>
        <v>-3.8479386423750128</v>
      </c>
      <c r="AZ50" s="487">
        <f t="shared" ca="1" si="40"/>
        <v>1.071313948120681</v>
      </c>
    </row>
    <row r="51" spans="2:52" x14ac:dyDescent="0.2">
      <c r="B51" s="240">
        <v>21</v>
      </c>
      <c r="C51" s="240" t="s">
        <v>113</v>
      </c>
      <c r="D51" s="240" t="s">
        <v>114</v>
      </c>
      <c r="E51" s="240">
        <v>21</v>
      </c>
      <c r="F51" s="240" t="s">
        <v>33</v>
      </c>
      <c r="G51" s="240" t="s">
        <v>499</v>
      </c>
      <c r="H51" s="475">
        <f>IF(ISTEXT(VLOOKUP($C51,Exch!$D$11:$M$230,H$24,FALSE))=FALSE,VLOOKUP($C51,Exch!$D$11:$M$230,H$24,FALSE),VLOOKUP($C51,Exch!$D$11:$M$230,8,FALSE))</f>
        <v>1.2645137386293333</v>
      </c>
      <c r="J51" s="240">
        <v>73</v>
      </c>
      <c r="K51" s="470">
        <f t="shared" ca="1" si="19"/>
        <v>1.04</v>
      </c>
      <c r="L51" s="470">
        <f t="shared" ca="1" si="19"/>
        <v>1.04</v>
      </c>
      <c r="M51" s="470">
        <f t="shared" ca="1" si="19"/>
        <v>1.02</v>
      </c>
      <c r="N51" s="162"/>
      <c r="O51" s="240" t="s">
        <v>113</v>
      </c>
      <c r="P51" s="478">
        <f t="shared" ca="1" si="20"/>
        <v>0.624</v>
      </c>
      <c r="Q51" s="478">
        <f t="shared" ca="1" si="20"/>
        <v>0.624</v>
      </c>
      <c r="R51" s="478">
        <f t="shared" ca="1" si="20"/>
        <v>0.624</v>
      </c>
      <c r="S51" s="478">
        <f t="shared" ca="1" si="21"/>
        <v>1.248</v>
      </c>
      <c r="T51" s="478">
        <f t="shared" ca="1" si="21"/>
        <v>1.248</v>
      </c>
      <c r="U51" s="478">
        <f t="shared" ca="1" si="21"/>
        <v>1.248</v>
      </c>
      <c r="V51" s="478">
        <f t="shared" ca="1" si="21"/>
        <v>1.456</v>
      </c>
      <c r="W51" s="478">
        <f t="shared" ca="1" si="21"/>
        <v>1.6640000000000001</v>
      </c>
      <c r="X51" s="478">
        <f t="shared" ca="1" si="22"/>
        <v>2.2440000000000002</v>
      </c>
      <c r="Y51" s="478">
        <f t="shared" ca="1" si="22"/>
        <v>2.2440000000000002</v>
      </c>
      <c r="Z51" s="478">
        <f t="shared" ca="1" si="22"/>
        <v>2.2440000000000002</v>
      </c>
      <c r="AA51" s="478">
        <f t="shared" ca="1" si="22"/>
        <v>2.2440000000000002</v>
      </c>
      <c r="AB51" s="478">
        <f t="shared" ca="1" si="22"/>
        <v>2.2440000000000002</v>
      </c>
      <c r="AC51" s="478">
        <f t="shared" ca="1" si="22"/>
        <v>2.2440000000000002</v>
      </c>
      <c r="AD51" s="478">
        <f t="shared" ca="1" si="22"/>
        <v>3.06</v>
      </c>
      <c r="AE51" s="472"/>
      <c r="AF51" s="472" t="s">
        <v>113</v>
      </c>
      <c r="AG51" s="471">
        <f t="shared" ca="1" si="23"/>
        <v>0.49347032059599999</v>
      </c>
      <c r="AH51" s="471">
        <f t="shared" ca="1" si="24"/>
        <v>0.49347032059599999</v>
      </c>
      <c r="AI51" s="471">
        <f t="shared" ca="1" si="25"/>
        <v>0.49347032059599999</v>
      </c>
      <c r="AJ51" s="471">
        <f t="shared" ca="1" si="26"/>
        <v>0.98694064119299996</v>
      </c>
      <c r="AK51" s="471">
        <f t="shared" ca="1" si="27"/>
        <v>0.98694064119299996</v>
      </c>
      <c r="AL51" s="471">
        <f t="shared" ca="1" si="28"/>
        <v>0.98694064119299996</v>
      </c>
      <c r="AM51" s="471">
        <f t="shared" ca="1" si="29"/>
        <v>1.1514307480579999</v>
      </c>
      <c r="AN51" s="471">
        <f t="shared" ca="1" si="30"/>
        <v>1.315920854924</v>
      </c>
      <c r="AO51" s="471">
        <f t="shared" ca="1" si="31"/>
        <v>1.7745951913760001</v>
      </c>
      <c r="AP51" s="471">
        <f t="shared" ca="1" si="32"/>
        <v>1.7745951913760001</v>
      </c>
      <c r="AQ51" s="471">
        <f t="shared" ca="1" si="33"/>
        <v>1.7745951913760001</v>
      </c>
      <c r="AR51" s="471">
        <f t="shared" ca="1" si="34"/>
        <v>1.7745951913760001</v>
      </c>
      <c r="AS51" s="471">
        <f t="shared" ca="1" si="35"/>
        <v>1.7745951913760001</v>
      </c>
      <c r="AT51" s="471">
        <f t="shared" ca="1" si="36"/>
        <v>1.7745951913760001</v>
      </c>
      <c r="AU51" s="471">
        <f t="shared" ca="1" si="37"/>
        <v>2.4199025336940001</v>
      </c>
      <c r="AW51" s="472">
        <v>20.984031663710997</v>
      </c>
      <c r="AX51" s="473">
        <f t="shared" ca="1" si="38"/>
        <v>19.976058170299005</v>
      </c>
      <c r="AY51" s="258">
        <f t="shared" ca="1" si="39"/>
        <v>1.0079734934119919</v>
      </c>
      <c r="AZ51" s="487">
        <f t="shared" ca="1" si="40"/>
        <v>0.951964736349729</v>
      </c>
    </row>
    <row r="52" spans="2:52" x14ac:dyDescent="0.2">
      <c r="B52" s="240">
        <v>22</v>
      </c>
      <c r="C52" s="240" t="s">
        <v>115</v>
      </c>
      <c r="D52" s="240" t="s">
        <v>116</v>
      </c>
      <c r="E52" s="240">
        <v>22</v>
      </c>
      <c r="F52" s="240" t="s">
        <v>33</v>
      </c>
      <c r="G52" s="240" t="s">
        <v>499</v>
      </c>
      <c r="H52" s="475">
        <f>IF(ISTEXT(VLOOKUP($C52,Exch!$D$11:$M$230,H$24,FALSE))=FALSE,VLOOKUP($C52,Exch!$D$11:$M$230,H$24,FALSE),VLOOKUP($C52,Exch!$D$11:$M$230,8,FALSE))</f>
        <v>1.2645137386293333</v>
      </c>
      <c r="J52" s="240">
        <v>73</v>
      </c>
      <c r="K52" s="470">
        <f t="shared" ca="1" si="19"/>
        <v>1.04</v>
      </c>
      <c r="L52" s="470">
        <f t="shared" ca="1" si="19"/>
        <v>1.04</v>
      </c>
      <c r="M52" s="470">
        <f t="shared" ca="1" si="19"/>
        <v>1.02</v>
      </c>
      <c r="N52" s="162"/>
      <c r="O52" s="240" t="s">
        <v>115</v>
      </c>
      <c r="P52" s="478">
        <f t="shared" ca="1" si="20"/>
        <v>0.66560000000000008</v>
      </c>
      <c r="Q52" s="478">
        <f t="shared" ca="1" si="20"/>
        <v>1.0816000000000001</v>
      </c>
      <c r="R52" s="478">
        <f t="shared" ca="1" si="20"/>
        <v>1.6120000000000001</v>
      </c>
      <c r="S52" s="478">
        <f t="shared" ca="1" si="21"/>
        <v>0.66560000000000008</v>
      </c>
      <c r="T52" s="478">
        <f t="shared" ca="1" si="21"/>
        <v>1.0816000000000001</v>
      </c>
      <c r="U52" s="478">
        <f t="shared" ca="1" si="21"/>
        <v>1.6120000000000001</v>
      </c>
      <c r="V52" s="478">
        <f t="shared" ca="1" si="21"/>
        <v>2.6415999999999999</v>
      </c>
      <c r="W52" s="478">
        <f t="shared" ca="1" si="21"/>
        <v>3.5880000000000005</v>
      </c>
      <c r="X52" s="478">
        <f t="shared" ca="1" si="22"/>
        <v>0.65280000000000005</v>
      </c>
      <c r="Y52" s="478">
        <f t="shared" ca="1" si="22"/>
        <v>1.0608</v>
      </c>
      <c r="Z52" s="478">
        <f t="shared" ca="1" si="22"/>
        <v>1.5810000000000002</v>
      </c>
      <c r="AA52" s="478">
        <f t="shared" ca="1" si="22"/>
        <v>2.5908000000000002</v>
      </c>
      <c r="AB52" s="478">
        <f t="shared" ca="1" si="22"/>
        <v>3.5190000000000001</v>
      </c>
      <c r="AC52" s="478">
        <f t="shared" ca="1" si="22"/>
        <v>4.5696000000000003</v>
      </c>
      <c r="AD52" s="478">
        <f t="shared" ca="1" si="22"/>
        <v>5.8956</v>
      </c>
      <c r="AE52" s="472"/>
      <c r="AF52" s="472" t="s">
        <v>115</v>
      </c>
      <c r="AG52" s="471">
        <f t="shared" ca="1" si="23"/>
        <v>0.52636834197000004</v>
      </c>
      <c r="AH52" s="471">
        <f t="shared" ca="1" si="24"/>
        <v>0.85534855570000001</v>
      </c>
      <c r="AI52" s="471">
        <f t="shared" ca="1" si="25"/>
        <v>1.2747983282069999</v>
      </c>
      <c r="AJ52" s="471">
        <f t="shared" ca="1" si="26"/>
        <v>0.52636834197000004</v>
      </c>
      <c r="AK52" s="471">
        <f t="shared" ca="1" si="27"/>
        <v>0.85534855570000001</v>
      </c>
      <c r="AL52" s="471">
        <f t="shared" ca="1" si="28"/>
        <v>1.2747983282069999</v>
      </c>
      <c r="AM52" s="471">
        <f t="shared" ca="1" si="29"/>
        <v>2.0890243571920002</v>
      </c>
      <c r="AN52" s="471">
        <f t="shared" ca="1" si="30"/>
        <v>2.837454343429</v>
      </c>
      <c r="AO52" s="471">
        <f t="shared" ca="1" si="31"/>
        <v>0.51624587385499998</v>
      </c>
      <c r="AP52" s="471">
        <f t="shared" ca="1" si="32"/>
        <v>0.83889954501399999</v>
      </c>
      <c r="AQ52" s="471">
        <f t="shared" ca="1" si="33"/>
        <v>1.250282975742</v>
      </c>
      <c r="AR52" s="471">
        <f t="shared" ca="1" si="34"/>
        <v>2.048850811861</v>
      </c>
      <c r="AS52" s="471">
        <f t="shared" ca="1" si="35"/>
        <v>2.782887913748</v>
      </c>
      <c r="AT52" s="471">
        <f t="shared" ca="1" si="36"/>
        <v>3.6137211169830001</v>
      </c>
      <c r="AU52" s="471">
        <f t="shared" ca="1" si="37"/>
        <v>4.6623455482500002</v>
      </c>
      <c r="AW52" s="472">
        <v>27.236590691960998</v>
      </c>
      <c r="AX52" s="473">
        <f t="shared" ca="1" si="38"/>
        <v>25.952742937827999</v>
      </c>
      <c r="AY52" s="258">
        <f t="shared" ca="1" si="39"/>
        <v>1.2838477541329993</v>
      </c>
      <c r="AZ52" s="487">
        <f t="shared" ca="1" si="40"/>
        <v>0.95286312561461917</v>
      </c>
    </row>
    <row r="53" spans="2:52" x14ac:dyDescent="0.2">
      <c r="B53" s="240">
        <v>23</v>
      </c>
      <c r="C53" s="240" t="s">
        <v>117</v>
      </c>
      <c r="D53" s="240" t="s">
        <v>118</v>
      </c>
      <c r="E53" s="240">
        <v>23</v>
      </c>
      <c r="F53" s="240" t="s">
        <v>33</v>
      </c>
      <c r="G53" s="240" t="s">
        <v>509</v>
      </c>
      <c r="H53" s="475">
        <f>IF(ISTEXT(VLOOKUP($C53,Exch!$D$11:$M$230,H$24,FALSE))=FALSE,VLOOKUP($C53,Exch!$D$11:$M$230,H$24,FALSE),VLOOKUP($C53,Exch!$D$11:$M$230,8,FALSE))</f>
        <v>142.53159153600001</v>
      </c>
      <c r="J53" s="240">
        <v>73</v>
      </c>
      <c r="K53" s="470">
        <f t="shared" ca="1" si="19"/>
        <v>1.04</v>
      </c>
      <c r="L53" s="470">
        <f t="shared" ca="1" si="19"/>
        <v>1.04</v>
      </c>
      <c r="M53" s="470">
        <f t="shared" ca="1" si="19"/>
        <v>1.02</v>
      </c>
      <c r="N53" s="162"/>
      <c r="O53" s="240" t="s">
        <v>117</v>
      </c>
      <c r="P53" s="478">
        <f t="shared" ca="1" si="20"/>
        <v>78</v>
      </c>
      <c r="Q53" s="478">
        <f t="shared" ca="1" si="20"/>
        <v>124.80000000000001</v>
      </c>
      <c r="R53" s="478">
        <f t="shared" ca="1" si="20"/>
        <v>187.20000000000002</v>
      </c>
      <c r="S53" s="478">
        <f t="shared" ca="1" si="21"/>
        <v>78</v>
      </c>
      <c r="T53" s="478">
        <f t="shared" ca="1" si="21"/>
        <v>124.80000000000001</v>
      </c>
      <c r="U53" s="478">
        <f t="shared" ca="1" si="21"/>
        <v>187.20000000000002</v>
      </c>
      <c r="V53" s="478">
        <f t="shared" ca="1" si="21"/>
        <v>338</v>
      </c>
      <c r="W53" s="478">
        <f t="shared" ca="1" si="21"/>
        <v>488.8</v>
      </c>
      <c r="X53" s="478">
        <f t="shared" ca="1" si="22"/>
        <v>76.5</v>
      </c>
      <c r="Y53" s="478">
        <f t="shared" ca="1" si="22"/>
        <v>122.4</v>
      </c>
      <c r="Z53" s="478">
        <f t="shared" ca="1" si="22"/>
        <v>183.6</v>
      </c>
      <c r="AA53" s="478">
        <f t="shared" ca="1" si="22"/>
        <v>331.5</v>
      </c>
      <c r="AB53" s="478">
        <f t="shared" ca="1" si="22"/>
        <v>479.40000000000003</v>
      </c>
      <c r="AC53" s="478">
        <f t="shared" ca="1" si="22"/>
        <v>561</v>
      </c>
      <c r="AD53" s="478">
        <f t="shared" ca="1" si="22"/>
        <v>688.5</v>
      </c>
      <c r="AE53" s="472"/>
      <c r="AF53" s="472" t="s">
        <v>117</v>
      </c>
      <c r="AG53" s="471">
        <f t="shared" ca="1" si="23"/>
        <v>0.54724709911299996</v>
      </c>
      <c r="AH53" s="471">
        <f t="shared" ca="1" si="24"/>
        <v>0.87559535858000004</v>
      </c>
      <c r="AI53" s="471">
        <f t="shared" ca="1" si="25"/>
        <v>1.3133930378709999</v>
      </c>
      <c r="AJ53" s="471">
        <f t="shared" ca="1" si="26"/>
        <v>0.54724709911299996</v>
      </c>
      <c r="AK53" s="471">
        <f t="shared" ca="1" si="27"/>
        <v>0.87559535858000004</v>
      </c>
      <c r="AL53" s="471">
        <f t="shared" ca="1" si="28"/>
        <v>1.3133930378709999</v>
      </c>
      <c r="AM53" s="471">
        <f t="shared" ca="1" si="29"/>
        <v>2.371404096155</v>
      </c>
      <c r="AN53" s="471">
        <f t="shared" ca="1" si="30"/>
        <v>3.42941515444</v>
      </c>
      <c r="AO53" s="471">
        <f t="shared" ca="1" si="31"/>
        <v>0.53672311643799997</v>
      </c>
      <c r="AP53" s="471">
        <f t="shared" ca="1" si="32"/>
        <v>0.85875698629999997</v>
      </c>
      <c r="AQ53" s="471">
        <f t="shared" ca="1" si="33"/>
        <v>1.28813547945</v>
      </c>
      <c r="AR53" s="471">
        <f t="shared" ca="1" si="34"/>
        <v>2.325800171229</v>
      </c>
      <c r="AS53" s="471">
        <f t="shared" ca="1" si="35"/>
        <v>3.3634648630080002</v>
      </c>
      <c r="AT53" s="471">
        <f t="shared" ca="1" si="36"/>
        <v>3.9359695205420002</v>
      </c>
      <c r="AU53" s="471">
        <f t="shared" ca="1" si="37"/>
        <v>4.8305080479380003</v>
      </c>
      <c r="AW53" s="472">
        <v>27.642994493643002</v>
      </c>
      <c r="AX53" s="473">
        <f t="shared" ca="1" si="38"/>
        <v>28.412648426627999</v>
      </c>
      <c r="AY53" s="258">
        <f t="shared" ca="1" si="39"/>
        <v>-0.76965393298499762</v>
      </c>
      <c r="AZ53" s="487">
        <f t="shared" ca="1" si="40"/>
        <v>1.0278426395939844</v>
      </c>
    </row>
    <row r="54" spans="2:52" x14ac:dyDescent="0.2">
      <c r="B54" s="240">
        <v>24</v>
      </c>
      <c r="C54" s="240" t="s">
        <v>119</v>
      </c>
      <c r="D54" s="240" t="s">
        <v>120</v>
      </c>
      <c r="E54" s="240">
        <v>24</v>
      </c>
      <c r="F54" s="240" t="s">
        <v>33</v>
      </c>
      <c r="G54" s="240" t="s">
        <v>499</v>
      </c>
      <c r="H54" s="475">
        <f>IF(ISTEXT(VLOOKUP($C54,Exch!$D$11:$M$230,H$24,FALSE))=FALSE,VLOOKUP($C54,Exch!$D$11:$M$230,H$24,FALSE),VLOOKUP($C54,Exch!$D$11:$M$230,8,FALSE))</f>
        <v>1.2645137386293333</v>
      </c>
      <c r="J54" s="240">
        <v>73</v>
      </c>
      <c r="K54" s="470">
        <f t="shared" ca="1" si="19"/>
        <v>1.04</v>
      </c>
      <c r="L54" s="470">
        <f t="shared" ca="1" si="19"/>
        <v>1.04</v>
      </c>
      <c r="M54" s="470">
        <f t="shared" ca="1" si="19"/>
        <v>1.02</v>
      </c>
      <c r="N54" s="162"/>
      <c r="O54" s="240" t="s">
        <v>119</v>
      </c>
      <c r="P54" s="478">
        <f t="shared" ca="1" si="20"/>
        <v>0.66560000000000008</v>
      </c>
      <c r="Q54" s="478">
        <f t="shared" ca="1" si="20"/>
        <v>1.3312000000000002</v>
      </c>
      <c r="R54" s="478">
        <f t="shared" ca="1" si="20"/>
        <v>1.9967999999999999</v>
      </c>
      <c r="S54" s="478">
        <f t="shared" ca="1" si="21"/>
        <v>0.66560000000000008</v>
      </c>
      <c r="T54" s="478">
        <f t="shared" ca="1" si="21"/>
        <v>1.3312000000000002</v>
      </c>
      <c r="U54" s="478">
        <f t="shared" ca="1" si="21"/>
        <v>1.9967999999999999</v>
      </c>
      <c r="V54" s="478">
        <f t="shared" ca="1" si="21"/>
        <v>2.6624000000000003</v>
      </c>
      <c r="W54" s="478">
        <f t="shared" ca="1" si="21"/>
        <v>3.9935999999999998</v>
      </c>
      <c r="X54" s="478">
        <f t="shared" ca="1" si="22"/>
        <v>0.65280000000000005</v>
      </c>
      <c r="Y54" s="478">
        <f t="shared" ca="1" si="22"/>
        <v>1.3056000000000001</v>
      </c>
      <c r="Z54" s="478">
        <f t="shared" ca="1" si="22"/>
        <v>1.9583999999999999</v>
      </c>
      <c r="AA54" s="478">
        <f t="shared" ca="1" si="22"/>
        <v>2.6112000000000002</v>
      </c>
      <c r="AB54" s="478">
        <f t="shared" ca="1" si="22"/>
        <v>3.9167999999999998</v>
      </c>
      <c r="AC54" s="478">
        <f t="shared" ca="1" si="22"/>
        <v>3.9167999999999998</v>
      </c>
      <c r="AD54" s="478">
        <f t="shared" ca="1" si="22"/>
        <v>3.9167999999999998</v>
      </c>
      <c r="AE54" s="472"/>
      <c r="AF54" s="472" t="s">
        <v>119</v>
      </c>
      <c r="AG54" s="471">
        <f t="shared" ca="1" si="23"/>
        <v>0.52636834197000004</v>
      </c>
      <c r="AH54" s="471">
        <f t="shared" ca="1" si="24"/>
        <v>1.052736683939</v>
      </c>
      <c r="AI54" s="471">
        <f t="shared" ca="1" si="25"/>
        <v>1.579105025909</v>
      </c>
      <c r="AJ54" s="471">
        <f t="shared" ca="1" si="26"/>
        <v>0.52636834197000004</v>
      </c>
      <c r="AK54" s="471">
        <f t="shared" ca="1" si="27"/>
        <v>1.052736683939</v>
      </c>
      <c r="AL54" s="471">
        <f t="shared" ca="1" si="28"/>
        <v>1.579105025909</v>
      </c>
      <c r="AM54" s="471">
        <f t="shared" ca="1" si="29"/>
        <v>2.105473367878</v>
      </c>
      <c r="AN54" s="471">
        <f t="shared" ca="1" si="30"/>
        <v>3.158210051817</v>
      </c>
      <c r="AO54" s="471">
        <f t="shared" ca="1" si="31"/>
        <v>0.51624587385499998</v>
      </c>
      <c r="AP54" s="471">
        <f t="shared" ca="1" si="32"/>
        <v>1.0324917477090001</v>
      </c>
      <c r="AQ54" s="471">
        <f t="shared" ca="1" si="33"/>
        <v>1.5487376215640001</v>
      </c>
      <c r="AR54" s="471">
        <f t="shared" ca="1" si="34"/>
        <v>2.0649834954189998</v>
      </c>
      <c r="AS54" s="471">
        <f t="shared" ca="1" si="35"/>
        <v>3.0974752431280002</v>
      </c>
      <c r="AT54" s="471">
        <f t="shared" ca="1" si="36"/>
        <v>3.0974752431280002</v>
      </c>
      <c r="AU54" s="471">
        <f t="shared" ca="1" si="37"/>
        <v>3.0974752431280002</v>
      </c>
      <c r="AW54" s="472">
        <v>27.296301351165997</v>
      </c>
      <c r="AX54" s="473">
        <f t="shared" ca="1" si="38"/>
        <v>26.034987991261996</v>
      </c>
      <c r="AY54" s="258">
        <f t="shared" ca="1" si="39"/>
        <v>1.2613133599040012</v>
      </c>
      <c r="AZ54" s="487">
        <f t="shared" ca="1" si="40"/>
        <v>0.95379178505991535</v>
      </c>
    </row>
    <row r="55" spans="2:52" x14ac:dyDescent="0.2">
      <c r="B55" s="240">
        <v>25</v>
      </c>
      <c r="C55" s="240" t="s">
        <v>121</v>
      </c>
      <c r="D55" s="240" t="s">
        <v>122</v>
      </c>
      <c r="E55" s="240">
        <v>25</v>
      </c>
      <c r="F55" s="240" t="s">
        <v>33</v>
      </c>
      <c r="G55" s="240" t="s">
        <v>510</v>
      </c>
      <c r="H55" s="475">
        <f>IF(ISTEXT(VLOOKUP($C55,Exch!$D$11:$M$230,H$24,FALSE))=FALSE,VLOOKUP($C55,Exch!$D$11:$M$230,H$24,FALSE),VLOOKUP($C55,Exch!$D$11:$M$230,8,FALSE))</f>
        <v>11.364071124999997</v>
      </c>
      <c r="J55" s="240">
        <v>73</v>
      </c>
      <c r="K55" s="470">
        <f t="shared" ca="1" si="19"/>
        <v>1.04</v>
      </c>
      <c r="L55" s="470">
        <f t="shared" ca="1" si="19"/>
        <v>1.04</v>
      </c>
      <c r="M55" s="470">
        <f t="shared" ca="1" si="19"/>
        <v>1.02</v>
      </c>
      <c r="N55" s="162"/>
      <c r="O55" s="240" t="s">
        <v>121</v>
      </c>
      <c r="P55" s="478">
        <f t="shared" ca="1" si="20"/>
        <v>10.4</v>
      </c>
      <c r="Q55" s="478">
        <f t="shared" ca="1" si="20"/>
        <v>15.600000000000001</v>
      </c>
      <c r="R55" s="478">
        <f t="shared" ca="1" si="20"/>
        <v>19.760000000000002</v>
      </c>
      <c r="S55" s="478">
        <f t="shared" ca="1" si="21"/>
        <v>10.4</v>
      </c>
      <c r="T55" s="478">
        <f t="shared" ca="1" si="21"/>
        <v>15.600000000000001</v>
      </c>
      <c r="U55" s="478">
        <f t="shared" ca="1" si="21"/>
        <v>19.760000000000002</v>
      </c>
      <c r="V55" s="478">
        <f t="shared" ca="1" si="21"/>
        <v>31.200000000000003</v>
      </c>
      <c r="W55" s="478">
        <f t="shared" ca="1" si="21"/>
        <v>62.400000000000006</v>
      </c>
      <c r="X55" s="478">
        <f t="shared" ca="1" si="22"/>
        <v>35.700000000000003</v>
      </c>
      <c r="Y55" s="478">
        <f t="shared" ca="1" si="22"/>
        <v>35.700000000000003</v>
      </c>
      <c r="Z55" s="478">
        <f t="shared" ca="1" si="22"/>
        <v>35.700000000000003</v>
      </c>
      <c r="AA55" s="478">
        <f t="shared" ca="1" si="22"/>
        <v>35.700000000000003</v>
      </c>
      <c r="AB55" s="478">
        <f t="shared" ca="1" si="22"/>
        <v>71.400000000000006</v>
      </c>
      <c r="AC55" s="478">
        <f t="shared" ca="1" si="22"/>
        <v>71.400000000000006</v>
      </c>
      <c r="AD55" s="478">
        <f t="shared" ca="1" si="22"/>
        <v>102</v>
      </c>
      <c r="AE55" s="472"/>
      <c r="AF55" s="472" t="s">
        <v>121</v>
      </c>
      <c r="AG55" s="471">
        <f t="shared" ca="1" si="23"/>
        <v>0.91516498670299995</v>
      </c>
      <c r="AH55" s="471">
        <f t="shared" ca="1" si="24"/>
        <v>1.372747480054</v>
      </c>
      <c r="AI55" s="471">
        <f t="shared" ca="1" si="25"/>
        <v>1.7388134747349999</v>
      </c>
      <c r="AJ55" s="471">
        <f t="shared" ca="1" si="26"/>
        <v>0.91516498670299995</v>
      </c>
      <c r="AK55" s="471">
        <f t="shared" ca="1" si="27"/>
        <v>1.372747480054</v>
      </c>
      <c r="AL55" s="471">
        <f t="shared" ca="1" si="28"/>
        <v>1.7388134747349999</v>
      </c>
      <c r="AM55" s="471">
        <f t="shared" ca="1" si="29"/>
        <v>2.7454949601080001</v>
      </c>
      <c r="AN55" s="471">
        <f t="shared" ca="1" si="30"/>
        <v>5.4909899202170003</v>
      </c>
      <c r="AO55" s="471">
        <f t="shared" ca="1" si="31"/>
        <v>3.1414798101239998</v>
      </c>
      <c r="AP55" s="471">
        <f t="shared" ca="1" si="32"/>
        <v>3.1414798101239998</v>
      </c>
      <c r="AQ55" s="471">
        <f t="shared" ca="1" si="33"/>
        <v>3.1414798101239998</v>
      </c>
      <c r="AR55" s="471">
        <f t="shared" ca="1" si="34"/>
        <v>3.1414798101239998</v>
      </c>
      <c r="AS55" s="471">
        <f t="shared" ca="1" si="35"/>
        <v>6.2829596202479996</v>
      </c>
      <c r="AT55" s="471">
        <f t="shared" ca="1" si="36"/>
        <v>6.2829596202479996</v>
      </c>
      <c r="AU55" s="471">
        <f t="shared" ca="1" si="37"/>
        <v>8.9756566003540001</v>
      </c>
      <c r="AW55" s="472">
        <v>56.469045248102006</v>
      </c>
      <c r="AX55" s="473">
        <f t="shared" ca="1" si="38"/>
        <v>50.397431844655003</v>
      </c>
      <c r="AY55" s="258">
        <f t="shared" ca="1" si="39"/>
        <v>6.0716134034470031</v>
      </c>
      <c r="AZ55" s="487">
        <f t="shared" ca="1" si="40"/>
        <v>0.89247890810317754</v>
      </c>
    </row>
    <row r="56" spans="2:52" x14ac:dyDescent="0.2">
      <c r="B56" s="240">
        <v>26</v>
      </c>
      <c r="C56" s="240" t="s">
        <v>123</v>
      </c>
      <c r="D56" s="240" t="s">
        <v>124</v>
      </c>
      <c r="E56" s="240">
        <v>26</v>
      </c>
      <c r="F56" s="240" t="s">
        <v>33</v>
      </c>
      <c r="G56" s="240" t="s">
        <v>511</v>
      </c>
      <c r="H56" s="475">
        <f>IF(ISTEXT(VLOOKUP($C56,Exch!$D$11:$M$230,H$24,FALSE))=FALSE,VLOOKUP($C56,Exch!$D$11:$M$230,H$24,FALSE),VLOOKUP($C56,Exch!$D$11:$M$230,8,FALSE))</f>
        <v>2.0182449476346545</v>
      </c>
      <c r="J56" s="240">
        <v>73</v>
      </c>
      <c r="K56" s="470">
        <f t="shared" ca="1" si="19"/>
        <v>1.04</v>
      </c>
      <c r="L56" s="470">
        <f t="shared" ca="1" si="19"/>
        <v>1.04</v>
      </c>
      <c r="M56" s="470">
        <f t="shared" ca="1" si="19"/>
        <v>1.02</v>
      </c>
      <c r="N56" s="162"/>
      <c r="O56" s="240" t="s">
        <v>123</v>
      </c>
      <c r="P56" s="478">
        <f t="shared" ca="1" si="20"/>
        <v>1.456</v>
      </c>
      <c r="Q56" s="478">
        <f t="shared" ca="1" si="20"/>
        <v>1.456</v>
      </c>
      <c r="R56" s="478">
        <f t="shared" ca="1" si="20"/>
        <v>1.456</v>
      </c>
      <c r="S56" s="478">
        <f t="shared" ca="1" si="21"/>
        <v>2.9119999999999999</v>
      </c>
      <c r="T56" s="478">
        <f t="shared" ca="1" si="21"/>
        <v>2.9119999999999999</v>
      </c>
      <c r="U56" s="478">
        <f t="shared" ca="1" si="21"/>
        <v>2.9119999999999999</v>
      </c>
      <c r="V56" s="478">
        <f t="shared" ca="1" si="21"/>
        <v>2.9119999999999999</v>
      </c>
      <c r="W56" s="478">
        <f t="shared" ca="1" si="21"/>
        <v>2.9119999999999999</v>
      </c>
      <c r="X56" s="478">
        <f t="shared" ca="1" si="22"/>
        <v>3.5700000000000003</v>
      </c>
      <c r="Y56" s="478">
        <f t="shared" ca="1" si="22"/>
        <v>3.5700000000000003</v>
      </c>
      <c r="Z56" s="478">
        <f t="shared" ca="1" si="22"/>
        <v>3.5700000000000003</v>
      </c>
      <c r="AA56" s="478">
        <f t="shared" ca="1" si="22"/>
        <v>3.5700000000000003</v>
      </c>
      <c r="AB56" s="478">
        <f t="shared" ca="1" si="22"/>
        <v>3.5700000000000003</v>
      </c>
      <c r="AC56" s="478">
        <f t="shared" ca="1" si="22"/>
        <v>3.5700000000000003</v>
      </c>
      <c r="AD56" s="478">
        <f t="shared" ca="1" si="22"/>
        <v>5.0999999999999996</v>
      </c>
      <c r="AE56" s="472"/>
      <c r="AF56" s="472" t="s">
        <v>123</v>
      </c>
      <c r="AG56" s="471">
        <f t="shared" ca="1" si="23"/>
        <v>0.72141887520000003</v>
      </c>
      <c r="AH56" s="471">
        <f t="shared" ca="1" si="24"/>
        <v>0.72141887520000003</v>
      </c>
      <c r="AI56" s="471">
        <f t="shared" ca="1" si="25"/>
        <v>0.72141887520000003</v>
      </c>
      <c r="AJ56" s="471">
        <f t="shared" ca="1" si="26"/>
        <v>1.442837750399</v>
      </c>
      <c r="AK56" s="471">
        <f t="shared" ca="1" si="27"/>
        <v>1.442837750399</v>
      </c>
      <c r="AL56" s="471">
        <f t="shared" ca="1" si="28"/>
        <v>1.442837750399</v>
      </c>
      <c r="AM56" s="471">
        <f t="shared" ca="1" si="29"/>
        <v>1.442837750399</v>
      </c>
      <c r="AN56" s="471">
        <f t="shared" ca="1" si="30"/>
        <v>1.442837750399</v>
      </c>
      <c r="AO56" s="471">
        <f t="shared" ca="1" si="31"/>
        <v>1.7688635882299999</v>
      </c>
      <c r="AP56" s="471">
        <f t="shared" ca="1" si="32"/>
        <v>1.7688635882299999</v>
      </c>
      <c r="AQ56" s="471">
        <f t="shared" ca="1" si="33"/>
        <v>1.7688635882299999</v>
      </c>
      <c r="AR56" s="471">
        <f t="shared" ca="1" si="34"/>
        <v>1.7688635882299999</v>
      </c>
      <c r="AS56" s="471">
        <f t="shared" ca="1" si="35"/>
        <v>1.7688635882299999</v>
      </c>
      <c r="AT56" s="471">
        <f t="shared" ca="1" si="36"/>
        <v>1.7688635882299999</v>
      </c>
      <c r="AU56" s="471">
        <f t="shared" ca="1" si="37"/>
        <v>2.526947983186</v>
      </c>
      <c r="AW56" s="472">
        <v>23.843817600188004</v>
      </c>
      <c r="AX56" s="473">
        <f t="shared" ca="1" si="38"/>
        <v>22.518574890160998</v>
      </c>
      <c r="AY56" s="258">
        <f t="shared" ca="1" si="39"/>
        <v>1.3252427100270054</v>
      </c>
      <c r="AZ56" s="487">
        <f t="shared" ca="1" si="40"/>
        <v>0.94441986043306436</v>
      </c>
    </row>
    <row r="57" spans="2:52" x14ac:dyDescent="0.2">
      <c r="B57" s="240">
        <v>27</v>
      </c>
      <c r="C57" s="240" t="s">
        <v>125</v>
      </c>
      <c r="D57" s="240" t="s">
        <v>126</v>
      </c>
      <c r="E57" s="240">
        <v>27</v>
      </c>
      <c r="F57" s="240" t="s">
        <v>33</v>
      </c>
      <c r="G57" s="240" t="s">
        <v>509</v>
      </c>
      <c r="H57" s="475">
        <f>IF(ISTEXT(VLOOKUP($C57,Exch!$D$11:$M$230,H$24,FALSE))=FALSE,VLOOKUP($C57,Exch!$D$11:$M$230,H$24,FALSE),VLOOKUP($C57,Exch!$D$11:$M$230,8,FALSE))</f>
        <v>142.53159153600001</v>
      </c>
      <c r="J57" s="240">
        <v>73</v>
      </c>
      <c r="K57" s="470">
        <f t="shared" ca="1" si="19"/>
        <v>1.04</v>
      </c>
      <c r="L57" s="470">
        <f t="shared" ca="1" si="19"/>
        <v>1.04</v>
      </c>
      <c r="M57" s="470">
        <f t="shared" ca="1" si="19"/>
        <v>1.02</v>
      </c>
      <c r="N57" s="162"/>
      <c r="O57" s="240" t="s">
        <v>125</v>
      </c>
      <c r="P57" s="478">
        <f t="shared" ca="1" si="20"/>
        <v>64.209599999999995</v>
      </c>
      <c r="Q57" s="478">
        <f t="shared" ca="1" si="20"/>
        <v>107.01599999999999</v>
      </c>
      <c r="R57" s="478">
        <f t="shared" ca="1" si="20"/>
        <v>149.82240000000002</v>
      </c>
      <c r="S57" s="478">
        <f t="shared" ca="1" si="21"/>
        <v>64.209599999999995</v>
      </c>
      <c r="T57" s="478">
        <f t="shared" ca="1" si="21"/>
        <v>107.01599999999999</v>
      </c>
      <c r="U57" s="478">
        <f t="shared" ca="1" si="21"/>
        <v>149.82240000000002</v>
      </c>
      <c r="V57" s="478">
        <f t="shared" ca="1" si="21"/>
        <v>267.54000000000002</v>
      </c>
      <c r="W57" s="478">
        <f t="shared" ca="1" si="21"/>
        <v>417.36239999999998</v>
      </c>
      <c r="X57" s="478">
        <f t="shared" ca="1" si="22"/>
        <v>304.37819999999999</v>
      </c>
      <c r="Y57" s="478">
        <f t="shared" ca="1" si="22"/>
        <v>304.37819999999999</v>
      </c>
      <c r="Z57" s="478">
        <f t="shared" ca="1" si="22"/>
        <v>304.37819999999999</v>
      </c>
      <c r="AA57" s="478">
        <f t="shared" ca="1" si="22"/>
        <v>304.37819999999999</v>
      </c>
      <c r="AB57" s="478">
        <f t="shared" ca="1" si="22"/>
        <v>540.53369999999995</v>
      </c>
      <c r="AC57" s="478">
        <f t="shared" ca="1" si="22"/>
        <v>540.53369999999995</v>
      </c>
      <c r="AD57" s="478">
        <f t="shared" ca="1" si="22"/>
        <v>650.73959999999988</v>
      </c>
      <c r="AE57" s="472"/>
      <c r="AF57" s="472" t="s">
        <v>125</v>
      </c>
      <c r="AG57" s="471">
        <f t="shared" ca="1" si="23"/>
        <v>0.45049381198999999</v>
      </c>
      <c r="AH57" s="471">
        <f t="shared" ca="1" si="24"/>
        <v>0.75082301998300005</v>
      </c>
      <c r="AI57" s="471">
        <f t="shared" ca="1" si="25"/>
        <v>1.0511522279759999</v>
      </c>
      <c r="AJ57" s="471">
        <f t="shared" ca="1" si="26"/>
        <v>0.45049381198999999</v>
      </c>
      <c r="AK57" s="471">
        <f t="shared" ca="1" si="27"/>
        <v>0.75082301998300005</v>
      </c>
      <c r="AL57" s="471">
        <f t="shared" ca="1" si="28"/>
        <v>1.0511522279759999</v>
      </c>
      <c r="AM57" s="471">
        <f t="shared" ca="1" si="29"/>
        <v>1.8770575499569999</v>
      </c>
      <c r="AN57" s="471">
        <f t="shared" ca="1" si="30"/>
        <v>2.9282097779330001</v>
      </c>
      <c r="AO57" s="471">
        <f t="shared" ca="1" si="31"/>
        <v>2.1355139356819999</v>
      </c>
      <c r="AP57" s="471">
        <f t="shared" ca="1" si="32"/>
        <v>2.1355139356819999</v>
      </c>
      <c r="AQ57" s="471">
        <f t="shared" ca="1" si="33"/>
        <v>2.1355139356819999</v>
      </c>
      <c r="AR57" s="471">
        <f t="shared" ca="1" si="34"/>
        <v>2.1355139356819999</v>
      </c>
      <c r="AS57" s="471">
        <f t="shared" ca="1" si="35"/>
        <v>3.792378196124</v>
      </c>
      <c r="AT57" s="471">
        <f t="shared" ca="1" si="36"/>
        <v>3.792378196124</v>
      </c>
      <c r="AU57" s="471">
        <f t="shared" ca="1" si="37"/>
        <v>4.5655815176640004</v>
      </c>
      <c r="AW57" s="472">
        <v>29.238781066633003</v>
      </c>
      <c r="AX57" s="473">
        <f t="shared" ca="1" si="38"/>
        <v>30.002599100427993</v>
      </c>
      <c r="AY57" s="258">
        <f t="shared" ca="1" si="39"/>
        <v>-0.76381803379499047</v>
      </c>
      <c r="AZ57" s="487">
        <f t="shared" ca="1" si="40"/>
        <v>1.0261234567902919</v>
      </c>
    </row>
    <row r="58" spans="2:52" x14ac:dyDescent="0.2">
      <c r="B58" s="240">
        <v>28</v>
      </c>
      <c r="C58" s="240" t="s">
        <v>127</v>
      </c>
      <c r="D58" s="240" t="s">
        <v>128</v>
      </c>
      <c r="E58" s="240">
        <v>28</v>
      </c>
      <c r="F58" s="240" t="s">
        <v>33</v>
      </c>
      <c r="G58" s="240" t="s">
        <v>499</v>
      </c>
      <c r="H58" s="475">
        <f>IF(ISTEXT(VLOOKUP($C58,Exch!$D$11:$M$230,H$24,FALSE))=FALSE,VLOOKUP($C58,Exch!$D$11:$M$230,H$24,FALSE),VLOOKUP($C58,Exch!$D$11:$M$230,8,FALSE))</f>
        <v>1.2645137386293333</v>
      </c>
      <c r="J58" s="240">
        <v>73</v>
      </c>
      <c r="K58" s="470">
        <f t="shared" ca="1" si="19"/>
        <v>1.04</v>
      </c>
      <c r="L58" s="470">
        <f t="shared" ca="1" si="19"/>
        <v>1.04</v>
      </c>
      <c r="M58" s="470">
        <f t="shared" ca="1" si="19"/>
        <v>1.02</v>
      </c>
      <c r="N58" s="162"/>
      <c r="O58" s="240" t="s">
        <v>127</v>
      </c>
      <c r="P58" s="478">
        <f t="shared" ca="1" si="20"/>
        <v>0.52</v>
      </c>
      <c r="Q58" s="478">
        <f t="shared" ca="1" si="20"/>
        <v>0.78</v>
      </c>
      <c r="R58" s="478">
        <f t="shared" ca="1" si="20"/>
        <v>0.98799999999999999</v>
      </c>
      <c r="S58" s="478">
        <f t="shared" ca="1" si="21"/>
        <v>0.78</v>
      </c>
      <c r="T58" s="478">
        <f t="shared" ca="1" si="21"/>
        <v>0.98799999999999999</v>
      </c>
      <c r="U58" s="478">
        <f t="shared" ca="1" si="21"/>
        <v>0.98799999999999999</v>
      </c>
      <c r="V58" s="478">
        <f t="shared" ca="1" si="21"/>
        <v>2.1319999999999997</v>
      </c>
      <c r="W58" s="478">
        <f t="shared" ca="1" si="21"/>
        <v>2.1319999999999997</v>
      </c>
      <c r="X58" s="478">
        <f t="shared" ca="1" si="22"/>
        <v>0.76500000000000001</v>
      </c>
      <c r="Y58" s="478">
        <f t="shared" ca="1" si="22"/>
        <v>0.96899999999999997</v>
      </c>
      <c r="Z58" s="478">
        <f t="shared" ca="1" si="22"/>
        <v>0.96899999999999997</v>
      </c>
      <c r="AA58" s="478">
        <f t="shared" ca="1" si="22"/>
        <v>2.0909999999999997</v>
      </c>
      <c r="AB58" s="478">
        <f t="shared" ca="1" si="22"/>
        <v>2.0909999999999997</v>
      </c>
      <c r="AC58" s="478">
        <f t="shared" ca="1" si="22"/>
        <v>4.5390000000000006</v>
      </c>
      <c r="AD58" s="478">
        <f t="shared" ca="1" si="22"/>
        <v>4.5390000000000006</v>
      </c>
      <c r="AE58" s="472"/>
      <c r="AF58" s="472" t="s">
        <v>127</v>
      </c>
      <c r="AG58" s="471">
        <f t="shared" ca="1" si="23"/>
        <v>0.41122526716399999</v>
      </c>
      <c r="AH58" s="471">
        <f t="shared" ca="1" si="24"/>
        <v>0.61683790074599998</v>
      </c>
      <c r="AI58" s="471">
        <f t="shared" ca="1" si="25"/>
        <v>0.78132800761099996</v>
      </c>
      <c r="AJ58" s="471">
        <f t="shared" ca="1" si="26"/>
        <v>0.61683790074599998</v>
      </c>
      <c r="AK58" s="471">
        <f t="shared" ca="1" si="27"/>
        <v>0.78132800761099996</v>
      </c>
      <c r="AL58" s="471">
        <f t="shared" ca="1" si="28"/>
        <v>0.78132800761099996</v>
      </c>
      <c r="AM58" s="471">
        <f t="shared" ca="1" si="29"/>
        <v>1.6860235953710001</v>
      </c>
      <c r="AN58" s="471">
        <f t="shared" ca="1" si="30"/>
        <v>1.6860235953710001</v>
      </c>
      <c r="AO58" s="471">
        <f t="shared" ca="1" si="31"/>
        <v>0.60497563342399996</v>
      </c>
      <c r="AP58" s="471">
        <f t="shared" ca="1" si="32"/>
        <v>0.76630246900300003</v>
      </c>
      <c r="AQ58" s="471">
        <f t="shared" ca="1" si="33"/>
        <v>0.76630246900300003</v>
      </c>
      <c r="AR58" s="471">
        <f t="shared" ca="1" si="34"/>
        <v>1.6536000646910001</v>
      </c>
      <c r="AS58" s="471">
        <f t="shared" ca="1" si="35"/>
        <v>1.6536000646910001</v>
      </c>
      <c r="AT58" s="471">
        <f t="shared" ca="1" si="36"/>
        <v>3.5895220916459998</v>
      </c>
      <c r="AU58" s="471">
        <f t="shared" ca="1" si="37"/>
        <v>3.5895220916459998</v>
      </c>
      <c r="AW58" s="472">
        <v>20.984031663711001</v>
      </c>
      <c r="AX58" s="473">
        <f t="shared" ca="1" si="38"/>
        <v>19.984757166334997</v>
      </c>
      <c r="AY58" s="258">
        <f t="shared" ca="1" si="39"/>
        <v>0.99927449737600327</v>
      </c>
      <c r="AZ58" s="487">
        <f t="shared" ca="1" si="40"/>
        <v>0.95237928948114814</v>
      </c>
    </row>
    <row r="59" spans="2:52" x14ac:dyDescent="0.2">
      <c r="B59" s="240">
        <v>29</v>
      </c>
      <c r="C59" s="240" t="s">
        <v>129</v>
      </c>
      <c r="D59" s="240" t="s">
        <v>130</v>
      </c>
      <c r="E59" s="240">
        <v>29</v>
      </c>
      <c r="F59" s="240" t="s">
        <v>33</v>
      </c>
      <c r="G59" s="240" t="s">
        <v>513</v>
      </c>
      <c r="H59" s="475">
        <f>IF(ISTEXT(VLOOKUP($C59,Exch!$D$11:$M$230,H$24,FALSE))=FALSE,VLOOKUP($C59,Exch!$D$11:$M$230,H$24,FALSE),VLOOKUP($C59,Exch!$D$11:$M$230,8,FALSE))</f>
        <v>11.806290676666668</v>
      </c>
      <c r="J59" s="240">
        <v>73</v>
      </c>
      <c r="K59" s="470">
        <f t="shared" ca="1" si="19"/>
        <v>1.04</v>
      </c>
      <c r="L59" s="470">
        <f t="shared" ca="1" si="19"/>
        <v>1.04</v>
      </c>
      <c r="M59" s="470">
        <f t="shared" ca="1" si="19"/>
        <v>1.02</v>
      </c>
      <c r="N59" s="162"/>
      <c r="O59" s="240" t="s">
        <v>129</v>
      </c>
      <c r="P59" s="478">
        <f t="shared" ca="1" si="20"/>
        <v>7.28</v>
      </c>
      <c r="Q59" s="478">
        <f t="shared" ca="1" si="20"/>
        <v>7.28</v>
      </c>
      <c r="R59" s="478">
        <f t="shared" ca="1" si="20"/>
        <v>14.56</v>
      </c>
      <c r="S59" s="478">
        <f t="shared" ca="1" si="21"/>
        <v>7.28</v>
      </c>
      <c r="T59" s="478">
        <f t="shared" ca="1" si="21"/>
        <v>7.28</v>
      </c>
      <c r="U59" s="478">
        <f t="shared" ca="1" si="21"/>
        <v>14.56</v>
      </c>
      <c r="V59" s="478">
        <f t="shared" ca="1" si="21"/>
        <v>29.12</v>
      </c>
      <c r="W59" s="478">
        <f t="shared" ca="1" si="21"/>
        <v>43.68</v>
      </c>
      <c r="X59" s="478">
        <f t="shared" ca="1" si="22"/>
        <v>7.1400000000000006</v>
      </c>
      <c r="Y59" s="478">
        <f t="shared" ca="1" si="22"/>
        <v>7.1400000000000006</v>
      </c>
      <c r="Z59" s="478">
        <f t="shared" ca="1" si="22"/>
        <v>14.280000000000001</v>
      </c>
      <c r="AA59" s="478">
        <f t="shared" ca="1" si="22"/>
        <v>28.560000000000002</v>
      </c>
      <c r="AB59" s="478">
        <f t="shared" ca="1" si="22"/>
        <v>42.84</v>
      </c>
      <c r="AC59" s="478">
        <f t="shared" ca="1" si="22"/>
        <v>57.120000000000005</v>
      </c>
      <c r="AD59" s="478">
        <f t="shared" ca="1" si="22"/>
        <v>71.400000000000006</v>
      </c>
      <c r="AE59" s="472"/>
      <c r="AF59" s="472" t="s">
        <v>129</v>
      </c>
      <c r="AG59" s="471">
        <f t="shared" ca="1" si="23"/>
        <v>0.61662042714099996</v>
      </c>
      <c r="AH59" s="471">
        <f t="shared" ca="1" si="24"/>
        <v>0.61662042714099996</v>
      </c>
      <c r="AI59" s="471">
        <f t="shared" ca="1" si="25"/>
        <v>1.233240854283</v>
      </c>
      <c r="AJ59" s="471">
        <f t="shared" ca="1" si="26"/>
        <v>0.61662042714099996</v>
      </c>
      <c r="AK59" s="471">
        <f t="shared" ca="1" si="27"/>
        <v>0.61662042714099996</v>
      </c>
      <c r="AL59" s="471">
        <f t="shared" ca="1" si="28"/>
        <v>1.233240854283</v>
      </c>
      <c r="AM59" s="471">
        <f t="shared" ca="1" si="29"/>
        <v>2.4664817085649999</v>
      </c>
      <c r="AN59" s="471">
        <f t="shared" ca="1" si="30"/>
        <v>3.6997225628480002</v>
      </c>
      <c r="AO59" s="471">
        <f t="shared" ca="1" si="31"/>
        <v>0.60476234200400003</v>
      </c>
      <c r="AP59" s="471">
        <f t="shared" ca="1" si="32"/>
        <v>0.60476234200400003</v>
      </c>
      <c r="AQ59" s="471">
        <f t="shared" ca="1" si="33"/>
        <v>1.2095246840080001</v>
      </c>
      <c r="AR59" s="471">
        <f t="shared" ca="1" si="34"/>
        <v>2.4190493680160001</v>
      </c>
      <c r="AS59" s="471">
        <f t="shared" ca="1" si="35"/>
        <v>3.6285740520240002</v>
      </c>
      <c r="AT59" s="471">
        <f t="shared" ca="1" si="36"/>
        <v>4.8380987360310002</v>
      </c>
      <c r="AU59" s="471">
        <f t="shared" ca="1" si="37"/>
        <v>6.0476234200389998</v>
      </c>
      <c r="AW59" s="472">
        <v>32.210565065342998</v>
      </c>
      <c r="AX59" s="473">
        <f t="shared" ca="1" si="38"/>
        <v>30.451562632668999</v>
      </c>
      <c r="AY59" s="258">
        <f t="shared" ca="1" si="39"/>
        <v>1.7590024326739986</v>
      </c>
      <c r="AZ59" s="487">
        <f t="shared" ca="1" si="40"/>
        <v>0.94539051304732935</v>
      </c>
    </row>
    <row r="60" spans="2:52" x14ac:dyDescent="0.2">
      <c r="B60" s="240">
        <v>30</v>
      </c>
      <c r="C60" s="240" t="s">
        <v>408</v>
      </c>
      <c r="D60" s="240" t="s">
        <v>466</v>
      </c>
      <c r="E60" s="240">
        <v>30</v>
      </c>
      <c r="F60" s="240" t="s">
        <v>33</v>
      </c>
      <c r="G60" s="240" t="s">
        <v>499</v>
      </c>
      <c r="H60" s="475">
        <f>IF(ISTEXT(VLOOKUP($C60,Exch!$D$11:$M$230,H$24,FALSE))=FALSE,VLOOKUP($C60,Exch!$D$11:$M$230,H$24,FALSE),VLOOKUP($C60,Exch!$D$11:$M$230,8,FALSE))</f>
        <v>1.2645137386293333</v>
      </c>
      <c r="J60" s="240">
        <v>73</v>
      </c>
      <c r="K60" s="470">
        <f t="shared" ca="1" si="19"/>
        <v>1.04</v>
      </c>
      <c r="L60" s="470">
        <f t="shared" ca="1" si="19"/>
        <v>1.04</v>
      </c>
      <c r="M60" s="470">
        <f t="shared" ca="1" si="19"/>
        <v>1.02</v>
      </c>
      <c r="N60" s="162"/>
      <c r="O60" s="240" t="s">
        <v>408</v>
      </c>
      <c r="P60" s="478">
        <f t="shared" ca="1" si="20"/>
        <v>0.72799999999999998</v>
      </c>
      <c r="Q60" s="478">
        <f t="shared" ca="1" si="20"/>
        <v>1.976</v>
      </c>
      <c r="R60" s="478">
        <f t="shared" ca="1" si="20"/>
        <v>2.1840000000000002</v>
      </c>
      <c r="S60" s="478">
        <f t="shared" ca="1" si="21"/>
        <v>1.976</v>
      </c>
      <c r="T60" s="478">
        <f t="shared" ca="1" si="21"/>
        <v>1.976</v>
      </c>
      <c r="U60" s="478">
        <f t="shared" ca="1" si="21"/>
        <v>2.1840000000000002</v>
      </c>
      <c r="V60" s="478">
        <f t="shared" ca="1" si="21"/>
        <v>2.7040000000000002</v>
      </c>
      <c r="W60" s="478">
        <f t="shared" ca="1" si="21"/>
        <v>5.4080000000000004</v>
      </c>
      <c r="X60" s="478">
        <f t="shared" ca="1" si="22"/>
        <v>1.9379999999999999</v>
      </c>
      <c r="Y60" s="478">
        <f t="shared" ca="1" si="22"/>
        <v>2.1420000000000003</v>
      </c>
      <c r="Z60" s="478">
        <f t="shared" ca="1" si="22"/>
        <v>2.6520000000000001</v>
      </c>
      <c r="AA60" s="478">
        <f t="shared" ca="1" si="22"/>
        <v>3.2640000000000002</v>
      </c>
      <c r="AB60" s="478">
        <f t="shared" ca="1" si="22"/>
        <v>8.16</v>
      </c>
      <c r="AC60" s="478">
        <f t="shared" ca="1" si="22"/>
        <v>8.16</v>
      </c>
      <c r="AD60" s="478">
        <f t="shared" ca="1" si="22"/>
        <v>8.16</v>
      </c>
      <c r="AE60" s="472"/>
      <c r="AF60" s="472" t="s">
        <v>408</v>
      </c>
      <c r="AG60" s="471">
        <f t="shared" ca="1" si="23"/>
        <v>0.57571537402899997</v>
      </c>
      <c r="AH60" s="471">
        <f t="shared" ca="1" si="24"/>
        <v>1.5626560152219999</v>
      </c>
      <c r="AI60" s="471">
        <f t="shared" ca="1" si="25"/>
        <v>1.7271461220869999</v>
      </c>
      <c r="AJ60" s="471">
        <f t="shared" ca="1" si="26"/>
        <v>1.5626560152219999</v>
      </c>
      <c r="AK60" s="471">
        <f t="shared" ca="1" si="27"/>
        <v>1.5626560152219999</v>
      </c>
      <c r="AL60" s="471">
        <f t="shared" ca="1" si="28"/>
        <v>1.7271461220869999</v>
      </c>
      <c r="AM60" s="471">
        <f t="shared" ca="1" si="29"/>
        <v>2.1383713892510001</v>
      </c>
      <c r="AN60" s="471">
        <f t="shared" ca="1" si="30"/>
        <v>4.2767427785020002</v>
      </c>
      <c r="AO60" s="471">
        <f t="shared" ca="1" si="31"/>
        <v>1.5326049380060001</v>
      </c>
      <c r="AP60" s="471">
        <f t="shared" ca="1" si="32"/>
        <v>1.693931773586</v>
      </c>
      <c r="AQ60" s="471">
        <f t="shared" ca="1" si="33"/>
        <v>2.0972488625349999</v>
      </c>
      <c r="AR60" s="471">
        <f t="shared" ca="1" si="34"/>
        <v>2.5812293692739998</v>
      </c>
      <c r="AS60" s="471">
        <f t="shared" ca="1" si="35"/>
        <v>6.4530734231839997</v>
      </c>
      <c r="AT60" s="471">
        <f t="shared" ca="1" si="36"/>
        <v>6.4530734231839997</v>
      </c>
      <c r="AU60" s="471">
        <f t="shared" ca="1" si="37"/>
        <v>6.4530734231839997</v>
      </c>
      <c r="AW60" s="472">
        <v>44.527091579092996</v>
      </c>
      <c r="AX60" s="473">
        <f t="shared" ca="1" si="38"/>
        <v>42.397325044575005</v>
      </c>
      <c r="AY60" s="258">
        <f t="shared" ca="1" si="39"/>
        <v>2.1297665345179908</v>
      </c>
      <c r="AZ60" s="487">
        <f t="shared" ca="1" si="40"/>
        <v>0.95216919724624483</v>
      </c>
    </row>
    <row r="61" spans="2:52" x14ac:dyDescent="0.2">
      <c r="B61" s="240">
        <v>31</v>
      </c>
      <c r="C61" s="240" t="s">
        <v>131</v>
      </c>
      <c r="D61" s="240" t="s">
        <v>132</v>
      </c>
      <c r="E61" s="240">
        <v>31</v>
      </c>
      <c r="F61" s="240" t="s">
        <v>33</v>
      </c>
      <c r="G61" s="240" t="s">
        <v>514</v>
      </c>
      <c r="H61" s="475">
        <f>IF(ISTEXT(VLOOKUP($C61,Exch!$D$11:$M$230,H$24,FALSE))=FALSE,VLOOKUP($C61,Exch!$D$11:$M$230,H$24,FALSE),VLOOKUP($C61,Exch!$D$11:$M$230,8,FALSE))</f>
        <v>1.3964166666666669</v>
      </c>
      <c r="J61" s="240">
        <v>73</v>
      </c>
      <c r="K61" s="470">
        <f t="shared" ca="1" si="19"/>
        <v>1.04</v>
      </c>
      <c r="L61" s="470">
        <f t="shared" ca="1" si="19"/>
        <v>1.04</v>
      </c>
      <c r="M61" s="470">
        <f t="shared" ca="1" si="19"/>
        <v>1.02</v>
      </c>
      <c r="N61" s="162"/>
      <c r="O61" s="240" t="s">
        <v>131</v>
      </c>
      <c r="P61" s="481">
        <v>0.49</v>
      </c>
      <c r="Q61" s="481">
        <v>0.71</v>
      </c>
      <c r="R61" s="481">
        <v>1.1499999999999999</v>
      </c>
      <c r="S61" s="481">
        <v>0.98</v>
      </c>
      <c r="T61" s="481">
        <v>1.2</v>
      </c>
      <c r="U61" s="481">
        <v>1.64</v>
      </c>
      <c r="V61" s="481">
        <v>2.08</v>
      </c>
      <c r="W61" s="481">
        <v>6</v>
      </c>
      <c r="X61" s="481">
        <v>2.54</v>
      </c>
      <c r="Y61" s="481">
        <v>2.54</v>
      </c>
      <c r="Z61" s="481">
        <v>2.74</v>
      </c>
      <c r="AA61" s="481">
        <v>3.14</v>
      </c>
      <c r="AB61" s="481">
        <v>6</v>
      </c>
      <c r="AC61" s="481">
        <v>7.05</v>
      </c>
      <c r="AD61" s="481">
        <v>10.15</v>
      </c>
      <c r="AF61" s="472" t="s">
        <v>131</v>
      </c>
      <c r="AG61" s="471">
        <f t="shared" si="23"/>
        <v>0.35089813212400001</v>
      </c>
      <c r="AH61" s="471">
        <f t="shared" si="24"/>
        <v>0.508444232261</v>
      </c>
      <c r="AI61" s="471">
        <f t="shared" si="25"/>
        <v>0.82353643253599995</v>
      </c>
      <c r="AJ61" s="471">
        <f t="shared" si="26"/>
        <v>0.70179626424800001</v>
      </c>
      <c r="AK61" s="471">
        <f t="shared" si="27"/>
        <v>0.859342364385</v>
      </c>
      <c r="AL61" s="471">
        <f t="shared" si="28"/>
        <v>1.1744345646600001</v>
      </c>
      <c r="AM61" s="471">
        <f t="shared" si="29"/>
        <v>1.489526764934</v>
      </c>
      <c r="AN61" s="471">
        <f t="shared" si="30"/>
        <v>4.2967118219250002</v>
      </c>
      <c r="AO61" s="471">
        <f t="shared" si="31"/>
        <v>1.8189413379479999</v>
      </c>
      <c r="AP61" s="471">
        <f t="shared" si="32"/>
        <v>1.8189413379479999</v>
      </c>
      <c r="AQ61" s="471">
        <f t="shared" si="33"/>
        <v>1.9621650653460001</v>
      </c>
      <c r="AR61" s="471">
        <f t="shared" si="34"/>
        <v>2.2486125201410001</v>
      </c>
      <c r="AS61" s="471">
        <f t="shared" si="35"/>
        <v>4.2967118219250002</v>
      </c>
      <c r="AT61" s="471">
        <f t="shared" si="36"/>
        <v>5.0486363907619998</v>
      </c>
      <c r="AU61" s="471">
        <f t="shared" si="37"/>
        <v>7.2686041654229996</v>
      </c>
      <c r="AW61" s="472">
        <v>31.744192387392999</v>
      </c>
      <c r="AX61" s="473">
        <f t="shared" si="38"/>
        <v>34.667303216566005</v>
      </c>
      <c r="AY61" s="258">
        <f t="shared" si="39"/>
        <v>-2.9231108291730052</v>
      </c>
      <c r="AZ61" s="487">
        <f t="shared" si="40"/>
        <v>1.0920833264081999</v>
      </c>
    </row>
    <row r="62" spans="2:52" x14ac:dyDescent="0.2">
      <c r="B62" s="240">
        <v>32</v>
      </c>
      <c r="C62" s="240" t="s">
        <v>133</v>
      </c>
      <c r="D62" s="240" t="s">
        <v>134</v>
      </c>
      <c r="E62" s="240">
        <v>32</v>
      </c>
      <c r="F62" s="240" t="s">
        <v>33</v>
      </c>
      <c r="G62" s="240" t="s">
        <v>499</v>
      </c>
      <c r="H62" s="475">
        <f>IF(ISTEXT(VLOOKUP($C62,Exch!$D$11:$M$230,H$24,FALSE))=FALSE,VLOOKUP($C62,Exch!$D$11:$M$230,H$24,FALSE),VLOOKUP($C62,Exch!$D$11:$M$230,8,FALSE))</f>
        <v>1.2645137386293333</v>
      </c>
      <c r="J62" s="240">
        <v>73</v>
      </c>
      <c r="K62" s="470">
        <f t="shared" ca="1" si="19"/>
        <v>1.04</v>
      </c>
      <c r="L62" s="470">
        <f t="shared" ca="1" si="19"/>
        <v>1.04</v>
      </c>
      <c r="M62" s="470">
        <f t="shared" ca="1" si="19"/>
        <v>1.02</v>
      </c>
      <c r="N62" s="162"/>
      <c r="O62" s="240" t="s">
        <v>133</v>
      </c>
      <c r="P62" s="478">
        <f t="shared" ca="1" si="20"/>
        <v>0.72799999999999998</v>
      </c>
      <c r="Q62" s="478">
        <f t="shared" ca="1" si="20"/>
        <v>1.976</v>
      </c>
      <c r="R62" s="478">
        <f t="shared" ca="1" si="20"/>
        <v>2.1840000000000002</v>
      </c>
      <c r="S62" s="478">
        <f t="shared" ca="1" si="21"/>
        <v>1.976</v>
      </c>
      <c r="T62" s="478">
        <f t="shared" ca="1" si="21"/>
        <v>1.976</v>
      </c>
      <c r="U62" s="478">
        <f t="shared" ca="1" si="21"/>
        <v>2.1840000000000002</v>
      </c>
      <c r="V62" s="478">
        <f t="shared" ca="1" si="21"/>
        <v>2.7040000000000002</v>
      </c>
      <c r="W62" s="478">
        <f t="shared" ca="1" si="21"/>
        <v>5.4080000000000004</v>
      </c>
      <c r="X62" s="478">
        <f t="shared" ca="1" si="22"/>
        <v>1.9379999999999999</v>
      </c>
      <c r="Y62" s="478">
        <f t="shared" ca="1" si="22"/>
        <v>2.1420000000000003</v>
      </c>
      <c r="Z62" s="478">
        <f t="shared" ca="1" si="22"/>
        <v>2.6520000000000001</v>
      </c>
      <c r="AA62" s="478">
        <f t="shared" ca="1" si="22"/>
        <v>3.2640000000000002</v>
      </c>
      <c r="AB62" s="478">
        <f t="shared" ca="1" si="22"/>
        <v>5.3040000000000003</v>
      </c>
      <c r="AC62" s="478">
        <f t="shared" ca="1" si="22"/>
        <v>8.16</v>
      </c>
      <c r="AD62" s="478">
        <f t="shared" ca="1" si="22"/>
        <v>8.16</v>
      </c>
      <c r="AE62" s="472"/>
      <c r="AF62" s="472" t="s">
        <v>133</v>
      </c>
      <c r="AG62" s="471">
        <f t="shared" ca="1" si="23"/>
        <v>0.57571537402899997</v>
      </c>
      <c r="AH62" s="471">
        <f t="shared" ca="1" si="24"/>
        <v>1.5626560152219999</v>
      </c>
      <c r="AI62" s="471">
        <f t="shared" ca="1" si="25"/>
        <v>1.7271461220869999</v>
      </c>
      <c r="AJ62" s="471">
        <f t="shared" ca="1" si="26"/>
        <v>1.5626560152219999</v>
      </c>
      <c r="AK62" s="471">
        <f t="shared" ca="1" si="27"/>
        <v>1.5626560152219999</v>
      </c>
      <c r="AL62" s="471">
        <f t="shared" ca="1" si="28"/>
        <v>1.7271461220869999</v>
      </c>
      <c r="AM62" s="471">
        <f t="shared" ca="1" si="29"/>
        <v>2.1383713892510001</v>
      </c>
      <c r="AN62" s="471">
        <f t="shared" ca="1" si="30"/>
        <v>4.2767427785020002</v>
      </c>
      <c r="AO62" s="471">
        <f t="shared" ca="1" si="31"/>
        <v>1.5326049380060001</v>
      </c>
      <c r="AP62" s="471">
        <f t="shared" ca="1" si="32"/>
        <v>1.693931773586</v>
      </c>
      <c r="AQ62" s="471">
        <f t="shared" ca="1" si="33"/>
        <v>2.0972488625349999</v>
      </c>
      <c r="AR62" s="471">
        <f t="shared" ca="1" si="34"/>
        <v>2.5812293692739998</v>
      </c>
      <c r="AS62" s="471">
        <f t="shared" ca="1" si="35"/>
        <v>4.1944977250699997</v>
      </c>
      <c r="AT62" s="471">
        <f t="shared" ca="1" si="36"/>
        <v>6.4530734231839997</v>
      </c>
      <c r="AU62" s="471">
        <f t="shared" ca="1" si="37"/>
        <v>6.4530734231839997</v>
      </c>
      <c r="AW62" s="472">
        <v>42.138665210866002</v>
      </c>
      <c r="AX62" s="473">
        <f t="shared" ca="1" si="38"/>
        <v>40.138749346461005</v>
      </c>
      <c r="AY62" s="258">
        <f t="shared" ca="1" si="39"/>
        <v>1.999915864404997</v>
      </c>
      <c r="AZ62" s="487">
        <f t="shared" ca="1" si="40"/>
        <v>0.95253964845831673</v>
      </c>
    </row>
    <row r="73" spans="3:4" x14ac:dyDescent="0.2">
      <c r="C73" s="12" t="s">
        <v>418</v>
      </c>
    </row>
    <row r="74" spans="3:4" x14ac:dyDescent="0.2">
      <c r="C74" s="240" t="s">
        <v>86</v>
      </c>
      <c r="D74" s="240" t="s">
        <v>1062</v>
      </c>
    </row>
  </sheetData>
  <conditionalFormatting sqref="N31:N62">
    <cfRule type="cellIs" dxfId="804" priority="117" operator="equal">
      <formula>1</formula>
    </cfRule>
  </conditionalFormatting>
  <conditionalFormatting sqref="P31">
    <cfRule type="cellIs" dxfId="803" priority="115" operator="equal">
      <formula>0</formula>
    </cfRule>
  </conditionalFormatting>
  <conditionalFormatting sqref="P31">
    <cfRule type="cellIs" dxfId="802" priority="116" operator="equal">
      <formula>0</formula>
    </cfRule>
  </conditionalFormatting>
  <conditionalFormatting sqref="Q61:AD61">
    <cfRule type="cellIs" dxfId="801" priority="113" operator="equal">
      <formula>0</formula>
    </cfRule>
  </conditionalFormatting>
  <conditionalFormatting sqref="P61">
    <cfRule type="cellIs" dxfId="800" priority="112" operator="equal">
      <formula>0</formula>
    </cfRule>
  </conditionalFormatting>
  <conditionalFormatting sqref="P61">
    <cfRule type="cellIs" dxfId="799" priority="114" operator="equal">
      <formula>0</formula>
    </cfRule>
  </conditionalFormatting>
  <conditionalFormatting sqref="Q61:AD61">
    <cfRule type="cellIs" dxfId="798" priority="111" operator="equal">
      <formula>0</formula>
    </cfRule>
  </conditionalFormatting>
  <conditionalFormatting sqref="Q31:R31">
    <cfRule type="cellIs" dxfId="797" priority="75" operator="equal">
      <formula>0</formula>
    </cfRule>
  </conditionalFormatting>
  <conditionalFormatting sqref="Q31:R31">
    <cfRule type="cellIs" dxfId="796" priority="76" operator="equal">
      <formula>0</formula>
    </cfRule>
  </conditionalFormatting>
  <conditionalFormatting sqref="T31:W31">
    <cfRule type="cellIs" dxfId="795" priority="71" operator="equal">
      <formula>0</formula>
    </cfRule>
  </conditionalFormatting>
  <conditionalFormatting sqref="T31:W31">
    <cfRule type="cellIs" dxfId="794" priority="72" operator="equal">
      <formula>0</formula>
    </cfRule>
  </conditionalFormatting>
  <conditionalFormatting sqref="Y31:AD31">
    <cfRule type="cellIs" dxfId="793" priority="67" operator="equal">
      <formula>0</formula>
    </cfRule>
  </conditionalFormatting>
  <conditionalFormatting sqref="Y31:AD31">
    <cfRule type="cellIs" dxfId="792" priority="68" operator="equal">
      <formula>0</formula>
    </cfRule>
  </conditionalFormatting>
  <conditionalFormatting sqref="S31">
    <cfRule type="cellIs" dxfId="791" priority="73" operator="equal">
      <formula>0</formula>
    </cfRule>
  </conditionalFormatting>
  <conditionalFormatting sqref="S31">
    <cfRule type="cellIs" dxfId="790" priority="74" operator="equal">
      <formula>0</formula>
    </cfRule>
  </conditionalFormatting>
  <conditionalFormatting sqref="X31">
    <cfRule type="cellIs" dxfId="789" priority="69" operator="equal">
      <formula>0</formula>
    </cfRule>
  </conditionalFormatting>
  <conditionalFormatting sqref="X31">
    <cfRule type="cellIs" dxfId="788" priority="70" operator="equal">
      <formula>0</formula>
    </cfRule>
  </conditionalFormatting>
  <conditionalFormatting sqref="P32:P60">
    <cfRule type="cellIs" dxfId="787" priority="65" operator="equal">
      <formula>0</formula>
    </cfRule>
  </conditionalFormatting>
  <conditionalFormatting sqref="P32:P60">
    <cfRule type="cellIs" dxfId="786" priority="66" operator="equal">
      <formula>0</formula>
    </cfRule>
  </conditionalFormatting>
  <conditionalFormatting sqref="Q32:R60">
    <cfRule type="cellIs" dxfId="785" priority="63" operator="equal">
      <formula>0</formula>
    </cfRule>
  </conditionalFormatting>
  <conditionalFormatting sqref="Q32:R60">
    <cfRule type="cellIs" dxfId="784" priority="64" operator="equal">
      <formula>0</formula>
    </cfRule>
  </conditionalFormatting>
  <conditionalFormatting sqref="S32:S60">
    <cfRule type="cellIs" dxfId="783" priority="61" operator="equal">
      <formula>0</formula>
    </cfRule>
  </conditionalFormatting>
  <conditionalFormatting sqref="S32:S60">
    <cfRule type="cellIs" dxfId="782" priority="62" operator="equal">
      <formula>0</formula>
    </cfRule>
  </conditionalFormatting>
  <conditionalFormatting sqref="T32:W60">
    <cfRule type="cellIs" dxfId="781" priority="59" operator="equal">
      <formula>0</formula>
    </cfRule>
  </conditionalFormatting>
  <conditionalFormatting sqref="T32:W60">
    <cfRule type="cellIs" dxfId="780" priority="60" operator="equal">
      <formula>0</formula>
    </cfRule>
  </conditionalFormatting>
  <conditionalFormatting sqref="X32:X60">
    <cfRule type="cellIs" dxfId="779" priority="57" operator="equal">
      <formula>0</formula>
    </cfRule>
  </conditionalFormatting>
  <conditionalFormatting sqref="X32:X60">
    <cfRule type="cellIs" dxfId="778" priority="58" operator="equal">
      <formula>0</formula>
    </cfRule>
  </conditionalFormatting>
  <conditionalFormatting sqref="Y32:AD60">
    <cfRule type="cellIs" dxfId="777" priority="55" operator="equal">
      <formula>0</formula>
    </cfRule>
  </conditionalFormatting>
  <conditionalFormatting sqref="Y32:AD60">
    <cfRule type="cellIs" dxfId="776" priority="56" operator="equal">
      <formula>0</formula>
    </cfRule>
  </conditionalFormatting>
  <conditionalFormatting sqref="P62">
    <cfRule type="cellIs" dxfId="775" priority="53" operator="equal">
      <formula>0</formula>
    </cfRule>
  </conditionalFormatting>
  <conditionalFormatting sqref="P62">
    <cfRule type="cellIs" dxfId="774" priority="54" operator="equal">
      <formula>0</formula>
    </cfRule>
  </conditionalFormatting>
  <conditionalFormatting sqref="Q62:R62">
    <cfRule type="cellIs" dxfId="773" priority="51" operator="equal">
      <formula>0</formula>
    </cfRule>
  </conditionalFormatting>
  <conditionalFormatting sqref="Q62:R62">
    <cfRule type="cellIs" dxfId="772" priority="52" operator="equal">
      <formula>0</formula>
    </cfRule>
  </conditionalFormatting>
  <conditionalFormatting sqref="S62">
    <cfRule type="cellIs" dxfId="771" priority="49" operator="equal">
      <formula>0</formula>
    </cfRule>
  </conditionalFormatting>
  <conditionalFormatting sqref="S62">
    <cfRule type="cellIs" dxfId="770" priority="50" operator="equal">
      <formula>0</formula>
    </cfRule>
  </conditionalFormatting>
  <conditionalFormatting sqref="T62:W62">
    <cfRule type="cellIs" dxfId="769" priority="47" operator="equal">
      <formula>0</formula>
    </cfRule>
  </conditionalFormatting>
  <conditionalFormatting sqref="T62:W62">
    <cfRule type="cellIs" dxfId="768" priority="48" operator="equal">
      <formula>0</formula>
    </cfRule>
  </conditionalFormatting>
  <conditionalFormatting sqref="X62">
    <cfRule type="cellIs" dxfId="767" priority="45" operator="equal">
      <formula>0</formula>
    </cfRule>
  </conditionalFormatting>
  <conditionalFormatting sqref="X62">
    <cfRule type="cellIs" dxfId="766" priority="46" operator="equal">
      <formula>0</formula>
    </cfRule>
  </conditionalFormatting>
  <conditionalFormatting sqref="Y62:AD62">
    <cfRule type="cellIs" dxfId="765" priority="43" operator="equal">
      <formula>0</formula>
    </cfRule>
  </conditionalFormatting>
  <conditionalFormatting sqref="Y62:AD62">
    <cfRule type="cellIs" dxfId="764" priority="44" operator="equal">
      <formula>0</formula>
    </cfRule>
  </conditionalFormatting>
  <conditionalFormatting sqref="AG31">
    <cfRule type="cellIs" dxfId="763" priority="7" operator="equal">
      <formula>0</formula>
    </cfRule>
  </conditionalFormatting>
  <conditionalFormatting sqref="AG31">
    <cfRule type="cellIs" dxfId="762" priority="8" operator="equal">
      <formula>0</formula>
    </cfRule>
  </conditionalFormatting>
  <conditionalFormatting sqref="AH31:AU31">
    <cfRule type="cellIs" dxfId="761" priority="5" operator="equal">
      <formula>0</formula>
    </cfRule>
  </conditionalFormatting>
  <conditionalFormatting sqref="AH31:AU31">
    <cfRule type="cellIs" dxfId="760" priority="6" operator="equal">
      <formula>0</formula>
    </cfRule>
  </conditionalFormatting>
  <conditionalFormatting sqref="AG32:AG62">
    <cfRule type="cellIs" dxfId="759" priority="3" operator="equal">
      <formula>0</formula>
    </cfRule>
  </conditionalFormatting>
  <conditionalFormatting sqref="AG32:AG62">
    <cfRule type="cellIs" dxfId="758" priority="4" operator="equal">
      <formula>0</formula>
    </cfRule>
  </conditionalFormatting>
  <conditionalFormatting sqref="AH32:AU62">
    <cfRule type="cellIs" dxfId="757" priority="1" operator="equal">
      <formula>0</formula>
    </cfRule>
  </conditionalFormatting>
  <conditionalFormatting sqref="AH32:AU62">
    <cfRule type="cellIs" dxfId="756" priority="2" operator="equal">
      <formula>0</formula>
    </cfRule>
  </conditionalFormatting>
  <dataValidations count="1">
    <dataValidation type="list" allowBlank="1" showInputMessage="1" showErrorMessage="1" sqref="C6">
      <formula1>"1,2,3,4,5,6,7,8"</formula1>
    </dataValidation>
  </dataValidation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AY74"/>
  <sheetViews>
    <sheetView topLeftCell="A20" zoomScale="80" zoomScaleNormal="80" workbookViewId="0">
      <selection activeCell="C31" sqref="C31"/>
    </sheetView>
  </sheetViews>
  <sheetFormatPr defaultRowHeight="12.75" x14ac:dyDescent="0.2"/>
  <cols>
    <col min="1" max="1" width="4.28515625" style="240" customWidth="1"/>
    <col min="2" max="2" width="8.140625" style="240" customWidth="1"/>
    <col min="3" max="3" width="9.140625" style="240"/>
    <col min="4" max="4" width="27" style="240" customWidth="1"/>
    <col min="5" max="6" width="8.7109375" style="240" customWidth="1"/>
    <col min="7" max="7" width="9.85546875" style="240" customWidth="1"/>
    <col min="8" max="8" width="12.5703125" style="240" customWidth="1"/>
    <col min="9" max="13" width="8.7109375" style="240" customWidth="1"/>
    <col min="14" max="14" width="9.85546875" style="240" customWidth="1"/>
    <col min="15" max="15" width="8.7109375" style="240" customWidth="1"/>
    <col min="16" max="21" width="9.28515625" style="240" bestFit="1" customWidth="1"/>
    <col min="22" max="23" width="10.28515625" style="240" bestFit="1" customWidth="1"/>
    <col min="24" max="26" width="9.28515625" style="240" bestFit="1" customWidth="1"/>
    <col min="27" max="28" width="10.28515625" style="240" bestFit="1" customWidth="1"/>
    <col min="29" max="30" width="11.42578125" style="240" bestFit="1" customWidth="1"/>
    <col min="31" max="32" width="9.140625" style="240"/>
    <col min="33" max="33" width="16" style="240" customWidth="1"/>
    <col min="34" max="16384" width="9.140625" style="240"/>
  </cols>
  <sheetData>
    <row r="1" spans="1:30" ht="23.25" x14ac:dyDescent="0.35">
      <c r="A1" s="1" t="str">
        <f>"Domestic postage, Year "&amp;C6</f>
        <v>Domestic postage, Year 3</v>
      </c>
    </row>
    <row r="4" spans="1:30" x14ac:dyDescent="0.2">
      <c r="C4" s="13"/>
      <c r="D4" s="13"/>
      <c r="E4" s="13"/>
      <c r="F4" s="13"/>
      <c r="G4" s="13"/>
      <c r="H4" s="13"/>
      <c r="I4" s="13"/>
      <c r="J4" s="13"/>
      <c r="K4" s="13"/>
      <c r="L4" s="13"/>
      <c r="M4" s="13"/>
      <c r="N4" s="13"/>
      <c r="O4" s="13"/>
    </row>
    <row r="5" spans="1:30" x14ac:dyDescent="0.2"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</row>
    <row r="6" spans="1:30" x14ac:dyDescent="0.2">
      <c r="C6" s="476">
        <v>3</v>
      </c>
      <c r="D6" s="465" t="s">
        <v>69</v>
      </c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291"/>
      <c r="Q6" s="291"/>
      <c r="R6" s="291"/>
      <c r="S6" s="291"/>
      <c r="T6" s="291"/>
      <c r="U6" s="291"/>
      <c r="V6" s="291"/>
      <c r="W6" s="291"/>
      <c r="X6" s="291"/>
      <c r="Y6" s="291"/>
      <c r="Z6" s="291"/>
      <c r="AA6" s="291"/>
      <c r="AB6" s="291"/>
      <c r="AC6" s="291"/>
      <c r="AD6" s="291"/>
    </row>
    <row r="7" spans="1:30" x14ac:dyDescent="0.2"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</row>
    <row r="8" spans="1:30" x14ac:dyDescent="0.2">
      <c r="C8" s="466">
        <v>1</v>
      </c>
      <c r="D8" s="466" t="s">
        <v>841</v>
      </c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</row>
    <row r="9" spans="1:30" x14ac:dyDescent="0.2">
      <c r="C9" s="13"/>
      <c r="D9" s="13"/>
      <c r="E9" s="13"/>
      <c r="J9" s="13"/>
      <c r="K9" s="13"/>
      <c r="L9" s="13"/>
      <c r="M9" s="13"/>
      <c r="N9" s="13"/>
      <c r="O9" s="13"/>
      <c r="P9" s="467">
        <f>+P11-P36</f>
        <v>0</v>
      </c>
      <c r="Q9" s="467">
        <f t="shared" ref="Q9:AD9" si="0">+Q11-Q36</f>
        <v>0</v>
      </c>
      <c r="R9" s="467">
        <f t="shared" si="0"/>
        <v>0</v>
      </c>
      <c r="S9" s="467">
        <f t="shared" si="0"/>
        <v>0</v>
      </c>
      <c r="T9" s="467">
        <f t="shared" si="0"/>
        <v>0</v>
      </c>
      <c r="U9" s="467">
        <f t="shared" si="0"/>
        <v>0</v>
      </c>
      <c r="V9" s="467">
        <f t="shared" si="0"/>
        <v>0</v>
      </c>
      <c r="W9" s="467">
        <f t="shared" si="0"/>
        <v>0</v>
      </c>
      <c r="X9" s="467">
        <f t="shared" si="0"/>
        <v>0</v>
      </c>
      <c r="Y9" s="467">
        <f t="shared" si="0"/>
        <v>0</v>
      </c>
      <c r="Z9" s="467">
        <f t="shared" si="0"/>
        <v>0</v>
      </c>
      <c r="AA9" s="467">
        <f t="shared" si="0"/>
        <v>0</v>
      </c>
      <c r="AB9" s="467">
        <f t="shared" si="0"/>
        <v>0</v>
      </c>
      <c r="AC9" s="467">
        <f t="shared" si="0"/>
        <v>0</v>
      </c>
      <c r="AD9" s="467">
        <f t="shared" si="0"/>
        <v>0</v>
      </c>
    </row>
    <row r="10" spans="1:30" x14ac:dyDescent="0.2">
      <c r="C10" s="13"/>
      <c r="D10" s="13"/>
      <c r="E10" s="13"/>
      <c r="L10" s="13"/>
      <c r="M10" s="13"/>
      <c r="N10" s="13"/>
      <c r="O10" s="13"/>
    </row>
    <row r="11" spans="1:30" x14ac:dyDescent="0.2">
      <c r="C11" s="13"/>
      <c r="D11" s="13"/>
      <c r="E11" s="13"/>
      <c r="N11" s="13"/>
      <c r="O11" s="13"/>
      <c r="P11" s="473">
        <v>0.7</v>
      </c>
      <c r="Q11" s="473">
        <v>0.85</v>
      </c>
      <c r="R11" s="473">
        <v>1.45</v>
      </c>
      <c r="S11" s="473">
        <v>1.45</v>
      </c>
      <c r="T11" s="473">
        <v>1.45</v>
      </c>
      <c r="U11" s="473">
        <v>1.45</v>
      </c>
      <c r="V11" s="473">
        <v>1.45</v>
      </c>
      <c r="W11" s="473">
        <v>1.45</v>
      </c>
      <c r="X11" s="473">
        <v>2.6</v>
      </c>
      <c r="Y11" s="473">
        <v>2.6</v>
      </c>
      <c r="Z11" s="473">
        <v>2.6</v>
      </c>
      <c r="AA11" s="473">
        <v>2.6</v>
      </c>
      <c r="AB11" s="473">
        <v>4.8</v>
      </c>
      <c r="AC11" s="473">
        <v>4.8</v>
      </c>
      <c r="AD11" s="473">
        <v>4.8</v>
      </c>
    </row>
    <row r="12" spans="1:30" x14ac:dyDescent="0.2">
      <c r="C12" s="13"/>
      <c r="D12" s="13"/>
      <c r="E12" s="13"/>
      <c r="N12" s="13"/>
      <c r="O12" s="13"/>
    </row>
    <row r="13" spans="1:30" x14ac:dyDescent="0.2">
      <c r="C13" s="13"/>
      <c r="D13" s="13"/>
      <c r="E13" s="13"/>
      <c r="N13" s="13"/>
      <c r="O13" s="13"/>
    </row>
    <row r="14" spans="1:30" x14ac:dyDescent="0.2">
      <c r="C14" s="13" t="s">
        <v>1046</v>
      </c>
      <c r="D14" s="467">
        <f ca="1">SUM(AG31:AU62)</f>
        <v>1065.297195646724</v>
      </c>
      <c r="E14" s="13"/>
      <c r="N14" s="13"/>
      <c r="O14" s="13"/>
    </row>
    <row r="15" spans="1:30" x14ac:dyDescent="0.2">
      <c r="C15" s="13"/>
      <c r="D15" s="467"/>
      <c r="E15" s="13"/>
      <c r="K15" s="13"/>
      <c r="N15" s="13"/>
      <c r="O15" s="13"/>
    </row>
    <row r="16" spans="1:30" x14ac:dyDescent="0.2">
      <c r="C16" s="13"/>
      <c r="D16" s="13"/>
      <c r="E16" s="13"/>
      <c r="K16" s="13"/>
      <c r="N16" s="13"/>
      <c r="O16" s="13"/>
    </row>
    <row r="17" spans="1:51" x14ac:dyDescent="0.2">
      <c r="C17" s="13"/>
      <c r="D17" s="13"/>
      <c r="E17" s="13"/>
      <c r="K17" s="13"/>
      <c r="N17" s="13"/>
      <c r="O17" s="13"/>
    </row>
    <row r="18" spans="1:51" x14ac:dyDescent="0.2"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</row>
    <row r="19" spans="1:51" x14ac:dyDescent="0.2"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</row>
    <row r="20" spans="1:51" x14ac:dyDescent="0.2">
      <c r="C20" s="13"/>
      <c r="D20" s="13"/>
      <c r="E20" s="13"/>
      <c r="F20" s="13"/>
      <c r="G20" s="13"/>
      <c r="H20" s="13"/>
      <c r="I20" s="13"/>
      <c r="J20" s="13"/>
      <c r="K20" s="13"/>
      <c r="L20" s="13"/>
      <c r="M20" s="13"/>
      <c r="N20" s="13"/>
      <c r="O20" s="482" t="s">
        <v>1057</v>
      </c>
      <c r="P20" s="482"/>
      <c r="Q20" s="482"/>
      <c r="R20" s="482"/>
      <c r="S20" s="482"/>
      <c r="T20" s="482"/>
      <c r="U20" s="482"/>
      <c r="V20" s="482"/>
      <c r="W20" s="482"/>
      <c r="X20" s="482"/>
      <c r="Y20" s="482"/>
      <c r="Z20" s="482"/>
      <c r="AA20" s="482"/>
      <c r="AB20" s="482"/>
      <c r="AC20" s="482"/>
      <c r="AD20" s="482"/>
    </row>
    <row r="21" spans="1:51" x14ac:dyDescent="0.2">
      <c r="C21" s="13"/>
      <c r="D21" s="13"/>
      <c r="E21" s="13"/>
      <c r="F21" s="13"/>
      <c r="G21" s="13"/>
      <c r="H21" s="13"/>
      <c r="I21" s="13"/>
      <c r="J21" s="13"/>
      <c r="K21" s="13"/>
      <c r="L21" s="13"/>
      <c r="M21" s="13"/>
      <c r="N21" s="13"/>
      <c r="O21" s="13"/>
    </row>
    <row r="22" spans="1:51" x14ac:dyDescent="0.2">
      <c r="C22" s="13"/>
      <c r="D22" s="13"/>
      <c r="E22" s="13"/>
      <c r="F22" s="13"/>
      <c r="G22" s="13" t="s">
        <v>1058</v>
      </c>
      <c r="H22" s="13" t="str">
        <f>INDEX(Exch!$D$10:$M$10,1,$H$24)</f>
        <v>2016 Jan-Apr</v>
      </c>
      <c r="I22" s="13"/>
      <c r="J22" s="13"/>
      <c r="K22" s="13"/>
      <c r="L22" s="13"/>
      <c r="M22" s="13"/>
      <c r="N22" s="13"/>
      <c r="O22" s="13"/>
    </row>
    <row r="23" spans="1:51" x14ac:dyDescent="0.2">
      <c r="C23" s="13"/>
      <c r="D23" s="13"/>
      <c r="E23" s="13"/>
      <c r="F23" s="13"/>
      <c r="G23" s="13"/>
      <c r="H23" s="13"/>
      <c r="I23" s="13"/>
      <c r="J23" s="13"/>
      <c r="O23" s="13"/>
    </row>
    <row r="24" spans="1:51" x14ac:dyDescent="0.2">
      <c r="C24" s="13"/>
      <c r="D24" s="13"/>
      <c r="F24" s="14"/>
      <c r="G24" s="474" t="s">
        <v>1051</v>
      </c>
      <c r="H24" s="3">
        <v>10</v>
      </c>
      <c r="I24" s="13"/>
      <c r="J24" s="14" t="s">
        <v>354</v>
      </c>
      <c r="K24" s="468" t="s">
        <v>1047</v>
      </c>
      <c r="L24" s="14"/>
      <c r="M24" s="14"/>
      <c r="O24" s="14" t="s">
        <v>354</v>
      </c>
      <c r="P24" s="477" t="str">
        <f>"DPRates"&amp; $C$6-1 &amp;"!$P$31:$AD$166"</f>
        <v>DPRates2!$P$31:$AD$166</v>
      </c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  <c r="AG24" s="240" t="s">
        <v>1055</v>
      </c>
      <c r="AH24" s="3">
        <v>12</v>
      </c>
    </row>
    <row r="25" spans="1:51" x14ac:dyDescent="0.2">
      <c r="C25" s="13"/>
      <c r="D25" s="13"/>
      <c r="E25" s="13"/>
      <c r="F25" s="13"/>
      <c r="G25" s="13"/>
      <c r="H25" s="13"/>
      <c r="I25" s="13"/>
      <c r="J25" s="14" t="s">
        <v>28</v>
      </c>
      <c r="K25" s="469">
        <f>3+5*($C$6-1)</f>
        <v>13</v>
      </c>
      <c r="L25" s="469">
        <f>4+5*($C$6-1)</f>
        <v>14</v>
      </c>
      <c r="M25" s="469">
        <f>5+5*($C$6-1)</f>
        <v>15</v>
      </c>
      <c r="O25" s="14" t="s">
        <v>28</v>
      </c>
      <c r="P25" s="14">
        <v>1</v>
      </c>
      <c r="Q25" s="14">
        <f>+P25+1</f>
        <v>2</v>
      </c>
      <c r="R25" s="14">
        <f t="shared" ref="R25:AD25" si="1">+Q25+1</f>
        <v>3</v>
      </c>
      <c r="S25" s="14">
        <f t="shared" si="1"/>
        <v>4</v>
      </c>
      <c r="T25" s="14">
        <f t="shared" si="1"/>
        <v>5</v>
      </c>
      <c r="U25" s="14">
        <f t="shared" si="1"/>
        <v>6</v>
      </c>
      <c r="V25" s="14">
        <f t="shared" si="1"/>
        <v>7</v>
      </c>
      <c r="W25" s="14">
        <f t="shared" si="1"/>
        <v>8</v>
      </c>
      <c r="X25" s="14">
        <f t="shared" si="1"/>
        <v>9</v>
      </c>
      <c r="Y25" s="14">
        <f t="shared" si="1"/>
        <v>10</v>
      </c>
      <c r="Z25" s="14">
        <f t="shared" si="1"/>
        <v>11</v>
      </c>
      <c r="AA25" s="14">
        <f t="shared" si="1"/>
        <v>12</v>
      </c>
      <c r="AB25" s="14">
        <f t="shared" si="1"/>
        <v>13</v>
      </c>
      <c r="AC25" s="14">
        <f t="shared" si="1"/>
        <v>14</v>
      </c>
      <c r="AD25" s="14">
        <f t="shared" si="1"/>
        <v>15</v>
      </c>
    </row>
    <row r="26" spans="1:51" x14ac:dyDescent="0.2">
      <c r="C26" s="13"/>
      <c r="D26" s="13"/>
      <c r="E26" s="13"/>
      <c r="F26" s="13"/>
      <c r="G26" s="13"/>
      <c r="H26" s="13"/>
      <c r="I26" s="13"/>
      <c r="J26" s="13"/>
      <c r="K26" s="13"/>
      <c r="L26" s="13"/>
      <c r="M26" s="13"/>
      <c r="N26" s="13"/>
      <c r="O26" s="13"/>
      <c r="AG26" s="484"/>
    </row>
    <row r="27" spans="1:51" x14ac:dyDescent="0.2">
      <c r="H27" s="13"/>
    </row>
    <row r="28" spans="1:51" ht="13.5" thickBot="1" x14ac:dyDescent="0.25">
      <c r="A28" s="12">
        <v>1</v>
      </c>
      <c r="B28" s="12" t="s">
        <v>1045</v>
      </c>
      <c r="J28" s="6" t="s">
        <v>1048</v>
      </c>
      <c r="K28" s="7"/>
      <c r="L28" s="7"/>
      <c r="M28" s="7"/>
      <c r="O28" s="157"/>
      <c r="P28" s="6" t="s">
        <v>1053</v>
      </c>
      <c r="Q28" s="7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G28" s="6" t="s">
        <v>1054</v>
      </c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/>
    </row>
    <row r="30" spans="1:51" ht="45.75" customHeight="1" x14ac:dyDescent="0.2">
      <c r="B30" s="8" t="s">
        <v>457</v>
      </c>
      <c r="C30" s="8" t="s">
        <v>458</v>
      </c>
      <c r="D30" s="8" t="s">
        <v>75</v>
      </c>
      <c r="E30" s="8" t="s">
        <v>457</v>
      </c>
      <c r="F30" s="8" t="s">
        <v>485</v>
      </c>
      <c r="G30" s="149" t="s">
        <v>1049</v>
      </c>
      <c r="H30" s="149" t="s">
        <v>1050</v>
      </c>
      <c r="I30" s="8"/>
      <c r="J30" s="8" t="s">
        <v>67</v>
      </c>
      <c r="K30" s="8" t="s">
        <v>26</v>
      </c>
      <c r="L30" s="8" t="s">
        <v>27</v>
      </c>
      <c r="M30" s="8" t="s">
        <v>352</v>
      </c>
      <c r="O30" s="8"/>
      <c r="P30" s="8" t="s">
        <v>11</v>
      </c>
      <c r="Q30" s="8" t="s">
        <v>12</v>
      </c>
      <c r="R30" s="8" t="s">
        <v>13</v>
      </c>
      <c r="S30" s="8" t="s">
        <v>14</v>
      </c>
      <c r="T30" s="8" t="s">
        <v>15</v>
      </c>
      <c r="U30" s="8" t="s">
        <v>16</v>
      </c>
      <c r="V30" s="8" t="s">
        <v>17</v>
      </c>
      <c r="W30" s="8" t="s">
        <v>18</v>
      </c>
      <c r="X30" s="8" t="s">
        <v>19</v>
      </c>
      <c r="Y30" s="8" t="s">
        <v>20</v>
      </c>
      <c r="Z30" s="8" t="s">
        <v>21</v>
      </c>
      <c r="AA30" s="8" t="s">
        <v>22</v>
      </c>
      <c r="AB30" s="8" t="s">
        <v>23</v>
      </c>
      <c r="AC30" s="8" t="s">
        <v>24</v>
      </c>
      <c r="AD30" s="8" t="s">
        <v>25</v>
      </c>
      <c r="AG30" s="8" t="s">
        <v>11</v>
      </c>
      <c r="AH30" s="8" t="s">
        <v>12</v>
      </c>
      <c r="AI30" s="8" t="s">
        <v>13</v>
      </c>
      <c r="AJ30" s="8" t="s">
        <v>14</v>
      </c>
      <c r="AK30" s="8" t="s">
        <v>15</v>
      </c>
      <c r="AL30" s="8" t="s">
        <v>16</v>
      </c>
      <c r="AM30" s="8" t="s">
        <v>17</v>
      </c>
      <c r="AN30" s="8" t="s">
        <v>18</v>
      </c>
      <c r="AO30" s="8" t="s">
        <v>19</v>
      </c>
      <c r="AP30" s="8" t="s">
        <v>20</v>
      </c>
      <c r="AQ30" s="8" t="s">
        <v>21</v>
      </c>
      <c r="AR30" s="8" t="s">
        <v>22</v>
      </c>
      <c r="AS30" s="8" t="s">
        <v>23</v>
      </c>
      <c r="AT30" s="8" t="s">
        <v>24</v>
      </c>
      <c r="AU30" s="8" t="s">
        <v>25</v>
      </c>
    </row>
    <row r="31" spans="1:51" x14ac:dyDescent="0.2">
      <c r="B31" s="240">
        <v>1</v>
      </c>
      <c r="C31" s="240" t="s">
        <v>76</v>
      </c>
      <c r="D31" s="240" t="s">
        <v>77</v>
      </c>
      <c r="E31" s="240">
        <v>1</v>
      </c>
      <c r="F31" s="240" t="s">
        <v>33</v>
      </c>
      <c r="G31" s="240" t="s">
        <v>499</v>
      </c>
      <c r="H31" s="475">
        <f>IF(ISTEXT(VLOOKUP($C31,Exch!$D$11:$M$230,H$24,FALSE))=FALSE,VLOOKUP($C31,Exch!$D$11:$M$230,H$24,FALSE),VLOOKUP($C31,Exch!$D$11:$M$230,8,FALSE))</f>
        <v>1.25330694090271</v>
      </c>
      <c r="J31" s="240">
        <v>73</v>
      </c>
      <c r="K31" s="470">
        <f ca="1">1+INDEX(INDIRECT($K$24),$J31,K$25)</f>
        <v>1.04</v>
      </c>
      <c r="L31" s="470">
        <f ca="1">1+INDEX(INDIRECT($K$24),$J31,L$25)</f>
        <v>1.04</v>
      </c>
      <c r="M31" s="470">
        <f ca="1">1+INDEX(INDIRECT($K$24),$J31,M$25)</f>
        <v>1.02</v>
      </c>
      <c r="N31" s="162"/>
      <c r="O31" s="240" t="s">
        <v>76</v>
      </c>
      <c r="P31" s="478">
        <f ca="1">INDEX(INDIRECT($P$24),$B31,P$25) * $K31</f>
        <v>0.67059200000000008</v>
      </c>
      <c r="Q31" s="478">
        <f t="shared" ref="Q31:R46" ca="1" si="2">INDEX(INDIRECT($P$24),$B31,Q$25) * $K31</f>
        <v>0.97344000000000008</v>
      </c>
      <c r="R31" s="478">
        <f t="shared" ca="1" si="2"/>
        <v>1.5683200000000002</v>
      </c>
      <c r="S31" s="478">
        <f ca="1">INDEX(INDIRECT($P$24),$B31,S$25) * $L31</f>
        <v>1.5683200000000002</v>
      </c>
      <c r="T31" s="478">
        <f t="shared" ref="T31:W46" ca="1" si="3">INDEX(INDIRECT($P$24),$B31,T$25) * $L31</f>
        <v>1.5683200000000002</v>
      </c>
      <c r="U31" s="478">
        <f t="shared" ca="1" si="3"/>
        <v>1.5683200000000002</v>
      </c>
      <c r="V31" s="478">
        <f t="shared" ca="1" si="3"/>
        <v>1.5683200000000002</v>
      </c>
      <c r="W31" s="478">
        <f t="shared" ca="1" si="3"/>
        <v>1.5683200000000002</v>
      </c>
      <c r="X31" s="478">
        <f ca="1">INDEX(INDIRECT($P$24),$B31,X$25) * $M31</f>
        <v>3.9535200000000001</v>
      </c>
      <c r="Y31" s="478">
        <f t="shared" ref="Y31:AD46" ca="1" si="4">INDEX(INDIRECT($P$24),$B31,Y$25) * $M31</f>
        <v>3.9535200000000001</v>
      </c>
      <c r="Z31" s="478">
        <f t="shared" ca="1" si="4"/>
        <v>3.9535200000000001</v>
      </c>
      <c r="AA31" s="478">
        <f t="shared" ca="1" si="4"/>
        <v>3.9535200000000001</v>
      </c>
      <c r="AB31" s="478">
        <f t="shared" ca="1" si="4"/>
        <v>3.9535200000000001</v>
      </c>
      <c r="AC31" s="478">
        <f t="shared" ca="1" si="4"/>
        <v>3.9535200000000001</v>
      </c>
      <c r="AD31" s="478">
        <f t="shared" ca="1" si="4"/>
        <v>3.9535200000000001</v>
      </c>
      <c r="AE31" s="472"/>
      <c r="AF31" s="472" t="s">
        <v>76</v>
      </c>
      <c r="AG31" s="471">
        <f t="shared" ref="AG31" ca="1" si="5">ROUND(P31/$H31,$AH$24)</f>
        <v>0.53505807565100005</v>
      </c>
      <c r="AH31" s="471">
        <f t="shared" ref="AH31" ca="1" si="6">ROUND(Q31/$H31,$AH$24)</f>
        <v>0.77669720659099994</v>
      </c>
      <c r="AI31" s="471">
        <f t="shared" ref="AI31" ca="1" si="7">ROUND(R31/$H31,$AH$24)</f>
        <v>1.2513454995069999</v>
      </c>
      <c r="AJ31" s="471">
        <f t="shared" ref="AJ31" ca="1" si="8">ROUND(S31/$H31,$AH$24)</f>
        <v>1.2513454995069999</v>
      </c>
      <c r="AK31" s="471">
        <f t="shared" ref="AK31" ca="1" si="9">ROUND(T31/$H31,$AH$24)</f>
        <v>1.2513454995069999</v>
      </c>
      <c r="AL31" s="471">
        <f t="shared" ref="AL31" ca="1" si="10">ROUND(U31/$H31,$AH$24)</f>
        <v>1.2513454995069999</v>
      </c>
      <c r="AM31" s="471">
        <f t="shared" ref="AM31" ca="1" si="11">ROUND(V31/$H31,$AH$24)</f>
        <v>1.2513454995069999</v>
      </c>
      <c r="AN31" s="471">
        <f t="shared" ref="AN31" ca="1" si="12">ROUND(W31/$H31,$AH$24)</f>
        <v>1.2513454995069999</v>
      </c>
      <c r="AO31" s="471">
        <f t="shared" ref="AO31" ca="1" si="13">ROUND(X31/$H31,$AH$24)</f>
        <v>3.1544706815020001</v>
      </c>
      <c r="AP31" s="471">
        <f t="shared" ref="AP31" ca="1" si="14">ROUND(Y31/$H31,$AH$24)</f>
        <v>3.1544706815020001</v>
      </c>
      <c r="AQ31" s="471">
        <f t="shared" ref="AQ31" ca="1" si="15">ROUND(Z31/$H31,$AH$24)</f>
        <v>3.1544706815020001</v>
      </c>
      <c r="AR31" s="471">
        <f t="shared" ref="AR31" ca="1" si="16">ROUND(AA31/$H31,$AH$24)</f>
        <v>3.1544706815020001</v>
      </c>
      <c r="AS31" s="471">
        <f t="shared" ref="AS31" ca="1" si="17">ROUND(AB31/$H31,$AH$24)</f>
        <v>3.1544706815020001</v>
      </c>
      <c r="AT31" s="471">
        <f t="shared" ref="AT31" ca="1" si="18">ROUND(AC31/$H31,$AH$24)</f>
        <v>3.1544706815020001</v>
      </c>
      <c r="AU31" s="471">
        <f t="shared" ref="AU31" ca="1" si="19">ROUND(AD31/$H31,$AH$24)</f>
        <v>3.1544706815020001</v>
      </c>
      <c r="AW31" s="472">
        <v>33.035856719999998</v>
      </c>
      <c r="AX31" s="473">
        <f ca="1">SUM(AG31:AU31)</f>
        <v>30.901123049798006</v>
      </c>
      <c r="AY31" s="258">
        <f ca="1">+AW31-AX31</f>
        <v>2.1347336702019923</v>
      </c>
    </row>
    <row r="32" spans="1:51" x14ac:dyDescent="0.2">
      <c r="B32" s="240">
        <v>2</v>
      </c>
      <c r="C32" s="240" t="s">
        <v>78</v>
      </c>
      <c r="D32" s="240" t="s">
        <v>79</v>
      </c>
      <c r="E32" s="240">
        <v>2</v>
      </c>
      <c r="F32" s="240" t="s">
        <v>33</v>
      </c>
      <c r="G32" s="240" t="s">
        <v>501</v>
      </c>
      <c r="H32" s="475">
        <f>IF(ISTEXT(VLOOKUP($C32,Exch!$D$11:$M$230,H$24,FALSE))=FALSE,VLOOKUP($C32,Exch!$D$11:$M$230,H$24,FALSE),VLOOKUP($C32,Exch!$D$11:$M$230,8,FALSE))</f>
        <v>1.8925985126148825</v>
      </c>
      <c r="J32" s="240">
        <v>73</v>
      </c>
      <c r="K32" s="470">
        <f t="shared" ref="K32:M62" ca="1" si="20">1+INDEX(INDIRECT($K$24),$J32,K$25)</f>
        <v>1.04</v>
      </c>
      <c r="L32" s="470">
        <f t="shared" ca="1" si="20"/>
        <v>1.04</v>
      </c>
      <c r="M32" s="470">
        <f t="shared" ca="1" si="20"/>
        <v>1.02</v>
      </c>
      <c r="N32" s="162"/>
      <c r="O32" s="240" t="s">
        <v>78</v>
      </c>
      <c r="P32" s="478">
        <f t="shared" ref="P32:R62" ca="1" si="21">INDEX(INDIRECT($P$24),$B32,P$25) * $K32</f>
        <v>0.75712000000000002</v>
      </c>
      <c r="Q32" s="478">
        <f t="shared" ca="1" si="2"/>
        <v>0.75712000000000002</v>
      </c>
      <c r="R32" s="478">
        <f t="shared" ca="1" si="2"/>
        <v>0.75712000000000002</v>
      </c>
      <c r="S32" s="478">
        <f t="shared" ref="S32:W62" ca="1" si="22">INDEX(INDIRECT($P$24),$B32,S$25) * $L32</f>
        <v>1.51424</v>
      </c>
      <c r="T32" s="478">
        <f t="shared" ca="1" si="3"/>
        <v>1.51424</v>
      </c>
      <c r="U32" s="478">
        <f t="shared" ca="1" si="3"/>
        <v>1.51424</v>
      </c>
      <c r="V32" s="478">
        <f t="shared" ca="1" si="3"/>
        <v>2.27136</v>
      </c>
      <c r="W32" s="478">
        <f t="shared" ca="1" si="3"/>
        <v>3.7856000000000001</v>
      </c>
      <c r="X32" s="478">
        <f t="shared" ref="X32:AD62" ca="1" si="23">INDEX(INDIRECT($P$24),$B32,X$25) * $M32</f>
        <v>7.4908800000000006</v>
      </c>
      <c r="Y32" s="478">
        <f t="shared" ca="1" si="4"/>
        <v>7.4908800000000006</v>
      </c>
      <c r="Z32" s="478">
        <f t="shared" ca="1" si="4"/>
        <v>7.4908800000000006</v>
      </c>
      <c r="AA32" s="478">
        <f t="shared" ca="1" si="4"/>
        <v>7.4908800000000006</v>
      </c>
      <c r="AB32" s="478">
        <f t="shared" ca="1" si="4"/>
        <v>7.4908800000000006</v>
      </c>
      <c r="AC32" s="478">
        <f t="shared" ca="1" si="4"/>
        <v>14.045399999999999</v>
      </c>
      <c r="AD32" s="478">
        <f t="shared" ca="1" si="4"/>
        <v>15.13782</v>
      </c>
      <c r="AE32" s="472"/>
      <c r="AF32" s="472" t="s">
        <v>78</v>
      </c>
      <c r="AG32" s="471">
        <f t="shared" ref="AG32:AG62" ca="1" si="24">ROUND(P32/$H32,$AH$24)</f>
        <v>0.400042584285</v>
      </c>
      <c r="AH32" s="471">
        <f t="shared" ref="AH32:AH62" ca="1" si="25">ROUND(Q32/$H32,$AH$24)</f>
        <v>0.400042584285</v>
      </c>
      <c r="AI32" s="471">
        <f t="shared" ref="AI32:AI62" ca="1" si="26">ROUND(R32/$H32,$AH$24)</f>
        <v>0.400042584285</v>
      </c>
      <c r="AJ32" s="471">
        <f t="shared" ref="AJ32:AJ62" ca="1" si="27">ROUND(S32/$H32,$AH$24)</f>
        <v>0.80008516857</v>
      </c>
      <c r="AK32" s="471">
        <f t="shared" ref="AK32:AK62" ca="1" si="28">ROUND(T32/$H32,$AH$24)</f>
        <v>0.80008516857</v>
      </c>
      <c r="AL32" s="471">
        <f t="shared" ref="AL32:AL62" ca="1" si="29">ROUND(U32/$H32,$AH$24)</f>
        <v>0.80008516857</v>
      </c>
      <c r="AM32" s="471">
        <f t="shared" ref="AM32:AM62" ca="1" si="30">ROUND(V32/$H32,$AH$24)</f>
        <v>1.200127752854</v>
      </c>
      <c r="AN32" s="471">
        <f t="shared" ref="AN32:AN62" ca="1" si="31">ROUND(W32/$H32,$AH$24)</f>
        <v>2.0002129214240001</v>
      </c>
      <c r="AO32" s="471">
        <f t="shared" ref="AO32:AO62" ca="1" si="32">ROUND(X32/$H32,$AH$24)</f>
        <v>3.9579868366539999</v>
      </c>
      <c r="AP32" s="471">
        <f t="shared" ref="AP32:AP62" ca="1" si="33">ROUND(Y32/$H32,$AH$24)</f>
        <v>3.9579868366539999</v>
      </c>
      <c r="AQ32" s="471">
        <f t="shared" ref="AQ32:AQ62" ca="1" si="34">ROUND(Z32/$H32,$AH$24)</f>
        <v>3.9579868366539999</v>
      </c>
      <c r="AR32" s="471">
        <f t="shared" ref="AR32:AR62" ca="1" si="35">ROUND(AA32/$H32,$AH$24)</f>
        <v>3.9579868366539999</v>
      </c>
      <c r="AS32" s="471">
        <f t="shared" ref="AS32:AS62" ca="1" si="36">ROUND(AB32/$H32,$AH$24)</f>
        <v>3.9579868366539999</v>
      </c>
      <c r="AT32" s="471">
        <f t="shared" ref="AT32:AT62" ca="1" si="37">ROUND(AC32/$H32,$AH$24)</f>
        <v>7.421225318726</v>
      </c>
      <c r="AU32" s="471">
        <f t="shared" ref="AU32:AU62" ca="1" si="38">ROUND(AD32/$H32,$AH$24)</f>
        <v>7.9984317324039997</v>
      </c>
      <c r="AW32" s="472">
        <v>47.264464279999999</v>
      </c>
      <c r="AX32" s="473">
        <f t="shared" ref="AX32:AX62" ca="1" si="39">SUM(AG32:AU32)</f>
        <v>42.010315167243</v>
      </c>
      <c r="AY32" s="258">
        <f t="shared" ref="AY32:AY62" ca="1" si="40">+AW32-AX32</f>
        <v>5.2541491127569984</v>
      </c>
    </row>
    <row r="33" spans="2:51" x14ac:dyDescent="0.2">
      <c r="B33" s="240">
        <v>3</v>
      </c>
      <c r="C33" s="240" t="s">
        <v>80</v>
      </c>
      <c r="D33" s="240" t="s">
        <v>81</v>
      </c>
      <c r="E33" s="240">
        <v>3</v>
      </c>
      <c r="F33" s="240" t="s">
        <v>33</v>
      </c>
      <c r="G33" s="240" t="s">
        <v>499</v>
      </c>
      <c r="H33" s="475">
        <f>IF(ISTEXT(VLOOKUP($C33,Exch!$D$11:$M$230,H$24,FALSE))=FALSE,VLOOKUP($C33,Exch!$D$11:$M$230,H$24,FALSE),VLOOKUP($C33,Exch!$D$11:$M$230,8,FALSE))</f>
        <v>1.25330694090271</v>
      </c>
      <c r="J33" s="240">
        <v>73</v>
      </c>
      <c r="K33" s="470">
        <f t="shared" ca="1" si="20"/>
        <v>1.04</v>
      </c>
      <c r="L33" s="470">
        <f t="shared" ca="1" si="20"/>
        <v>1.04</v>
      </c>
      <c r="M33" s="470">
        <f t="shared" ca="1" si="20"/>
        <v>1.02</v>
      </c>
      <c r="N33" s="162"/>
      <c r="O33" s="240" t="s">
        <v>80</v>
      </c>
      <c r="P33" s="478">
        <f t="shared" ca="1" si="21"/>
        <v>0.83283200000000013</v>
      </c>
      <c r="Q33" s="478">
        <f t="shared" ca="1" si="2"/>
        <v>0.83283200000000013</v>
      </c>
      <c r="R33" s="478">
        <f t="shared" ca="1" si="2"/>
        <v>1.6656640000000003</v>
      </c>
      <c r="S33" s="478">
        <f t="shared" ca="1" si="22"/>
        <v>1.6656640000000003</v>
      </c>
      <c r="T33" s="478">
        <f t="shared" ca="1" si="3"/>
        <v>1.6656640000000003</v>
      </c>
      <c r="U33" s="478">
        <f t="shared" ca="1" si="3"/>
        <v>1.6656640000000003</v>
      </c>
      <c r="V33" s="478">
        <f t="shared" ca="1" si="3"/>
        <v>2.4984960000000003</v>
      </c>
      <c r="W33" s="478">
        <f t="shared" ca="1" si="3"/>
        <v>4.1641600000000007</v>
      </c>
      <c r="X33" s="478">
        <f t="shared" ca="1" si="23"/>
        <v>1.6022160000000001</v>
      </c>
      <c r="Y33" s="478">
        <f t="shared" ca="1" si="4"/>
        <v>1.6022160000000001</v>
      </c>
      <c r="Z33" s="478">
        <f t="shared" ca="1" si="4"/>
        <v>1.6022160000000001</v>
      </c>
      <c r="AA33" s="478">
        <f t="shared" ca="1" si="4"/>
        <v>2.4033240000000005</v>
      </c>
      <c r="AB33" s="478">
        <f t="shared" ca="1" si="4"/>
        <v>4.0055399999999999</v>
      </c>
      <c r="AC33" s="478">
        <f t="shared" ca="1" si="4"/>
        <v>4.0055399999999999</v>
      </c>
      <c r="AD33" s="478">
        <f t="shared" ca="1" si="4"/>
        <v>5.6077560000000002</v>
      </c>
      <c r="AE33" s="472"/>
      <c r="AF33" s="472" t="s">
        <v>80</v>
      </c>
      <c r="AG33" s="471">
        <f t="shared" ca="1" si="24"/>
        <v>0.66450761008299997</v>
      </c>
      <c r="AH33" s="471">
        <f t="shared" ca="1" si="25"/>
        <v>0.66450761008299997</v>
      </c>
      <c r="AI33" s="471">
        <f t="shared" ca="1" si="26"/>
        <v>1.3290152201659999</v>
      </c>
      <c r="AJ33" s="471">
        <f t="shared" ca="1" si="27"/>
        <v>1.3290152201659999</v>
      </c>
      <c r="AK33" s="471">
        <f t="shared" ca="1" si="28"/>
        <v>1.3290152201659999</v>
      </c>
      <c r="AL33" s="471">
        <f t="shared" ca="1" si="29"/>
        <v>1.3290152201659999</v>
      </c>
      <c r="AM33" s="471">
        <f t="shared" ca="1" si="30"/>
        <v>1.9935228302500001</v>
      </c>
      <c r="AN33" s="471">
        <f t="shared" ca="1" si="31"/>
        <v>3.322538050416</v>
      </c>
      <c r="AO33" s="471">
        <f t="shared" ca="1" si="32"/>
        <v>1.278390749872</v>
      </c>
      <c r="AP33" s="471">
        <f t="shared" ca="1" si="33"/>
        <v>1.278390749872</v>
      </c>
      <c r="AQ33" s="471">
        <f t="shared" ca="1" si="34"/>
        <v>1.278390749872</v>
      </c>
      <c r="AR33" s="471">
        <f t="shared" ca="1" si="35"/>
        <v>1.9175861248079999</v>
      </c>
      <c r="AS33" s="471">
        <f t="shared" ca="1" si="36"/>
        <v>3.1959768746789998</v>
      </c>
      <c r="AT33" s="471">
        <f t="shared" ca="1" si="37"/>
        <v>3.1959768746789998</v>
      </c>
      <c r="AU33" s="471">
        <f t="shared" ca="1" si="38"/>
        <v>4.4743676245510002</v>
      </c>
      <c r="AW33" s="472">
        <v>30.554443040000002</v>
      </c>
      <c r="AX33" s="473">
        <f t="shared" ca="1" si="39"/>
        <v>28.580216729829001</v>
      </c>
      <c r="AY33" s="258">
        <f t="shared" ca="1" si="40"/>
        <v>1.9742263101710016</v>
      </c>
    </row>
    <row r="34" spans="2:51" x14ac:dyDescent="0.2">
      <c r="B34" s="240">
        <v>4</v>
      </c>
      <c r="C34" s="240" t="s">
        <v>82</v>
      </c>
      <c r="D34" s="240" t="s">
        <v>83</v>
      </c>
      <c r="E34" s="240">
        <v>4</v>
      </c>
      <c r="F34" s="240" t="s">
        <v>33</v>
      </c>
      <c r="G34" s="240" t="s">
        <v>502</v>
      </c>
      <c r="H34" s="475">
        <f>IF(ISTEXT(VLOOKUP($C34,Exch!$D$11:$M$230,H$24,FALSE))=FALSE,VLOOKUP($C34,Exch!$D$11:$M$230,H$24,FALSE),VLOOKUP($C34,Exch!$D$11:$M$230,8,FALSE))</f>
        <v>1.854419338</v>
      </c>
      <c r="J34" s="240">
        <v>73</v>
      </c>
      <c r="K34" s="470">
        <f t="shared" ca="1" si="20"/>
        <v>1.04</v>
      </c>
      <c r="L34" s="470">
        <f t="shared" ca="1" si="20"/>
        <v>1.04</v>
      </c>
      <c r="M34" s="470">
        <f t="shared" ca="1" si="20"/>
        <v>1.02</v>
      </c>
      <c r="N34" s="162"/>
      <c r="O34" s="240" t="s">
        <v>82</v>
      </c>
      <c r="P34" s="478">
        <f t="shared" ca="1" si="21"/>
        <v>1.13568</v>
      </c>
      <c r="Q34" s="478">
        <f t="shared" ca="1" si="2"/>
        <v>1.362816</v>
      </c>
      <c r="R34" s="478">
        <f t="shared" ca="1" si="2"/>
        <v>2.0442240000000003</v>
      </c>
      <c r="S34" s="478">
        <f t="shared" ca="1" si="22"/>
        <v>1.13568</v>
      </c>
      <c r="T34" s="478">
        <f t="shared" ca="1" si="3"/>
        <v>1.362816</v>
      </c>
      <c r="U34" s="478">
        <f t="shared" ca="1" si="3"/>
        <v>2.0442240000000003</v>
      </c>
      <c r="V34" s="478">
        <f t="shared" ca="1" si="3"/>
        <v>3.3502560000000003</v>
      </c>
      <c r="W34" s="478">
        <f t="shared" ca="1" si="3"/>
        <v>5.3376960000000011</v>
      </c>
      <c r="X34" s="478">
        <f t="shared" ca="1" si="23"/>
        <v>1.0924200000000002</v>
      </c>
      <c r="Y34" s="478">
        <f t="shared" ca="1" si="4"/>
        <v>1.3109040000000001</v>
      </c>
      <c r="Z34" s="478">
        <f t="shared" ca="1" si="4"/>
        <v>1.9663560000000002</v>
      </c>
      <c r="AA34" s="478">
        <f t="shared" ca="1" si="4"/>
        <v>3.222639</v>
      </c>
      <c r="AB34" s="478">
        <f t="shared" ca="1" si="4"/>
        <v>5.1343740000000002</v>
      </c>
      <c r="AC34" s="478">
        <f t="shared" ca="1" si="4"/>
        <v>5.5167210000000004</v>
      </c>
      <c r="AD34" s="478">
        <f t="shared" ca="1" si="4"/>
        <v>5.5167210000000004</v>
      </c>
      <c r="AE34" s="472"/>
      <c r="AF34" s="472" t="s">
        <v>82</v>
      </c>
      <c r="AG34" s="471">
        <f t="shared" ca="1" si="24"/>
        <v>0.61241811748200004</v>
      </c>
      <c r="AH34" s="471">
        <f t="shared" ca="1" si="25"/>
        <v>0.73490174097799998</v>
      </c>
      <c r="AI34" s="471">
        <f t="shared" ca="1" si="26"/>
        <v>1.1023526114669999</v>
      </c>
      <c r="AJ34" s="471">
        <f t="shared" ca="1" si="27"/>
        <v>0.61241811748200004</v>
      </c>
      <c r="AK34" s="471">
        <f t="shared" ca="1" si="28"/>
        <v>0.73490174097799998</v>
      </c>
      <c r="AL34" s="471">
        <f t="shared" ca="1" si="29"/>
        <v>1.1023526114669999</v>
      </c>
      <c r="AM34" s="471">
        <f t="shared" ca="1" si="30"/>
        <v>1.806633446572</v>
      </c>
      <c r="AN34" s="471">
        <f t="shared" ca="1" si="31"/>
        <v>2.8783651521650002</v>
      </c>
      <c r="AO34" s="471">
        <f t="shared" ca="1" si="32"/>
        <v>0.58909006049199997</v>
      </c>
      <c r="AP34" s="471">
        <f t="shared" ca="1" si="33"/>
        <v>0.70690807258999999</v>
      </c>
      <c r="AQ34" s="471">
        <f t="shared" ca="1" si="34"/>
        <v>1.060362108886</v>
      </c>
      <c r="AR34" s="471">
        <f t="shared" ca="1" si="35"/>
        <v>1.7378156784509999</v>
      </c>
      <c r="AS34" s="471">
        <f t="shared" ca="1" si="36"/>
        <v>2.7687232843129999</v>
      </c>
      <c r="AT34" s="471">
        <f t="shared" ca="1" si="37"/>
        <v>2.974904805485</v>
      </c>
      <c r="AU34" s="471">
        <f t="shared" ca="1" si="38"/>
        <v>2.974904805485</v>
      </c>
      <c r="AW34" s="472">
        <v>25.043013000000002</v>
      </c>
      <c r="AX34" s="473">
        <f t="shared" ca="1" si="39"/>
        <v>22.397052354292999</v>
      </c>
      <c r="AY34" s="258">
        <f t="shared" ca="1" si="40"/>
        <v>2.6459606457070031</v>
      </c>
    </row>
    <row r="35" spans="2:51" x14ac:dyDescent="0.2">
      <c r="B35" s="240">
        <v>5</v>
      </c>
      <c r="C35" s="240" t="s">
        <v>84</v>
      </c>
      <c r="D35" s="240" t="s">
        <v>85</v>
      </c>
      <c r="E35" s="240">
        <v>5</v>
      </c>
      <c r="F35" s="240" t="s">
        <v>33</v>
      </c>
      <c r="G35" s="240" t="s">
        <v>503</v>
      </c>
      <c r="H35" s="475">
        <f>IF(ISTEXT(VLOOKUP($C35,Exch!$D$11:$M$230,H$24,FALSE))=FALSE,VLOOKUP($C35,Exch!$D$11:$M$230,H$24,FALSE),VLOOKUP($C35,Exch!$D$11:$M$230,8,FALSE))</f>
        <v>1.377737472</v>
      </c>
      <c r="J35" s="240">
        <v>73</v>
      </c>
      <c r="K35" s="470">
        <f t="shared" ca="1" si="20"/>
        <v>1.04</v>
      </c>
      <c r="L35" s="470">
        <f t="shared" ca="1" si="20"/>
        <v>1.04</v>
      </c>
      <c r="M35" s="470">
        <f t="shared" ca="1" si="20"/>
        <v>1.02</v>
      </c>
      <c r="N35" s="162"/>
      <c r="O35" s="240" t="s">
        <v>84</v>
      </c>
      <c r="P35" s="478">
        <f t="shared" ca="1" si="21"/>
        <v>1.0816000000000001</v>
      </c>
      <c r="Q35" s="478">
        <f t="shared" ca="1" si="2"/>
        <v>1.0816000000000001</v>
      </c>
      <c r="R35" s="478">
        <f t="shared" ca="1" si="2"/>
        <v>1.0816000000000001</v>
      </c>
      <c r="S35" s="478">
        <f t="shared" ca="1" si="22"/>
        <v>2.1632000000000002</v>
      </c>
      <c r="T35" s="478">
        <f t="shared" ca="1" si="3"/>
        <v>2.1632000000000002</v>
      </c>
      <c r="U35" s="478">
        <f t="shared" ca="1" si="3"/>
        <v>2.1632000000000002</v>
      </c>
      <c r="V35" s="478">
        <f t="shared" ca="1" si="3"/>
        <v>2.1632000000000002</v>
      </c>
      <c r="W35" s="478">
        <f t="shared" ca="1" si="3"/>
        <v>2.1632000000000002</v>
      </c>
      <c r="X35" s="478">
        <f t="shared" ca="1" si="23"/>
        <v>9.3635999999999999</v>
      </c>
      <c r="Y35" s="478">
        <f t="shared" ca="1" si="4"/>
        <v>9.3635999999999999</v>
      </c>
      <c r="Z35" s="478">
        <f t="shared" ca="1" si="4"/>
        <v>9.3635999999999999</v>
      </c>
      <c r="AA35" s="478">
        <f t="shared" ca="1" si="4"/>
        <v>9.3635999999999999</v>
      </c>
      <c r="AB35" s="478">
        <f t="shared" ca="1" si="4"/>
        <v>9.3635999999999999</v>
      </c>
      <c r="AC35" s="478">
        <f t="shared" ca="1" si="4"/>
        <v>9.3635999999999999</v>
      </c>
      <c r="AD35" s="478">
        <f t="shared" ca="1" si="4"/>
        <v>9.3635999999999999</v>
      </c>
      <c r="AE35" s="472"/>
      <c r="AF35" s="472" t="s">
        <v>84</v>
      </c>
      <c r="AG35" s="471">
        <f t="shared" ca="1" si="24"/>
        <v>0.78505522422200003</v>
      </c>
      <c r="AH35" s="471">
        <f t="shared" ca="1" si="25"/>
        <v>0.78505522422200003</v>
      </c>
      <c r="AI35" s="471">
        <f t="shared" ca="1" si="26"/>
        <v>0.78505522422200003</v>
      </c>
      <c r="AJ35" s="471">
        <f t="shared" ca="1" si="27"/>
        <v>1.5701104484440001</v>
      </c>
      <c r="AK35" s="471">
        <f t="shared" ca="1" si="28"/>
        <v>1.5701104484440001</v>
      </c>
      <c r="AL35" s="471">
        <f t="shared" ca="1" si="29"/>
        <v>1.5701104484440001</v>
      </c>
      <c r="AM35" s="471">
        <f t="shared" ca="1" si="30"/>
        <v>1.5701104484440001</v>
      </c>
      <c r="AN35" s="471">
        <f t="shared" ca="1" si="31"/>
        <v>1.5701104484440001</v>
      </c>
      <c r="AO35" s="471">
        <f t="shared" ca="1" si="32"/>
        <v>6.7963601123570001</v>
      </c>
      <c r="AP35" s="471">
        <f t="shared" ca="1" si="33"/>
        <v>6.7963601123570001</v>
      </c>
      <c r="AQ35" s="471">
        <f t="shared" ca="1" si="34"/>
        <v>6.7963601123570001</v>
      </c>
      <c r="AR35" s="471">
        <f t="shared" ca="1" si="35"/>
        <v>6.7963601123570001</v>
      </c>
      <c r="AS35" s="471">
        <f t="shared" ca="1" si="36"/>
        <v>6.7963601123570001</v>
      </c>
      <c r="AT35" s="471">
        <f t="shared" ca="1" si="37"/>
        <v>6.7963601123570001</v>
      </c>
      <c r="AU35" s="471">
        <f t="shared" ca="1" si="38"/>
        <v>6.7963601123570001</v>
      </c>
      <c r="AW35" s="472">
        <v>56.517534359999985</v>
      </c>
      <c r="AX35" s="473">
        <f t="shared" ca="1" si="39"/>
        <v>57.780238701385002</v>
      </c>
      <c r="AY35" s="258">
        <f t="shared" ca="1" si="40"/>
        <v>-1.2627043413850174</v>
      </c>
    </row>
    <row r="36" spans="2:51" x14ac:dyDescent="0.2">
      <c r="B36" s="240">
        <v>6</v>
      </c>
      <c r="C36" s="240" t="s">
        <v>86</v>
      </c>
      <c r="D36" s="240" t="s">
        <v>87</v>
      </c>
      <c r="E36" s="240">
        <v>6</v>
      </c>
      <c r="F36" s="240" t="s">
        <v>33</v>
      </c>
      <c r="G36" s="240" t="s">
        <v>499</v>
      </c>
      <c r="H36" s="475">
        <f>IF(ISTEXT(VLOOKUP($C36,Exch!$D$11:$M$230,H$24,FALSE))=FALSE,VLOOKUP($C36,Exch!$D$11:$M$230,H$24,FALSE),VLOOKUP($C36,Exch!$D$11:$M$230,8,FALSE))</f>
        <v>1.25330694090271</v>
      </c>
      <c r="J36" s="240">
        <v>73</v>
      </c>
      <c r="K36" s="470">
        <f t="shared" ca="1" si="20"/>
        <v>1.04</v>
      </c>
      <c r="L36" s="470">
        <f t="shared" ca="1" si="20"/>
        <v>1.04</v>
      </c>
      <c r="M36" s="470">
        <f t="shared" ca="1" si="20"/>
        <v>1.02</v>
      </c>
      <c r="N36" s="162"/>
      <c r="O36" s="240" t="s">
        <v>86</v>
      </c>
      <c r="P36" s="488">
        <v>0.7</v>
      </c>
      <c r="Q36" s="488">
        <v>0.85</v>
      </c>
      <c r="R36" s="488">
        <v>1.45</v>
      </c>
      <c r="S36" s="488">
        <v>1.45</v>
      </c>
      <c r="T36" s="488">
        <v>1.45</v>
      </c>
      <c r="U36" s="488">
        <v>1.45</v>
      </c>
      <c r="V36" s="488">
        <v>1.45</v>
      </c>
      <c r="W36" s="488">
        <v>1.45</v>
      </c>
      <c r="X36" s="488">
        <v>2.6</v>
      </c>
      <c r="Y36" s="488">
        <v>2.6</v>
      </c>
      <c r="Z36" s="488">
        <v>2.6</v>
      </c>
      <c r="AA36" s="488">
        <v>2.6</v>
      </c>
      <c r="AB36" s="488">
        <v>4.8</v>
      </c>
      <c r="AC36" s="488">
        <v>4.8</v>
      </c>
      <c r="AD36" s="488">
        <v>4.8</v>
      </c>
      <c r="AE36" s="472"/>
      <c r="AF36" s="472" t="s">
        <v>86</v>
      </c>
      <c r="AG36" s="471">
        <f t="shared" si="24"/>
        <v>0.55852239954500005</v>
      </c>
      <c r="AH36" s="471">
        <f t="shared" si="25"/>
        <v>0.67820577087699996</v>
      </c>
      <c r="AI36" s="471">
        <f t="shared" si="26"/>
        <v>1.1569392562009999</v>
      </c>
      <c r="AJ36" s="471">
        <f t="shared" si="27"/>
        <v>1.1569392562009999</v>
      </c>
      <c r="AK36" s="471">
        <f t="shared" si="28"/>
        <v>1.1569392562009999</v>
      </c>
      <c r="AL36" s="471">
        <f t="shared" si="29"/>
        <v>1.1569392562009999</v>
      </c>
      <c r="AM36" s="471">
        <f t="shared" si="30"/>
        <v>1.1569392562009999</v>
      </c>
      <c r="AN36" s="471">
        <f t="shared" si="31"/>
        <v>1.1569392562009999</v>
      </c>
      <c r="AO36" s="471">
        <f t="shared" si="32"/>
        <v>2.07451176974</v>
      </c>
      <c r="AP36" s="471">
        <f t="shared" si="33"/>
        <v>2.07451176974</v>
      </c>
      <c r="AQ36" s="471">
        <f t="shared" si="34"/>
        <v>2.07451176974</v>
      </c>
      <c r="AR36" s="471">
        <f t="shared" si="35"/>
        <v>2.07451176974</v>
      </c>
      <c r="AS36" s="471">
        <f t="shared" si="36"/>
        <v>3.8298678825980002</v>
      </c>
      <c r="AT36" s="471">
        <f t="shared" si="37"/>
        <v>3.8298678825980002</v>
      </c>
      <c r="AU36" s="471">
        <f t="shared" si="38"/>
        <v>3.8298678825980002</v>
      </c>
      <c r="AW36" s="472">
        <v>30.177485520000005</v>
      </c>
      <c r="AX36" s="473">
        <f t="shared" si="39"/>
        <v>27.966014434381997</v>
      </c>
      <c r="AY36" s="258">
        <f t="shared" si="40"/>
        <v>2.2114710856180082</v>
      </c>
    </row>
    <row r="37" spans="2:51" x14ac:dyDescent="0.2">
      <c r="B37" s="240">
        <v>7</v>
      </c>
      <c r="C37" s="240" t="s">
        <v>88</v>
      </c>
      <c r="D37" s="240" t="s">
        <v>89</v>
      </c>
      <c r="E37" s="240">
        <v>7</v>
      </c>
      <c r="F37" s="240" t="s">
        <v>33</v>
      </c>
      <c r="G37" s="240" t="s">
        <v>504</v>
      </c>
      <c r="H37" s="475">
        <f>IF(ISTEXT(VLOOKUP($C37,Exch!$D$11:$M$230,H$24,FALSE))=FALSE,VLOOKUP($C37,Exch!$D$11:$M$230,H$24,FALSE),VLOOKUP($C37,Exch!$D$11:$M$230,8,FALSE))</f>
        <v>9.3415479917499997</v>
      </c>
      <c r="J37" s="240">
        <v>73</v>
      </c>
      <c r="K37" s="470">
        <f t="shared" ca="1" si="20"/>
        <v>1.04</v>
      </c>
      <c r="L37" s="470">
        <f t="shared" ca="1" si="20"/>
        <v>1.04</v>
      </c>
      <c r="M37" s="470">
        <f t="shared" ca="1" si="20"/>
        <v>1.02</v>
      </c>
      <c r="N37" s="162"/>
      <c r="O37" s="240" t="s">
        <v>88</v>
      </c>
      <c r="P37" s="478">
        <f t="shared" ca="1" si="21"/>
        <v>9.7343999999999991</v>
      </c>
      <c r="Q37" s="478">
        <f t="shared" ca="1" si="2"/>
        <v>9.7343999999999991</v>
      </c>
      <c r="R37" s="478">
        <f t="shared" ca="1" si="2"/>
        <v>19.468799999999998</v>
      </c>
      <c r="S37" s="478">
        <f t="shared" ca="1" si="22"/>
        <v>9.7343999999999991</v>
      </c>
      <c r="T37" s="478">
        <f t="shared" ca="1" si="3"/>
        <v>9.7343999999999991</v>
      </c>
      <c r="U37" s="478">
        <f t="shared" ca="1" si="3"/>
        <v>19.468799999999998</v>
      </c>
      <c r="V37" s="478">
        <f t="shared" ca="1" si="3"/>
        <v>30.284800000000001</v>
      </c>
      <c r="W37" s="478">
        <f t="shared" ca="1" si="3"/>
        <v>41.641600000000004</v>
      </c>
      <c r="X37" s="478">
        <f t="shared" ca="1" si="23"/>
        <v>9.3635999999999999</v>
      </c>
      <c r="Y37" s="478">
        <f t="shared" ca="1" si="4"/>
        <v>9.3635999999999999</v>
      </c>
      <c r="Z37" s="478">
        <f t="shared" ca="1" si="4"/>
        <v>18.7272</v>
      </c>
      <c r="AA37" s="478">
        <f t="shared" ca="1" si="4"/>
        <v>29.131200000000003</v>
      </c>
      <c r="AB37" s="478">
        <f t="shared" ca="1" si="4"/>
        <v>40.055400000000006</v>
      </c>
      <c r="AC37" s="478">
        <f t="shared" ca="1" si="4"/>
        <v>50.979600000000005</v>
      </c>
      <c r="AD37" s="478">
        <f t="shared" ca="1" si="4"/>
        <v>62.424000000000007</v>
      </c>
      <c r="AE37" s="472"/>
      <c r="AF37" s="472" t="s">
        <v>88</v>
      </c>
      <c r="AG37" s="471">
        <f t="shared" ca="1" si="24"/>
        <v>1.042054272868</v>
      </c>
      <c r="AH37" s="471">
        <f t="shared" ca="1" si="25"/>
        <v>1.042054272868</v>
      </c>
      <c r="AI37" s="471">
        <f t="shared" ca="1" si="26"/>
        <v>2.0841085457349999</v>
      </c>
      <c r="AJ37" s="471">
        <f t="shared" ca="1" si="27"/>
        <v>1.042054272868</v>
      </c>
      <c r="AK37" s="471">
        <f t="shared" ca="1" si="28"/>
        <v>1.042054272868</v>
      </c>
      <c r="AL37" s="471">
        <f t="shared" ca="1" si="29"/>
        <v>2.0841085457349999</v>
      </c>
      <c r="AM37" s="471">
        <f t="shared" ca="1" si="30"/>
        <v>3.2419466266989998</v>
      </c>
      <c r="AN37" s="471">
        <f t="shared" ca="1" si="31"/>
        <v>4.4576766117110003</v>
      </c>
      <c r="AO37" s="471">
        <f t="shared" ca="1" si="32"/>
        <v>1.0023606374739999</v>
      </c>
      <c r="AP37" s="471">
        <f t="shared" ca="1" si="33"/>
        <v>1.0023606374739999</v>
      </c>
      <c r="AQ37" s="471">
        <f t="shared" ca="1" si="34"/>
        <v>2.0047212749469998</v>
      </c>
      <c r="AR37" s="471">
        <f t="shared" ca="1" si="35"/>
        <v>3.1184553165839999</v>
      </c>
      <c r="AS37" s="471">
        <f t="shared" ca="1" si="36"/>
        <v>4.2878760603029997</v>
      </c>
      <c r="AT37" s="471">
        <f t="shared" ca="1" si="37"/>
        <v>5.4572968040219996</v>
      </c>
      <c r="AU37" s="471">
        <f t="shared" ca="1" si="38"/>
        <v>6.6824042498229996</v>
      </c>
      <c r="AW37" s="472">
        <v>42.380883520000005</v>
      </c>
      <c r="AX37" s="473">
        <f t="shared" ca="1" si="39"/>
        <v>39.591532401978995</v>
      </c>
      <c r="AY37" s="258">
        <f t="shared" ca="1" si="40"/>
        <v>2.7893511180210098</v>
      </c>
    </row>
    <row r="38" spans="2:51" x14ac:dyDescent="0.2">
      <c r="B38" s="240">
        <v>8</v>
      </c>
      <c r="C38" s="240" t="s">
        <v>90</v>
      </c>
      <c r="D38" s="240" t="s">
        <v>91</v>
      </c>
      <c r="E38" s="240">
        <v>8</v>
      </c>
      <c r="F38" s="240" t="s">
        <v>33</v>
      </c>
      <c r="G38" s="240" t="s">
        <v>499</v>
      </c>
      <c r="H38" s="475">
        <f>IF(ISTEXT(VLOOKUP($C38,Exch!$D$11:$M$230,H$24,FALSE))=FALSE,VLOOKUP($C38,Exch!$D$11:$M$230,H$24,FALSE),VLOOKUP($C38,Exch!$D$11:$M$230,8,FALSE))</f>
        <v>1.25330694090271</v>
      </c>
      <c r="J38" s="240">
        <v>73</v>
      </c>
      <c r="K38" s="470">
        <f t="shared" ca="1" si="20"/>
        <v>1.04</v>
      </c>
      <c r="L38" s="470">
        <f t="shared" ca="1" si="20"/>
        <v>1.04</v>
      </c>
      <c r="M38" s="470">
        <f t="shared" ca="1" si="20"/>
        <v>1.02</v>
      </c>
      <c r="N38" s="162"/>
      <c r="O38" s="240" t="s">
        <v>90</v>
      </c>
      <c r="P38" s="478">
        <f t="shared" ca="1" si="21"/>
        <v>0.40019200000000005</v>
      </c>
      <c r="Q38" s="478">
        <f t="shared" ca="1" si="2"/>
        <v>0.56243200000000004</v>
      </c>
      <c r="R38" s="478">
        <f t="shared" ca="1" si="2"/>
        <v>0.97344000000000008</v>
      </c>
      <c r="S38" s="478">
        <f t="shared" ca="1" si="22"/>
        <v>0.40019200000000005</v>
      </c>
      <c r="T38" s="478">
        <f t="shared" ca="1" si="3"/>
        <v>0.56243200000000004</v>
      </c>
      <c r="U38" s="478">
        <f t="shared" ca="1" si="3"/>
        <v>0.97344000000000008</v>
      </c>
      <c r="V38" s="478">
        <f t="shared" ca="1" si="3"/>
        <v>2.1632000000000002</v>
      </c>
      <c r="W38" s="478">
        <f t="shared" ca="1" si="3"/>
        <v>2.1632000000000002</v>
      </c>
      <c r="X38" s="478">
        <f t="shared" ca="1" si="23"/>
        <v>0.38494800000000001</v>
      </c>
      <c r="Y38" s="478">
        <f t="shared" ca="1" si="4"/>
        <v>0.54100800000000004</v>
      </c>
      <c r="Z38" s="478">
        <f t="shared" ca="1" si="4"/>
        <v>0.93636000000000008</v>
      </c>
      <c r="AA38" s="478">
        <f t="shared" ca="1" si="4"/>
        <v>2.0808</v>
      </c>
      <c r="AB38" s="478">
        <f t="shared" ca="1" si="4"/>
        <v>2.0808</v>
      </c>
      <c r="AC38" s="478">
        <f t="shared" ca="1" si="4"/>
        <v>4.6818</v>
      </c>
      <c r="AD38" s="478">
        <f t="shared" ca="1" si="4"/>
        <v>5.3060400000000003</v>
      </c>
      <c r="AE38" s="472"/>
      <c r="AF38" s="472" t="s">
        <v>90</v>
      </c>
      <c r="AG38" s="471">
        <f t="shared" ca="1" si="24"/>
        <v>0.31930885159799999</v>
      </c>
      <c r="AH38" s="471">
        <f t="shared" ca="1" si="25"/>
        <v>0.44875838603000001</v>
      </c>
      <c r="AI38" s="471">
        <f t="shared" ca="1" si="26"/>
        <v>0.77669720659099994</v>
      </c>
      <c r="AJ38" s="471">
        <f t="shared" ca="1" si="27"/>
        <v>0.31930885159799999</v>
      </c>
      <c r="AK38" s="471">
        <f t="shared" ca="1" si="28"/>
        <v>0.44875838603000001</v>
      </c>
      <c r="AL38" s="471">
        <f t="shared" ca="1" si="29"/>
        <v>0.77669720659099994</v>
      </c>
      <c r="AM38" s="471">
        <f t="shared" ca="1" si="30"/>
        <v>1.7259937924240001</v>
      </c>
      <c r="AN38" s="471">
        <f t="shared" ca="1" si="31"/>
        <v>1.7259937924240001</v>
      </c>
      <c r="AO38" s="471">
        <f t="shared" ca="1" si="32"/>
        <v>0.30714582951500002</v>
      </c>
      <c r="AP38" s="471">
        <f t="shared" ca="1" si="33"/>
        <v>0.43166440904800002</v>
      </c>
      <c r="AQ38" s="471">
        <f t="shared" ca="1" si="34"/>
        <v>0.74711147719799997</v>
      </c>
      <c r="AR38" s="471">
        <f t="shared" ca="1" si="35"/>
        <v>1.6602477271060001</v>
      </c>
      <c r="AS38" s="471">
        <f t="shared" ca="1" si="36"/>
        <v>1.6602477271060001</v>
      </c>
      <c r="AT38" s="471">
        <f t="shared" ca="1" si="37"/>
        <v>3.7355573859889999</v>
      </c>
      <c r="AU38" s="471">
        <f t="shared" ca="1" si="38"/>
        <v>4.2336317041209997</v>
      </c>
      <c r="AW38" s="472">
        <v>20.651468359999999</v>
      </c>
      <c r="AX38" s="473">
        <f t="shared" ca="1" si="39"/>
        <v>19.317122733369001</v>
      </c>
      <c r="AY38" s="258">
        <f t="shared" ca="1" si="40"/>
        <v>1.3343456266309985</v>
      </c>
    </row>
    <row r="39" spans="2:51" x14ac:dyDescent="0.2">
      <c r="B39" s="240">
        <v>9</v>
      </c>
      <c r="C39" s="240" t="s">
        <v>92</v>
      </c>
      <c r="D39" s="240" t="s">
        <v>93</v>
      </c>
      <c r="E39" s="240">
        <v>9</v>
      </c>
      <c r="F39" s="240" t="s">
        <v>33</v>
      </c>
      <c r="G39" s="240" t="s">
        <v>499</v>
      </c>
      <c r="H39" s="475">
        <f>IF(ISTEXT(VLOOKUP($C39,Exch!$D$11:$M$230,H$24,FALSE))=FALSE,VLOOKUP($C39,Exch!$D$11:$M$230,H$24,FALSE),VLOOKUP($C39,Exch!$D$11:$M$230,8,FALSE))</f>
        <v>1.25330694090271</v>
      </c>
      <c r="J39" s="240">
        <v>73</v>
      </c>
      <c r="K39" s="470">
        <f t="shared" ca="1" si="20"/>
        <v>1.04</v>
      </c>
      <c r="L39" s="470">
        <f t="shared" ca="1" si="20"/>
        <v>1.04</v>
      </c>
      <c r="M39" s="470">
        <f t="shared" ca="1" si="20"/>
        <v>1.02</v>
      </c>
      <c r="N39" s="162"/>
      <c r="O39" s="240" t="s">
        <v>92</v>
      </c>
      <c r="P39" s="478">
        <f t="shared" ca="1" si="21"/>
        <v>1.0816000000000001</v>
      </c>
      <c r="Q39" s="478">
        <f t="shared" ca="1" si="2"/>
        <v>1.0816000000000001</v>
      </c>
      <c r="R39" s="478">
        <f t="shared" ca="1" si="2"/>
        <v>1.0816000000000001</v>
      </c>
      <c r="S39" s="478">
        <f t="shared" ca="1" si="22"/>
        <v>1.0816000000000001</v>
      </c>
      <c r="T39" s="478">
        <f t="shared" ca="1" si="3"/>
        <v>1.0816000000000001</v>
      </c>
      <c r="U39" s="478">
        <f t="shared" ca="1" si="3"/>
        <v>1.51424</v>
      </c>
      <c r="V39" s="478">
        <f t="shared" ca="1" si="3"/>
        <v>2.1632000000000002</v>
      </c>
      <c r="W39" s="478">
        <f t="shared" ca="1" si="3"/>
        <v>4.3264000000000005</v>
      </c>
      <c r="X39" s="478">
        <f t="shared" ca="1" si="23"/>
        <v>5.202</v>
      </c>
      <c r="Y39" s="478">
        <f t="shared" ca="1" si="4"/>
        <v>5.202</v>
      </c>
      <c r="Z39" s="478">
        <f t="shared" ca="1" si="4"/>
        <v>5.202</v>
      </c>
      <c r="AA39" s="478">
        <f t="shared" ca="1" si="4"/>
        <v>5.202</v>
      </c>
      <c r="AB39" s="478">
        <f t="shared" ca="1" si="4"/>
        <v>8.8434000000000008</v>
      </c>
      <c r="AC39" s="478">
        <f t="shared" ca="1" si="4"/>
        <v>11.964600000000001</v>
      </c>
      <c r="AD39" s="478">
        <f t="shared" ca="1" si="4"/>
        <v>18.207000000000001</v>
      </c>
      <c r="AE39" s="472"/>
      <c r="AF39" s="472" t="s">
        <v>92</v>
      </c>
      <c r="AG39" s="471">
        <f t="shared" ca="1" si="24"/>
        <v>0.86299689621200004</v>
      </c>
      <c r="AH39" s="471">
        <f t="shared" ca="1" si="25"/>
        <v>0.86299689621200004</v>
      </c>
      <c r="AI39" s="471">
        <f t="shared" ca="1" si="26"/>
        <v>0.86299689621200004</v>
      </c>
      <c r="AJ39" s="471">
        <f t="shared" ca="1" si="27"/>
        <v>0.86299689621200004</v>
      </c>
      <c r="AK39" s="471">
        <f t="shared" ca="1" si="28"/>
        <v>0.86299689621200004</v>
      </c>
      <c r="AL39" s="471">
        <f t="shared" ca="1" si="29"/>
        <v>1.2081956546970001</v>
      </c>
      <c r="AM39" s="471">
        <f t="shared" ca="1" si="30"/>
        <v>1.7259937924240001</v>
      </c>
      <c r="AN39" s="471">
        <f t="shared" ca="1" si="31"/>
        <v>3.4519875848480002</v>
      </c>
      <c r="AO39" s="471">
        <f t="shared" ca="1" si="32"/>
        <v>4.1506193177649999</v>
      </c>
      <c r="AP39" s="471">
        <f t="shared" ca="1" si="33"/>
        <v>4.1506193177649999</v>
      </c>
      <c r="AQ39" s="471">
        <f t="shared" ca="1" si="34"/>
        <v>4.1506193177649999</v>
      </c>
      <c r="AR39" s="471">
        <f t="shared" ca="1" si="35"/>
        <v>4.1506193177649999</v>
      </c>
      <c r="AS39" s="471">
        <f t="shared" ca="1" si="36"/>
        <v>7.0560528402009997</v>
      </c>
      <c r="AT39" s="471">
        <f t="shared" ca="1" si="37"/>
        <v>9.5464244308600001</v>
      </c>
      <c r="AU39" s="471">
        <f t="shared" ca="1" si="38"/>
        <v>14.527167612177999</v>
      </c>
      <c r="AW39" s="472">
        <v>62.469734680000002</v>
      </c>
      <c r="AX39" s="473">
        <f t="shared" ca="1" si="39"/>
        <v>58.433283667327991</v>
      </c>
      <c r="AY39" s="258">
        <f t="shared" ca="1" si="40"/>
        <v>4.0364510126720106</v>
      </c>
    </row>
    <row r="40" spans="2:51" x14ac:dyDescent="0.2">
      <c r="B40" s="240">
        <v>10</v>
      </c>
      <c r="C40" s="240" t="s">
        <v>462</v>
      </c>
      <c r="D40" s="240" t="s">
        <v>463</v>
      </c>
      <c r="E40" s="240">
        <v>10</v>
      </c>
      <c r="F40" s="240" t="s">
        <v>33</v>
      </c>
      <c r="G40" s="240" t="s">
        <v>504</v>
      </c>
      <c r="H40" s="475">
        <f>IF(ISTEXT(VLOOKUP($C40,Exch!$D$11:$M$230,H$24,FALSE))=FALSE,VLOOKUP($C40,Exch!$D$11:$M$230,H$24,FALSE),VLOOKUP($C40,Exch!$D$11:$M$230,8,FALSE))</f>
        <v>9.3415479917499997</v>
      </c>
      <c r="J40" s="240">
        <v>73</v>
      </c>
      <c r="K40" s="470">
        <f t="shared" ca="1" si="20"/>
        <v>1.04</v>
      </c>
      <c r="L40" s="470">
        <f t="shared" ca="1" si="20"/>
        <v>1.04</v>
      </c>
      <c r="M40" s="470">
        <f t="shared" ca="1" si="20"/>
        <v>1.02</v>
      </c>
      <c r="N40" s="162"/>
      <c r="O40" s="240" t="s">
        <v>462</v>
      </c>
      <c r="P40" s="478">
        <f t="shared" ca="1" si="21"/>
        <v>5.9488000000000012</v>
      </c>
      <c r="Q40" s="478">
        <f t="shared" ca="1" si="2"/>
        <v>9.7343999999999991</v>
      </c>
      <c r="R40" s="478">
        <f t="shared" ca="1" si="2"/>
        <v>9.7343999999999991</v>
      </c>
      <c r="S40" s="478">
        <f t="shared" ca="1" si="22"/>
        <v>5.9488000000000012</v>
      </c>
      <c r="T40" s="478">
        <f t="shared" ca="1" si="3"/>
        <v>9.7343999999999991</v>
      </c>
      <c r="U40" s="478">
        <f t="shared" ca="1" si="3"/>
        <v>9.7343999999999991</v>
      </c>
      <c r="V40" s="478">
        <f t="shared" ca="1" si="3"/>
        <v>15.1424</v>
      </c>
      <c r="W40" s="478">
        <f t="shared" ca="1" si="3"/>
        <v>27.04</v>
      </c>
      <c r="X40" s="478">
        <f t="shared" ca="1" si="23"/>
        <v>5.7222000000000008</v>
      </c>
      <c r="Y40" s="478">
        <f t="shared" ca="1" si="4"/>
        <v>9.3635999999999999</v>
      </c>
      <c r="Z40" s="478">
        <f t="shared" ca="1" si="4"/>
        <v>9.3635999999999999</v>
      </c>
      <c r="AA40" s="478">
        <f t="shared" ca="1" si="4"/>
        <v>14.565600000000002</v>
      </c>
      <c r="AB40" s="478">
        <f t="shared" ca="1" si="4"/>
        <v>26.01</v>
      </c>
      <c r="AC40" s="478">
        <f t="shared" ca="1" si="4"/>
        <v>36.414000000000001</v>
      </c>
      <c r="AD40" s="478">
        <f t="shared" ca="1" si="4"/>
        <v>46.817999999999998</v>
      </c>
      <c r="AE40" s="472"/>
      <c r="AF40" s="472" t="s">
        <v>462</v>
      </c>
      <c r="AG40" s="471">
        <f t="shared" ca="1" si="24"/>
        <v>0.63681094452999998</v>
      </c>
      <c r="AH40" s="471">
        <f t="shared" ca="1" si="25"/>
        <v>1.042054272868</v>
      </c>
      <c r="AI40" s="471">
        <f t="shared" ca="1" si="26"/>
        <v>1.042054272868</v>
      </c>
      <c r="AJ40" s="471">
        <f t="shared" ca="1" si="27"/>
        <v>0.63681094452999998</v>
      </c>
      <c r="AK40" s="471">
        <f t="shared" ca="1" si="28"/>
        <v>1.042054272868</v>
      </c>
      <c r="AL40" s="471">
        <f t="shared" ca="1" si="29"/>
        <v>1.042054272868</v>
      </c>
      <c r="AM40" s="471">
        <f t="shared" ca="1" si="30"/>
        <v>1.6209733133490001</v>
      </c>
      <c r="AN40" s="471">
        <f t="shared" ca="1" si="31"/>
        <v>2.8945952024100001</v>
      </c>
      <c r="AO40" s="471">
        <f t="shared" ca="1" si="32"/>
        <v>0.61255372289999999</v>
      </c>
      <c r="AP40" s="471">
        <f t="shared" ca="1" si="33"/>
        <v>1.0023606374739999</v>
      </c>
      <c r="AQ40" s="471">
        <f t="shared" ca="1" si="34"/>
        <v>1.0023606374739999</v>
      </c>
      <c r="AR40" s="471">
        <f t="shared" ca="1" si="35"/>
        <v>1.5592276582919999</v>
      </c>
      <c r="AS40" s="471">
        <f t="shared" ca="1" si="36"/>
        <v>2.784335104093</v>
      </c>
      <c r="AT40" s="471">
        <f t="shared" ca="1" si="37"/>
        <v>3.8980691457300001</v>
      </c>
      <c r="AU40" s="471">
        <f t="shared" ca="1" si="38"/>
        <v>5.0118031873679998</v>
      </c>
      <c r="AW40" s="472">
        <v>27.648063559999997</v>
      </c>
      <c r="AX40" s="473">
        <f t="shared" ca="1" si="39"/>
        <v>25.828117589622</v>
      </c>
      <c r="AY40" s="258">
        <f t="shared" ca="1" si="40"/>
        <v>1.8199459703779972</v>
      </c>
    </row>
    <row r="41" spans="2:51" x14ac:dyDescent="0.2">
      <c r="B41" s="240">
        <v>11</v>
      </c>
      <c r="C41" s="240" t="s">
        <v>94</v>
      </c>
      <c r="D41" s="240" t="s">
        <v>95</v>
      </c>
      <c r="E41" s="240">
        <v>11</v>
      </c>
      <c r="F41" s="240" t="s">
        <v>33</v>
      </c>
      <c r="G41" s="240" t="s">
        <v>499</v>
      </c>
      <c r="H41" s="475">
        <f>IF(ISTEXT(VLOOKUP($C41,Exch!$D$11:$M$230,H$24,FALSE))=FALSE,VLOOKUP($C41,Exch!$D$11:$M$230,H$24,FALSE),VLOOKUP($C41,Exch!$D$11:$M$230,8,FALSE))</f>
        <v>1.25330694090271</v>
      </c>
      <c r="J41" s="240">
        <v>73</v>
      </c>
      <c r="K41" s="470">
        <f t="shared" ca="1" si="20"/>
        <v>1.04</v>
      </c>
      <c r="L41" s="470">
        <f t="shared" ca="1" si="20"/>
        <v>1.04</v>
      </c>
      <c r="M41" s="470">
        <f t="shared" ca="1" si="20"/>
        <v>1.02</v>
      </c>
      <c r="N41" s="162"/>
      <c r="O41" s="240" t="s">
        <v>94</v>
      </c>
      <c r="P41" s="478">
        <f t="shared" ca="1" si="21"/>
        <v>0.69222400000000006</v>
      </c>
      <c r="Q41" s="478">
        <f t="shared" ca="1" si="2"/>
        <v>1.1248640000000001</v>
      </c>
      <c r="R41" s="478">
        <f t="shared" ca="1" si="2"/>
        <v>1.6764800000000002</v>
      </c>
      <c r="S41" s="478">
        <f t="shared" ca="1" si="22"/>
        <v>0.69222400000000006</v>
      </c>
      <c r="T41" s="478">
        <f t="shared" ca="1" si="3"/>
        <v>1.1248640000000001</v>
      </c>
      <c r="U41" s="478">
        <f t="shared" ca="1" si="3"/>
        <v>1.6764800000000002</v>
      </c>
      <c r="V41" s="478">
        <f t="shared" ca="1" si="3"/>
        <v>2.7472639999999999</v>
      </c>
      <c r="W41" s="478">
        <f t="shared" ca="1" si="3"/>
        <v>3.7315200000000006</v>
      </c>
      <c r="X41" s="478">
        <f t="shared" ca="1" si="23"/>
        <v>0.66585600000000011</v>
      </c>
      <c r="Y41" s="478">
        <f t="shared" ca="1" si="4"/>
        <v>1.0820160000000001</v>
      </c>
      <c r="Z41" s="478">
        <f t="shared" ca="1" si="4"/>
        <v>1.6126200000000002</v>
      </c>
      <c r="AA41" s="478">
        <f t="shared" ca="1" si="4"/>
        <v>2.6426160000000003</v>
      </c>
      <c r="AB41" s="478">
        <f t="shared" ca="1" si="4"/>
        <v>3.5893800000000002</v>
      </c>
      <c r="AC41" s="478">
        <f t="shared" ca="1" si="4"/>
        <v>4.6609920000000002</v>
      </c>
      <c r="AD41" s="478">
        <f t="shared" ca="1" si="4"/>
        <v>6.0135120000000004</v>
      </c>
      <c r="AE41" s="472"/>
      <c r="AF41" s="472" t="s">
        <v>94</v>
      </c>
      <c r="AG41" s="471">
        <f t="shared" ca="1" si="24"/>
        <v>0.55231801357599997</v>
      </c>
      <c r="AH41" s="471">
        <f t="shared" ca="1" si="25"/>
        <v>0.89751677206000002</v>
      </c>
      <c r="AI41" s="471">
        <f t="shared" ca="1" si="26"/>
        <v>1.337645189129</v>
      </c>
      <c r="AJ41" s="471">
        <f t="shared" ca="1" si="27"/>
        <v>0.55231801357599997</v>
      </c>
      <c r="AK41" s="471">
        <f t="shared" ca="1" si="28"/>
        <v>0.89751677206000002</v>
      </c>
      <c r="AL41" s="471">
        <f t="shared" ca="1" si="29"/>
        <v>1.337645189129</v>
      </c>
      <c r="AM41" s="471">
        <f t="shared" ca="1" si="30"/>
        <v>2.1920121163780002</v>
      </c>
      <c r="AN41" s="471">
        <f t="shared" ca="1" si="31"/>
        <v>2.977339291931</v>
      </c>
      <c r="AO41" s="471">
        <f t="shared" ca="1" si="32"/>
        <v>0.53127927267399999</v>
      </c>
      <c r="AP41" s="471">
        <f t="shared" ca="1" si="33"/>
        <v>0.86332881809499995</v>
      </c>
      <c r="AQ41" s="471">
        <f t="shared" ca="1" si="34"/>
        <v>1.2866919885070001</v>
      </c>
      <c r="AR41" s="471">
        <f t="shared" ca="1" si="35"/>
        <v>2.1085146134250001</v>
      </c>
      <c r="AS41" s="471">
        <f t="shared" ca="1" si="36"/>
        <v>2.8639273292579999</v>
      </c>
      <c r="AT41" s="471">
        <f t="shared" ca="1" si="37"/>
        <v>3.7189549087180001</v>
      </c>
      <c r="AU41" s="471">
        <f t="shared" ca="1" si="38"/>
        <v>4.7981159313369997</v>
      </c>
      <c r="AW41" s="472">
        <v>28.774394480000005</v>
      </c>
      <c r="AX41" s="473">
        <f t="shared" ca="1" si="39"/>
        <v>26.915124219852999</v>
      </c>
      <c r="AY41" s="258">
        <f t="shared" ca="1" si="40"/>
        <v>1.8592702601470066</v>
      </c>
    </row>
    <row r="42" spans="2:51" x14ac:dyDescent="0.2">
      <c r="B42" s="240">
        <v>12</v>
      </c>
      <c r="C42" s="240" t="s">
        <v>96</v>
      </c>
      <c r="D42" s="240" t="s">
        <v>97</v>
      </c>
      <c r="E42" s="240">
        <v>12</v>
      </c>
      <c r="F42" s="240" t="s">
        <v>33</v>
      </c>
      <c r="G42" s="240" t="s">
        <v>505</v>
      </c>
      <c r="H42" s="475">
        <f>IF(ISTEXT(VLOOKUP($C42,Exch!$D$11:$M$230,H$24,FALSE))=FALSE,VLOOKUP($C42,Exch!$D$11:$M$230,H$24,FALSE),VLOOKUP($C42,Exch!$D$11:$M$230,8,FALSE))</f>
        <v>0.97753746620884829</v>
      </c>
      <c r="J42" s="240">
        <v>73</v>
      </c>
      <c r="K42" s="470">
        <f t="shared" ca="1" si="20"/>
        <v>1.04</v>
      </c>
      <c r="L42" s="470">
        <f t="shared" ca="1" si="20"/>
        <v>1.04</v>
      </c>
      <c r="M42" s="470">
        <f t="shared" ca="1" si="20"/>
        <v>1.02</v>
      </c>
      <c r="N42" s="162"/>
      <c r="O42" s="240" t="s">
        <v>96</v>
      </c>
      <c r="P42" s="478">
        <f t="shared" ca="1" si="21"/>
        <v>0.67059200000000008</v>
      </c>
      <c r="Q42" s="478">
        <f t="shared" ca="1" si="2"/>
        <v>0.67059200000000008</v>
      </c>
      <c r="R42" s="478">
        <f t="shared" ca="1" si="2"/>
        <v>0.67059200000000008</v>
      </c>
      <c r="S42" s="478">
        <f t="shared" ca="1" si="22"/>
        <v>1.0058880000000001</v>
      </c>
      <c r="T42" s="478">
        <f t="shared" ca="1" si="3"/>
        <v>1.0058880000000001</v>
      </c>
      <c r="U42" s="478">
        <f t="shared" ca="1" si="3"/>
        <v>1.0058880000000001</v>
      </c>
      <c r="V42" s="478">
        <f t="shared" ca="1" si="3"/>
        <v>1.3411840000000002</v>
      </c>
      <c r="W42" s="478">
        <f t="shared" ca="1" si="3"/>
        <v>1.3411840000000002</v>
      </c>
      <c r="X42" s="478">
        <f t="shared" ca="1" si="23"/>
        <v>3.3292800000000002</v>
      </c>
      <c r="Y42" s="478">
        <f t="shared" ca="1" si="4"/>
        <v>3.3292800000000002</v>
      </c>
      <c r="Z42" s="478">
        <f t="shared" ca="1" si="4"/>
        <v>3.3292800000000002</v>
      </c>
      <c r="AA42" s="478">
        <f t="shared" ca="1" si="4"/>
        <v>3.3292800000000002</v>
      </c>
      <c r="AB42" s="478">
        <f t="shared" ca="1" si="4"/>
        <v>3.3292800000000002</v>
      </c>
      <c r="AC42" s="478">
        <f t="shared" ca="1" si="4"/>
        <v>3.3292800000000002</v>
      </c>
      <c r="AD42" s="478">
        <f t="shared" ca="1" si="4"/>
        <v>5.6701800000000002</v>
      </c>
      <c r="AE42" s="472"/>
      <c r="AF42" s="472" t="s">
        <v>96</v>
      </c>
      <c r="AG42" s="471">
        <f t="shared" ca="1" si="24"/>
        <v>0.686001328011</v>
      </c>
      <c r="AH42" s="471">
        <f t="shared" ca="1" si="25"/>
        <v>0.686001328011</v>
      </c>
      <c r="AI42" s="471">
        <f t="shared" ca="1" si="26"/>
        <v>0.686001328011</v>
      </c>
      <c r="AJ42" s="471">
        <f t="shared" ca="1" si="27"/>
        <v>1.0290019920169999</v>
      </c>
      <c r="AK42" s="471">
        <f t="shared" ca="1" si="28"/>
        <v>1.0290019920169999</v>
      </c>
      <c r="AL42" s="471">
        <f t="shared" ca="1" si="29"/>
        <v>1.0290019920169999</v>
      </c>
      <c r="AM42" s="471">
        <f t="shared" ca="1" si="30"/>
        <v>1.372002656022</v>
      </c>
      <c r="AN42" s="471">
        <f t="shared" ca="1" si="31"/>
        <v>1.372002656022</v>
      </c>
      <c r="AO42" s="471">
        <f t="shared" ca="1" si="32"/>
        <v>3.4057825045949999</v>
      </c>
      <c r="AP42" s="471">
        <f t="shared" ca="1" si="33"/>
        <v>3.4057825045949999</v>
      </c>
      <c r="AQ42" s="471">
        <f t="shared" ca="1" si="34"/>
        <v>3.4057825045949999</v>
      </c>
      <c r="AR42" s="471">
        <f t="shared" ca="1" si="35"/>
        <v>3.4057825045949999</v>
      </c>
      <c r="AS42" s="471">
        <f t="shared" ca="1" si="36"/>
        <v>3.4057825045949999</v>
      </c>
      <c r="AT42" s="471">
        <f t="shared" ca="1" si="37"/>
        <v>3.4057825045949999</v>
      </c>
      <c r="AU42" s="471">
        <f t="shared" ca="1" si="38"/>
        <v>5.8004733281379997</v>
      </c>
      <c r="AW42" s="472">
        <v>35.625946159999998</v>
      </c>
      <c r="AX42" s="473">
        <f t="shared" ca="1" si="39"/>
        <v>34.124183627835997</v>
      </c>
      <c r="AY42" s="258">
        <f t="shared" ca="1" si="40"/>
        <v>1.5017625321640011</v>
      </c>
    </row>
    <row r="43" spans="2:51" x14ac:dyDescent="0.2">
      <c r="B43" s="240">
        <v>13</v>
      </c>
      <c r="C43" s="240" t="s">
        <v>464</v>
      </c>
      <c r="D43" s="240" t="s">
        <v>465</v>
      </c>
      <c r="E43" s="240">
        <v>13</v>
      </c>
      <c r="F43" s="240" t="s">
        <v>33</v>
      </c>
      <c r="G43" s="240" t="s">
        <v>504</v>
      </c>
      <c r="H43" s="475">
        <f>IF(ISTEXT(VLOOKUP($C43,Exch!$D$11:$M$230,H$24,FALSE))=FALSE,VLOOKUP($C43,Exch!$D$11:$M$230,H$24,FALSE),VLOOKUP($C43,Exch!$D$11:$M$230,8,FALSE))</f>
        <v>9.3415479917499997</v>
      </c>
      <c r="J43" s="240">
        <v>73</v>
      </c>
      <c r="K43" s="470">
        <f t="shared" ca="1" si="20"/>
        <v>1.04</v>
      </c>
      <c r="L43" s="470">
        <f t="shared" ca="1" si="20"/>
        <v>1.04</v>
      </c>
      <c r="M43" s="470">
        <f t="shared" ca="1" si="20"/>
        <v>1.02</v>
      </c>
      <c r="N43" s="162"/>
      <c r="O43" s="240" t="s">
        <v>464</v>
      </c>
      <c r="P43" s="478">
        <f t="shared" ca="1" si="21"/>
        <v>5.9488000000000012</v>
      </c>
      <c r="Q43" s="478">
        <f t="shared" ca="1" si="2"/>
        <v>10.5456</v>
      </c>
      <c r="R43" s="478">
        <f t="shared" ca="1" si="2"/>
        <v>10.5456</v>
      </c>
      <c r="S43" s="478">
        <f t="shared" ca="1" si="22"/>
        <v>5.9488000000000012</v>
      </c>
      <c r="T43" s="478">
        <f t="shared" ca="1" si="3"/>
        <v>10.5456</v>
      </c>
      <c r="U43" s="478">
        <f t="shared" ca="1" si="3"/>
        <v>10.5456</v>
      </c>
      <c r="V43" s="478">
        <f t="shared" ca="1" si="3"/>
        <v>21.091200000000001</v>
      </c>
      <c r="W43" s="478">
        <f t="shared" ca="1" si="3"/>
        <v>39.478400000000001</v>
      </c>
      <c r="X43" s="478">
        <f t="shared" ca="1" si="23"/>
        <v>5.7222000000000008</v>
      </c>
      <c r="Y43" s="478">
        <f t="shared" ca="1" si="4"/>
        <v>10.1439</v>
      </c>
      <c r="Z43" s="478">
        <f t="shared" ca="1" si="4"/>
        <v>10.1439</v>
      </c>
      <c r="AA43" s="478">
        <f t="shared" ca="1" si="4"/>
        <v>20.287800000000001</v>
      </c>
      <c r="AB43" s="478">
        <f t="shared" ca="1" si="4"/>
        <v>60.863400000000006</v>
      </c>
      <c r="AC43" s="478">
        <f t="shared" ca="1" si="4"/>
        <v>60.863400000000006</v>
      </c>
      <c r="AD43" s="478">
        <f t="shared" ca="1" si="4"/>
        <v>94.676400000000015</v>
      </c>
      <c r="AE43" s="472"/>
      <c r="AF43" s="472" t="s">
        <v>464</v>
      </c>
      <c r="AG43" s="471">
        <f t="shared" ca="1" si="24"/>
        <v>0.63681094452999998</v>
      </c>
      <c r="AH43" s="471">
        <f t="shared" ca="1" si="25"/>
        <v>1.12889212894</v>
      </c>
      <c r="AI43" s="471">
        <f t="shared" ca="1" si="26"/>
        <v>1.12889212894</v>
      </c>
      <c r="AJ43" s="471">
        <f t="shared" ca="1" si="27"/>
        <v>0.63681094452999998</v>
      </c>
      <c r="AK43" s="471">
        <f t="shared" ca="1" si="28"/>
        <v>1.12889212894</v>
      </c>
      <c r="AL43" s="471">
        <f t="shared" ca="1" si="29"/>
        <v>1.12889212894</v>
      </c>
      <c r="AM43" s="471">
        <f t="shared" ca="1" si="30"/>
        <v>2.25778425788</v>
      </c>
      <c r="AN43" s="471">
        <f t="shared" ca="1" si="31"/>
        <v>4.2261089955179996</v>
      </c>
      <c r="AO43" s="471">
        <f t="shared" ca="1" si="32"/>
        <v>0.61255372289999999</v>
      </c>
      <c r="AP43" s="471">
        <f t="shared" ca="1" si="33"/>
        <v>1.085890690596</v>
      </c>
      <c r="AQ43" s="471">
        <f t="shared" ca="1" si="34"/>
        <v>1.085890690596</v>
      </c>
      <c r="AR43" s="471">
        <f t="shared" ca="1" si="35"/>
        <v>2.171781381193</v>
      </c>
      <c r="AS43" s="471">
        <f t="shared" ca="1" si="36"/>
        <v>6.515344143578</v>
      </c>
      <c r="AT43" s="471">
        <f t="shared" ca="1" si="37"/>
        <v>6.515344143578</v>
      </c>
      <c r="AU43" s="471">
        <f t="shared" ca="1" si="38"/>
        <v>10.134979778899</v>
      </c>
      <c r="AW43" s="472">
        <v>43.241436800000002</v>
      </c>
      <c r="AX43" s="473">
        <f t="shared" ca="1" si="39"/>
        <v>40.394868209557998</v>
      </c>
      <c r="AY43" s="258">
        <f t="shared" ca="1" si="40"/>
        <v>2.8465685904420042</v>
      </c>
    </row>
    <row r="44" spans="2:51" x14ac:dyDescent="0.2">
      <c r="B44" s="240">
        <v>14</v>
      </c>
      <c r="C44" s="240" t="s">
        <v>99</v>
      </c>
      <c r="D44" s="240" t="s">
        <v>100</v>
      </c>
      <c r="E44" s="240">
        <v>14</v>
      </c>
      <c r="F44" s="240" t="s">
        <v>33</v>
      </c>
      <c r="G44" s="240" t="s">
        <v>499</v>
      </c>
      <c r="H44" s="475">
        <f>IF(ISTEXT(VLOOKUP($C44,Exch!$D$11:$M$230,H$24,FALSE))=FALSE,VLOOKUP($C44,Exch!$D$11:$M$230,H$24,FALSE),VLOOKUP($C44,Exch!$D$11:$M$230,8,FALSE))</f>
        <v>1.25330694090271</v>
      </c>
      <c r="J44" s="240">
        <v>73</v>
      </c>
      <c r="K44" s="470">
        <f t="shared" ca="1" si="20"/>
        <v>1.04</v>
      </c>
      <c r="L44" s="470">
        <f t="shared" ca="1" si="20"/>
        <v>1.04</v>
      </c>
      <c r="M44" s="470">
        <f t="shared" ca="1" si="20"/>
        <v>1.02</v>
      </c>
      <c r="N44" s="162"/>
      <c r="O44" s="240" t="s">
        <v>99</v>
      </c>
      <c r="P44" s="478">
        <f t="shared" ca="1" si="21"/>
        <v>0.778752</v>
      </c>
      <c r="Q44" s="478">
        <f t="shared" ca="1" si="2"/>
        <v>0.97344000000000008</v>
      </c>
      <c r="R44" s="478">
        <f t="shared" ca="1" si="2"/>
        <v>1.29792</v>
      </c>
      <c r="S44" s="478">
        <f t="shared" ca="1" si="22"/>
        <v>1.7305600000000003</v>
      </c>
      <c r="T44" s="478">
        <f t="shared" ca="1" si="3"/>
        <v>1.7305600000000003</v>
      </c>
      <c r="U44" s="478">
        <f t="shared" ca="1" si="3"/>
        <v>1.7305600000000003</v>
      </c>
      <c r="V44" s="478">
        <f t="shared" ca="1" si="3"/>
        <v>2.27136</v>
      </c>
      <c r="W44" s="478">
        <f t="shared" ca="1" si="3"/>
        <v>3.0284800000000001</v>
      </c>
      <c r="X44" s="478">
        <f t="shared" ca="1" si="23"/>
        <v>1.76868</v>
      </c>
      <c r="Y44" s="478">
        <f t="shared" ca="1" si="4"/>
        <v>1.76868</v>
      </c>
      <c r="Z44" s="478">
        <f t="shared" ca="1" si="4"/>
        <v>1.76868</v>
      </c>
      <c r="AA44" s="478">
        <f t="shared" ca="1" si="4"/>
        <v>2.1848400000000003</v>
      </c>
      <c r="AB44" s="478">
        <f t="shared" ca="1" si="4"/>
        <v>3.3292800000000002</v>
      </c>
      <c r="AC44" s="478">
        <f t="shared" ca="1" si="4"/>
        <v>3.7454400000000003</v>
      </c>
      <c r="AD44" s="478">
        <f t="shared" ca="1" si="4"/>
        <v>4.1616</v>
      </c>
      <c r="AE44" s="472"/>
      <c r="AF44" s="472" t="s">
        <v>99</v>
      </c>
      <c r="AG44" s="471">
        <f t="shared" ca="1" si="24"/>
        <v>0.62135776527300002</v>
      </c>
      <c r="AH44" s="471">
        <f t="shared" ca="1" si="25"/>
        <v>0.77669720659099994</v>
      </c>
      <c r="AI44" s="471">
        <f t="shared" ca="1" si="26"/>
        <v>1.035596275454</v>
      </c>
      <c r="AJ44" s="471">
        <f t="shared" ca="1" si="27"/>
        <v>1.380795033939</v>
      </c>
      <c r="AK44" s="471">
        <f t="shared" ca="1" si="28"/>
        <v>1.380795033939</v>
      </c>
      <c r="AL44" s="471">
        <f t="shared" ca="1" si="29"/>
        <v>1.380795033939</v>
      </c>
      <c r="AM44" s="471">
        <f t="shared" ca="1" si="30"/>
        <v>1.8122934820450001</v>
      </c>
      <c r="AN44" s="471">
        <f t="shared" ca="1" si="31"/>
        <v>2.4163913093940002</v>
      </c>
      <c r="AO44" s="471">
        <f t="shared" ca="1" si="32"/>
        <v>1.41121056804</v>
      </c>
      <c r="AP44" s="471">
        <f t="shared" ca="1" si="33"/>
        <v>1.41121056804</v>
      </c>
      <c r="AQ44" s="471">
        <f t="shared" ca="1" si="34"/>
        <v>1.41121056804</v>
      </c>
      <c r="AR44" s="471">
        <f t="shared" ca="1" si="35"/>
        <v>1.743260113461</v>
      </c>
      <c r="AS44" s="471">
        <f t="shared" ca="1" si="36"/>
        <v>2.6563963633699998</v>
      </c>
      <c r="AT44" s="471">
        <f t="shared" ca="1" si="37"/>
        <v>2.9884459087909998</v>
      </c>
      <c r="AU44" s="471">
        <f t="shared" ca="1" si="38"/>
        <v>3.3204954542120002</v>
      </c>
      <c r="AW44" s="472">
        <v>27.525356960000003</v>
      </c>
      <c r="AX44" s="473">
        <f t="shared" ca="1" si="39"/>
        <v>25.746950684527999</v>
      </c>
      <c r="AY44" s="258">
        <f t="shared" ca="1" si="40"/>
        <v>1.7784062754720047</v>
      </c>
    </row>
    <row r="45" spans="2:51" x14ac:dyDescent="0.2">
      <c r="B45" s="240">
        <v>15</v>
      </c>
      <c r="C45" s="240" t="s">
        <v>101</v>
      </c>
      <c r="D45" s="240" t="s">
        <v>102</v>
      </c>
      <c r="E45" s="240">
        <v>15</v>
      </c>
      <c r="F45" s="240" t="s">
        <v>33</v>
      </c>
      <c r="G45" s="240" t="s">
        <v>499</v>
      </c>
      <c r="H45" s="475">
        <f>IF(ISTEXT(VLOOKUP($C45,Exch!$D$11:$M$230,H$24,FALSE))=FALSE,VLOOKUP($C45,Exch!$D$11:$M$230,H$24,FALSE),VLOOKUP($C45,Exch!$D$11:$M$230,8,FALSE))</f>
        <v>1.25330694090271</v>
      </c>
      <c r="J45" s="240">
        <v>73</v>
      </c>
      <c r="K45" s="470">
        <f t="shared" ca="1" si="20"/>
        <v>1.04</v>
      </c>
      <c r="L45" s="470">
        <f t="shared" ca="1" si="20"/>
        <v>1.04</v>
      </c>
      <c r="M45" s="470">
        <f t="shared" ca="1" si="20"/>
        <v>1.02</v>
      </c>
      <c r="N45" s="162"/>
      <c r="O45" s="240" t="s">
        <v>101</v>
      </c>
      <c r="P45" s="478">
        <f t="shared" ca="1" si="21"/>
        <v>0.73548800000000003</v>
      </c>
      <c r="Q45" s="478">
        <f t="shared" ca="1" si="2"/>
        <v>0.73548800000000003</v>
      </c>
      <c r="R45" s="478">
        <f t="shared" ca="1" si="2"/>
        <v>0.73548800000000003</v>
      </c>
      <c r="S45" s="478">
        <f t="shared" ca="1" si="22"/>
        <v>1.29792</v>
      </c>
      <c r="T45" s="478">
        <f t="shared" ca="1" si="3"/>
        <v>1.29792</v>
      </c>
      <c r="U45" s="478">
        <f t="shared" ca="1" si="3"/>
        <v>1.29792</v>
      </c>
      <c r="V45" s="478">
        <f t="shared" ca="1" si="3"/>
        <v>1.78464</v>
      </c>
      <c r="W45" s="478">
        <f t="shared" ca="1" si="3"/>
        <v>2.4335999999999998</v>
      </c>
      <c r="X45" s="478">
        <f t="shared" ca="1" si="23"/>
        <v>2.8090800000000007</v>
      </c>
      <c r="Y45" s="478">
        <f t="shared" ca="1" si="4"/>
        <v>2.8090800000000007</v>
      </c>
      <c r="Z45" s="478">
        <f t="shared" ca="1" si="4"/>
        <v>2.8090800000000007</v>
      </c>
      <c r="AA45" s="478">
        <f t="shared" ca="1" si="4"/>
        <v>3.5373600000000001</v>
      </c>
      <c r="AB45" s="478">
        <f t="shared" ca="1" si="4"/>
        <v>4.5777600000000005</v>
      </c>
      <c r="AC45" s="478">
        <f t="shared" ca="1" si="4"/>
        <v>7.2828000000000008</v>
      </c>
      <c r="AD45" s="478">
        <f t="shared" ca="1" si="4"/>
        <v>8.5833000000000013</v>
      </c>
      <c r="AE45" s="472"/>
      <c r="AF45" s="472" t="s">
        <v>101</v>
      </c>
      <c r="AG45" s="471">
        <f t="shared" ca="1" si="24"/>
        <v>0.58683788942399995</v>
      </c>
      <c r="AH45" s="471">
        <f t="shared" ca="1" si="25"/>
        <v>0.58683788942399995</v>
      </c>
      <c r="AI45" s="471">
        <f t="shared" ca="1" si="26"/>
        <v>0.58683788942399995</v>
      </c>
      <c r="AJ45" s="471">
        <f t="shared" ca="1" si="27"/>
        <v>1.035596275454</v>
      </c>
      <c r="AK45" s="471">
        <f t="shared" ca="1" si="28"/>
        <v>1.035596275454</v>
      </c>
      <c r="AL45" s="471">
        <f t="shared" ca="1" si="29"/>
        <v>1.035596275454</v>
      </c>
      <c r="AM45" s="471">
        <f t="shared" ca="1" si="30"/>
        <v>1.42394487875</v>
      </c>
      <c r="AN45" s="471">
        <f t="shared" ca="1" si="31"/>
        <v>1.941743016477</v>
      </c>
      <c r="AO45" s="471">
        <f t="shared" ca="1" si="32"/>
        <v>2.2413344315930002</v>
      </c>
      <c r="AP45" s="471">
        <f t="shared" ca="1" si="33"/>
        <v>2.2413344315930002</v>
      </c>
      <c r="AQ45" s="471">
        <f t="shared" ca="1" si="34"/>
        <v>2.2413344315930002</v>
      </c>
      <c r="AR45" s="471">
        <f t="shared" ca="1" si="35"/>
        <v>2.82242113608</v>
      </c>
      <c r="AS45" s="471">
        <f t="shared" ca="1" si="36"/>
        <v>3.6525449996330002</v>
      </c>
      <c r="AT45" s="471">
        <f t="shared" ca="1" si="37"/>
        <v>5.8108670448710003</v>
      </c>
      <c r="AU45" s="471">
        <f t="shared" ca="1" si="38"/>
        <v>6.8485218743129996</v>
      </c>
      <c r="AW45" s="472">
        <v>36.446200599999997</v>
      </c>
      <c r="AX45" s="473">
        <f t="shared" ca="1" si="39"/>
        <v>34.091348739536997</v>
      </c>
      <c r="AY45" s="258">
        <f t="shared" ca="1" si="40"/>
        <v>2.3548518604630004</v>
      </c>
    </row>
    <row r="46" spans="2:51" x14ac:dyDescent="0.2">
      <c r="B46" s="240">
        <v>16</v>
      </c>
      <c r="C46" s="240" t="s">
        <v>103</v>
      </c>
      <c r="D46" s="240" t="s">
        <v>104</v>
      </c>
      <c r="E46" s="240">
        <v>16</v>
      </c>
      <c r="F46" s="240" t="s">
        <v>33</v>
      </c>
      <c r="G46" s="240" t="s">
        <v>506</v>
      </c>
      <c r="H46" s="475">
        <f>IF(ISTEXT(VLOOKUP($C46,Exch!$D$11:$M$230,H$24,FALSE))=FALSE,VLOOKUP($C46,Exch!$D$11:$M$230,H$24,FALSE),VLOOKUP($C46,Exch!$D$11:$M$230,8,FALSE))</f>
        <v>5.3728679625</v>
      </c>
      <c r="J46" s="240">
        <v>73</v>
      </c>
      <c r="K46" s="470">
        <f t="shared" ca="1" si="20"/>
        <v>1.04</v>
      </c>
      <c r="L46" s="470">
        <f t="shared" ca="1" si="20"/>
        <v>1.04</v>
      </c>
      <c r="M46" s="470">
        <f t="shared" ca="1" si="20"/>
        <v>1.02</v>
      </c>
      <c r="N46" s="162"/>
      <c r="O46" s="240" t="s">
        <v>103</v>
      </c>
      <c r="P46" s="478">
        <f t="shared" ca="1" si="21"/>
        <v>3.56928</v>
      </c>
      <c r="Q46" s="478">
        <f t="shared" ca="1" si="2"/>
        <v>3.56928</v>
      </c>
      <c r="R46" s="478">
        <f t="shared" ca="1" si="2"/>
        <v>4.2182399999999998</v>
      </c>
      <c r="S46" s="478">
        <f t="shared" ca="1" si="22"/>
        <v>3.56928</v>
      </c>
      <c r="T46" s="478">
        <f t="shared" ca="1" si="3"/>
        <v>3.56928</v>
      </c>
      <c r="U46" s="478">
        <f t="shared" ca="1" si="3"/>
        <v>4.2182399999999998</v>
      </c>
      <c r="V46" s="478">
        <f t="shared" ca="1" si="3"/>
        <v>6.8140799999999997</v>
      </c>
      <c r="W46" s="478">
        <f t="shared" ca="1" si="3"/>
        <v>10.707840000000001</v>
      </c>
      <c r="X46" s="478">
        <f t="shared" ca="1" si="23"/>
        <v>3.4333199999999997</v>
      </c>
      <c r="Y46" s="478">
        <f t="shared" ca="1" si="4"/>
        <v>3.4333199999999997</v>
      </c>
      <c r="Z46" s="478">
        <f t="shared" ca="1" si="4"/>
        <v>4.0575599999999996</v>
      </c>
      <c r="AA46" s="478">
        <f t="shared" ca="1" si="4"/>
        <v>6.5545200000000001</v>
      </c>
      <c r="AB46" s="478">
        <f t="shared" ca="1" si="4"/>
        <v>10.29996</v>
      </c>
      <c r="AC46" s="478">
        <f t="shared" ca="1" si="4"/>
        <v>10.29996</v>
      </c>
      <c r="AD46" s="478">
        <f t="shared" ca="1" si="4"/>
        <v>10.29996</v>
      </c>
      <c r="AE46" s="472"/>
      <c r="AF46" s="472" t="s">
        <v>103</v>
      </c>
      <c r="AG46" s="471">
        <f t="shared" ca="1" si="24"/>
        <v>0.66431559921299999</v>
      </c>
      <c r="AH46" s="471">
        <f t="shared" ca="1" si="25"/>
        <v>0.66431559921299999</v>
      </c>
      <c r="AI46" s="471">
        <f t="shared" ca="1" si="26"/>
        <v>0.78510025361500002</v>
      </c>
      <c r="AJ46" s="471">
        <f t="shared" ca="1" si="27"/>
        <v>0.66431559921299999</v>
      </c>
      <c r="AK46" s="471">
        <f t="shared" ca="1" si="28"/>
        <v>0.66431559921299999</v>
      </c>
      <c r="AL46" s="471">
        <f t="shared" ca="1" si="29"/>
        <v>0.78510025361500002</v>
      </c>
      <c r="AM46" s="471">
        <f t="shared" ca="1" si="30"/>
        <v>1.2682388712249999</v>
      </c>
      <c r="AN46" s="471">
        <f t="shared" ca="1" si="31"/>
        <v>1.9929467976390001</v>
      </c>
      <c r="AO46" s="471">
        <f t="shared" ca="1" si="32"/>
        <v>0.63901067808900003</v>
      </c>
      <c r="AP46" s="471">
        <f t="shared" ca="1" si="33"/>
        <v>0.63901067808900003</v>
      </c>
      <c r="AQ46" s="471">
        <f t="shared" ca="1" si="34"/>
        <v>0.75519443774200001</v>
      </c>
      <c r="AR46" s="471">
        <f t="shared" ca="1" si="35"/>
        <v>1.2199294763520001</v>
      </c>
      <c r="AS46" s="471">
        <f t="shared" ca="1" si="36"/>
        <v>1.917032034267</v>
      </c>
      <c r="AT46" s="471">
        <f t="shared" ca="1" si="37"/>
        <v>1.917032034267</v>
      </c>
      <c r="AU46" s="471">
        <f t="shared" ca="1" si="38"/>
        <v>1.917032034267</v>
      </c>
      <c r="AW46" s="472">
        <v>15.725563200000003</v>
      </c>
      <c r="AX46" s="473">
        <f t="shared" ca="1" si="39"/>
        <v>16.492889946019002</v>
      </c>
      <c r="AY46" s="258">
        <f t="shared" ca="1" si="40"/>
        <v>-0.76732674601899831</v>
      </c>
    </row>
    <row r="47" spans="2:51" x14ac:dyDescent="0.2">
      <c r="B47" s="240">
        <v>17</v>
      </c>
      <c r="C47" s="240" t="s">
        <v>105</v>
      </c>
      <c r="D47" s="240" t="s">
        <v>106</v>
      </c>
      <c r="E47" s="240">
        <v>17</v>
      </c>
      <c r="F47" s="240" t="s">
        <v>33</v>
      </c>
      <c r="G47" s="240" t="s">
        <v>507</v>
      </c>
      <c r="H47" s="475">
        <f>IF(ISTEXT(VLOOKUP($C47,Exch!$D$11:$M$230,H$24,FALSE))=FALSE,VLOOKUP($C47,Exch!$D$11:$M$230,H$24,FALSE),VLOOKUP($C47,Exch!$D$11:$M$230,8,FALSE))</f>
        <v>176.61384960000001</v>
      </c>
      <c r="J47" s="240">
        <v>73</v>
      </c>
      <c r="K47" s="470">
        <f t="shared" ca="1" si="20"/>
        <v>1.04</v>
      </c>
      <c r="L47" s="470">
        <f t="shared" ca="1" si="20"/>
        <v>1.04</v>
      </c>
      <c r="M47" s="470">
        <f t="shared" ca="1" si="20"/>
        <v>1.02</v>
      </c>
      <c r="N47" s="162"/>
      <c r="O47" s="240" t="s">
        <v>105</v>
      </c>
      <c r="P47" s="478">
        <f t="shared" ca="1" si="21"/>
        <v>140.60800000000003</v>
      </c>
      <c r="Q47" s="478">
        <f t="shared" ca="1" si="21"/>
        <v>140.60800000000003</v>
      </c>
      <c r="R47" s="478">
        <f t="shared" ca="1" si="21"/>
        <v>146.01600000000002</v>
      </c>
      <c r="S47" s="478">
        <f t="shared" ca="1" si="22"/>
        <v>140.60800000000003</v>
      </c>
      <c r="T47" s="478">
        <f t="shared" ca="1" si="22"/>
        <v>140.60800000000003</v>
      </c>
      <c r="U47" s="478">
        <f t="shared" ca="1" si="22"/>
        <v>146.01600000000002</v>
      </c>
      <c r="V47" s="478">
        <f t="shared" ca="1" si="22"/>
        <v>167.64800000000002</v>
      </c>
      <c r="W47" s="478">
        <f t="shared" ca="1" si="22"/>
        <v>243.36</v>
      </c>
      <c r="X47" s="478">
        <f t="shared" ca="1" si="23"/>
        <v>135.25200000000001</v>
      </c>
      <c r="Y47" s="478">
        <f t="shared" ca="1" si="23"/>
        <v>135.25200000000001</v>
      </c>
      <c r="Z47" s="478">
        <f t="shared" ca="1" si="23"/>
        <v>140.45399999999998</v>
      </c>
      <c r="AA47" s="478">
        <f t="shared" ca="1" si="23"/>
        <v>161.262</v>
      </c>
      <c r="AB47" s="478">
        <f t="shared" ca="1" si="23"/>
        <v>832.32</v>
      </c>
      <c r="AC47" s="478">
        <f t="shared" ca="1" si="23"/>
        <v>925.95600000000013</v>
      </c>
      <c r="AD47" s="478">
        <f t="shared" ca="1" si="23"/>
        <v>925.95600000000013</v>
      </c>
      <c r="AE47" s="472"/>
      <c r="AF47" s="472" t="s">
        <v>105</v>
      </c>
      <c r="AG47" s="471">
        <f t="shared" ca="1" si="24"/>
        <v>0.79613235495699997</v>
      </c>
      <c r="AH47" s="471">
        <f t="shared" ca="1" si="25"/>
        <v>0.79613235495699997</v>
      </c>
      <c r="AI47" s="471">
        <f t="shared" ca="1" si="26"/>
        <v>0.82675283014699996</v>
      </c>
      <c r="AJ47" s="471">
        <f t="shared" ca="1" si="27"/>
        <v>0.79613235495699997</v>
      </c>
      <c r="AK47" s="471">
        <f t="shared" ca="1" si="28"/>
        <v>0.79613235495699997</v>
      </c>
      <c r="AL47" s="471">
        <f t="shared" ca="1" si="29"/>
        <v>0.82675283014699996</v>
      </c>
      <c r="AM47" s="471">
        <f t="shared" ca="1" si="30"/>
        <v>0.94923473090999999</v>
      </c>
      <c r="AN47" s="471">
        <f t="shared" ca="1" si="31"/>
        <v>1.3779213835790001</v>
      </c>
      <c r="AO47" s="471">
        <f t="shared" ca="1" si="32"/>
        <v>0.76580630741199995</v>
      </c>
      <c r="AP47" s="471">
        <f t="shared" ca="1" si="33"/>
        <v>0.76580630741199995</v>
      </c>
      <c r="AQ47" s="471">
        <f t="shared" ca="1" si="34"/>
        <v>0.79526039615900002</v>
      </c>
      <c r="AR47" s="471">
        <f t="shared" ca="1" si="35"/>
        <v>0.91307675114499998</v>
      </c>
      <c r="AS47" s="471">
        <f t="shared" ca="1" si="36"/>
        <v>4.7126541994590001</v>
      </c>
      <c r="AT47" s="471">
        <f t="shared" ca="1" si="37"/>
        <v>5.2428277968980002</v>
      </c>
      <c r="AU47" s="471">
        <f t="shared" ca="1" si="38"/>
        <v>5.2428277968980002</v>
      </c>
      <c r="AW47" s="472">
        <v>24.960500280000002</v>
      </c>
      <c r="AX47" s="473">
        <f t="shared" ca="1" si="39"/>
        <v>25.603450749993996</v>
      </c>
      <c r="AY47" s="258">
        <f t="shared" ca="1" si="40"/>
        <v>-0.64295046999399474</v>
      </c>
    </row>
    <row r="48" spans="2:51" x14ac:dyDescent="0.2">
      <c r="B48" s="240">
        <v>18</v>
      </c>
      <c r="C48" s="240" t="s">
        <v>107</v>
      </c>
      <c r="D48" s="240" t="s">
        <v>108</v>
      </c>
      <c r="E48" s="240">
        <v>18</v>
      </c>
      <c r="F48" s="240" t="s">
        <v>33</v>
      </c>
      <c r="G48" s="240" t="s">
        <v>499</v>
      </c>
      <c r="H48" s="475">
        <f>IF(ISTEXT(VLOOKUP($C48,Exch!$D$11:$M$230,H$24,FALSE))=FALSE,VLOOKUP($C48,Exch!$D$11:$M$230,H$24,FALSE),VLOOKUP($C48,Exch!$D$11:$M$230,8,FALSE))</f>
        <v>1.25330694090271</v>
      </c>
      <c r="J48" s="240">
        <v>73</v>
      </c>
      <c r="K48" s="470">
        <f t="shared" ca="1" si="20"/>
        <v>1.04</v>
      </c>
      <c r="L48" s="470">
        <f t="shared" ca="1" si="20"/>
        <v>1.04</v>
      </c>
      <c r="M48" s="470">
        <f t="shared" ca="1" si="20"/>
        <v>1.02</v>
      </c>
      <c r="N48" s="162"/>
      <c r="O48" s="240" t="s">
        <v>107</v>
      </c>
      <c r="P48" s="478">
        <f t="shared" ca="1" si="21"/>
        <v>0.75712000000000002</v>
      </c>
      <c r="Q48" s="478">
        <f t="shared" ca="1" si="21"/>
        <v>2.05504</v>
      </c>
      <c r="R48" s="478">
        <f t="shared" ca="1" si="21"/>
        <v>2.27136</v>
      </c>
      <c r="S48" s="478">
        <f t="shared" ca="1" si="22"/>
        <v>2.05504</v>
      </c>
      <c r="T48" s="478">
        <f t="shared" ca="1" si="22"/>
        <v>2.05504</v>
      </c>
      <c r="U48" s="478">
        <f t="shared" ca="1" si="22"/>
        <v>2.27136</v>
      </c>
      <c r="V48" s="478">
        <f t="shared" ca="1" si="22"/>
        <v>2.8121600000000004</v>
      </c>
      <c r="W48" s="478">
        <f t="shared" ca="1" si="22"/>
        <v>5.6243200000000009</v>
      </c>
      <c r="X48" s="478">
        <f t="shared" ca="1" si="23"/>
        <v>1.9767600000000001</v>
      </c>
      <c r="Y48" s="478">
        <f t="shared" ca="1" si="23"/>
        <v>2.1848400000000003</v>
      </c>
      <c r="Z48" s="478">
        <f t="shared" ca="1" si="23"/>
        <v>2.7050400000000003</v>
      </c>
      <c r="AA48" s="478">
        <f t="shared" ca="1" si="23"/>
        <v>3.3292800000000002</v>
      </c>
      <c r="AB48" s="478">
        <f t="shared" ca="1" si="23"/>
        <v>8.3231999999999999</v>
      </c>
      <c r="AC48" s="478">
        <f t="shared" ca="1" si="23"/>
        <v>8.3231999999999999</v>
      </c>
      <c r="AD48" s="478">
        <f t="shared" ca="1" si="23"/>
        <v>8.3231999999999999</v>
      </c>
      <c r="AE48" s="472"/>
      <c r="AF48" s="472" t="s">
        <v>107</v>
      </c>
      <c r="AG48" s="471">
        <f t="shared" ca="1" si="24"/>
        <v>0.60409782734799999</v>
      </c>
      <c r="AH48" s="471">
        <f t="shared" ca="1" si="25"/>
        <v>1.6396941028030001</v>
      </c>
      <c r="AI48" s="471">
        <f t="shared" ca="1" si="26"/>
        <v>1.8122934820450001</v>
      </c>
      <c r="AJ48" s="471">
        <f t="shared" ca="1" si="27"/>
        <v>1.6396941028030001</v>
      </c>
      <c r="AK48" s="471">
        <f t="shared" ca="1" si="28"/>
        <v>1.6396941028030001</v>
      </c>
      <c r="AL48" s="471">
        <f t="shared" ca="1" si="29"/>
        <v>1.8122934820450001</v>
      </c>
      <c r="AM48" s="471">
        <f t="shared" ca="1" si="30"/>
        <v>2.2437919301510001</v>
      </c>
      <c r="AN48" s="471">
        <f t="shared" ca="1" si="31"/>
        <v>4.4875838603020002</v>
      </c>
      <c r="AO48" s="471">
        <f t="shared" ca="1" si="32"/>
        <v>1.577235340751</v>
      </c>
      <c r="AP48" s="471">
        <f t="shared" ca="1" si="33"/>
        <v>1.743260113461</v>
      </c>
      <c r="AQ48" s="471">
        <f t="shared" ca="1" si="34"/>
        <v>2.1583220452380001</v>
      </c>
      <c r="AR48" s="471">
        <f t="shared" ca="1" si="35"/>
        <v>2.6563963633699998</v>
      </c>
      <c r="AS48" s="471">
        <f t="shared" ca="1" si="36"/>
        <v>6.6409909084240004</v>
      </c>
      <c r="AT48" s="471">
        <f t="shared" ca="1" si="37"/>
        <v>6.6409909084240004</v>
      </c>
      <c r="AU48" s="471">
        <f t="shared" ca="1" si="38"/>
        <v>6.6409909084240004</v>
      </c>
      <c r="AW48" s="472">
        <v>46.972429000000005</v>
      </c>
      <c r="AX48" s="473">
        <f t="shared" ca="1" si="39"/>
        <v>43.937329478392009</v>
      </c>
      <c r="AY48" s="258">
        <f t="shared" ca="1" si="40"/>
        <v>3.0350995216079966</v>
      </c>
    </row>
    <row r="49" spans="2:51" x14ac:dyDescent="0.2">
      <c r="B49" s="240">
        <v>19</v>
      </c>
      <c r="C49" s="240" t="s">
        <v>109</v>
      </c>
      <c r="D49" s="240" t="s">
        <v>110</v>
      </c>
      <c r="E49" s="240">
        <v>19</v>
      </c>
      <c r="F49" s="240" t="s">
        <v>33</v>
      </c>
      <c r="G49" s="240" t="s">
        <v>508</v>
      </c>
      <c r="H49" s="475">
        <f>IF(ISTEXT(VLOOKUP($C49,Exch!$D$11:$M$230,H$24,FALSE))=FALSE,VLOOKUP($C49,Exch!$D$11:$M$230,H$24,FALSE),VLOOKUP($C49,Exch!$D$11:$M$230,8,FALSE))</f>
        <v>160.1822262</v>
      </c>
      <c r="J49" s="240">
        <v>73</v>
      </c>
      <c r="K49" s="470">
        <f t="shared" ca="1" si="20"/>
        <v>1.04</v>
      </c>
      <c r="L49" s="470">
        <f t="shared" ca="1" si="20"/>
        <v>1.04</v>
      </c>
      <c r="M49" s="470">
        <f t="shared" ca="1" si="20"/>
        <v>1.02</v>
      </c>
      <c r="N49" s="162"/>
      <c r="O49" s="240" t="s">
        <v>109</v>
      </c>
      <c r="P49" s="478">
        <f t="shared" ca="1" si="21"/>
        <v>129.79200000000003</v>
      </c>
      <c r="Q49" s="478">
        <f t="shared" ca="1" si="21"/>
        <v>129.79200000000003</v>
      </c>
      <c r="R49" s="478">
        <f t="shared" ca="1" si="21"/>
        <v>151.42400000000001</v>
      </c>
      <c r="S49" s="478">
        <f t="shared" ca="1" si="22"/>
        <v>129.79200000000003</v>
      </c>
      <c r="T49" s="478">
        <f t="shared" ca="1" si="22"/>
        <v>129.79200000000003</v>
      </c>
      <c r="U49" s="478">
        <f t="shared" ca="1" si="22"/>
        <v>151.42400000000001</v>
      </c>
      <c r="V49" s="478">
        <f t="shared" ca="1" si="22"/>
        <v>270.40000000000003</v>
      </c>
      <c r="W49" s="478">
        <f t="shared" ca="1" si="22"/>
        <v>432.64</v>
      </c>
      <c r="X49" s="478">
        <f t="shared" ca="1" si="23"/>
        <v>124.84800000000001</v>
      </c>
      <c r="Y49" s="478">
        <f t="shared" ca="1" si="23"/>
        <v>124.84800000000001</v>
      </c>
      <c r="Z49" s="478">
        <f t="shared" ca="1" si="23"/>
        <v>145.65600000000001</v>
      </c>
      <c r="AA49" s="478">
        <f t="shared" ca="1" si="23"/>
        <v>260.10000000000002</v>
      </c>
      <c r="AB49" s="478">
        <f t="shared" ca="1" si="23"/>
        <v>416.16</v>
      </c>
      <c r="AC49" s="478">
        <f t="shared" ca="1" si="23"/>
        <v>624.24</v>
      </c>
      <c r="AD49" s="478">
        <f t="shared" ca="1" si="23"/>
        <v>905.14800000000002</v>
      </c>
      <c r="AE49" s="472"/>
      <c r="AF49" s="472" t="s">
        <v>109</v>
      </c>
      <c r="AG49" s="471">
        <f t="shared" ca="1" si="24"/>
        <v>0.81027716419600004</v>
      </c>
      <c r="AH49" s="471">
        <f t="shared" ca="1" si="25"/>
        <v>0.81027716419600004</v>
      </c>
      <c r="AI49" s="471">
        <f t="shared" ca="1" si="26"/>
        <v>0.94532335822900004</v>
      </c>
      <c r="AJ49" s="471">
        <f t="shared" ca="1" si="27"/>
        <v>0.81027716419600004</v>
      </c>
      <c r="AK49" s="471">
        <f t="shared" ca="1" si="28"/>
        <v>0.81027716419600004</v>
      </c>
      <c r="AL49" s="471">
        <f t="shared" ca="1" si="29"/>
        <v>0.94532335822900004</v>
      </c>
      <c r="AM49" s="471">
        <f t="shared" ca="1" si="30"/>
        <v>1.6880774254090001</v>
      </c>
      <c r="AN49" s="471">
        <f t="shared" ca="1" si="31"/>
        <v>2.700923880655</v>
      </c>
      <c r="AO49" s="471">
        <f t="shared" ca="1" si="32"/>
        <v>0.77941231659599997</v>
      </c>
      <c r="AP49" s="471">
        <f t="shared" ca="1" si="33"/>
        <v>0.77941231659599997</v>
      </c>
      <c r="AQ49" s="471">
        <f t="shared" ca="1" si="34"/>
        <v>0.90931436936200005</v>
      </c>
      <c r="AR49" s="471">
        <f t="shared" ca="1" si="35"/>
        <v>1.6237756595740001</v>
      </c>
      <c r="AS49" s="471">
        <f t="shared" ca="1" si="36"/>
        <v>2.5980410553189999</v>
      </c>
      <c r="AT49" s="471">
        <f t="shared" ca="1" si="37"/>
        <v>3.8970615829790001</v>
      </c>
      <c r="AU49" s="471">
        <f t="shared" ca="1" si="38"/>
        <v>5.6507392953190001</v>
      </c>
      <c r="AW49" s="472">
        <v>24.120646280000003</v>
      </c>
      <c r="AX49" s="473">
        <f t="shared" ca="1" si="39"/>
        <v>25.758513275051001</v>
      </c>
      <c r="AY49" s="258">
        <f t="shared" ca="1" si="40"/>
        <v>-1.6378669950509988</v>
      </c>
    </row>
    <row r="50" spans="2:51" x14ac:dyDescent="0.2">
      <c r="B50" s="240">
        <v>20</v>
      </c>
      <c r="C50" s="240" t="s">
        <v>111</v>
      </c>
      <c r="D50" s="240" t="s">
        <v>112</v>
      </c>
      <c r="E50" s="240">
        <v>20</v>
      </c>
      <c r="F50" s="240" t="s">
        <v>33</v>
      </c>
      <c r="G50" s="240" t="s">
        <v>503</v>
      </c>
      <c r="H50" s="475">
        <f>IF(ISTEXT(VLOOKUP($C50,Exch!$D$11:$M$230,H$24,FALSE))=FALSE,VLOOKUP($C50,Exch!$D$11:$M$230,H$24,FALSE),VLOOKUP($C50,Exch!$D$11:$M$230,8,FALSE))</f>
        <v>1.377737472</v>
      </c>
      <c r="J50" s="240">
        <v>73</v>
      </c>
      <c r="K50" s="470">
        <f t="shared" ca="1" si="20"/>
        <v>1.04</v>
      </c>
      <c r="L50" s="470">
        <f t="shared" ca="1" si="20"/>
        <v>1.04</v>
      </c>
      <c r="M50" s="470">
        <f t="shared" ca="1" si="20"/>
        <v>1.02</v>
      </c>
      <c r="N50" s="162"/>
      <c r="O50" s="240" t="s">
        <v>111</v>
      </c>
      <c r="P50" s="478">
        <f t="shared" ca="1" si="21"/>
        <v>1.0816000000000001</v>
      </c>
      <c r="Q50" s="478">
        <f t="shared" ca="1" si="21"/>
        <v>1.0816000000000001</v>
      </c>
      <c r="R50" s="478">
        <f t="shared" ca="1" si="21"/>
        <v>1.0816000000000001</v>
      </c>
      <c r="S50" s="478">
        <f t="shared" ca="1" si="22"/>
        <v>2.1632000000000002</v>
      </c>
      <c r="T50" s="478">
        <f t="shared" ca="1" si="22"/>
        <v>2.1632000000000002</v>
      </c>
      <c r="U50" s="478">
        <f t="shared" ca="1" si="22"/>
        <v>2.1632000000000002</v>
      </c>
      <c r="V50" s="478">
        <f t="shared" ca="1" si="22"/>
        <v>2.1632000000000002</v>
      </c>
      <c r="W50" s="478">
        <f t="shared" ca="1" si="22"/>
        <v>2.1632000000000002</v>
      </c>
      <c r="X50" s="478">
        <f t="shared" ca="1" si="23"/>
        <v>9.3635999999999999</v>
      </c>
      <c r="Y50" s="478">
        <f t="shared" ca="1" si="23"/>
        <v>9.3635999999999999</v>
      </c>
      <c r="Z50" s="478">
        <f t="shared" ca="1" si="23"/>
        <v>9.3635999999999999</v>
      </c>
      <c r="AA50" s="478">
        <f t="shared" ca="1" si="23"/>
        <v>9.3635999999999999</v>
      </c>
      <c r="AB50" s="478">
        <f t="shared" ca="1" si="23"/>
        <v>9.3635999999999999</v>
      </c>
      <c r="AC50" s="478">
        <f t="shared" ca="1" si="23"/>
        <v>9.3635999999999999</v>
      </c>
      <c r="AD50" s="478">
        <f t="shared" ca="1" si="23"/>
        <v>9.3635999999999999</v>
      </c>
      <c r="AE50" s="472"/>
      <c r="AF50" s="472" t="s">
        <v>111</v>
      </c>
      <c r="AG50" s="471">
        <f t="shared" ca="1" si="24"/>
        <v>0.78505522422200003</v>
      </c>
      <c r="AH50" s="471">
        <f t="shared" ca="1" si="25"/>
        <v>0.78505522422200003</v>
      </c>
      <c r="AI50" s="471">
        <f t="shared" ca="1" si="26"/>
        <v>0.78505522422200003</v>
      </c>
      <c r="AJ50" s="471">
        <f t="shared" ca="1" si="27"/>
        <v>1.5701104484440001</v>
      </c>
      <c r="AK50" s="471">
        <f t="shared" ca="1" si="28"/>
        <v>1.5701104484440001</v>
      </c>
      <c r="AL50" s="471">
        <f t="shared" ca="1" si="29"/>
        <v>1.5701104484440001</v>
      </c>
      <c r="AM50" s="471">
        <f t="shared" ca="1" si="30"/>
        <v>1.5701104484440001</v>
      </c>
      <c r="AN50" s="471">
        <f t="shared" ca="1" si="31"/>
        <v>1.5701104484440001</v>
      </c>
      <c r="AO50" s="471">
        <f t="shared" ca="1" si="32"/>
        <v>6.7963601123570001</v>
      </c>
      <c r="AP50" s="471">
        <f t="shared" ca="1" si="33"/>
        <v>6.7963601123570001</v>
      </c>
      <c r="AQ50" s="471">
        <f t="shared" ca="1" si="34"/>
        <v>6.7963601123570001</v>
      </c>
      <c r="AR50" s="471">
        <f t="shared" ca="1" si="35"/>
        <v>6.7963601123570001</v>
      </c>
      <c r="AS50" s="471">
        <f t="shared" ca="1" si="36"/>
        <v>6.7963601123570001</v>
      </c>
      <c r="AT50" s="471">
        <f t="shared" ca="1" si="37"/>
        <v>6.7963601123570001</v>
      </c>
      <c r="AU50" s="471">
        <f t="shared" ca="1" si="38"/>
        <v>6.7963601123570001</v>
      </c>
      <c r="AW50" s="472">
        <v>56.517534359999985</v>
      </c>
      <c r="AX50" s="473">
        <f t="shared" ca="1" si="39"/>
        <v>57.780238701385002</v>
      </c>
      <c r="AY50" s="258">
        <f t="shared" ca="1" si="40"/>
        <v>-1.2627043413850174</v>
      </c>
    </row>
    <row r="51" spans="2:51" x14ac:dyDescent="0.2">
      <c r="B51" s="240">
        <v>21</v>
      </c>
      <c r="C51" s="240" t="s">
        <v>113</v>
      </c>
      <c r="D51" s="240" t="s">
        <v>114</v>
      </c>
      <c r="E51" s="240">
        <v>21</v>
      </c>
      <c r="F51" s="240" t="s">
        <v>33</v>
      </c>
      <c r="G51" s="240" t="s">
        <v>499</v>
      </c>
      <c r="H51" s="475">
        <f>IF(ISTEXT(VLOOKUP($C51,Exch!$D$11:$M$230,H$24,FALSE))=FALSE,VLOOKUP($C51,Exch!$D$11:$M$230,H$24,FALSE),VLOOKUP($C51,Exch!$D$11:$M$230,8,FALSE))</f>
        <v>1.25330694090271</v>
      </c>
      <c r="J51" s="240">
        <v>73</v>
      </c>
      <c r="K51" s="470">
        <f t="shared" ca="1" si="20"/>
        <v>1.04</v>
      </c>
      <c r="L51" s="470">
        <f t="shared" ca="1" si="20"/>
        <v>1.04</v>
      </c>
      <c r="M51" s="470">
        <f t="shared" ca="1" si="20"/>
        <v>1.02</v>
      </c>
      <c r="N51" s="162"/>
      <c r="O51" s="240" t="s">
        <v>113</v>
      </c>
      <c r="P51" s="478">
        <f t="shared" ca="1" si="21"/>
        <v>0.64895999999999998</v>
      </c>
      <c r="Q51" s="478">
        <f t="shared" ca="1" si="21"/>
        <v>0.64895999999999998</v>
      </c>
      <c r="R51" s="478">
        <f t="shared" ca="1" si="21"/>
        <v>0.64895999999999998</v>
      </c>
      <c r="S51" s="478">
        <f t="shared" ca="1" si="22"/>
        <v>1.29792</v>
      </c>
      <c r="T51" s="478">
        <f t="shared" ca="1" si="22"/>
        <v>1.29792</v>
      </c>
      <c r="U51" s="478">
        <f t="shared" ca="1" si="22"/>
        <v>1.29792</v>
      </c>
      <c r="V51" s="478">
        <f t="shared" ca="1" si="22"/>
        <v>1.51424</v>
      </c>
      <c r="W51" s="478">
        <f t="shared" ca="1" si="22"/>
        <v>1.7305600000000003</v>
      </c>
      <c r="X51" s="478">
        <f t="shared" ca="1" si="23"/>
        <v>2.2888800000000002</v>
      </c>
      <c r="Y51" s="478">
        <f t="shared" ca="1" si="23"/>
        <v>2.2888800000000002</v>
      </c>
      <c r="Z51" s="478">
        <f t="shared" ca="1" si="23"/>
        <v>2.2888800000000002</v>
      </c>
      <c r="AA51" s="478">
        <f t="shared" ca="1" si="23"/>
        <v>2.2888800000000002</v>
      </c>
      <c r="AB51" s="478">
        <f t="shared" ca="1" si="23"/>
        <v>2.2888800000000002</v>
      </c>
      <c r="AC51" s="478">
        <f t="shared" ca="1" si="23"/>
        <v>2.2888800000000002</v>
      </c>
      <c r="AD51" s="478">
        <f t="shared" ca="1" si="23"/>
        <v>3.1212</v>
      </c>
      <c r="AE51" s="472"/>
      <c r="AF51" s="472" t="s">
        <v>113</v>
      </c>
      <c r="AG51" s="471">
        <f t="shared" ca="1" si="24"/>
        <v>0.51779813772700001</v>
      </c>
      <c r="AH51" s="471">
        <f t="shared" ca="1" si="25"/>
        <v>0.51779813772700001</v>
      </c>
      <c r="AI51" s="471">
        <f t="shared" ca="1" si="26"/>
        <v>0.51779813772700001</v>
      </c>
      <c r="AJ51" s="471">
        <f t="shared" ca="1" si="27"/>
        <v>1.035596275454</v>
      </c>
      <c r="AK51" s="471">
        <f t="shared" ca="1" si="28"/>
        <v>1.035596275454</v>
      </c>
      <c r="AL51" s="471">
        <f t="shared" ca="1" si="29"/>
        <v>1.035596275454</v>
      </c>
      <c r="AM51" s="471">
        <f t="shared" ca="1" si="30"/>
        <v>1.2081956546970001</v>
      </c>
      <c r="AN51" s="471">
        <f t="shared" ca="1" si="31"/>
        <v>1.380795033939</v>
      </c>
      <c r="AO51" s="471">
        <f t="shared" ca="1" si="32"/>
        <v>1.8262724998169999</v>
      </c>
      <c r="AP51" s="471">
        <f t="shared" ca="1" si="33"/>
        <v>1.8262724998169999</v>
      </c>
      <c r="AQ51" s="471">
        <f t="shared" ca="1" si="34"/>
        <v>1.8262724998169999</v>
      </c>
      <c r="AR51" s="471">
        <f t="shared" ca="1" si="35"/>
        <v>1.8262724998169999</v>
      </c>
      <c r="AS51" s="471">
        <f t="shared" ca="1" si="36"/>
        <v>1.8262724998169999</v>
      </c>
      <c r="AT51" s="471">
        <f t="shared" ca="1" si="37"/>
        <v>1.8262724998169999</v>
      </c>
      <c r="AU51" s="471">
        <f t="shared" ca="1" si="38"/>
        <v>2.490371590659</v>
      </c>
      <c r="AW51" s="472">
        <v>22.126751760000005</v>
      </c>
      <c r="AX51" s="473">
        <f t="shared" ca="1" si="39"/>
        <v>20.697180517740001</v>
      </c>
      <c r="AY51" s="258">
        <f t="shared" ca="1" si="40"/>
        <v>1.4295712422600033</v>
      </c>
    </row>
    <row r="52" spans="2:51" x14ac:dyDescent="0.2">
      <c r="B52" s="240">
        <v>22</v>
      </c>
      <c r="C52" s="240" t="s">
        <v>115</v>
      </c>
      <c r="D52" s="240" t="s">
        <v>116</v>
      </c>
      <c r="E52" s="240">
        <v>22</v>
      </c>
      <c r="F52" s="240" t="s">
        <v>33</v>
      </c>
      <c r="G52" s="240" t="s">
        <v>499</v>
      </c>
      <c r="H52" s="475">
        <f>IF(ISTEXT(VLOOKUP($C52,Exch!$D$11:$M$230,H$24,FALSE))=FALSE,VLOOKUP($C52,Exch!$D$11:$M$230,H$24,FALSE),VLOOKUP($C52,Exch!$D$11:$M$230,8,FALSE))</f>
        <v>1.25330694090271</v>
      </c>
      <c r="J52" s="240">
        <v>73</v>
      </c>
      <c r="K52" s="470">
        <f t="shared" ca="1" si="20"/>
        <v>1.04</v>
      </c>
      <c r="L52" s="470">
        <f t="shared" ca="1" si="20"/>
        <v>1.04</v>
      </c>
      <c r="M52" s="470">
        <f t="shared" ca="1" si="20"/>
        <v>1.02</v>
      </c>
      <c r="N52" s="162"/>
      <c r="O52" s="240" t="s">
        <v>115</v>
      </c>
      <c r="P52" s="478">
        <f t="shared" ca="1" si="21"/>
        <v>0.69222400000000006</v>
      </c>
      <c r="Q52" s="478">
        <f t="shared" ca="1" si="21"/>
        <v>1.1248640000000001</v>
      </c>
      <c r="R52" s="478">
        <f t="shared" ca="1" si="21"/>
        <v>1.6764800000000002</v>
      </c>
      <c r="S52" s="478">
        <f t="shared" ca="1" si="22"/>
        <v>0.69222400000000006</v>
      </c>
      <c r="T52" s="478">
        <f t="shared" ca="1" si="22"/>
        <v>1.1248640000000001</v>
      </c>
      <c r="U52" s="478">
        <f t="shared" ca="1" si="22"/>
        <v>1.6764800000000002</v>
      </c>
      <c r="V52" s="478">
        <f t="shared" ca="1" si="22"/>
        <v>2.7472639999999999</v>
      </c>
      <c r="W52" s="478">
        <f t="shared" ca="1" si="22"/>
        <v>3.7315200000000006</v>
      </c>
      <c r="X52" s="478">
        <f t="shared" ca="1" si="23"/>
        <v>0.66585600000000011</v>
      </c>
      <c r="Y52" s="478">
        <f t="shared" ca="1" si="23"/>
        <v>1.0820160000000001</v>
      </c>
      <c r="Z52" s="478">
        <f t="shared" ca="1" si="23"/>
        <v>1.6126200000000002</v>
      </c>
      <c r="AA52" s="478">
        <f t="shared" ca="1" si="23"/>
        <v>2.6426160000000003</v>
      </c>
      <c r="AB52" s="478">
        <f t="shared" ca="1" si="23"/>
        <v>3.5893800000000002</v>
      </c>
      <c r="AC52" s="478">
        <f t="shared" ca="1" si="23"/>
        <v>4.6609920000000002</v>
      </c>
      <c r="AD52" s="478">
        <f t="shared" ca="1" si="23"/>
        <v>6.0135120000000004</v>
      </c>
      <c r="AE52" s="472"/>
      <c r="AF52" s="472" t="s">
        <v>115</v>
      </c>
      <c r="AG52" s="471">
        <f t="shared" ca="1" si="24"/>
        <v>0.55231801357599997</v>
      </c>
      <c r="AH52" s="471">
        <f t="shared" ca="1" si="25"/>
        <v>0.89751677206000002</v>
      </c>
      <c r="AI52" s="471">
        <f t="shared" ca="1" si="26"/>
        <v>1.337645189129</v>
      </c>
      <c r="AJ52" s="471">
        <f t="shared" ca="1" si="27"/>
        <v>0.55231801357599997</v>
      </c>
      <c r="AK52" s="471">
        <f t="shared" ca="1" si="28"/>
        <v>0.89751677206000002</v>
      </c>
      <c r="AL52" s="471">
        <f t="shared" ca="1" si="29"/>
        <v>1.337645189129</v>
      </c>
      <c r="AM52" s="471">
        <f t="shared" ca="1" si="30"/>
        <v>2.1920121163780002</v>
      </c>
      <c r="AN52" s="471">
        <f t="shared" ca="1" si="31"/>
        <v>2.977339291931</v>
      </c>
      <c r="AO52" s="471">
        <f t="shared" ca="1" si="32"/>
        <v>0.53127927267399999</v>
      </c>
      <c r="AP52" s="471">
        <f t="shared" ca="1" si="33"/>
        <v>0.86332881809499995</v>
      </c>
      <c r="AQ52" s="471">
        <f t="shared" ca="1" si="34"/>
        <v>1.2866919885070001</v>
      </c>
      <c r="AR52" s="471">
        <f t="shared" ca="1" si="35"/>
        <v>2.1085146134250001</v>
      </c>
      <c r="AS52" s="471">
        <f t="shared" ca="1" si="36"/>
        <v>2.8639273292579999</v>
      </c>
      <c r="AT52" s="471">
        <f t="shared" ca="1" si="37"/>
        <v>3.7189549087180001</v>
      </c>
      <c r="AU52" s="471">
        <f t="shared" ca="1" si="38"/>
        <v>4.7981159313369997</v>
      </c>
      <c r="AW52" s="472">
        <v>28.774394480000005</v>
      </c>
      <c r="AX52" s="473">
        <f t="shared" ca="1" si="39"/>
        <v>26.915124219852999</v>
      </c>
      <c r="AY52" s="258">
        <f t="shared" ca="1" si="40"/>
        <v>1.8592702601470066</v>
      </c>
    </row>
    <row r="53" spans="2:51" x14ac:dyDescent="0.2">
      <c r="B53" s="240">
        <v>23</v>
      </c>
      <c r="C53" s="240" t="s">
        <v>117</v>
      </c>
      <c r="D53" s="240" t="s">
        <v>118</v>
      </c>
      <c r="E53" s="240">
        <v>23</v>
      </c>
      <c r="F53" s="240" t="s">
        <v>33</v>
      </c>
      <c r="G53" s="240" t="s">
        <v>509</v>
      </c>
      <c r="H53" s="475">
        <f>IF(ISTEXT(VLOOKUP($C53,Exch!$D$11:$M$230,H$24,FALSE))=FALSE,VLOOKUP($C53,Exch!$D$11:$M$230,H$24,FALSE),VLOOKUP($C53,Exch!$D$11:$M$230,8,FALSE))</f>
        <v>142.53159153600001</v>
      </c>
      <c r="J53" s="240">
        <v>73</v>
      </c>
      <c r="K53" s="470">
        <f t="shared" ca="1" si="20"/>
        <v>1.04</v>
      </c>
      <c r="L53" s="470">
        <f t="shared" ca="1" si="20"/>
        <v>1.04</v>
      </c>
      <c r="M53" s="470">
        <f t="shared" ca="1" si="20"/>
        <v>1.02</v>
      </c>
      <c r="N53" s="162"/>
      <c r="O53" s="240" t="s">
        <v>117</v>
      </c>
      <c r="P53" s="478">
        <f t="shared" ca="1" si="21"/>
        <v>81.12</v>
      </c>
      <c r="Q53" s="478">
        <f t="shared" ca="1" si="21"/>
        <v>129.79200000000003</v>
      </c>
      <c r="R53" s="478">
        <f t="shared" ca="1" si="21"/>
        <v>194.68800000000002</v>
      </c>
      <c r="S53" s="478">
        <f t="shared" ca="1" si="22"/>
        <v>81.12</v>
      </c>
      <c r="T53" s="478">
        <f t="shared" ca="1" si="22"/>
        <v>129.79200000000003</v>
      </c>
      <c r="U53" s="478">
        <f t="shared" ca="1" si="22"/>
        <v>194.68800000000002</v>
      </c>
      <c r="V53" s="478">
        <f t="shared" ca="1" si="22"/>
        <v>351.52000000000004</v>
      </c>
      <c r="W53" s="478">
        <f t="shared" ca="1" si="22"/>
        <v>508.35200000000003</v>
      </c>
      <c r="X53" s="478">
        <f t="shared" ca="1" si="23"/>
        <v>78.03</v>
      </c>
      <c r="Y53" s="478">
        <f t="shared" ca="1" si="23"/>
        <v>124.84800000000001</v>
      </c>
      <c r="Z53" s="478">
        <f t="shared" ca="1" si="23"/>
        <v>187.27199999999999</v>
      </c>
      <c r="AA53" s="478">
        <f t="shared" ca="1" si="23"/>
        <v>338.13</v>
      </c>
      <c r="AB53" s="478">
        <f t="shared" ca="1" si="23"/>
        <v>488.98800000000006</v>
      </c>
      <c r="AC53" s="478">
        <f t="shared" ca="1" si="23"/>
        <v>572.22</v>
      </c>
      <c r="AD53" s="478">
        <f t="shared" ca="1" si="23"/>
        <v>702.27</v>
      </c>
      <c r="AE53" s="472"/>
      <c r="AF53" s="472" t="s">
        <v>117</v>
      </c>
      <c r="AG53" s="471">
        <f t="shared" ca="1" si="24"/>
        <v>0.569136983077</v>
      </c>
      <c r="AH53" s="471">
        <f t="shared" ca="1" si="25"/>
        <v>0.91061917292399996</v>
      </c>
      <c r="AI53" s="471">
        <f t="shared" ca="1" si="26"/>
        <v>1.365928759385</v>
      </c>
      <c r="AJ53" s="471">
        <f t="shared" ca="1" si="27"/>
        <v>0.569136983077</v>
      </c>
      <c r="AK53" s="471">
        <f t="shared" ca="1" si="28"/>
        <v>0.91061917292399996</v>
      </c>
      <c r="AL53" s="471">
        <f t="shared" ca="1" si="29"/>
        <v>1.365928759385</v>
      </c>
      <c r="AM53" s="471">
        <f t="shared" ca="1" si="30"/>
        <v>2.466260260001</v>
      </c>
      <c r="AN53" s="471">
        <f t="shared" ca="1" si="31"/>
        <v>3.566591760618</v>
      </c>
      <c r="AO53" s="471">
        <f t="shared" ca="1" si="32"/>
        <v>0.54745757876599999</v>
      </c>
      <c r="AP53" s="471">
        <f t="shared" ca="1" si="33"/>
        <v>0.87593212602600001</v>
      </c>
      <c r="AQ53" s="471">
        <f t="shared" ca="1" si="34"/>
        <v>1.313898189039</v>
      </c>
      <c r="AR53" s="471">
        <f t="shared" ca="1" si="35"/>
        <v>2.3723161746539998</v>
      </c>
      <c r="AS53" s="471">
        <f t="shared" ca="1" si="36"/>
        <v>3.430734160269</v>
      </c>
      <c r="AT53" s="471">
        <f t="shared" ca="1" si="37"/>
        <v>4.0146889109529997</v>
      </c>
      <c r="AU53" s="471">
        <f t="shared" ca="1" si="38"/>
        <v>4.9271182088960002</v>
      </c>
      <c r="AW53" s="472">
        <v>29.20637284</v>
      </c>
      <c r="AX53" s="473">
        <f t="shared" ca="1" si="39"/>
        <v>29.206367199994002</v>
      </c>
      <c r="AY53" s="258">
        <f t="shared" ca="1" si="40"/>
        <v>5.6400059982308903E-6</v>
      </c>
    </row>
    <row r="54" spans="2:51" x14ac:dyDescent="0.2">
      <c r="B54" s="240">
        <v>24</v>
      </c>
      <c r="C54" s="240" t="s">
        <v>119</v>
      </c>
      <c r="D54" s="240" t="s">
        <v>120</v>
      </c>
      <c r="E54" s="240">
        <v>24</v>
      </c>
      <c r="F54" s="240" t="s">
        <v>33</v>
      </c>
      <c r="G54" s="240" t="s">
        <v>499</v>
      </c>
      <c r="H54" s="475">
        <f>IF(ISTEXT(VLOOKUP($C54,Exch!$D$11:$M$230,H$24,FALSE))=FALSE,VLOOKUP($C54,Exch!$D$11:$M$230,H$24,FALSE),VLOOKUP($C54,Exch!$D$11:$M$230,8,FALSE))</f>
        <v>1.25330694090271</v>
      </c>
      <c r="J54" s="240">
        <v>73</v>
      </c>
      <c r="K54" s="470">
        <f t="shared" ca="1" si="20"/>
        <v>1.04</v>
      </c>
      <c r="L54" s="470">
        <f t="shared" ca="1" si="20"/>
        <v>1.04</v>
      </c>
      <c r="M54" s="470">
        <f t="shared" ca="1" si="20"/>
        <v>1.02</v>
      </c>
      <c r="N54" s="162"/>
      <c r="O54" s="240" t="s">
        <v>119</v>
      </c>
      <c r="P54" s="478">
        <f t="shared" ca="1" si="21"/>
        <v>0.69222400000000006</v>
      </c>
      <c r="Q54" s="478">
        <f t="shared" ca="1" si="21"/>
        <v>1.3844480000000001</v>
      </c>
      <c r="R54" s="478">
        <f t="shared" ca="1" si="21"/>
        <v>2.0766719999999999</v>
      </c>
      <c r="S54" s="478">
        <f t="shared" ca="1" si="22"/>
        <v>0.69222400000000006</v>
      </c>
      <c r="T54" s="478">
        <f t="shared" ca="1" si="22"/>
        <v>1.3844480000000001</v>
      </c>
      <c r="U54" s="478">
        <f t="shared" ca="1" si="22"/>
        <v>2.0766719999999999</v>
      </c>
      <c r="V54" s="478">
        <f t="shared" ca="1" si="22"/>
        <v>2.7688960000000002</v>
      </c>
      <c r="W54" s="478">
        <f t="shared" ca="1" si="22"/>
        <v>4.1533439999999997</v>
      </c>
      <c r="X54" s="478">
        <f t="shared" ca="1" si="23"/>
        <v>0.66585600000000011</v>
      </c>
      <c r="Y54" s="478">
        <f t="shared" ca="1" si="23"/>
        <v>1.3317120000000002</v>
      </c>
      <c r="Z54" s="478">
        <f t="shared" ca="1" si="23"/>
        <v>1.997568</v>
      </c>
      <c r="AA54" s="478">
        <f t="shared" ca="1" si="23"/>
        <v>2.6634240000000005</v>
      </c>
      <c r="AB54" s="478">
        <f t="shared" ca="1" si="23"/>
        <v>3.995136</v>
      </c>
      <c r="AC54" s="478">
        <f t="shared" ca="1" si="23"/>
        <v>3.995136</v>
      </c>
      <c r="AD54" s="478">
        <f t="shared" ca="1" si="23"/>
        <v>3.995136</v>
      </c>
      <c r="AE54" s="472"/>
      <c r="AF54" s="472" t="s">
        <v>119</v>
      </c>
      <c r="AG54" s="471">
        <f t="shared" ca="1" si="24"/>
        <v>0.55231801357599997</v>
      </c>
      <c r="AH54" s="471">
        <f t="shared" ca="1" si="25"/>
        <v>1.1046360271510001</v>
      </c>
      <c r="AI54" s="471">
        <f t="shared" ca="1" si="26"/>
        <v>1.656954040727</v>
      </c>
      <c r="AJ54" s="471">
        <f t="shared" ca="1" si="27"/>
        <v>0.55231801357599997</v>
      </c>
      <c r="AK54" s="471">
        <f t="shared" ca="1" si="28"/>
        <v>1.1046360271510001</v>
      </c>
      <c r="AL54" s="471">
        <f t="shared" ca="1" si="29"/>
        <v>1.656954040727</v>
      </c>
      <c r="AM54" s="471">
        <f t="shared" ca="1" si="30"/>
        <v>2.2092720543030002</v>
      </c>
      <c r="AN54" s="471">
        <f t="shared" ca="1" si="31"/>
        <v>3.3139080814540001</v>
      </c>
      <c r="AO54" s="471">
        <f t="shared" ca="1" si="32"/>
        <v>0.53127927267399999</v>
      </c>
      <c r="AP54" s="471">
        <f t="shared" ca="1" si="33"/>
        <v>1.062558545348</v>
      </c>
      <c r="AQ54" s="471">
        <f t="shared" ca="1" si="34"/>
        <v>1.5938378180220001</v>
      </c>
      <c r="AR54" s="471">
        <f t="shared" ca="1" si="35"/>
        <v>2.125117090696</v>
      </c>
      <c r="AS54" s="471">
        <f t="shared" ca="1" si="36"/>
        <v>3.1876756360440002</v>
      </c>
      <c r="AT54" s="471">
        <f t="shared" ca="1" si="37"/>
        <v>3.1876756360440002</v>
      </c>
      <c r="AU54" s="471">
        <f t="shared" ca="1" si="38"/>
        <v>3.1876756360440002</v>
      </c>
      <c r="AW54" s="472">
        <v>28.894215239999998</v>
      </c>
      <c r="AX54" s="473">
        <f t="shared" ca="1" si="39"/>
        <v>27.026815933537002</v>
      </c>
      <c r="AY54" s="258">
        <f t="shared" ca="1" si="40"/>
        <v>1.8673993064629961</v>
      </c>
    </row>
    <row r="55" spans="2:51" x14ac:dyDescent="0.2">
      <c r="B55" s="240">
        <v>25</v>
      </c>
      <c r="C55" s="240" t="s">
        <v>121</v>
      </c>
      <c r="D55" s="240" t="s">
        <v>122</v>
      </c>
      <c r="E55" s="240">
        <v>25</v>
      </c>
      <c r="F55" s="240" t="s">
        <v>33</v>
      </c>
      <c r="G55" s="240" t="s">
        <v>510</v>
      </c>
      <c r="H55" s="475">
        <f>IF(ISTEXT(VLOOKUP($C55,Exch!$D$11:$M$230,H$24,FALSE))=FALSE,VLOOKUP($C55,Exch!$D$11:$M$230,H$24,FALSE),VLOOKUP($C55,Exch!$D$11:$M$230,8,FALSE))</f>
        <v>11.789587275000001</v>
      </c>
      <c r="J55" s="240">
        <v>73</v>
      </c>
      <c r="K55" s="470">
        <f t="shared" ca="1" si="20"/>
        <v>1.04</v>
      </c>
      <c r="L55" s="470">
        <f t="shared" ca="1" si="20"/>
        <v>1.04</v>
      </c>
      <c r="M55" s="470">
        <f t="shared" ca="1" si="20"/>
        <v>1.02</v>
      </c>
      <c r="N55" s="162"/>
      <c r="O55" s="240" t="s">
        <v>121</v>
      </c>
      <c r="P55" s="478">
        <f t="shared" ca="1" si="21"/>
        <v>10.816000000000001</v>
      </c>
      <c r="Q55" s="478">
        <f t="shared" ca="1" si="21"/>
        <v>16.224000000000004</v>
      </c>
      <c r="R55" s="478">
        <f t="shared" ca="1" si="21"/>
        <v>20.550400000000003</v>
      </c>
      <c r="S55" s="478">
        <f t="shared" ca="1" si="22"/>
        <v>10.816000000000001</v>
      </c>
      <c r="T55" s="478">
        <f t="shared" ca="1" si="22"/>
        <v>16.224000000000004</v>
      </c>
      <c r="U55" s="478">
        <f t="shared" ca="1" si="22"/>
        <v>20.550400000000003</v>
      </c>
      <c r="V55" s="478">
        <f t="shared" ca="1" si="22"/>
        <v>32.448000000000008</v>
      </c>
      <c r="W55" s="478">
        <f t="shared" ca="1" si="22"/>
        <v>64.896000000000015</v>
      </c>
      <c r="X55" s="478">
        <f t="shared" ca="1" si="23"/>
        <v>36.414000000000001</v>
      </c>
      <c r="Y55" s="478">
        <f t="shared" ca="1" si="23"/>
        <v>36.414000000000001</v>
      </c>
      <c r="Z55" s="478">
        <f t="shared" ca="1" si="23"/>
        <v>36.414000000000001</v>
      </c>
      <c r="AA55" s="478">
        <f t="shared" ca="1" si="23"/>
        <v>36.414000000000001</v>
      </c>
      <c r="AB55" s="478">
        <f t="shared" ca="1" si="23"/>
        <v>72.828000000000003</v>
      </c>
      <c r="AC55" s="478">
        <f t="shared" ca="1" si="23"/>
        <v>72.828000000000003</v>
      </c>
      <c r="AD55" s="478">
        <f t="shared" ca="1" si="23"/>
        <v>104.04</v>
      </c>
      <c r="AE55" s="472"/>
      <c r="AF55" s="472" t="s">
        <v>121</v>
      </c>
      <c r="AG55" s="471">
        <f t="shared" ca="1" si="24"/>
        <v>0.91741973215100003</v>
      </c>
      <c r="AH55" s="471">
        <f t="shared" ca="1" si="25"/>
        <v>1.376129598226</v>
      </c>
      <c r="AI55" s="471">
        <f t="shared" ca="1" si="26"/>
        <v>1.7430974910870001</v>
      </c>
      <c r="AJ55" s="471">
        <f t="shared" ca="1" si="27"/>
        <v>0.91741973215100003</v>
      </c>
      <c r="AK55" s="471">
        <f t="shared" ca="1" si="28"/>
        <v>1.376129598226</v>
      </c>
      <c r="AL55" s="471">
        <f t="shared" ca="1" si="29"/>
        <v>1.7430974910870001</v>
      </c>
      <c r="AM55" s="471">
        <f t="shared" ca="1" si="30"/>
        <v>2.7522591964530001</v>
      </c>
      <c r="AN55" s="471">
        <f t="shared" ca="1" si="31"/>
        <v>5.5045183929050001</v>
      </c>
      <c r="AO55" s="471">
        <f t="shared" ca="1" si="32"/>
        <v>3.08865774099</v>
      </c>
      <c r="AP55" s="471">
        <f t="shared" ca="1" si="33"/>
        <v>3.08865774099</v>
      </c>
      <c r="AQ55" s="471">
        <f t="shared" ca="1" si="34"/>
        <v>3.08865774099</v>
      </c>
      <c r="AR55" s="471">
        <f t="shared" ca="1" si="35"/>
        <v>3.08865774099</v>
      </c>
      <c r="AS55" s="471">
        <f t="shared" ca="1" si="36"/>
        <v>6.1773154819789999</v>
      </c>
      <c r="AT55" s="471">
        <f t="shared" ca="1" si="37"/>
        <v>6.1773154819789999</v>
      </c>
      <c r="AU55" s="471">
        <f t="shared" ca="1" si="38"/>
        <v>8.8247364028269999</v>
      </c>
      <c r="AW55" s="472">
        <v>59.492711879999995</v>
      </c>
      <c r="AX55" s="473">
        <f t="shared" ca="1" si="39"/>
        <v>49.864069563031009</v>
      </c>
      <c r="AY55" s="258">
        <f t="shared" ca="1" si="40"/>
        <v>9.6286423169689854</v>
      </c>
    </row>
    <row r="56" spans="2:51" x14ac:dyDescent="0.2">
      <c r="B56" s="240">
        <v>26</v>
      </c>
      <c r="C56" s="240" t="s">
        <v>123</v>
      </c>
      <c r="D56" s="240" t="s">
        <v>124</v>
      </c>
      <c r="E56" s="240">
        <v>26</v>
      </c>
      <c r="F56" s="240" t="s">
        <v>33</v>
      </c>
      <c r="G56" s="240" t="s">
        <v>511</v>
      </c>
      <c r="H56" s="475">
        <f>IF(ISTEXT(VLOOKUP($C56,Exch!$D$11:$M$230,H$24,FALSE))=FALSE,VLOOKUP($C56,Exch!$D$11:$M$230,H$24,FALSE),VLOOKUP($C56,Exch!$D$11:$M$230,8,FALSE))</f>
        <v>2.0740880188802024</v>
      </c>
      <c r="J56" s="240">
        <v>73</v>
      </c>
      <c r="K56" s="470">
        <f t="shared" ca="1" si="20"/>
        <v>1.04</v>
      </c>
      <c r="L56" s="470">
        <f t="shared" ca="1" si="20"/>
        <v>1.04</v>
      </c>
      <c r="M56" s="470">
        <f t="shared" ca="1" si="20"/>
        <v>1.02</v>
      </c>
      <c r="N56" s="162"/>
      <c r="O56" s="240" t="s">
        <v>123</v>
      </c>
      <c r="P56" s="478">
        <f t="shared" ca="1" si="21"/>
        <v>1.51424</v>
      </c>
      <c r="Q56" s="478">
        <f t="shared" ca="1" si="21"/>
        <v>1.51424</v>
      </c>
      <c r="R56" s="478">
        <f t="shared" ca="1" si="21"/>
        <v>1.51424</v>
      </c>
      <c r="S56" s="478">
        <f t="shared" ca="1" si="22"/>
        <v>3.0284800000000001</v>
      </c>
      <c r="T56" s="478">
        <f t="shared" ca="1" si="22"/>
        <v>3.0284800000000001</v>
      </c>
      <c r="U56" s="478">
        <f t="shared" ca="1" si="22"/>
        <v>3.0284800000000001</v>
      </c>
      <c r="V56" s="478">
        <f t="shared" ca="1" si="22"/>
        <v>3.0284800000000001</v>
      </c>
      <c r="W56" s="478">
        <f t="shared" ca="1" si="22"/>
        <v>3.0284800000000001</v>
      </c>
      <c r="X56" s="478">
        <f t="shared" ca="1" si="23"/>
        <v>3.6414000000000004</v>
      </c>
      <c r="Y56" s="478">
        <f t="shared" ca="1" si="23"/>
        <v>3.6414000000000004</v>
      </c>
      <c r="Z56" s="478">
        <f t="shared" ca="1" si="23"/>
        <v>3.6414000000000004</v>
      </c>
      <c r="AA56" s="478">
        <f t="shared" ca="1" si="23"/>
        <v>3.6414000000000004</v>
      </c>
      <c r="AB56" s="478">
        <f t="shared" ca="1" si="23"/>
        <v>3.6414000000000004</v>
      </c>
      <c r="AC56" s="478">
        <f t="shared" ca="1" si="23"/>
        <v>3.6414000000000004</v>
      </c>
      <c r="AD56" s="478">
        <f t="shared" ca="1" si="23"/>
        <v>5.202</v>
      </c>
      <c r="AE56" s="472"/>
      <c r="AF56" s="472" t="s">
        <v>123</v>
      </c>
      <c r="AG56" s="471">
        <f t="shared" ca="1" si="24"/>
        <v>0.73007509142100002</v>
      </c>
      <c r="AH56" s="471">
        <f t="shared" ca="1" si="25"/>
        <v>0.73007509142100002</v>
      </c>
      <c r="AI56" s="471">
        <f t="shared" ca="1" si="26"/>
        <v>0.73007509142100002</v>
      </c>
      <c r="AJ56" s="471">
        <f t="shared" ca="1" si="27"/>
        <v>1.4601501828429999</v>
      </c>
      <c r="AK56" s="471">
        <f t="shared" ca="1" si="28"/>
        <v>1.4601501828429999</v>
      </c>
      <c r="AL56" s="471">
        <f t="shared" ca="1" si="29"/>
        <v>1.4601501828429999</v>
      </c>
      <c r="AM56" s="471">
        <f t="shared" ca="1" si="30"/>
        <v>1.4601501828429999</v>
      </c>
      <c r="AN56" s="471">
        <f t="shared" ca="1" si="31"/>
        <v>1.4601501828429999</v>
      </c>
      <c r="AO56" s="471">
        <f t="shared" ca="1" si="32"/>
        <v>1.7556631959939999</v>
      </c>
      <c r="AP56" s="471">
        <f t="shared" ca="1" si="33"/>
        <v>1.7556631959939999</v>
      </c>
      <c r="AQ56" s="471">
        <f t="shared" ca="1" si="34"/>
        <v>1.7556631959939999</v>
      </c>
      <c r="AR56" s="471">
        <f t="shared" ca="1" si="35"/>
        <v>1.7556631959939999</v>
      </c>
      <c r="AS56" s="471">
        <f t="shared" ca="1" si="36"/>
        <v>1.7556631959939999</v>
      </c>
      <c r="AT56" s="471">
        <f t="shared" ca="1" si="37"/>
        <v>1.7556631959939999</v>
      </c>
      <c r="AU56" s="471">
        <f t="shared" ca="1" si="38"/>
        <v>2.5080902799909999</v>
      </c>
      <c r="AW56" s="472">
        <v>25.211803319999998</v>
      </c>
      <c r="AX56" s="473">
        <f t="shared" ca="1" si="39"/>
        <v>22.533045644432999</v>
      </c>
      <c r="AY56" s="258">
        <f t="shared" ca="1" si="40"/>
        <v>2.6787576755669988</v>
      </c>
    </row>
    <row r="57" spans="2:51" x14ac:dyDescent="0.2">
      <c r="B57" s="240">
        <v>27</v>
      </c>
      <c r="C57" s="240" t="s">
        <v>125</v>
      </c>
      <c r="D57" s="240" t="s">
        <v>126</v>
      </c>
      <c r="E57" s="240">
        <v>27</v>
      </c>
      <c r="F57" s="240" t="s">
        <v>33</v>
      </c>
      <c r="G57" s="240" t="s">
        <v>509</v>
      </c>
      <c r="H57" s="475">
        <f>IF(ISTEXT(VLOOKUP($C57,Exch!$D$11:$M$230,H$24,FALSE))=FALSE,VLOOKUP($C57,Exch!$D$11:$M$230,H$24,FALSE),VLOOKUP($C57,Exch!$D$11:$M$230,8,FALSE))</f>
        <v>142.53159153600001</v>
      </c>
      <c r="J57" s="240">
        <v>73</v>
      </c>
      <c r="K57" s="470">
        <f t="shared" ca="1" si="20"/>
        <v>1.04</v>
      </c>
      <c r="L57" s="470">
        <f t="shared" ca="1" si="20"/>
        <v>1.04</v>
      </c>
      <c r="M57" s="470">
        <f t="shared" ca="1" si="20"/>
        <v>1.02</v>
      </c>
      <c r="N57" s="162"/>
      <c r="O57" s="240" t="s">
        <v>125</v>
      </c>
      <c r="P57" s="478">
        <f t="shared" ca="1" si="21"/>
        <v>66.777984000000004</v>
      </c>
      <c r="Q57" s="478">
        <f t="shared" ca="1" si="21"/>
        <v>111.29664</v>
      </c>
      <c r="R57" s="478">
        <f t="shared" ca="1" si="21"/>
        <v>155.81529600000002</v>
      </c>
      <c r="S57" s="478">
        <f t="shared" ca="1" si="22"/>
        <v>66.777984000000004</v>
      </c>
      <c r="T57" s="478">
        <f t="shared" ca="1" si="22"/>
        <v>111.29664</v>
      </c>
      <c r="U57" s="478">
        <f t="shared" ca="1" si="22"/>
        <v>155.81529600000002</v>
      </c>
      <c r="V57" s="478">
        <f t="shared" ca="1" si="22"/>
        <v>278.24160000000001</v>
      </c>
      <c r="W57" s="478">
        <f t="shared" ca="1" si="22"/>
        <v>434.05689599999999</v>
      </c>
      <c r="X57" s="478">
        <f t="shared" ca="1" si="23"/>
        <v>310.46576399999998</v>
      </c>
      <c r="Y57" s="478">
        <f t="shared" ca="1" si="23"/>
        <v>310.46576399999998</v>
      </c>
      <c r="Z57" s="478">
        <f t="shared" ca="1" si="23"/>
        <v>310.46576399999998</v>
      </c>
      <c r="AA57" s="478">
        <f t="shared" ca="1" si="23"/>
        <v>310.46576399999998</v>
      </c>
      <c r="AB57" s="478">
        <f t="shared" ca="1" si="23"/>
        <v>551.34437400000002</v>
      </c>
      <c r="AC57" s="478">
        <f t="shared" ca="1" si="23"/>
        <v>551.34437400000002</v>
      </c>
      <c r="AD57" s="478">
        <f t="shared" ca="1" si="23"/>
        <v>663.75439199999994</v>
      </c>
      <c r="AE57" s="472"/>
      <c r="AF57" s="472" t="s">
        <v>125</v>
      </c>
      <c r="AG57" s="471">
        <f t="shared" ca="1" si="24"/>
        <v>0.468513564469</v>
      </c>
      <c r="AH57" s="471">
        <f t="shared" ca="1" si="25"/>
        <v>0.78085594078200005</v>
      </c>
      <c r="AI57" s="471">
        <f t="shared" ca="1" si="26"/>
        <v>1.0931983170949999</v>
      </c>
      <c r="AJ57" s="471">
        <f t="shared" ca="1" si="27"/>
        <v>0.468513564469</v>
      </c>
      <c r="AK57" s="471">
        <f t="shared" ca="1" si="28"/>
        <v>0.78085594078200005</v>
      </c>
      <c r="AL57" s="471">
        <f t="shared" ca="1" si="29"/>
        <v>1.0931983170949999</v>
      </c>
      <c r="AM57" s="471">
        <f t="shared" ca="1" si="30"/>
        <v>1.9521398519549999</v>
      </c>
      <c r="AN57" s="471">
        <f t="shared" ca="1" si="31"/>
        <v>3.0453381690499999</v>
      </c>
      <c r="AO57" s="471">
        <f t="shared" ca="1" si="32"/>
        <v>2.1782242143950001</v>
      </c>
      <c r="AP57" s="471">
        <f t="shared" ca="1" si="33"/>
        <v>2.1782242143950001</v>
      </c>
      <c r="AQ57" s="471">
        <f t="shared" ca="1" si="34"/>
        <v>2.1782242143950001</v>
      </c>
      <c r="AR57" s="471">
        <f t="shared" ca="1" si="35"/>
        <v>2.1782242143950001</v>
      </c>
      <c r="AS57" s="471">
        <f t="shared" ca="1" si="36"/>
        <v>3.8682257600469998</v>
      </c>
      <c r="AT57" s="471">
        <f t="shared" ca="1" si="37"/>
        <v>3.8682257600469998</v>
      </c>
      <c r="AU57" s="471">
        <f t="shared" ca="1" si="38"/>
        <v>4.6568931480169997</v>
      </c>
      <c r="AW57" s="472">
        <v>30.788665959999999</v>
      </c>
      <c r="AX57" s="473">
        <f t="shared" ca="1" si="39"/>
        <v>30.788855191388002</v>
      </c>
      <c r="AY57" s="258">
        <f t="shared" ca="1" si="40"/>
        <v>-1.8923138800275296E-4</v>
      </c>
    </row>
    <row r="58" spans="2:51" x14ac:dyDescent="0.2">
      <c r="B58" s="240">
        <v>28</v>
      </c>
      <c r="C58" s="240" t="s">
        <v>127</v>
      </c>
      <c r="D58" s="240" t="s">
        <v>128</v>
      </c>
      <c r="E58" s="240">
        <v>28</v>
      </c>
      <c r="F58" s="240" t="s">
        <v>33</v>
      </c>
      <c r="G58" s="240" t="s">
        <v>499</v>
      </c>
      <c r="H58" s="475">
        <f>IF(ISTEXT(VLOOKUP($C58,Exch!$D$11:$M$230,H$24,FALSE))=FALSE,VLOOKUP($C58,Exch!$D$11:$M$230,H$24,FALSE),VLOOKUP($C58,Exch!$D$11:$M$230,8,FALSE))</f>
        <v>1.25330694090271</v>
      </c>
      <c r="J58" s="240">
        <v>73</v>
      </c>
      <c r="K58" s="470">
        <f t="shared" ca="1" si="20"/>
        <v>1.04</v>
      </c>
      <c r="L58" s="470">
        <f t="shared" ca="1" si="20"/>
        <v>1.04</v>
      </c>
      <c r="M58" s="470">
        <f t="shared" ca="1" si="20"/>
        <v>1.02</v>
      </c>
      <c r="N58" s="162"/>
      <c r="O58" s="240" t="s">
        <v>127</v>
      </c>
      <c r="P58" s="478">
        <f t="shared" ca="1" si="21"/>
        <v>0.54080000000000006</v>
      </c>
      <c r="Q58" s="478">
        <f t="shared" ca="1" si="21"/>
        <v>0.81120000000000003</v>
      </c>
      <c r="R58" s="478">
        <f t="shared" ca="1" si="21"/>
        <v>1.02752</v>
      </c>
      <c r="S58" s="478">
        <f t="shared" ca="1" si="22"/>
        <v>0.81120000000000003</v>
      </c>
      <c r="T58" s="478">
        <f t="shared" ca="1" si="22"/>
        <v>1.02752</v>
      </c>
      <c r="U58" s="478">
        <f t="shared" ca="1" si="22"/>
        <v>1.02752</v>
      </c>
      <c r="V58" s="478">
        <f t="shared" ca="1" si="22"/>
        <v>2.2172799999999997</v>
      </c>
      <c r="W58" s="478">
        <f t="shared" ca="1" si="22"/>
        <v>2.2172799999999997</v>
      </c>
      <c r="X58" s="478">
        <f t="shared" ca="1" si="23"/>
        <v>0.78029999999999999</v>
      </c>
      <c r="Y58" s="478">
        <f t="shared" ca="1" si="23"/>
        <v>0.98838000000000004</v>
      </c>
      <c r="Z58" s="478">
        <f t="shared" ca="1" si="23"/>
        <v>0.98838000000000004</v>
      </c>
      <c r="AA58" s="478">
        <f t="shared" ca="1" si="23"/>
        <v>2.1328199999999997</v>
      </c>
      <c r="AB58" s="478">
        <f t="shared" ca="1" si="23"/>
        <v>2.1328199999999997</v>
      </c>
      <c r="AC58" s="478">
        <f t="shared" ca="1" si="23"/>
        <v>4.6297800000000011</v>
      </c>
      <c r="AD58" s="478">
        <f t="shared" ca="1" si="23"/>
        <v>4.6297800000000011</v>
      </c>
      <c r="AE58" s="472"/>
      <c r="AF58" s="472" t="s">
        <v>127</v>
      </c>
      <c r="AG58" s="471">
        <f t="shared" ca="1" si="24"/>
        <v>0.43149844810600002</v>
      </c>
      <c r="AH58" s="471">
        <f t="shared" ca="1" si="25"/>
        <v>0.64724767215900003</v>
      </c>
      <c r="AI58" s="471">
        <f t="shared" ca="1" si="26"/>
        <v>0.819847051401</v>
      </c>
      <c r="AJ58" s="471">
        <f t="shared" ca="1" si="27"/>
        <v>0.64724767215900003</v>
      </c>
      <c r="AK58" s="471">
        <f t="shared" ca="1" si="28"/>
        <v>0.819847051401</v>
      </c>
      <c r="AL58" s="471">
        <f t="shared" ca="1" si="29"/>
        <v>0.819847051401</v>
      </c>
      <c r="AM58" s="471">
        <f t="shared" ca="1" si="30"/>
        <v>1.769143637235</v>
      </c>
      <c r="AN58" s="471">
        <f t="shared" ca="1" si="31"/>
        <v>1.769143637235</v>
      </c>
      <c r="AO58" s="471">
        <f t="shared" ca="1" si="32"/>
        <v>0.62259289766500003</v>
      </c>
      <c r="AP58" s="471">
        <f t="shared" ca="1" si="33"/>
        <v>0.78861767037499997</v>
      </c>
      <c r="AQ58" s="471">
        <f t="shared" ca="1" si="34"/>
        <v>0.78861767037499997</v>
      </c>
      <c r="AR58" s="471">
        <f t="shared" ca="1" si="35"/>
        <v>1.701753920284</v>
      </c>
      <c r="AS58" s="471">
        <f t="shared" ca="1" si="36"/>
        <v>1.701753920284</v>
      </c>
      <c r="AT58" s="471">
        <f t="shared" ca="1" si="37"/>
        <v>3.694051192811</v>
      </c>
      <c r="AU58" s="471">
        <f t="shared" ca="1" si="38"/>
        <v>3.694051192811</v>
      </c>
      <c r="AW58" s="472">
        <v>22.146823440000002</v>
      </c>
      <c r="AX58" s="473">
        <f t="shared" ca="1" si="39"/>
        <v>20.715260685701999</v>
      </c>
      <c r="AY58" s="258">
        <f t="shared" ca="1" si="40"/>
        <v>1.4315627542980032</v>
      </c>
    </row>
    <row r="59" spans="2:51" x14ac:dyDescent="0.2">
      <c r="B59" s="240">
        <v>29</v>
      </c>
      <c r="C59" s="240" t="s">
        <v>129</v>
      </c>
      <c r="D59" s="240" t="s">
        <v>130</v>
      </c>
      <c r="E59" s="240">
        <v>29</v>
      </c>
      <c r="F59" s="240" t="s">
        <v>33</v>
      </c>
      <c r="G59" s="240" t="s">
        <v>513</v>
      </c>
      <c r="H59" s="475">
        <f>IF(ISTEXT(VLOOKUP($C59,Exch!$D$11:$M$230,H$24,FALSE))=FALSE,VLOOKUP($C59,Exch!$D$11:$M$230,H$24,FALSE),VLOOKUP($C59,Exch!$D$11:$M$230,8,FALSE))</f>
        <v>11.614101392499999</v>
      </c>
      <c r="J59" s="240">
        <v>73</v>
      </c>
      <c r="K59" s="470">
        <f t="shared" ca="1" si="20"/>
        <v>1.04</v>
      </c>
      <c r="L59" s="470">
        <f t="shared" ca="1" si="20"/>
        <v>1.04</v>
      </c>
      <c r="M59" s="470">
        <f t="shared" ca="1" si="20"/>
        <v>1.02</v>
      </c>
      <c r="N59" s="162"/>
      <c r="O59" s="240" t="s">
        <v>129</v>
      </c>
      <c r="P59" s="478">
        <f t="shared" ca="1" si="21"/>
        <v>7.5712000000000002</v>
      </c>
      <c r="Q59" s="478">
        <f t="shared" ca="1" si="21"/>
        <v>7.5712000000000002</v>
      </c>
      <c r="R59" s="478">
        <f t="shared" ca="1" si="21"/>
        <v>15.1424</v>
      </c>
      <c r="S59" s="478">
        <f t="shared" ca="1" si="22"/>
        <v>7.5712000000000002</v>
      </c>
      <c r="T59" s="478">
        <f t="shared" ca="1" si="22"/>
        <v>7.5712000000000002</v>
      </c>
      <c r="U59" s="478">
        <f t="shared" ca="1" si="22"/>
        <v>15.1424</v>
      </c>
      <c r="V59" s="478">
        <f t="shared" ca="1" si="22"/>
        <v>30.284800000000001</v>
      </c>
      <c r="W59" s="478">
        <f t="shared" ca="1" si="22"/>
        <v>45.427199999999999</v>
      </c>
      <c r="X59" s="478">
        <f t="shared" ca="1" si="23"/>
        <v>7.2828000000000008</v>
      </c>
      <c r="Y59" s="478">
        <f t="shared" ca="1" si="23"/>
        <v>7.2828000000000008</v>
      </c>
      <c r="Z59" s="478">
        <f t="shared" ca="1" si="23"/>
        <v>14.565600000000002</v>
      </c>
      <c r="AA59" s="478">
        <f t="shared" ca="1" si="23"/>
        <v>29.131200000000003</v>
      </c>
      <c r="AB59" s="478">
        <f t="shared" ca="1" si="23"/>
        <v>43.696800000000003</v>
      </c>
      <c r="AC59" s="478">
        <f t="shared" ca="1" si="23"/>
        <v>58.262400000000007</v>
      </c>
      <c r="AD59" s="478">
        <f t="shared" ca="1" si="23"/>
        <v>72.828000000000003</v>
      </c>
      <c r="AE59" s="472"/>
      <c r="AF59" s="472" t="s">
        <v>129</v>
      </c>
      <c r="AG59" s="471">
        <f t="shared" ca="1" si="24"/>
        <v>0.65189718464900004</v>
      </c>
      <c r="AH59" s="471">
        <f t="shared" ca="1" si="25"/>
        <v>0.65189718464900004</v>
      </c>
      <c r="AI59" s="471">
        <f t="shared" ca="1" si="26"/>
        <v>1.3037943692980001</v>
      </c>
      <c r="AJ59" s="471">
        <f t="shared" ca="1" si="27"/>
        <v>0.65189718464900004</v>
      </c>
      <c r="AK59" s="471">
        <f t="shared" ca="1" si="28"/>
        <v>0.65189718464900004</v>
      </c>
      <c r="AL59" s="471">
        <f t="shared" ca="1" si="29"/>
        <v>1.3037943692980001</v>
      </c>
      <c r="AM59" s="471">
        <f t="shared" ca="1" si="30"/>
        <v>2.6075887385960002</v>
      </c>
      <c r="AN59" s="471">
        <f t="shared" ca="1" si="31"/>
        <v>3.9113831078949999</v>
      </c>
      <c r="AO59" s="471">
        <f t="shared" ca="1" si="32"/>
        <v>0.62706530224599999</v>
      </c>
      <c r="AP59" s="471">
        <f t="shared" ca="1" si="33"/>
        <v>0.62706530224599999</v>
      </c>
      <c r="AQ59" s="471">
        <f t="shared" ca="1" si="34"/>
        <v>1.2541306044909999</v>
      </c>
      <c r="AR59" s="471">
        <f t="shared" ca="1" si="35"/>
        <v>2.5082612089829999</v>
      </c>
      <c r="AS59" s="471">
        <f t="shared" ca="1" si="36"/>
        <v>3.7623918134740002</v>
      </c>
      <c r="AT59" s="471">
        <f t="shared" ca="1" si="37"/>
        <v>5.0165224179649996</v>
      </c>
      <c r="AU59" s="471">
        <f t="shared" ca="1" si="38"/>
        <v>6.2706530224570001</v>
      </c>
      <c r="AW59" s="472">
        <v>33.989442999999994</v>
      </c>
      <c r="AX59" s="473">
        <f t="shared" ca="1" si="39"/>
        <v>31.800238995545001</v>
      </c>
      <c r="AY59" s="258">
        <f t="shared" ca="1" si="40"/>
        <v>2.189204004454993</v>
      </c>
    </row>
    <row r="60" spans="2:51" x14ac:dyDescent="0.2">
      <c r="B60" s="240">
        <v>30</v>
      </c>
      <c r="C60" s="240" t="s">
        <v>408</v>
      </c>
      <c r="D60" s="240" t="s">
        <v>466</v>
      </c>
      <c r="E60" s="240">
        <v>30</v>
      </c>
      <c r="F60" s="240" t="s">
        <v>33</v>
      </c>
      <c r="G60" s="240" t="s">
        <v>499</v>
      </c>
      <c r="H60" s="475">
        <f>IF(ISTEXT(VLOOKUP($C60,Exch!$D$11:$M$230,H$24,FALSE))=FALSE,VLOOKUP($C60,Exch!$D$11:$M$230,H$24,FALSE),VLOOKUP($C60,Exch!$D$11:$M$230,8,FALSE))</f>
        <v>1.25330694090271</v>
      </c>
      <c r="J60" s="240">
        <v>73</v>
      </c>
      <c r="K60" s="470">
        <f t="shared" ca="1" si="20"/>
        <v>1.04</v>
      </c>
      <c r="L60" s="470">
        <f t="shared" ca="1" si="20"/>
        <v>1.04</v>
      </c>
      <c r="M60" s="470">
        <f t="shared" ca="1" si="20"/>
        <v>1.02</v>
      </c>
      <c r="N60" s="162"/>
      <c r="O60" s="240" t="s">
        <v>408</v>
      </c>
      <c r="P60" s="478">
        <f t="shared" ca="1" si="21"/>
        <v>0.75712000000000002</v>
      </c>
      <c r="Q60" s="478">
        <f t="shared" ca="1" si="21"/>
        <v>2.05504</v>
      </c>
      <c r="R60" s="478">
        <f t="shared" ca="1" si="21"/>
        <v>2.27136</v>
      </c>
      <c r="S60" s="478">
        <f t="shared" ca="1" si="22"/>
        <v>2.05504</v>
      </c>
      <c r="T60" s="478">
        <f t="shared" ca="1" si="22"/>
        <v>2.05504</v>
      </c>
      <c r="U60" s="478">
        <f t="shared" ca="1" si="22"/>
        <v>2.27136</v>
      </c>
      <c r="V60" s="478">
        <f t="shared" ca="1" si="22"/>
        <v>2.8121600000000004</v>
      </c>
      <c r="W60" s="478">
        <f t="shared" ca="1" si="22"/>
        <v>5.6243200000000009</v>
      </c>
      <c r="X60" s="478">
        <f t="shared" ca="1" si="23"/>
        <v>1.9767600000000001</v>
      </c>
      <c r="Y60" s="478">
        <f t="shared" ca="1" si="23"/>
        <v>2.1848400000000003</v>
      </c>
      <c r="Z60" s="478">
        <f t="shared" ca="1" si="23"/>
        <v>2.7050400000000003</v>
      </c>
      <c r="AA60" s="478">
        <f t="shared" ca="1" si="23"/>
        <v>3.3292800000000002</v>
      </c>
      <c r="AB60" s="478">
        <f t="shared" ca="1" si="23"/>
        <v>8.3231999999999999</v>
      </c>
      <c r="AC60" s="478">
        <f t="shared" ca="1" si="23"/>
        <v>8.3231999999999999</v>
      </c>
      <c r="AD60" s="478">
        <f t="shared" ca="1" si="23"/>
        <v>8.3231999999999999</v>
      </c>
      <c r="AE60" s="472"/>
      <c r="AF60" s="472" t="s">
        <v>408</v>
      </c>
      <c r="AG60" s="471">
        <f t="shared" ca="1" si="24"/>
        <v>0.60409782734799999</v>
      </c>
      <c r="AH60" s="471">
        <f t="shared" ca="1" si="25"/>
        <v>1.6396941028030001</v>
      </c>
      <c r="AI60" s="471">
        <f t="shared" ca="1" si="26"/>
        <v>1.8122934820450001</v>
      </c>
      <c r="AJ60" s="471">
        <f t="shared" ca="1" si="27"/>
        <v>1.6396941028030001</v>
      </c>
      <c r="AK60" s="471">
        <f t="shared" ca="1" si="28"/>
        <v>1.6396941028030001</v>
      </c>
      <c r="AL60" s="471">
        <f t="shared" ca="1" si="29"/>
        <v>1.8122934820450001</v>
      </c>
      <c r="AM60" s="471">
        <f t="shared" ca="1" si="30"/>
        <v>2.2437919301510001</v>
      </c>
      <c r="AN60" s="471">
        <f t="shared" ca="1" si="31"/>
        <v>4.4875838603020002</v>
      </c>
      <c r="AO60" s="471">
        <f t="shared" ca="1" si="32"/>
        <v>1.577235340751</v>
      </c>
      <c r="AP60" s="471">
        <f t="shared" ca="1" si="33"/>
        <v>1.743260113461</v>
      </c>
      <c r="AQ60" s="471">
        <f t="shared" ca="1" si="34"/>
        <v>2.1583220452380001</v>
      </c>
      <c r="AR60" s="471">
        <f t="shared" ca="1" si="35"/>
        <v>2.6563963633699998</v>
      </c>
      <c r="AS60" s="471">
        <f t="shared" ca="1" si="36"/>
        <v>6.6409909084240004</v>
      </c>
      <c r="AT60" s="471">
        <f t="shared" ca="1" si="37"/>
        <v>6.6409909084240004</v>
      </c>
      <c r="AU60" s="471">
        <f t="shared" ca="1" si="38"/>
        <v>6.6409909084240004</v>
      </c>
      <c r="AW60" s="472">
        <v>46.972429000000005</v>
      </c>
      <c r="AX60" s="473">
        <f t="shared" ca="1" si="39"/>
        <v>43.937329478392009</v>
      </c>
      <c r="AY60" s="258">
        <f t="shared" ca="1" si="40"/>
        <v>3.0350995216079966</v>
      </c>
    </row>
    <row r="61" spans="2:51" x14ac:dyDescent="0.2">
      <c r="B61" s="240">
        <v>31</v>
      </c>
      <c r="C61" s="240" t="s">
        <v>131</v>
      </c>
      <c r="D61" s="240" t="s">
        <v>132</v>
      </c>
      <c r="E61" s="240">
        <v>31</v>
      </c>
      <c r="F61" s="240" t="s">
        <v>33</v>
      </c>
      <c r="G61" s="240" t="s">
        <v>514</v>
      </c>
      <c r="H61" s="475">
        <f>IF(ISTEXT(VLOOKUP($C61,Exch!$D$11:$M$230,H$24,FALSE))=FALSE,VLOOKUP($C61,Exch!$D$11:$M$230,H$24,FALSE),VLOOKUP($C61,Exch!$D$11:$M$230,8,FALSE))</f>
        <v>1.39699</v>
      </c>
      <c r="J61" s="240">
        <v>73</v>
      </c>
      <c r="K61" s="470">
        <f t="shared" ca="1" si="20"/>
        <v>1.04</v>
      </c>
      <c r="L61" s="470">
        <f t="shared" ca="1" si="20"/>
        <v>1.04</v>
      </c>
      <c r="M61" s="470">
        <f t="shared" ca="1" si="20"/>
        <v>1.02</v>
      </c>
      <c r="N61" s="162"/>
      <c r="O61" s="240" t="s">
        <v>131</v>
      </c>
      <c r="P61" s="481">
        <v>0.47</v>
      </c>
      <c r="Q61" s="481">
        <v>0.68</v>
      </c>
      <c r="R61" s="481">
        <v>1.1000000000000001</v>
      </c>
      <c r="S61" s="481">
        <v>0.94</v>
      </c>
      <c r="T61" s="481">
        <v>1.1499999999999999</v>
      </c>
      <c r="U61" s="481">
        <v>1.57</v>
      </c>
      <c r="V61" s="481">
        <v>1.99</v>
      </c>
      <c r="W61" s="481">
        <v>6.85</v>
      </c>
      <c r="X61" s="481">
        <v>2.4500000000000002</v>
      </c>
      <c r="Y61" s="481">
        <v>2.4500000000000002</v>
      </c>
      <c r="Z61" s="481">
        <v>2.64</v>
      </c>
      <c r="AA61" s="481">
        <v>3.02</v>
      </c>
      <c r="AB61" s="481">
        <v>6.85</v>
      </c>
      <c r="AC61" s="481">
        <v>7.75</v>
      </c>
      <c r="AD61" s="481">
        <v>11.15</v>
      </c>
      <c r="AF61" s="472" t="s">
        <v>131</v>
      </c>
      <c r="AG61" s="471">
        <f t="shared" si="24"/>
        <v>0.336437626612</v>
      </c>
      <c r="AH61" s="471">
        <f t="shared" si="25"/>
        <v>0.48676082147999999</v>
      </c>
      <c r="AI61" s="471">
        <f t="shared" si="26"/>
        <v>0.78740721121799995</v>
      </c>
      <c r="AJ61" s="471">
        <f t="shared" si="27"/>
        <v>0.67287525322300001</v>
      </c>
      <c r="AK61" s="471">
        <f t="shared" si="28"/>
        <v>0.82319844809200005</v>
      </c>
      <c r="AL61" s="471">
        <f t="shared" si="29"/>
        <v>1.1238448378300001</v>
      </c>
      <c r="AM61" s="471">
        <f t="shared" si="30"/>
        <v>1.424491227568</v>
      </c>
      <c r="AN61" s="471">
        <f t="shared" si="31"/>
        <v>4.9033994516780002</v>
      </c>
      <c r="AO61" s="471">
        <f t="shared" si="32"/>
        <v>1.7537706068050001</v>
      </c>
      <c r="AP61" s="471">
        <f t="shared" si="33"/>
        <v>1.7537706068050001</v>
      </c>
      <c r="AQ61" s="471">
        <f t="shared" si="34"/>
        <v>1.889777306924</v>
      </c>
      <c r="AR61" s="471">
        <f t="shared" si="35"/>
        <v>2.161790707163</v>
      </c>
      <c r="AS61" s="471">
        <f t="shared" si="36"/>
        <v>4.9033994516780002</v>
      </c>
      <c r="AT61" s="471">
        <f t="shared" si="37"/>
        <v>5.5476417154020004</v>
      </c>
      <c r="AU61" s="471">
        <f t="shared" si="38"/>
        <v>7.981445822805</v>
      </c>
      <c r="AW61" s="472">
        <v>35.316010470062167</v>
      </c>
      <c r="AX61" s="473">
        <f t="shared" si="39"/>
        <v>36.550011095283004</v>
      </c>
      <c r="AY61" s="258">
        <f t="shared" si="40"/>
        <v>-1.2340006252208369</v>
      </c>
    </row>
    <row r="62" spans="2:51" x14ac:dyDescent="0.2">
      <c r="B62" s="240">
        <v>32</v>
      </c>
      <c r="C62" s="240" t="s">
        <v>133</v>
      </c>
      <c r="D62" s="240" t="s">
        <v>134</v>
      </c>
      <c r="E62" s="240">
        <v>32</v>
      </c>
      <c r="F62" s="240" t="s">
        <v>33</v>
      </c>
      <c r="G62" s="240" t="s">
        <v>499</v>
      </c>
      <c r="H62" s="475">
        <f>IF(ISTEXT(VLOOKUP($C62,Exch!$D$11:$M$230,H$24,FALSE))=FALSE,VLOOKUP($C62,Exch!$D$11:$M$230,H$24,FALSE),VLOOKUP($C62,Exch!$D$11:$M$230,8,FALSE))</f>
        <v>1.25330694090271</v>
      </c>
      <c r="J62" s="240">
        <v>73</v>
      </c>
      <c r="K62" s="470">
        <f t="shared" ca="1" si="20"/>
        <v>1.04</v>
      </c>
      <c r="L62" s="470">
        <f t="shared" ca="1" si="20"/>
        <v>1.04</v>
      </c>
      <c r="M62" s="470">
        <f t="shared" ca="1" si="20"/>
        <v>1.02</v>
      </c>
      <c r="N62" s="162"/>
      <c r="O62" s="240" t="s">
        <v>133</v>
      </c>
      <c r="P62" s="478">
        <f t="shared" ca="1" si="21"/>
        <v>0.75712000000000002</v>
      </c>
      <c r="Q62" s="478">
        <f t="shared" ca="1" si="21"/>
        <v>2.05504</v>
      </c>
      <c r="R62" s="478">
        <f t="shared" ca="1" si="21"/>
        <v>2.27136</v>
      </c>
      <c r="S62" s="478">
        <f t="shared" ca="1" si="22"/>
        <v>2.05504</v>
      </c>
      <c r="T62" s="478">
        <f t="shared" ca="1" si="22"/>
        <v>2.05504</v>
      </c>
      <c r="U62" s="478">
        <f t="shared" ca="1" si="22"/>
        <v>2.27136</v>
      </c>
      <c r="V62" s="478">
        <f t="shared" ca="1" si="22"/>
        <v>2.8121600000000004</v>
      </c>
      <c r="W62" s="478">
        <f t="shared" ca="1" si="22"/>
        <v>5.6243200000000009</v>
      </c>
      <c r="X62" s="478">
        <f t="shared" ca="1" si="23"/>
        <v>1.9767600000000001</v>
      </c>
      <c r="Y62" s="478">
        <f t="shared" ca="1" si="23"/>
        <v>2.1848400000000003</v>
      </c>
      <c r="Z62" s="478">
        <f t="shared" ca="1" si="23"/>
        <v>2.7050400000000003</v>
      </c>
      <c r="AA62" s="478">
        <f t="shared" ca="1" si="23"/>
        <v>3.3292800000000002</v>
      </c>
      <c r="AB62" s="478">
        <f t="shared" ca="1" si="23"/>
        <v>5.4100800000000007</v>
      </c>
      <c r="AC62" s="478">
        <f t="shared" ca="1" si="23"/>
        <v>8.3231999999999999</v>
      </c>
      <c r="AD62" s="478">
        <f t="shared" ca="1" si="23"/>
        <v>8.3231999999999999</v>
      </c>
      <c r="AE62" s="472"/>
      <c r="AF62" s="472" t="s">
        <v>133</v>
      </c>
      <c r="AG62" s="471">
        <f t="shared" ca="1" si="24"/>
        <v>0.60409782734799999</v>
      </c>
      <c r="AH62" s="471">
        <f t="shared" ca="1" si="25"/>
        <v>1.6396941028030001</v>
      </c>
      <c r="AI62" s="471">
        <f t="shared" ca="1" si="26"/>
        <v>1.8122934820450001</v>
      </c>
      <c r="AJ62" s="471">
        <f t="shared" ca="1" si="27"/>
        <v>1.6396941028030001</v>
      </c>
      <c r="AK62" s="471">
        <f t="shared" ca="1" si="28"/>
        <v>1.6396941028030001</v>
      </c>
      <c r="AL62" s="471">
        <f t="shared" ca="1" si="29"/>
        <v>1.8122934820450001</v>
      </c>
      <c r="AM62" s="471">
        <f t="shared" ca="1" si="30"/>
        <v>2.2437919301510001</v>
      </c>
      <c r="AN62" s="471">
        <f t="shared" ca="1" si="31"/>
        <v>4.4875838603020002</v>
      </c>
      <c r="AO62" s="471">
        <f t="shared" ca="1" si="32"/>
        <v>1.577235340751</v>
      </c>
      <c r="AP62" s="471">
        <f t="shared" ca="1" si="33"/>
        <v>1.743260113461</v>
      </c>
      <c r="AQ62" s="471">
        <f t="shared" ca="1" si="34"/>
        <v>2.1583220452380001</v>
      </c>
      <c r="AR62" s="471">
        <f t="shared" ca="1" si="35"/>
        <v>2.6563963633699998</v>
      </c>
      <c r="AS62" s="471">
        <f t="shared" ca="1" si="36"/>
        <v>4.3166440904760002</v>
      </c>
      <c r="AT62" s="471">
        <f t="shared" ca="1" si="37"/>
        <v>6.6409909084240004</v>
      </c>
      <c r="AU62" s="471">
        <f t="shared" ca="1" si="38"/>
        <v>6.6409909084240004</v>
      </c>
      <c r="AW62" s="472">
        <v>44.487433600000003</v>
      </c>
      <c r="AX62" s="473">
        <f t="shared" ca="1" si="39"/>
        <v>41.612982660444004</v>
      </c>
      <c r="AY62" s="258">
        <f t="shared" ca="1" si="40"/>
        <v>2.8744509395559987</v>
      </c>
    </row>
    <row r="73" spans="3:4" x14ac:dyDescent="0.2">
      <c r="C73" s="240" t="s">
        <v>418</v>
      </c>
    </row>
    <row r="74" spans="3:4" x14ac:dyDescent="0.2">
      <c r="C74" s="240" t="s">
        <v>86</v>
      </c>
      <c r="D74" s="240" t="s">
        <v>1062</v>
      </c>
    </row>
  </sheetData>
  <conditionalFormatting sqref="N31:N62">
    <cfRule type="cellIs" dxfId="755" priority="133" operator="equal">
      <formula>1</formula>
    </cfRule>
  </conditionalFormatting>
  <conditionalFormatting sqref="P31">
    <cfRule type="cellIs" dxfId="754" priority="131" operator="equal">
      <formula>0</formula>
    </cfRule>
  </conditionalFormatting>
  <conditionalFormatting sqref="P31">
    <cfRule type="cellIs" dxfId="753" priority="132" operator="equal">
      <formula>0</formula>
    </cfRule>
  </conditionalFormatting>
  <conditionalFormatting sqref="Q61:AD61">
    <cfRule type="cellIs" dxfId="752" priority="129" operator="equal">
      <formula>0</formula>
    </cfRule>
  </conditionalFormatting>
  <conditionalFormatting sqref="P61">
    <cfRule type="cellIs" dxfId="751" priority="128" operator="equal">
      <formula>0</formula>
    </cfRule>
  </conditionalFormatting>
  <conditionalFormatting sqref="P61">
    <cfRule type="cellIs" dxfId="750" priority="130" operator="equal">
      <formula>0</formula>
    </cfRule>
  </conditionalFormatting>
  <conditionalFormatting sqref="Q61:AD61">
    <cfRule type="cellIs" dxfId="749" priority="127" operator="equal">
      <formula>0</formula>
    </cfRule>
  </conditionalFormatting>
  <conditionalFormatting sqref="Q31:R31">
    <cfRule type="cellIs" dxfId="748" priority="105" operator="equal">
      <formula>0</formula>
    </cfRule>
  </conditionalFormatting>
  <conditionalFormatting sqref="Q31:R31">
    <cfRule type="cellIs" dxfId="747" priority="106" operator="equal">
      <formula>0</formula>
    </cfRule>
  </conditionalFormatting>
  <conditionalFormatting sqref="T31:W31">
    <cfRule type="cellIs" dxfId="746" priority="101" operator="equal">
      <formula>0</formula>
    </cfRule>
  </conditionalFormatting>
  <conditionalFormatting sqref="T31:W31">
    <cfRule type="cellIs" dxfId="745" priority="102" operator="equal">
      <formula>0</formula>
    </cfRule>
  </conditionalFormatting>
  <conditionalFormatting sqref="Y31:AD31">
    <cfRule type="cellIs" dxfId="744" priority="97" operator="equal">
      <formula>0</formula>
    </cfRule>
  </conditionalFormatting>
  <conditionalFormatting sqref="Y31:AD31">
    <cfRule type="cellIs" dxfId="743" priority="98" operator="equal">
      <formula>0</formula>
    </cfRule>
  </conditionalFormatting>
  <conditionalFormatting sqref="S31">
    <cfRule type="cellIs" dxfId="742" priority="103" operator="equal">
      <formula>0</formula>
    </cfRule>
  </conditionalFormatting>
  <conditionalFormatting sqref="S31">
    <cfRule type="cellIs" dxfId="741" priority="104" operator="equal">
      <formula>0</formula>
    </cfRule>
  </conditionalFormatting>
  <conditionalFormatting sqref="X31">
    <cfRule type="cellIs" dxfId="740" priority="99" operator="equal">
      <formula>0</formula>
    </cfRule>
  </conditionalFormatting>
  <conditionalFormatting sqref="X31">
    <cfRule type="cellIs" dxfId="739" priority="100" operator="equal">
      <formula>0</formula>
    </cfRule>
  </conditionalFormatting>
  <conditionalFormatting sqref="P32:P35 P37:P60">
    <cfRule type="cellIs" dxfId="738" priority="95" operator="equal">
      <formula>0</formula>
    </cfRule>
  </conditionalFormatting>
  <conditionalFormatting sqref="P32:P35 P37:P60">
    <cfRule type="cellIs" dxfId="737" priority="96" operator="equal">
      <formula>0</formula>
    </cfRule>
  </conditionalFormatting>
  <conditionalFormatting sqref="Q32:R35 Q37:R60">
    <cfRule type="cellIs" dxfId="736" priority="93" operator="equal">
      <formula>0</formula>
    </cfRule>
  </conditionalFormatting>
  <conditionalFormatting sqref="Q32:R35 Q37:R60">
    <cfRule type="cellIs" dxfId="735" priority="94" operator="equal">
      <formula>0</formula>
    </cfRule>
  </conditionalFormatting>
  <conditionalFormatting sqref="S32:S35 S37:S60">
    <cfRule type="cellIs" dxfId="734" priority="91" operator="equal">
      <formula>0</formula>
    </cfRule>
  </conditionalFormatting>
  <conditionalFormatting sqref="S32:S35 S37:S60">
    <cfRule type="cellIs" dxfId="733" priority="92" operator="equal">
      <formula>0</formula>
    </cfRule>
  </conditionalFormatting>
  <conditionalFormatting sqref="T32:W35 T37:W60">
    <cfRule type="cellIs" dxfId="732" priority="89" operator="equal">
      <formula>0</formula>
    </cfRule>
  </conditionalFormatting>
  <conditionalFormatting sqref="T32:W35 T37:W60">
    <cfRule type="cellIs" dxfId="731" priority="90" operator="equal">
      <formula>0</formula>
    </cfRule>
  </conditionalFormatting>
  <conditionalFormatting sqref="X32:X35 X37:X60">
    <cfRule type="cellIs" dxfId="730" priority="87" operator="equal">
      <formula>0</formula>
    </cfRule>
  </conditionalFormatting>
  <conditionalFormatting sqref="X32:X35 X37:X60">
    <cfRule type="cellIs" dxfId="729" priority="88" operator="equal">
      <formula>0</formula>
    </cfRule>
  </conditionalFormatting>
  <conditionalFormatting sqref="Y32:AD35 Y37:AD60">
    <cfRule type="cellIs" dxfId="728" priority="85" operator="equal">
      <formula>0</formula>
    </cfRule>
  </conditionalFormatting>
  <conditionalFormatting sqref="Y32:AD35 Y37:AD60">
    <cfRule type="cellIs" dxfId="727" priority="86" operator="equal">
      <formula>0</formula>
    </cfRule>
  </conditionalFormatting>
  <conditionalFormatting sqref="P62">
    <cfRule type="cellIs" dxfId="726" priority="83" operator="equal">
      <formula>0</formula>
    </cfRule>
  </conditionalFormatting>
  <conditionalFormatting sqref="P62">
    <cfRule type="cellIs" dxfId="725" priority="84" operator="equal">
      <formula>0</formula>
    </cfRule>
  </conditionalFormatting>
  <conditionalFormatting sqref="Q62:R62">
    <cfRule type="cellIs" dxfId="724" priority="81" operator="equal">
      <formula>0</formula>
    </cfRule>
  </conditionalFormatting>
  <conditionalFormatting sqref="Q62:R62">
    <cfRule type="cellIs" dxfId="723" priority="82" operator="equal">
      <formula>0</formula>
    </cfRule>
  </conditionalFormatting>
  <conditionalFormatting sqref="S62">
    <cfRule type="cellIs" dxfId="722" priority="79" operator="equal">
      <formula>0</formula>
    </cfRule>
  </conditionalFormatting>
  <conditionalFormatting sqref="S62">
    <cfRule type="cellIs" dxfId="721" priority="80" operator="equal">
      <formula>0</formula>
    </cfRule>
  </conditionalFormatting>
  <conditionalFormatting sqref="T62:W62">
    <cfRule type="cellIs" dxfId="720" priority="77" operator="equal">
      <formula>0</formula>
    </cfRule>
  </conditionalFormatting>
  <conditionalFormatting sqref="T62:W62">
    <cfRule type="cellIs" dxfId="719" priority="78" operator="equal">
      <formula>0</formula>
    </cfRule>
  </conditionalFormatting>
  <conditionalFormatting sqref="X62">
    <cfRule type="cellIs" dxfId="718" priority="75" operator="equal">
      <formula>0</formula>
    </cfRule>
  </conditionalFormatting>
  <conditionalFormatting sqref="X62">
    <cfRule type="cellIs" dxfId="717" priority="76" operator="equal">
      <formula>0</formula>
    </cfRule>
  </conditionalFormatting>
  <conditionalFormatting sqref="Y62:AD62">
    <cfRule type="cellIs" dxfId="716" priority="73" operator="equal">
      <formula>0</formula>
    </cfRule>
  </conditionalFormatting>
  <conditionalFormatting sqref="Y62:AD62">
    <cfRule type="cellIs" dxfId="715" priority="74" operator="equal">
      <formula>0</formula>
    </cfRule>
  </conditionalFormatting>
  <conditionalFormatting sqref="AG31">
    <cfRule type="cellIs" dxfId="714" priority="33" operator="equal">
      <formula>0</formula>
    </cfRule>
  </conditionalFormatting>
  <conditionalFormatting sqref="AG31">
    <cfRule type="cellIs" dxfId="713" priority="34" operator="equal">
      <formula>0</formula>
    </cfRule>
  </conditionalFormatting>
  <conditionalFormatting sqref="AH31:AU31">
    <cfRule type="cellIs" dxfId="712" priority="17" operator="equal">
      <formula>0</formula>
    </cfRule>
  </conditionalFormatting>
  <conditionalFormatting sqref="AH31:AU31">
    <cfRule type="cellIs" dxfId="711" priority="18" operator="equal">
      <formula>0</formula>
    </cfRule>
  </conditionalFormatting>
  <conditionalFormatting sqref="AG32:AG62">
    <cfRule type="cellIs" dxfId="710" priority="15" operator="equal">
      <formula>0</formula>
    </cfRule>
  </conditionalFormatting>
  <conditionalFormatting sqref="AG32:AG62">
    <cfRule type="cellIs" dxfId="709" priority="16" operator="equal">
      <formula>0</formula>
    </cfRule>
  </conditionalFormatting>
  <conditionalFormatting sqref="AH32:AU62">
    <cfRule type="cellIs" dxfId="708" priority="13" operator="equal">
      <formula>0</formula>
    </cfRule>
  </conditionalFormatting>
  <conditionalFormatting sqref="AH32:AU62">
    <cfRule type="cellIs" dxfId="707" priority="14" operator="equal">
      <formula>0</formula>
    </cfRule>
  </conditionalFormatting>
  <conditionalFormatting sqref="P36">
    <cfRule type="cellIs" dxfId="706" priority="11" operator="equal">
      <formula>0</formula>
    </cfRule>
  </conditionalFormatting>
  <conditionalFormatting sqref="P36">
    <cfRule type="cellIs" dxfId="705" priority="12" operator="equal">
      <formula>0</formula>
    </cfRule>
  </conditionalFormatting>
  <conditionalFormatting sqref="Q36:R36">
    <cfRule type="cellIs" dxfId="704" priority="9" operator="equal">
      <formula>0</formula>
    </cfRule>
  </conditionalFormatting>
  <conditionalFormatting sqref="Q36:R36">
    <cfRule type="cellIs" dxfId="703" priority="10" operator="equal">
      <formula>0</formula>
    </cfRule>
  </conditionalFormatting>
  <conditionalFormatting sqref="S36">
    <cfRule type="cellIs" dxfId="702" priority="7" operator="equal">
      <formula>0</formula>
    </cfRule>
  </conditionalFormatting>
  <conditionalFormatting sqref="S36">
    <cfRule type="cellIs" dxfId="701" priority="8" operator="equal">
      <formula>0</formula>
    </cfRule>
  </conditionalFormatting>
  <conditionalFormatting sqref="T36:W36">
    <cfRule type="cellIs" dxfId="700" priority="5" operator="equal">
      <formula>0</formula>
    </cfRule>
  </conditionalFormatting>
  <conditionalFormatting sqref="T36:W36">
    <cfRule type="cellIs" dxfId="699" priority="6" operator="equal">
      <formula>0</formula>
    </cfRule>
  </conditionalFormatting>
  <conditionalFormatting sqref="X36">
    <cfRule type="cellIs" dxfId="698" priority="3" operator="equal">
      <formula>0</formula>
    </cfRule>
  </conditionalFormatting>
  <conditionalFormatting sqref="X36">
    <cfRule type="cellIs" dxfId="697" priority="4" operator="equal">
      <formula>0</formula>
    </cfRule>
  </conditionalFormatting>
  <conditionalFormatting sqref="Y36:AD36">
    <cfRule type="cellIs" dxfId="696" priority="1" operator="equal">
      <formula>0</formula>
    </cfRule>
  </conditionalFormatting>
  <conditionalFormatting sqref="Y36:AD36">
    <cfRule type="cellIs" dxfId="695" priority="2" operator="equal">
      <formula>0</formula>
    </cfRule>
  </conditionalFormatting>
  <dataValidations disablePrompts="1" count="1">
    <dataValidation type="list" allowBlank="1" showInputMessage="1" showErrorMessage="1" sqref="C6">
      <formula1>"1,2,3,4,5,6,7,8"</formula1>
    </dataValidation>
  </dataValidation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AY74"/>
  <sheetViews>
    <sheetView topLeftCell="A10" zoomScale="80" zoomScaleNormal="80" workbookViewId="0">
      <selection activeCell="C31" sqref="C31"/>
    </sheetView>
  </sheetViews>
  <sheetFormatPr defaultRowHeight="12.75" x14ac:dyDescent="0.2"/>
  <cols>
    <col min="1" max="1" width="4.28515625" style="240" customWidth="1"/>
    <col min="2" max="2" width="8.140625" style="240" customWidth="1"/>
    <col min="3" max="3" width="9.140625" style="240"/>
    <col min="4" max="4" width="27" style="240" customWidth="1"/>
    <col min="5" max="6" width="8.7109375" style="240" customWidth="1"/>
    <col min="7" max="7" width="9.85546875" style="240" customWidth="1"/>
    <col min="8" max="8" width="12.5703125" style="240" customWidth="1"/>
    <col min="9" max="13" width="8.7109375" style="240" customWidth="1"/>
    <col min="14" max="14" width="9.85546875" style="240" customWidth="1"/>
    <col min="15" max="15" width="8.7109375" style="240" customWidth="1"/>
    <col min="16" max="21" width="9.28515625" style="240" bestFit="1" customWidth="1"/>
    <col min="22" max="23" width="10.28515625" style="240" bestFit="1" customWidth="1"/>
    <col min="24" max="26" width="9.28515625" style="240" bestFit="1" customWidth="1"/>
    <col min="27" max="28" width="10.28515625" style="240" bestFit="1" customWidth="1"/>
    <col min="29" max="30" width="11.42578125" style="240" bestFit="1" customWidth="1"/>
    <col min="31" max="16384" width="9.140625" style="240"/>
  </cols>
  <sheetData>
    <row r="1" spans="1:30" ht="23.25" x14ac:dyDescent="0.35">
      <c r="A1" s="1" t="str">
        <f>"Domestic postage, Year "&amp;C6</f>
        <v>Domestic postage, Year 4</v>
      </c>
    </row>
    <row r="4" spans="1:30" x14ac:dyDescent="0.2">
      <c r="C4" s="13"/>
      <c r="D4" s="13"/>
      <c r="E4" s="13"/>
      <c r="F4" s="13"/>
      <c r="G4" s="13"/>
      <c r="H4" s="13"/>
      <c r="I4" s="13"/>
      <c r="J4" s="13"/>
      <c r="K4" s="13"/>
      <c r="L4" s="13"/>
      <c r="M4" s="13"/>
      <c r="N4" s="13"/>
      <c r="O4" s="13"/>
    </row>
    <row r="5" spans="1:30" x14ac:dyDescent="0.2"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</row>
    <row r="6" spans="1:30" x14ac:dyDescent="0.2">
      <c r="C6" s="476">
        <v>4</v>
      </c>
      <c r="D6" s="465" t="s">
        <v>69</v>
      </c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</row>
    <row r="7" spans="1:30" x14ac:dyDescent="0.2"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</row>
    <row r="8" spans="1:30" x14ac:dyDescent="0.2">
      <c r="C8" s="466">
        <v>1</v>
      </c>
      <c r="D8" s="466" t="s">
        <v>841</v>
      </c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</row>
    <row r="9" spans="1:30" x14ac:dyDescent="0.2">
      <c r="C9" s="13"/>
      <c r="D9" s="13"/>
      <c r="E9" s="13"/>
      <c r="J9" s="13"/>
      <c r="K9" s="13"/>
      <c r="L9" s="13"/>
      <c r="M9" s="13"/>
      <c r="N9" s="13"/>
      <c r="O9" s="13"/>
      <c r="P9" s="467"/>
      <c r="Q9" s="467"/>
      <c r="R9" s="467"/>
      <c r="S9" s="467"/>
      <c r="T9" s="467"/>
      <c r="U9" s="467"/>
      <c r="V9" s="467"/>
      <c r="W9" s="467"/>
      <c r="X9" s="467"/>
      <c r="Y9" s="467"/>
      <c r="Z9" s="467"/>
      <c r="AA9" s="467"/>
      <c r="AB9" s="467"/>
      <c r="AC9" s="467"/>
      <c r="AD9" s="467"/>
    </row>
    <row r="10" spans="1:30" x14ac:dyDescent="0.2">
      <c r="C10" s="13"/>
      <c r="D10" s="13"/>
      <c r="E10" s="13"/>
      <c r="L10" s="13"/>
      <c r="M10" s="13"/>
      <c r="N10" s="13"/>
      <c r="O10" s="13"/>
    </row>
    <row r="11" spans="1:30" x14ac:dyDescent="0.2">
      <c r="C11" s="13"/>
      <c r="D11" s="13"/>
      <c r="E11" s="13"/>
      <c r="N11" s="13"/>
      <c r="O11" s="13"/>
      <c r="P11" s="473"/>
      <c r="Q11" s="473"/>
      <c r="R11" s="473"/>
      <c r="S11" s="473"/>
      <c r="T11" s="473"/>
      <c r="U11" s="473"/>
      <c r="V11" s="473"/>
      <c r="W11" s="473"/>
      <c r="X11" s="473"/>
      <c r="Y11" s="473"/>
      <c r="Z11" s="473"/>
      <c r="AA11" s="473"/>
      <c r="AB11" s="473"/>
      <c r="AC11" s="473"/>
      <c r="AD11" s="473"/>
    </row>
    <row r="12" spans="1:30" x14ac:dyDescent="0.2">
      <c r="C12" s="13"/>
      <c r="D12" s="13"/>
      <c r="E12" s="13"/>
      <c r="N12" s="13"/>
      <c r="O12" s="13"/>
    </row>
    <row r="13" spans="1:30" x14ac:dyDescent="0.2">
      <c r="C13" s="13"/>
      <c r="D13" s="13"/>
      <c r="E13" s="13"/>
      <c r="N13" s="13"/>
      <c r="O13" s="13"/>
    </row>
    <row r="14" spans="1:30" x14ac:dyDescent="0.2">
      <c r="C14" s="13" t="s">
        <v>1046</v>
      </c>
      <c r="D14" s="467">
        <f ca="1">SUM(AG31:AU62)</f>
        <v>1092.6429894579201</v>
      </c>
      <c r="E14" s="13"/>
      <c r="N14" s="13"/>
      <c r="O14" s="13"/>
    </row>
    <row r="15" spans="1:30" x14ac:dyDescent="0.2">
      <c r="C15" s="13"/>
      <c r="D15" s="467"/>
      <c r="E15" s="13"/>
      <c r="K15" s="13"/>
      <c r="N15" s="13"/>
      <c r="O15" s="13"/>
    </row>
    <row r="16" spans="1:30" x14ac:dyDescent="0.2">
      <c r="C16" s="13"/>
      <c r="D16" s="13"/>
      <c r="E16" s="13"/>
      <c r="K16" s="13"/>
      <c r="N16" s="13"/>
      <c r="O16" s="13"/>
    </row>
    <row r="17" spans="1:51" x14ac:dyDescent="0.2">
      <c r="C17" s="13"/>
      <c r="D17" s="13"/>
      <c r="E17" s="13"/>
      <c r="K17" s="13"/>
      <c r="N17" s="13"/>
      <c r="O17" s="13"/>
    </row>
    <row r="18" spans="1:51" x14ac:dyDescent="0.2"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</row>
    <row r="19" spans="1:51" x14ac:dyDescent="0.2"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</row>
    <row r="20" spans="1:51" x14ac:dyDescent="0.2">
      <c r="C20" s="13"/>
      <c r="D20" s="13"/>
      <c r="E20" s="13"/>
      <c r="F20" s="13"/>
      <c r="G20" s="13"/>
      <c r="H20" s="13"/>
      <c r="I20" s="13"/>
      <c r="J20" s="13"/>
      <c r="K20" s="13"/>
      <c r="L20" s="13"/>
      <c r="M20" s="13"/>
      <c r="N20" s="13"/>
      <c r="O20" s="482" t="s">
        <v>1057</v>
      </c>
      <c r="P20" s="482"/>
      <c r="Q20" s="482"/>
      <c r="R20" s="482"/>
      <c r="S20" s="482"/>
      <c r="T20" s="482"/>
      <c r="U20" s="482"/>
      <c r="V20" s="482"/>
      <c r="W20" s="482"/>
      <c r="X20" s="482"/>
      <c r="Y20" s="482"/>
      <c r="Z20" s="482"/>
      <c r="AA20" s="482"/>
      <c r="AB20" s="482"/>
      <c r="AC20" s="482"/>
      <c r="AD20" s="482"/>
    </row>
    <row r="21" spans="1:51" x14ac:dyDescent="0.2">
      <c r="C21" s="13"/>
      <c r="D21" s="13"/>
      <c r="E21" s="13"/>
      <c r="F21" s="13"/>
      <c r="G21" s="13"/>
      <c r="H21" s="13"/>
      <c r="I21" s="13"/>
      <c r="J21" s="13"/>
      <c r="K21" s="13"/>
      <c r="L21" s="13"/>
      <c r="M21" s="13"/>
      <c r="N21" s="13"/>
      <c r="O21" s="13"/>
    </row>
    <row r="22" spans="1:51" x14ac:dyDescent="0.2">
      <c r="C22" s="13"/>
      <c r="D22" s="13"/>
      <c r="E22" s="13"/>
      <c r="F22" s="13"/>
      <c r="G22" s="13" t="s">
        <v>1058</v>
      </c>
      <c r="H22" s="13" t="str">
        <f>INDEX(Exch!$D$10:$M$10,1,DPRates1!$H$24)</f>
        <v>2014 UPU td tool 2015</v>
      </c>
      <c r="I22" s="13"/>
      <c r="J22" s="13"/>
      <c r="K22" s="13"/>
      <c r="L22" s="13"/>
      <c r="M22" s="13"/>
      <c r="N22" s="13"/>
      <c r="O22" s="13"/>
    </row>
    <row r="23" spans="1:51" x14ac:dyDescent="0.2">
      <c r="C23" s="13"/>
      <c r="D23" s="13"/>
      <c r="E23" s="13"/>
      <c r="F23" s="13"/>
      <c r="G23" s="13"/>
      <c r="H23" s="13"/>
      <c r="I23" s="13"/>
      <c r="J23" s="13"/>
      <c r="O23" s="13"/>
    </row>
    <row r="24" spans="1:51" x14ac:dyDescent="0.2">
      <c r="C24" s="13"/>
      <c r="D24" s="13"/>
      <c r="F24" s="14"/>
      <c r="G24" s="474" t="s">
        <v>1051</v>
      </c>
      <c r="H24" s="3">
        <v>10</v>
      </c>
      <c r="I24" s="13"/>
      <c r="J24" s="14" t="s">
        <v>354</v>
      </c>
      <c r="K24" s="468" t="s">
        <v>1047</v>
      </c>
      <c r="L24" s="14"/>
      <c r="M24" s="14"/>
      <c r="O24" s="14" t="s">
        <v>354</v>
      </c>
      <c r="P24" s="477" t="str">
        <f>"DPRates"&amp; $C$6-1 &amp;"!$P$31:$AD$166"</f>
        <v>DPRates3!$P$31:$AD$166</v>
      </c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  <c r="AG24" s="240" t="s">
        <v>1055</v>
      </c>
      <c r="AH24" s="3">
        <v>12</v>
      </c>
    </row>
    <row r="25" spans="1:51" x14ac:dyDescent="0.2">
      <c r="C25" s="13"/>
      <c r="D25" s="13"/>
      <c r="E25" s="13"/>
      <c r="F25" s="13"/>
      <c r="G25" s="13"/>
      <c r="H25" s="13"/>
      <c r="I25" s="13"/>
      <c r="J25" s="14" t="s">
        <v>28</v>
      </c>
      <c r="K25" s="469">
        <f>3+5*($C$6-1)</f>
        <v>18</v>
      </c>
      <c r="L25" s="469">
        <f>4+5*($C$6-1)</f>
        <v>19</v>
      </c>
      <c r="M25" s="469">
        <f>5+5*($C$6-1)</f>
        <v>20</v>
      </c>
      <c r="O25" s="14" t="s">
        <v>28</v>
      </c>
      <c r="P25" s="14">
        <v>1</v>
      </c>
      <c r="Q25" s="14">
        <f>+P25+1</f>
        <v>2</v>
      </c>
      <c r="R25" s="14">
        <f t="shared" ref="R25:AD25" si="0">+Q25+1</f>
        <v>3</v>
      </c>
      <c r="S25" s="14">
        <f t="shared" si="0"/>
        <v>4</v>
      </c>
      <c r="T25" s="14">
        <f t="shared" si="0"/>
        <v>5</v>
      </c>
      <c r="U25" s="14">
        <f t="shared" si="0"/>
        <v>6</v>
      </c>
      <c r="V25" s="14">
        <f t="shared" si="0"/>
        <v>7</v>
      </c>
      <c r="W25" s="14">
        <f t="shared" si="0"/>
        <v>8</v>
      </c>
      <c r="X25" s="14">
        <f t="shared" si="0"/>
        <v>9</v>
      </c>
      <c r="Y25" s="14">
        <f t="shared" si="0"/>
        <v>10</v>
      </c>
      <c r="Z25" s="14">
        <f t="shared" si="0"/>
        <v>11</v>
      </c>
      <c r="AA25" s="14">
        <f t="shared" si="0"/>
        <v>12</v>
      </c>
      <c r="AB25" s="14">
        <f t="shared" si="0"/>
        <v>13</v>
      </c>
      <c r="AC25" s="14">
        <f t="shared" si="0"/>
        <v>14</v>
      </c>
      <c r="AD25" s="14">
        <f t="shared" si="0"/>
        <v>15</v>
      </c>
    </row>
    <row r="26" spans="1:51" x14ac:dyDescent="0.2">
      <c r="C26" s="13"/>
      <c r="D26" s="13"/>
      <c r="E26" s="13"/>
      <c r="F26" s="13"/>
      <c r="G26" s="13"/>
      <c r="H26" s="13"/>
      <c r="I26" s="13"/>
      <c r="J26" s="13"/>
      <c r="K26" s="13"/>
      <c r="L26" s="13"/>
      <c r="M26" s="13"/>
      <c r="N26" s="13"/>
      <c r="O26" s="13"/>
    </row>
    <row r="28" spans="1:51" ht="13.5" thickBot="1" x14ac:dyDescent="0.25">
      <c r="A28" s="12">
        <v>1</v>
      </c>
      <c r="B28" s="12" t="s">
        <v>1045</v>
      </c>
      <c r="J28" s="6" t="s">
        <v>1048</v>
      </c>
      <c r="K28" s="7"/>
      <c r="L28" s="7"/>
      <c r="M28" s="7"/>
      <c r="O28" s="157"/>
      <c r="P28" s="6" t="s">
        <v>1053</v>
      </c>
      <c r="Q28" s="7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G28" s="6" t="s">
        <v>1054</v>
      </c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/>
    </row>
    <row r="30" spans="1:51" ht="45.75" customHeight="1" x14ac:dyDescent="0.2">
      <c r="B30" s="8" t="s">
        <v>457</v>
      </c>
      <c r="C30" s="8" t="s">
        <v>458</v>
      </c>
      <c r="D30" s="8" t="s">
        <v>75</v>
      </c>
      <c r="E30" s="8" t="s">
        <v>457</v>
      </c>
      <c r="F30" s="8" t="s">
        <v>485</v>
      </c>
      <c r="G30" s="149" t="s">
        <v>1049</v>
      </c>
      <c r="H30" s="149" t="s">
        <v>1050</v>
      </c>
      <c r="I30" s="8"/>
      <c r="J30" s="8" t="s">
        <v>67</v>
      </c>
      <c r="K30" s="8" t="s">
        <v>26</v>
      </c>
      <c r="L30" s="8" t="s">
        <v>27</v>
      </c>
      <c r="M30" s="8" t="s">
        <v>352</v>
      </c>
      <c r="O30" s="8"/>
      <c r="P30" s="8" t="s">
        <v>11</v>
      </c>
      <c r="Q30" s="8" t="s">
        <v>12</v>
      </c>
      <c r="R30" s="8" t="s">
        <v>13</v>
      </c>
      <c r="S30" s="8" t="s">
        <v>14</v>
      </c>
      <c r="T30" s="8" t="s">
        <v>15</v>
      </c>
      <c r="U30" s="8" t="s">
        <v>16</v>
      </c>
      <c r="V30" s="8" t="s">
        <v>17</v>
      </c>
      <c r="W30" s="8" t="s">
        <v>18</v>
      </c>
      <c r="X30" s="8" t="s">
        <v>19</v>
      </c>
      <c r="Y30" s="8" t="s">
        <v>20</v>
      </c>
      <c r="Z30" s="8" t="s">
        <v>21</v>
      </c>
      <c r="AA30" s="8" t="s">
        <v>22</v>
      </c>
      <c r="AB30" s="8" t="s">
        <v>23</v>
      </c>
      <c r="AC30" s="8" t="s">
        <v>24</v>
      </c>
      <c r="AD30" s="8" t="s">
        <v>25</v>
      </c>
      <c r="AG30" s="8" t="s">
        <v>11</v>
      </c>
      <c r="AH30" s="8" t="s">
        <v>12</v>
      </c>
      <c r="AI30" s="8" t="s">
        <v>13</v>
      </c>
      <c r="AJ30" s="8" t="s">
        <v>14</v>
      </c>
      <c r="AK30" s="8" t="s">
        <v>15</v>
      </c>
      <c r="AL30" s="8" t="s">
        <v>16</v>
      </c>
      <c r="AM30" s="8" t="s">
        <v>17</v>
      </c>
      <c r="AN30" s="8" t="s">
        <v>18</v>
      </c>
      <c r="AO30" s="8" t="s">
        <v>19</v>
      </c>
      <c r="AP30" s="8" t="s">
        <v>20</v>
      </c>
      <c r="AQ30" s="8" t="s">
        <v>21</v>
      </c>
      <c r="AR30" s="8" t="s">
        <v>22</v>
      </c>
      <c r="AS30" s="8" t="s">
        <v>23</v>
      </c>
      <c r="AT30" s="8" t="s">
        <v>24</v>
      </c>
      <c r="AU30" s="8" t="s">
        <v>25</v>
      </c>
      <c r="AX30" s="240" t="s">
        <v>1056</v>
      </c>
    </row>
    <row r="31" spans="1:51" x14ac:dyDescent="0.2">
      <c r="B31" s="240">
        <v>1</v>
      </c>
      <c r="C31" s="240" t="s">
        <v>76</v>
      </c>
      <c r="D31" s="240" t="s">
        <v>77</v>
      </c>
      <c r="E31" s="240">
        <v>1</v>
      </c>
      <c r="F31" s="240" t="s">
        <v>33</v>
      </c>
      <c r="G31" s="240" t="s">
        <v>499</v>
      </c>
      <c r="H31" s="475">
        <f>IF(ISTEXT(VLOOKUP($C31,Exch!$D$11:$M$230,H$24,FALSE))=FALSE,VLOOKUP($C31,Exch!$D$11:$M$230,H$24,FALSE),VLOOKUP($C31,Exch!$D$11:$M$230,8,FALSE))</f>
        <v>1.25330694090271</v>
      </c>
      <c r="J31" s="240">
        <v>73</v>
      </c>
      <c r="K31" s="470">
        <f ca="1">1+INDEX(INDIRECT($K$24),$J31,K$25)</f>
        <v>1.04</v>
      </c>
      <c r="L31" s="470">
        <f ca="1">1+INDEX(INDIRECT($K$24),$J31,L$25)</f>
        <v>1.04</v>
      </c>
      <c r="M31" s="470">
        <f ca="1">1+INDEX(INDIRECT($K$24),$J31,M$25)</f>
        <v>1.02</v>
      </c>
      <c r="N31" s="162"/>
      <c r="O31" s="240" t="s">
        <v>76</v>
      </c>
      <c r="P31" s="478">
        <f ca="1">INDEX(INDIRECT($P$24),$B31,P$25) * $K31</f>
        <v>0.69741568000000009</v>
      </c>
      <c r="Q31" s="478">
        <f t="shared" ref="Q31:R46" ca="1" si="1">INDEX(INDIRECT($P$24),$B31,Q$25) * $K31</f>
        <v>1.0123776000000002</v>
      </c>
      <c r="R31" s="478">
        <f t="shared" ca="1" si="1"/>
        <v>1.6310528000000002</v>
      </c>
      <c r="S31" s="478">
        <f ca="1">INDEX(INDIRECT($P$24),$B31,S$25) * $L31</f>
        <v>1.6310528000000002</v>
      </c>
      <c r="T31" s="478">
        <f t="shared" ref="T31:W46" ca="1" si="2">INDEX(INDIRECT($P$24),$B31,T$25) * $L31</f>
        <v>1.6310528000000002</v>
      </c>
      <c r="U31" s="478">
        <f t="shared" ca="1" si="2"/>
        <v>1.6310528000000002</v>
      </c>
      <c r="V31" s="478">
        <f t="shared" ca="1" si="2"/>
        <v>1.6310528000000002</v>
      </c>
      <c r="W31" s="478">
        <f t="shared" ca="1" si="2"/>
        <v>1.6310528000000002</v>
      </c>
      <c r="X31" s="478">
        <f ca="1">INDEX(INDIRECT($P$24),$B31,X$25) * $M31</f>
        <v>4.0325904000000001</v>
      </c>
      <c r="Y31" s="478">
        <f t="shared" ref="Y31:AD46" ca="1" si="3">INDEX(INDIRECT($P$24),$B31,Y$25) * $M31</f>
        <v>4.0325904000000001</v>
      </c>
      <c r="Z31" s="478">
        <f t="shared" ca="1" si="3"/>
        <v>4.0325904000000001</v>
      </c>
      <c r="AA31" s="478">
        <f t="shared" ca="1" si="3"/>
        <v>4.0325904000000001</v>
      </c>
      <c r="AB31" s="478">
        <f t="shared" ca="1" si="3"/>
        <v>4.0325904000000001</v>
      </c>
      <c r="AC31" s="478">
        <f t="shared" ca="1" si="3"/>
        <v>4.0325904000000001</v>
      </c>
      <c r="AD31" s="478">
        <f t="shared" ca="1" si="3"/>
        <v>4.0325904000000001</v>
      </c>
      <c r="AE31" s="472"/>
      <c r="AF31" s="472" t="s">
        <v>76</v>
      </c>
      <c r="AG31" s="471">
        <f t="shared" ref="AG31:AU31" ca="1" si="4">ROUND(P31/$H31,$AH$24)</f>
        <v>0.55646039867800001</v>
      </c>
      <c r="AH31" s="471">
        <f t="shared" ca="1" si="4"/>
        <v>0.80776509485400005</v>
      </c>
      <c r="AI31" s="471">
        <f t="shared" ca="1" si="4"/>
        <v>1.301399319488</v>
      </c>
      <c r="AJ31" s="471">
        <f t="shared" ca="1" si="4"/>
        <v>1.301399319488</v>
      </c>
      <c r="AK31" s="471">
        <f t="shared" ca="1" si="4"/>
        <v>1.301399319488</v>
      </c>
      <c r="AL31" s="471">
        <f t="shared" ca="1" si="4"/>
        <v>1.301399319488</v>
      </c>
      <c r="AM31" s="471">
        <f t="shared" ca="1" si="4"/>
        <v>1.301399319488</v>
      </c>
      <c r="AN31" s="471">
        <f t="shared" ca="1" si="4"/>
        <v>1.301399319488</v>
      </c>
      <c r="AO31" s="471">
        <f t="shared" ca="1" si="4"/>
        <v>3.2175600951319998</v>
      </c>
      <c r="AP31" s="471">
        <f t="shared" ca="1" si="4"/>
        <v>3.2175600951319998</v>
      </c>
      <c r="AQ31" s="471">
        <f t="shared" ca="1" si="4"/>
        <v>3.2175600951319998</v>
      </c>
      <c r="AR31" s="471">
        <f t="shared" ca="1" si="4"/>
        <v>3.2175600951319998</v>
      </c>
      <c r="AS31" s="471">
        <f t="shared" ca="1" si="4"/>
        <v>3.2175600951319998</v>
      </c>
      <c r="AT31" s="471">
        <f t="shared" ca="1" si="4"/>
        <v>3.2175600951319998</v>
      </c>
      <c r="AU31" s="471">
        <f t="shared" ca="1" si="4"/>
        <v>3.2175600951319998</v>
      </c>
      <c r="AW31" s="472">
        <v>33.885161630400006</v>
      </c>
      <c r="AX31" s="473">
        <f ca="1">SUM(AG31:AU31)</f>
        <v>31.695542076384005</v>
      </c>
      <c r="AY31" s="258">
        <f ca="1">+AW31-AX31</f>
        <v>2.1896195540160015</v>
      </c>
    </row>
    <row r="32" spans="1:51" x14ac:dyDescent="0.2">
      <c r="B32" s="240">
        <v>2</v>
      </c>
      <c r="C32" s="240" t="s">
        <v>78</v>
      </c>
      <c r="D32" s="240" t="s">
        <v>79</v>
      </c>
      <c r="E32" s="240">
        <v>2</v>
      </c>
      <c r="F32" s="240" t="s">
        <v>33</v>
      </c>
      <c r="G32" s="240" t="s">
        <v>501</v>
      </c>
      <c r="H32" s="475">
        <f>IF(ISTEXT(VLOOKUP($C32,Exch!$D$11:$M$230,H$24,FALSE))=FALSE,VLOOKUP($C32,Exch!$D$11:$M$230,H$24,FALSE),VLOOKUP($C32,Exch!$D$11:$M$230,8,FALSE))</f>
        <v>1.8925985126148825</v>
      </c>
      <c r="J32" s="240">
        <v>73</v>
      </c>
      <c r="K32" s="470">
        <f t="shared" ref="K32:M62" ca="1" si="5">1+INDEX(INDIRECT($K$24),$J32,K$25)</f>
        <v>1.04</v>
      </c>
      <c r="L32" s="470">
        <f t="shared" ca="1" si="5"/>
        <v>1.04</v>
      </c>
      <c r="M32" s="470">
        <f t="shared" ca="1" si="5"/>
        <v>1.02</v>
      </c>
      <c r="N32" s="162"/>
      <c r="O32" s="240" t="s">
        <v>78</v>
      </c>
      <c r="P32" s="478">
        <f t="shared" ref="P32:R62" ca="1" si="6">INDEX(INDIRECT($P$24),$B32,P$25) * $K32</f>
        <v>0.78740480000000002</v>
      </c>
      <c r="Q32" s="478">
        <f t="shared" ca="1" si="1"/>
        <v>0.78740480000000002</v>
      </c>
      <c r="R32" s="478">
        <f t="shared" ca="1" si="1"/>
        <v>0.78740480000000002</v>
      </c>
      <c r="S32" s="478">
        <f t="shared" ref="S32:W62" ca="1" si="7">INDEX(INDIRECT($P$24),$B32,S$25) * $L32</f>
        <v>1.5748096</v>
      </c>
      <c r="T32" s="478">
        <f t="shared" ca="1" si="2"/>
        <v>1.5748096</v>
      </c>
      <c r="U32" s="478">
        <f t="shared" ca="1" si="2"/>
        <v>1.5748096</v>
      </c>
      <c r="V32" s="478">
        <f t="shared" ca="1" si="2"/>
        <v>2.3622144</v>
      </c>
      <c r="W32" s="478">
        <f t="shared" ca="1" si="2"/>
        <v>3.9370240000000001</v>
      </c>
      <c r="X32" s="478">
        <f t="shared" ref="X32:AD62" ca="1" si="8">INDEX(INDIRECT($P$24),$B32,X$25) * $M32</f>
        <v>7.6406976000000011</v>
      </c>
      <c r="Y32" s="478">
        <f t="shared" ca="1" si="3"/>
        <v>7.6406976000000011</v>
      </c>
      <c r="Z32" s="478">
        <f t="shared" ca="1" si="3"/>
        <v>7.6406976000000011</v>
      </c>
      <c r="AA32" s="478">
        <f t="shared" ca="1" si="3"/>
        <v>7.6406976000000011</v>
      </c>
      <c r="AB32" s="478">
        <f t="shared" ca="1" si="3"/>
        <v>7.6406976000000011</v>
      </c>
      <c r="AC32" s="478">
        <f t="shared" ca="1" si="3"/>
        <v>14.326307999999999</v>
      </c>
      <c r="AD32" s="478">
        <f t="shared" ca="1" si="3"/>
        <v>15.440576399999999</v>
      </c>
      <c r="AE32" s="472"/>
      <c r="AF32" s="472" t="s">
        <v>78</v>
      </c>
      <c r="AG32" s="471">
        <f t="shared" ref="AG32:AG62" ca="1" si="9">ROUND(P32/$H32,$AH$24)</f>
        <v>0.41604428765599999</v>
      </c>
      <c r="AH32" s="471">
        <f t="shared" ref="AH32:AH62" ca="1" si="10">ROUND(Q32/$H32,$AH$24)</f>
        <v>0.41604428765599999</v>
      </c>
      <c r="AI32" s="471">
        <f t="shared" ref="AI32:AI62" ca="1" si="11">ROUND(R32/$H32,$AH$24)</f>
        <v>0.41604428765599999</v>
      </c>
      <c r="AJ32" s="471">
        <f t="shared" ref="AJ32:AJ62" ca="1" si="12">ROUND(S32/$H32,$AH$24)</f>
        <v>0.83208857531199998</v>
      </c>
      <c r="AK32" s="471">
        <f t="shared" ref="AK32:AK62" ca="1" si="13">ROUND(T32/$H32,$AH$24)</f>
        <v>0.83208857531199998</v>
      </c>
      <c r="AL32" s="471">
        <f t="shared" ref="AL32:AL62" ca="1" si="14">ROUND(U32/$H32,$AH$24)</f>
        <v>0.83208857531199998</v>
      </c>
      <c r="AM32" s="471">
        <f t="shared" ref="AM32:AM62" ca="1" si="15">ROUND(V32/$H32,$AH$24)</f>
        <v>1.2481328629690001</v>
      </c>
      <c r="AN32" s="471">
        <f t="shared" ref="AN32:AN62" ca="1" si="16">ROUND(W32/$H32,$AH$24)</f>
        <v>2.0802214382809998</v>
      </c>
      <c r="AO32" s="471">
        <f t="shared" ref="AO32:AO62" ca="1" si="17">ROUND(X32/$H32,$AH$24)</f>
        <v>4.037146573387</v>
      </c>
      <c r="AP32" s="471">
        <f t="shared" ref="AP32:AP62" ca="1" si="18">ROUND(Y32/$H32,$AH$24)</f>
        <v>4.037146573387</v>
      </c>
      <c r="AQ32" s="471">
        <f t="shared" ref="AQ32:AQ62" ca="1" si="19">ROUND(Z32/$H32,$AH$24)</f>
        <v>4.037146573387</v>
      </c>
      <c r="AR32" s="471">
        <f t="shared" ref="AR32:AR62" ca="1" si="20">ROUND(AA32/$H32,$AH$24)</f>
        <v>4.037146573387</v>
      </c>
      <c r="AS32" s="471">
        <f t="shared" ref="AS32:AS62" ca="1" si="21">ROUND(AB32/$H32,$AH$24)</f>
        <v>4.037146573387</v>
      </c>
      <c r="AT32" s="471">
        <f t="shared" ref="AT32:AT62" ca="1" si="22">ROUND(AC32/$H32,$AH$24)</f>
        <v>7.5696498251</v>
      </c>
      <c r="AU32" s="471">
        <f t="shared" ref="AU32:AU62" ca="1" si="23">ROUND(AD32/$H32,$AH$24)</f>
        <v>8.1584003670519998</v>
      </c>
      <c r="AW32" s="472">
        <v>48.362776170399997</v>
      </c>
      <c r="AX32" s="473">
        <f t="shared" ref="AX32:AX62" ca="1" si="24">SUM(AG32:AU32)</f>
        <v>42.986535949241002</v>
      </c>
      <c r="AY32" s="258">
        <f t="shared" ref="AY32:AY62" ca="1" si="25">+AW32-AX32</f>
        <v>5.3762402211589944</v>
      </c>
    </row>
    <row r="33" spans="2:51" x14ac:dyDescent="0.2">
      <c r="B33" s="240">
        <v>3</v>
      </c>
      <c r="C33" s="240" t="s">
        <v>80</v>
      </c>
      <c r="D33" s="240" t="s">
        <v>81</v>
      </c>
      <c r="E33" s="240">
        <v>3</v>
      </c>
      <c r="F33" s="240" t="s">
        <v>33</v>
      </c>
      <c r="G33" s="240" t="s">
        <v>499</v>
      </c>
      <c r="H33" s="475">
        <f>IF(ISTEXT(VLOOKUP($C33,Exch!$D$11:$M$230,H$24,FALSE))=FALSE,VLOOKUP($C33,Exch!$D$11:$M$230,H$24,FALSE),VLOOKUP($C33,Exch!$D$11:$M$230,8,FALSE))</f>
        <v>1.25330694090271</v>
      </c>
      <c r="J33" s="240">
        <v>73</v>
      </c>
      <c r="K33" s="470">
        <f t="shared" ca="1" si="5"/>
        <v>1.04</v>
      </c>
      <c r="L33" s="470">
        <f t="shared" ca="1" si="5"/>
        <v>1.04</v>
      </c>
      <c r="M33" s="470">
        <f t="shared" ca="1" si="5"/>
        <v>1.02</v>
      </c>
      <c r="N33" s="162"/>
      <c r="O33" s="240" t="s">
        <v>80</v>
      </c>
      <c r="P33" s="478">
        <f t="shared" ca="1" si="6"/>
        <v>0.86614528000000013</v>
      </c>
      <c r="Q33" s="478">
        <f t="shared" ca="1" si="1"/>
        <v>0.86614528000000013</v>
      </c>
      <c r="R33" s="478">
        <f t="shared" ca="1" si="1"/>
        <v>1.7322905600000003</v>
      </c>
      <c r="S33" s="478">
        <f t="shared" ca="1" si="7"/>
        <v>1.7322905600000003</v>
      </c>
      <c r="T33" s="478">
        <f t="shared" ca="1" si="2"/>
        <v>1.7322905600000003</v>
      </c>
      <c r="U33" s="478">
        <f t="shared" ca="1" si="2"/>
        <v>1.7322905600000003</v>
      </c>
      <c r="V33" s="478">
        <f t="shared" ca="1" si="2"/>
        <v>2.5984358400000005</v>
      </c>
      <c r="W33" s="478">
        <f t="shared" ca="1" si="2"/>
        <v>4.3307264000000005</v>
      </c>
      <c r="X33" s="478">
        <f t="shared" ca="1" si="8"/>
        <v>1.6342603200000001</v>
      </c>
      <c r="Y33" s="478">
        <f t="shared" ca="1" si="3"/>
        <v>1.6342603200000001</v>
      </c>
      <c r="Z33" s="478">
        <f t="shared" ca="1" si="3"/>
        <v>1.6342603200000001</v>
      </c>
      <c r="AA33" s="478">
        <f t="shared" ca="1" si="3"/>
        <v>2.4513904800000006</v>
      </c>
      <c r="AB33" s="478">
        <f t="shared" ca="1" si="3"/>
        <v>4.0856507999999998</v>
      </c>
      <c r="AC33" s="478">
        <f t="shared" ca="1" si="3"/>
        <v>4.0856507999999998</v>
      </c>
      <c r="AD33" s="478">
        <f t="shared" ca="1" si="3"/>
        <v>5.7199111199999999</v>
      </c>
      <c r="AE33" s="472"/>
      <c r="AF33" s="472" t="s">
        <v>80</v>
      </c>
      <c r="AG33" s="471">
        <f t="shared" ca="1" si="9"/>
        <v>0.69108791448700002</v>
      </c>
      <c r="AH33" s="471">
        <f t="shared" ca="1" si="10"/>
        <v>0.69108791448700002</v>
      </c>
      <c r="AI33" s="471">
        <f t="shared" ca="1" si="11"/>
        <v>1.382175828973</v>
      </c>
      <c r="AJ33" s="471">
        <f t="shared" ca="1" si="12"/>
        <v>1.382175828973</v>
      </c>
      <c r="AK33" s="471">
        <f t="shared" ca="1" si="13"/>
        <v>1.382175828973</v>
      </c>
      <c r="AL33" s="471">
        <f t="shared" ca="1" si="14"/>
        <v>1.382175828973</v>
      </c>
      <c r="AM33" s="471">
        <f t="shared" ca="1" si="15"/>
        <v>2.0732637434600001</v>
      </c>
      <c r="AN33" s="471">
        <f t="shared" ca="1" si="16"/>
        <v>3.4554395724329998</v>
      </c>
      <c r="AO33" s="471">
        <f t="shared" ca="1" si="17"/>
        <v>1.303958564869</v>
      </c>
      <c r="AP33" s="471">
        <f t="shared" ca="1" si="18"/>
        <v>1.303958564869</v>
      </c>
      <c r="AQ33" s="471">
        <f t="shared" ca="1" si="19"/>
        <v>1.303958564869</v>
      </c>
      <c r="AR33" s="471">
        <f t="shared" ca="1" si="20"/>
        <v>1.9559378473040001</v>
      </c>
      <c r="AS33" s="471">
        <f t="shared" ca="1" si="21"/>
        <v>3.2598964121730001</v>
      </c>
      <c r="AT33" s="471">
        <f t="shared" ca="1" si="22"/>
        <v>3.2598964121730001</v>
      </c>
      <c r="AU33" s="471">
        <f t="shared" ca="1" si="23"/>
        <v>4.5638549770420003</v>
      </c>
      <c r="AW33" s="472">
        <v>31.421278384000004</v>
      </c>
      <c r="AX33" s="473">
        <f t="shared" ca="1" si="24"/>
        <v>29.391043804057993</v>
      </c>
      <c r="AY33" s="258">
        <f t="shared" ca="1" si="25"/>
        <v>2.030234579942011</v>
      </c>
    </row>
    <row r="34" spans="2:51" x14ac:dyDescent="0.2">
      <c r="B34" s="240">
        <v>4</v>
      </c>
      <c r="C34" s="240" t="s">
        <v>82</v>
      </c>
      <c r="D34" s="240" t="s">
        <v>83</v>
      </c>
      <c r="E34" s="240">
        <v>4</v>
      </c>
      <c r="F34" s="240" t="s">
        <v>33</v>
      </c>
      <c r="G34" s="240" t="s">
        <v>502</v>
      </c>
      <c r="H34" s="475">
        <f>IF(ISTEXT(VLOOKUP($C34,Exch!$D$11:$M$230,H$24,FALSE))=FALSE,VLOOKUP($C34,Exch!$D$11:$M$230,H$24,FALSE),VLOOKUP($C34,Exch!$D$11:$M$230,8,FALSE))</f>
        <v>1.854419338</v>
      </c>
      <c r="J34" s="240">
        <v>73</v>
      </c>
      <c r="K34" s="470">
        <f t="shared" ca="1" si="5"/>
        <v>1.04</v>
      </c>
      <c r="L34" s="470">
        <f t="shared" ca="1" si="5"/>
        <v>1.04</v>
      </c>
      <c r="M34" s="470">
        <f t="shared" ca="1" si="5"/>
        <v>1.02</v>
      </c>
      <c r="N34" s="162"/>
      <c r="O34" s="240" t="s">
        <v>82</v>
      </c>
      <c r="P34" s="478">
        <f t="shared" ca="1" si="6"/>
        <v>1.1811072</v>
      </c>
      <c r="Q34" s="478">
        <f t="shared" ca="1" si="1"/>
        <v>1.41732864</v>
      </c>
      <c r="R34" s="478">
        <f t="shared" ca="1" si="1"/>
        <v>2.1259929600000005</v>
      </c>
      <c r="S34" s="478">
        <f t="shared" ca="1" si="7"/>
        <v>1.1811072</v>
      </c>
      <c r="T34" s="478">
        <f t="shared" ca="1" si="2"/>
        <v>1.41732864</v>
      </c>
      <c r="U34" s="478">
        <f t="shared" ca="1" si="2"/>
        <v>2.1259929600000005</v>
      </c>
      <c r="V34" s="478">
        <f t="shared" ca="1" si="2"/>
        <v>3.4842662400000006</v>
      </c>
      <c r="W34" s="478">
        <f t="shared" ca="1" si="2"/>
        <v>5.5512038400000012</v>
      </c>
      <c r="X34" s="478">
        <f t="shared" ca="1" si="8"/>
        <v>1.1142684000000003</v>
      </c>
      <c r="Y34" s="478">
        <f t="shared" ca="1" si="3"/>
        <v>1.3371220800000001</v>
      </c>
      <c r="Z34" s="478">
        <f t="shared" ca="1" si="3"/>
        <v>2.00568312</v>
      </c>
      <c r="AA34" s="478">
        <f t="shared" ca="1" si="3"/>
        <v>3.2870917799999999</v>
      </c>
      <c r="AB34" s="478">
        <f t="shared" ca="1" si="3"/>
        <v>5.2370614800000004</v>
      </c>
      <c r="AC34" s="478">
        <f t="shared" ca="1" si="3"/>
        <v>5.6270554200000005</v>
      </c>
      <c r="AD34" s="478">
        <f t="shared" ca="1" si="3"/>
        <v>5.6270554200000005</v>
      </c>
      <c r="AE34" s="472"/>
      <c r="AF34" s="472" t="s">
        <v>82</v>
      </c>
      <c r="AG34" s="471">
        <f t="shared" ca="1" si="9"/>
        <v>0.63691484218100003</v>
      </c>
      <c r="AH34" s="471">
        <f t="shared" ca="1" si="10"/>
        <v>0.76429781061699997</v>
      </c>
      <c r="AI34" s="471">
        <f t="shared" ca="1" si="11"/>
        <v>1.1464467159259999</v>
      </c>
      <c r="AJ34" s="471">
        <f t="shared" ca="1" si="12"/>
        <v>0.63691484218100003</v>
      </c>
      <c r="AK34" s="471">
        <f t="shared" ca="1" si="13"/>
        <v>0.76429781061699997</v>
      </c>
      <c r="AL34" s="471">
        <f t="shared" ca="1" si="14"/>
        <v>1.1464467159259999</v>
      </c>
      <c r="AM34" s="471">
        <f t="shared" ca="1" si="15"/>
        <v>1.8788987844339999</v>
      </c>
      <c r="AN34" s="471">
        <f t="shared" ca="1" si="16"/>
        <v>2.9934997582520002</v>
      </c>
      <c r="AO34" s="471">
        <f t="shared" ca="1" si="17"/>
        <v>0.60087186170200002</v>
      </c>
      <c r="AP34" s="471">
        <f t="shared" ca="1" si="18"/>
        <v>0.72104623404199997</v>
      </c>
      <c r="AQ34" s="471">
        <f t="shared" ca="1" si="19"/>
        <v>1.081569351063</v>
      </c>
      <c r="AR34" s="471">
        <f t="shared" ca="1" si="20"/>
        <v>1.7725719920209999</v>
      </c>
      <c r="AS34" s="471">
        <f t="shared" ca="1" si="21"/>
        <v>2.8240977499989999</v>
      </c>
      <c r="AT34" s="471">
        <f t="shared" ca="1" si="22"/>
        <v>3.0344029015939999</v>
      </c>
      <c r="AU34" s="471">
        <f t="shared" ca="1" si="23"/>
        <v>3.0344029015939999</v>
      </c>
      <c r="AW34" s="472">
        <v>25.758205279200006</v>
      </c>
      <c r="AX34" s="473">
        <f t="shared" ca="1" si="24"/>
        <v>23.036680272148999</v>
      </c>
      <c r="AY34" s="258">
        <f t="shared" ca="1" si="25"/>
        <v>2.7215250070510066</v>
      </c>
    </row>
    <row r="35" spans="2:51" x14ac:dyDescent="0.2">
      <c r="B35" s="240">
        <v>5</v>
      </c>
      <c r="C35" s="240" t="s">
        <v>84</v>
      </c>
      <c r="D35" s="240" t="s">
        <v>85</v>
      </c>
      <c r="E35" s="240">
        <v>5</v>
      </c>
      <c r="F35" s="240" t="s">
        <v>33</v>
      </c>
      <c r="G35" s="240" t="s">
        <v>503</v>
      </c>
      <c r="H35" s="475">
        <f>IF(ISTEXT(VLOOKUP($C35,Exch!$D$11:$M$230,H$24,FALSE))=FALSE,VLOOKUP($C35,Exch!$D$11:$M$230,H$24,FALSE),VLOOKUP($C35,Exch!$D$11:$M$230,8,FALSE))</f>
        <v>1.377737472</v>
      </c>
      <c r="J35" s="240">
        <v>73</v>
      </c>
      <c r="K35" s="470">
        <f t="shared" ca="1" si="5"/>
        <v>1.04</v>
      </c>
      <c r="L35" s="470">
        <f t="shared" ca="1" si="5"/>
        <v>1.04</v>
      </c>
      <c r="M35" s="470">
        <f t="shared" ca="1" si="5"/>
        <v>1.02</v>
      </c>
      <c r="N35" s="162"/>
      <c r="O35" s="240" t="s">
        <v>84</v>
      </c>
      <c r="P35" s="478">
        <f t="shared" ca="1" si="6"/>
        <v>1.1248640000000001</v>
      </c>
      <c r="Q35" s="478">
        <f t="shared" ca="1" si="1"/>
        <v>1.1248640000000001</v>
      </c>
      <c r="R35" s="478">
        <f t="shared" ca="1" si="1"/>
        <v>1.1248640000000001</v>
      </c>
      <c r="S35" s="478">
        <f t="shared" ca="1" si="7"/>
        <v>2.2497280000000002</v>
      </c>
      <c r="T35" s="478">
        <f t="shared" ca="1" si="2"/>
        <v>2.2497280000000002</v>
      </c>
      <c r="U35" s="478">
        <f t="shared" ca="1" si="2"/>
        <v>2.2497280000000002</v>
      </c>
      <c r="V35" s="478">
        <f t="shared" ca="1" si="2"/>
        <v>2.2497280000000002</v>
      </c>
      <c r="W35" s="478">
        <f t="shared" ca="1" si="2"/>
        <v>2.2497280000000002</v>
      </c>
      <c r="X35" s="478">
        <f t="shared" ca="1" si="8"/>
        <v>9.550872</v>
      </c>
      <c r="Y35" s="478">
        <f t="shared" ca="1" si="3"/>
        <v>9.550872</v>
      </c>
      <c r="Z35" s="478">
        <f t="shared" ca="1" si="3"/>
        <v>9.550872</v>
      </c>
      <c r="AA35" s="478">
        <f t="shared" ca="1" si="3"/>
        <v>9.550872</v>
      </c>
      <c r="AB35" s="478">
        <f t="shared" ca="1" si="3"/>
        <v>9.550872</v>
      </c>
      <c r="AC35" s="478">
        <f t="shared" ca="1" si="3"/>
        <v>9.550872</v>
      </c>
      <c r="AD35" s="478">
        <f t="shared" ca="1" si="3"/>
        <v>9.550872</v>
      </c>
      <c r="AE35" s="472"/>
      <c r="AF35" s="472" t="s">
        <v>84</v>
      </c>
      <c r="AG35" s="471">
        <f t="shared" ca="1" si="9"/>
        <v>0.81645743319099995</v>
      </c>
      <c r="AH35" s="471">
        <f t="shared" ca="1" si="10"/>
        <v>0.81645743319099995</v>
      </c>
      <c r="AI35" s="471">
        <f t="shared" ca="1" si="11"/>
        <v>0.81645743319099995</v>
      </c>
      <c r="AJ35" s="471">
        <f t="shared" ca="1" si="12"/>
        <v>1.6329148663819999</v>
      </c>
      <c r="AK35" s="471">
        <f t="shared" ca="1" si="13"/>
        <v>1.6329148663819999</v>
      </c>
      <c r="AL35" s="471">
        <f t="shared" ca="1" si="14"/>
        <v>1.6329148663819999</v>
      </c>
      <c r="AM35" s="471">
        <f t="shared" ca="1" si="15"/>
        <v>1.6329148663819999</v>
      </c>
      <c r="AN35" s="471">
        <f t="shared" ca="1" si="16"/>
        <v>1.6329148663819999</v>
      </c>
      <c r="AO35" s="471">
        <f t="shared" ca="1" si="17"/>
        <v>6.9322873146040003</v>
      </c>
      <c r="AP35" s="471">
        <f t="shared" ca="1" si="18"/>
        <v>6.9322873146040003</v>
      </c>
      <c r="AQ35" s="471">
        <f t="shared" ca="1" si="19"/>
        <v>6.9322873146040003</v>
      </c>
      <c r="AR35" s="471">
        <f t="shared" ca="1" si="20"/>
        <v>6.9322873146040003</v>
      </c>
      <c r="AS35" s="471">
        <f t="shared" ca="1" si="21"/>
        <v>6.9322873146040003</v>
      </c>
      <c r="AT35" s="471">
        <f t="shared" ca="1" si="22"/>
        <v>6.9322873146040003</v>
      </c>
      <c r="AU35" s="471">
        <f t="shared" ca="1" si="23"/>
        <v>6.9322873146040003</v>
      </c>
      <c r="AW35" s="472">
        <v>57.847537591199988</v>
      </c>
      <c r="AX35" s="473">
        <f t="shared" ca="1" si="24"/>
        <v>59.139957833710994</v>
      </c>
      <c r="AY35" s="258">
        <f t="shared" ca="1" si="25"/>
        <v>-1.2924202425110067</v>
      </c>
    </row>
    <row r="36" spans="2:51" x14ac:dyDescent="0.2">
      <c r="B36" s="240">
        <v>6</v>
      </c>
      <c r="C36" s="240" t="s">
        <v>86</v>
      </c>
      <c r="D36" s="240" t="s">
        <v>87</v>
      </c>
      <c r="E36" s="240">
        <v>6</v>
      </c>
      <c r="F36" s="240" t="s">
        <v>33</v>
      </c>
      <c r="G36" s="240" t="s">
        <v>499</v>
      </c>
      <c r="H36" s="475">
        <f>IF(ISTEXT(VLOOKUP($C36,Exch!$D$11:$M$230,H$24,FALSE))=FALSE,VLOOKUP($C36,Exch!$D$11:$M$230,H$24,FALSE),VLOOKUP($C36,Exch!$D$11:$M$230,8,FALSE))</f>
        <v>1.25330694090271</v>
      </c>
      <c r="J36" s="240">
        <v>73</v>
      </c>
      <c r="K36" s="470">
        <f t="shared" ca="1" si="5"/>
        <v>1.04</v>
      </c>
      <c r="L36" s="470">
        <f t="shared" ca="1" si="5"/>
        <v>1.04</v>
      </c>
      <c r="M36" s="470">
        <f t="shared" ca="1" si="5"/>
        <v>1.02</v>
      </c>
      <c r="N36" s="162"/>
      <c r="O36" s="240" t="s">
        <v>86</v>
      </c>
      <c r="P36" s="488">
        <v>0.7</v>
      </c>
      <c r="Q36" s="488">
        <v>0.85</v>
      </c>
      <c r="R36" s="488">
        <v>1.45</v>
      </c>
      <c r="S36" s="488">
        <v>1.45</v>
      </c>
      <c r="T36" s="488">
        <v>1.45</v>
      </c>
      <c r="U36" s="488">
        <v>1.45</v>
      </c>
      <c r="V36" s="488">
        <v>1.45</v>
      </c>
      <c r="W36" s="488">
        <v>1.45</v>
      </c>
      <c r="X36" s="488">
        <v>2.6</v>
      </c>
      <c r="Y36" s="488">
        <v>2.6</v>
      </c>
      <c r="Z36" s="488">
        <v>2.6</v>
      </c>
      <c r="AA36" s="488">
        <v>2.6</v>
      </c>
      <c r="AB36" s="488">
        <v>4.8</v>
      </c>
      <c r="AC36" s="488">
        <v>4.8</v>
      </c>
      <c r="AD36" s="488">
        <v>4.8</v>
      </c>
      <c r="AE36" s="472"/>
      <c r="AF36" s="472" t="s">
        <v>86</v>
      </c>
      <c r="AG36" s="471">
        <f t="shared" si="9"/>
        <v>0.55852239954500005</v>
      </c>
      <c r="AH36" s="471">
        <f t="shared" si="10"/>
        <v>0.67820577087699996</v>
      </c>
      <c r="AI36" s="471">
        <f t="shared" si="11"/>
        <v>1.1569392562009999</v>
      </c>
      <c r="AJ36" s="471">
        <f t="shared" si="12"/>
        <v>1.1569392562009999</v>
      </c>
      <c r="AK36" s="471">
        <f t="shared" si="13"/>
        <v>1.1569392562009999</v>
      </c>
      <c r="AL36" s="471">
        <f t="shared" si="14"/>
        <v>1.1569392562009999</v>
      </c>
      <c r="AM36" s="471">
        <f t="shared" si="15"/>
        <v>1.1569392562009999</v>
      </c>
      <c r="AN36" s="471">
        <f t="shared" si="16"/>
        <v>1.1569392562009999</v>
      </c>
      <c r="AO36" s="471">
        <f t="shared" si="17"/>
        <v>2.07451176974</v>
      </c>
      <c r="AP36" s="471">
        <f t="shared" si="18"/>
        <v>2.07451176974</v>
      </c>
      <c r="AQ36" s="471">
        <f t="shared" si="19"/>
        <v>2.07451176974</v>
      </c>
      <c r="AR36" s="471">
        <f t="shared" si="20"/>
        <v>2.07451176974</v>
      </c>
      <c r="AS36" s="471">
        <f t="shared" si="21"/>
        <v>3.8298678825980002</v>
      </c>
      <c r="AT36" s="471">
        <f t="shared" si="22"/>
        <v>3.8298678825980002</v>
      </c>
      <c r="AU36" s="471">
        <f t="shared" si="23"/>
        <v>3.8298678825980002</v>
      </c>
      <c r="AW36" s="472">
        <v>30.969253099200003</v>
      </c>
      <c r="AX36" s="473">
        <f t="shared" si="24"/>
        <v>27.966014434381997</v>
      </c>
      <c r="AY36" s="258">
        <f t="shared" si="25"/>
        <v>3.0032386648180065</v>
      </c>
    </row>
    <row r="37" spans="2:51" x14ac:dyDescent="0.2">
      <c r="B37" s="240">
        <v>7</v>
      </c>
      <c r="C37" s="240" t="s">
        <v>88</v>
      </c>
      <c r="D37" s="240" t="s">
        <v>89</v>
      </c>
      <c r="E37" s="240">
        <v>7</v>
      </c>
      <c r="F37" s="240" t="s">
        <v>33</v>
      </c>
      <c r="G37" s="240" t="s">
        <v>504</v>
      </c>
      <c r="H37" s="475">
        <f>IF(ISTEXT(VLOOKUP($C37,Exch!$D$11:$M$230,H$24,FALSE))=FALSE,VLOOKUP($C37,Exch!$D$11:$M$230,H$24,FALSE),VLOOKUP($C37,Exch!$D$11:$M$230,8,FALSE))</f>
        <v>9.3415479917499997</v>
      </c>
      <c r="J37" s="240">
        <v>73</v>
      </c>
      <c r="K37" s="470">
        <f t="shared" ca="1" si="5"/>
        <v>1.04</v>
      </c>
      <c r="L37" s="470">
        <f t="shared" ca="1" si="5"/>
        <v>1.04</v>
      </c>
      <c r="M37" s="470">
        <f t="shared" ca="1" si="5"/>
        <v>1.02</v>
      </c>
      <c r="N37" s="162"/>
      <c r="O37" s="240" t="s">
        <v>88</v>
      </c>
      <c r="P37" s="478">
        <f t="shared" ca="1" si="6"/>
        <v>10.123775999999999</v>
      </c>
      <c r="Q37" s="478">
        <f t="shared" ca="1" si="1"/>
        <v>10.123775999999999</v>
      </c>
      <c r="R37" s="478">
        <f t="shared" ca="1" si="1"/>
        <v>20.247551999999999</v>
      </c>
      <c r="S37" s="478">
        <f t="shared" ca="1" si="7"/>
        <v>10.123775999999999</v>
      </c>
      <c r="T37" s="478">
        <f t="shared" ca="1" si="2"/>
        <v>10.123775999999999</v>
      </c>
      <c r="U37" s="478">
        <f t="shared" ca="1" si="2"/>
        <v>20.247551999999999</v>
      </c>
      <c r="V37" s="478">
        <f t="shared" ca="1" si="2"/>
        <v>31.496192000000001</v>
      </c>
      <c r="W37" s="478">
        <f t="shared" ca="1" si="2"/>
        <v>43.307264000000004</v>
      </c>
      <c r="X37" s="478">
        <f t="shared" ca="1" si="8"/>
        <v>9.550872</v>
      </c>
      <c r="Y37" s="478">
        <f t="shared" ca="1" si="3"/>
        <v>9.550872</v>
      </c>
      <c r="Z37" s="478">
        <f t="shared" ca="1" si="3"/>
        <v>19.101744</v>
      </c>
      <c r="AA37" s="478">
        <f t="shared" ca="1" si="3"/>
        <v>29.713824000000002</v>
      </c>
      <c r="AB37" s="478">
        <f t="shared" ca="1" si="3"/>
        <v>40.856508000000005</v>
      </c>
      <c r="AC37" s="478">
        <f t="shared" ca="1" si="3"/>
        <v>51.999192000000008</v>
      </c>
      <c r="AD37" s="478">
        <f t="shared" ca="1" si="3"/>
        <v>63.672480000000007</v>
      </c>
      <c r="AE37" s="472"/>
      <c r="AF37" s="472" t="s">
        <v>88</v>
      </c>
      <c r="AG37" s="471">
        <f t="shared" ca="1" si="9"/>
        <v>1.0837364437820001</v>
      </c>
      <c r="AH37" s="471">
        <f t="shared" ca="1" si="10"/>
        <v>1.0837364437820001</v>
      </c>
      <c r="AI37" s="471">
        <f t="shared" ca="1" si="11"/>
        <v>2.1674728875640001</v>
      </c>
      <c r="AJ37" s="471">
        <f t="shared" ca="1" si="12"/>
        <v>1.0837364437820001</v>
      </c>
      <c r="AK37" s="471">
        <f t="shared" ca="1" si="13"/>
        <v>1.0837364437820001</v>
      </c>
      <c r="AL37" s="471">
        <f t="shared" ca="1" si="14"/>
        <v>2.1674728875640001</v>
      </c>
      <c r="AM37" s="471">
        <f t="shared" ca="1" si="15"/>
        <v>3.3716244917670002</v>
      </c>
      <c r="AN37" s="471">
        <f t="shared" ca="1" si="16"/>
        <v>4.6359836761790003</v>
      </c>
      <c r="AO37" s="471">
        <f t="shared" ca="1" si="17"/>
        <v>1.0224078502230001</v>
      </c>
      <c r="AP37" s="471">
        <f t="shared" ca="1" si="18"/>
        <v>1.0224078502230001</v>
      </c>
      <c r="AQ37" s="471">
        <f t="shared" ca="1" si="19"/>
        <v>2.0448157004460001</v>
      </c>
      <c r="AR37" s="471">
        <f t="shared" ca="1" si="20"/>
        <v>3.1808244229159999</v>
      </c>
      <c r="AS37" s="471">
        <f t="shared" ca="1" si="21"/>
        <v>4.3736335815089999</v>
      </c>
      <c r="AT37" s="471">
        <f t="shared" ca="1" si="22"/>
        <v>5.5664427401029997</v>
      </c>
      <c r="AU37" s="471">
        <f t="shared" ca="1" si="23"/>
        <v>6.8160523348200002</v>
      </c>
      <c r="AW37" s="472">
        <v>43.571816172799998</v>
      </c>
      <c r="AX37" s="473">
        <f t="shared" ca="1" si="24"/>
        <v>40.704084198442004</v>
      </c>
      <c r="AY37" s="258">
        <f t="shared" ca="1" si="25"/>
        <v>2.8677319743579943</v>
      </c>
    </row>
    <row r="38" spans="2:51" x14ac:dyDescent="0.2">
      <c r="B38" s="240">
        <v>8</v>
      </c>
      <c r="C38" s="240" t="s">
        <v>90</v>
      </c>
      <c r="D38" s="240" t="s">
        <v>91</v>
      </c>
      <c r="E38" s="240">
        <v>8</v>
      </c>
      <c r="F38" s="240" t="s">
        <v>33</v>
      </c>
      <c r="G38" s="240" t="s">
        <v>499</v>
      </c>
      <c r="H38" s="475">
        <f>IF(ISTEXT(VLOOKUP($C38,Exch!$D$11:$M$230,H$24,FALSE))=FALSE,VLOOKUP($C38,Exch!$D$11:$M$230,H$24,FALSE),VLOOKUP($C38,Exch!$D$11:$M$230,8,FALSE))</f>
        <v>1.25330694090271</v>
      </c>
      <c r="J38" s="240">
        <v>73</v>
      </c>
      <c r="K38" s="470">
        <f t="shared" ca="1" si="5"/>
        <v>1.04</v>
      </c>
      <c r="L38" s="470">
        <f t="shared" ca="1" si="5"/>
        <v>1.04</v>
      </c>
      <c r="M38" s="470">
        <f t="shared" ca="1" si="5"/>
        <v>1.02</v>
      </c>
      <c r="N38" s="162"/>
      <c r="O38" s="240" t="s">
        <v>90</v>
      </c>
      <c r="P38" s="478">
        <f t="shared" ca="1" si="6"/>
        <v>0.41619968000000007</v>
      </c>
      <c r="Q38" s="478">
        <f t="shared" ca="1" si="1"/>
        <v>0.58492928000000011</v>
      </c>
      <c r="R38" s="478">
        <f t="shared" ca="1" si="1"/>
        <v>1.0123776000000002</v>
      </c>
      <c r="S38" s="478">
        <f t="shared" ca="1" si="7"/>
        <v>0.41619968000000007</v>
      </c>
      <c r="T38" s="478">
        <f t="shared" ca="1" si="2"/>
        <v>0.58492928000000011</v>
      </c>
      <c r="U38" s="478">
        <f t="shared" ca="1" si="2"/>
        <v>1.0123776000000002</v>
      </c>
      <c r="V38" s="478">
        <f t="shared" ca="1" si="2"/>
        <v>2.2497280000000002</v>
      </c>
      <c r="W38" s="478">
        <f t="shared" ca="1" si="2"/>
        <v>2.2497280000000002</v>
      </c>
      <c r="X38" s="478">
        <f t="shared" ca="1" si="8"/>
        <v>0.39264696000000004</v>
      </c>
      <c r="Y38" s="478">
        <f t="shared" ca="1" si="3"/>
        <v>0.55182816000000001</v>
      </c>
      <c r="Z38" s="478">
        <f t="shared" ca="1" si="3"/>
        <v>0.95508720000000014</v>
      </c>
      <c r="AA38" s="478">
        <f t="shared" ca="1" si="3"/>
        <v>2.1224159999999999</v>
      </c>
      <c r="AB38" s="478">
        <f t="shared" ca="1" si="3"/>
        <v>2.1224159999999999</v>
      </c>
      <c r="AC38" s="478">
        <f t="shared" ca="1" si="3"/>
        <v>4.775436</v>
      </c>
      <c r="AD38" s="478">
        <f t="shared" ca="1" si="3"/>
        <v>5.4121608000000005</v>
      </c>
      <c r="AE38" s="472"/>
      <c r="AF38" s="472" t="s">
        <v>90</v>
      </c>
      <c r="AG38" s="471">
        <f t="shared" ca="1" si="9"/>
        <v>0.332081205662</v>
      </c>
      <c r="AH38" s="471">
        <f t="shared" ca="1" si="10"/>
        <v>0.46670872147100001</v>
      </c>
      <c r="AI38" s="471">
        <f t="shared" ca="1" si="11"/>
        <v>0.80776509485400005</v>
      </c>
      <c r="AJ38" s="471">
        <f t="shared" ca="1" si="12"/>
        <v>0.332081205662</v>
      </c>
      <c r="AK38" s="471">
        <f t="shared" ca="1" si="13"/>
        <v>0.46670872147100001</v>
      </c>
      <c r="AL38" s="471">
        <f t="shared" ca="1" si="14"/>
        <v>0.80776509485400005</v>
      </c>
      <c r="AM38" s="471">
        <f t="shared" ca="1" si="15"/>
        <v>1.7950335441209999</v>
      </c>
      <c r="AN38" s="471">
        <f t="shared" ca="1" si="16"/>
        <v>1.7950335441209999</v>
      </c>
      <c r="AO38" s="471">
        <f t="shared" ca="1" si="17"/>
        <v>0.31328874610500002</v>
      </c>
      <c r="AP38" s="471">
        <f t="shared" ca="1" si="18"/>
        <v>0.44029769722899997</v>
      </c>
      <c r="AQ38" s="471">
        <f t="shared" ca="1" si="19"/>
        <v>0.76205370674200001</v>
      </c>
      <c r="AR38" s="471">
        <f t="shared" ca="1" si="20"/>
        <v>1.693452681648</v>
      </c>
      <c r="AS38" s="471">
        <f t="shared" ca="1" si="21"/>
        <v>1.693452681648</v>
      </c>
      <c r="AT38" s="471">
        <f t="shared" ca="1" si="22"/>
        <v>3.8102685337079998</v>
      </c>
      <c r="AU38" s="471">
        <f t="shared" ca="1" si="23"/>
        <v>4.3183043382030002</v>
      </c>
      <c r="AW38" s="472">
        <v>21.2043659128</v>
      </c>
      <c r="AX38" s="473">
        <f t="shared" ca="1" si="24"/>
        <v>19.834295517499001</v>
      </c>
      <c r="AY38" s="258">
        <f t="shared" ca="1" si="25"/>
        <v>1.3700703953009992</v>
      </c>
    </row>
    <row r="39" spans="2:51" x14ac:dyDescent="0.2">
      <c r="B39" s="240">
        <v>9</v>
      </c>
      <c r="C39" s="240" t="s">
        <v>92</v>
      </c>
      <c r="D39" s="240" t="s">
        <v>93</v>
      </c>
      <c r="E39" s="240">
        <v>9</v>
      </c>
      <c r="F39" s="240" t="s">
        <v>33</v>
      </c>
      <c r="G39" s="240" t="s">
        <v>499</v>
      </c>
      <c r="H39" s="475">
        <f>IF(ISTEXT(VLOOKUP($C39,Exch!$D$11:$M$230,H$24,FALSE))=FALSE,VLOOKUP($C39,Exch!$D$11:$M$230,H$24,FALSE),VLOOKUP($C39,Exch!$D$11:$M$230,8,FALSE))</f>
        <v>1.25330694090271</v>
      </c>
      <c r="J39" s="240">
        <v>73</v>
      </c>
      <c r="K39" s="470">
        <f t="shared" ca="1" si="5"/>
        <v>1.04</v>
      </c>
      <c r="L39" s="470">
        <f t="shared" ca="1" si="5"/>
        <v>1.04</v>
      </c>
      <c r="M39" s="470">
        <f t="shared" ca="1" si="5"/>
        <v>1.02</v>
      </c>
      <c r="N39" s="162"/>
      <c r="O39" s="240" t="s">
        <v>92</v>
      </c>
      <c r="P39" s="478">
        <f t="shared" ca="1" si="6"/>
        <v>1.1248640000000001</v>
      </c>
      <c r="Q39" s="478">
        <f t="shared" ca="1" si="1"/>
        <v>1.1248640000000001</v>
      </c>
      <c r="R39" s="478">
        <f t="shared" ca="1" si="1"/>
        <v>1.1248640000000001</v>
      </c>
      <c r="S39" s="478">
        <f t="shared" ca="1" si="7"/>
        <v>1.1248640000000001</v>
      </c>
      <c r="T39" s="478">
        <f t="shared" ca="1" si="2"/>
        <v>1.1248640000000001</v>
      </c>
      <c r="U39" s="478">
        <f t="shared" ca="1" si="2"/>
        <v>1.5748096</v>
      </c>
      <c r="V39" s="478">
        <f t="shared" ca="1" si="2"/>
        <v>2.2497280000000002</v>
      </c>
      <c r="W39" s="478">
        <f t="shared" ca="1" si="2"/>
        <v>4.4994560000000003</v>
      </c>
      <c r="X39" s="478">
        <f t="shared" ca="1" si="8"/>
        <v>5.3060400000000003</v>
      </c>
      <c r="Y39" s="478">
        <f t="shared" ca="1" si="3"/>
        <v>5.3060400000000003</v>
      </c>
      <c r="Z39" s="478">
        <f t="shared" ca="1" si="3"/>
        <v>5.3060400000000003</v>
      </c>
      <c r="AA39" s="478">
        <f t="shared" ca="1" si="3"/>
        <v>5.3060400000000003</v>
      </c>
      <c r="AB39" s="478">
        <f t="shared" ca="1" si="3"/>
        <v>9.0202680000000015</v>
      </c>
      <c r="AC39" s="478">
        <f t="shared" ca="1" si="3"/>
        <v>12.203892000000002</v>
      </c>
      <c r="AD39" s="478">
        <f t="shared" ca="1" si="3"/>
        <v>18.57114</v>
      </c>
      <c r="AE39" s="472"/>
      <c r="AF39" s="472" t="s">
        <v>92</v>
      </c>
      <c r="AG39" s="471">
        <f t="shared" ca="1" si="9"/>
        <v>0.89751677206000002</v>
      </c>
      <c r="AH39" s="471">
        <f t="shared" ca="1" si="10"/>
        <v>0.89751677206000002</v>
      </c>
      <c r="AI39" s="471">
        <f t="shared" ca="1" si="11"/>
        <v>0.89751677206000002</v>
      </c>
      <c r="AJ39" s="471">
        <f t="shared" ca="1" si="12"/>
        <v>0.89751677206000002</v>
      </c>
      <c r="AK39" s="471">
        <f t="shared" ca="1" si="13"/>
        <v>0.89751677206000002</v>
      </c>
      <c r="AL39" s="471">
        <f t="shared" ca="1" si="14"/>
        <v>1.2565234808850001</v>
      </c>
      <c r="AM39" s="471">
        <f t="shared" ca="1" si="15"/>
        <v>1.7950335441209999</v>
      </c>
      <c r="AN39" s="471">
        <f t="shared" ca="1" si="16"/>
        <v>3.5900670882419998</v>
      </c>
      <c r="AO39" s="471">
        <f t="shared" ca="1" si="17"/>
        <v>4.2336317041209997</v>
      </c>
      <c r="AP39" s="471">
        <f t="shared" ca="1" si="18"/>
        <v>4.2336317041209997</v>
      </c>
      <c r="AQ39" s="471">
        <f t="shared" ca="1" si="19"/>
        <v>4.2336317041209997</v>
      </c>
      <c r="AR39" s="471">
        <f t="shared" ca="1" si="20"/>
        <v>4.2336317041209997</v>
      </c>
      <c r="AS39" s="471">
        <f t="shared" ca="1" si="21"/>
        <v>7.1971738970050003</v>
      </c>
      <c r="AT39" s="471">
        <f t="shared" ca="1" si="22"/>
        <v>9.7373529194770008</v>
      </c>
      <c r="AU39" s="471">
        <f t="shared" ca="1" si="23"/>
        <v>14.817710964422</v>
      </c>
      <c r="AW39" s="472">
        <v>63.947935364000003</v>
      </c>
      <c r="AX39" s="473">
        <f t="shared" ca="1" si="24"/>
        <v>59.81597257093599</v>
      </c>
      <c r="AY39" s="258">
        <f t="shared" ca="1" si="25"/>
        <v>4.1319627930640124</v>
      </c>
    </row>
    <row r="40" spans="2:51" x14ac:dyDescent="0.2">
      <c r="B40" s="240">
        <v>10</v>
      </c>
      <c r="C40" s="240" t="s">
        <v>462</v>
      </c>
      <c r="D40" s="240" t="s">
        <v>463</v>
      </c>
      <c r="E40" s="240">
        <v>10</v>
      </c>
      <c r="F40" s="240" t="s">
        <v>33</v>
      </c>
      <c r="G40" s="240" t="s">
        <v>504</v>
      </c>
      <c r="H40" s="475">
        <f>IF(ISTEXT(VLOOKUP($C40,Exch!$D$11:$M$230,H$24,FALSE))=FALSE,VLOOKUP($C40,Exch!$D$11:$M$230,H$24,FALSE),VLOOKUP($C40,Exch!$D$11:$M$230,8,FALSE))</f>
        <v>9.3415479917499997</v>
      </c>
      <c r="J40" s="240">
        <v>73</v>
      </c>
      <c r="K40" s="470">
        <f t="shared" ca="1" si="5"/>
        <v>1.04</v>
      </c>
      <c r="L40" s="470">
        <f t="shared" ca="1" si="5"/>
        <v>1.04</v>
      </c>
      <c r="M40" s="470">
        <f t="shared" ca="1" si="5"/>
        <v>1.02</v>
      </c>
      <c r="N40" s="162"/>
      <c r="O40" s="240" t="s">
        <v>462</v>
      </c>
      <c r="P40" s="478">
        <f t="shared" ca="1" si="6"/>
        <v>6.1867520000000011</v>
      </c>
      <c r="Q40" s="478">
        <f t="shared" ca="1" si="1"/>
        <v>10.123775999999999</v>
      </c>
      <c r="R40" s="478">
        <f t="shared" ca="1" si="1"/>
        <v>10.123775999999999</v>
      </c>
      <c r="S40" s="478">
        <f t="shared" ca="1" si="7"/>
        <v>6.1867520000000011</v>
      </c>
      <c r="T40" s="478">
        <f t="shared" ca="1" si="2"/>
        <v>10.123775999999999</v>
      </c>
      <c r="U40" s="478">
        <f t="shared" ca="1" si="2"/>
        <v>10.123775999999999</v>
      </c>
      <c r="V40" s="478">
        <f t="shared" ca="1" si="2"/>
        <v>15.748096</v>
      </c>
      <c r="W40" s="478">
        <f t="shared" ca="1" si="2"/>
        <v>28.121600000000001</v>
      </c>
      <c r="X40" s="478">
        <f t="shared" ca="1" si="8"/>
        <v>5.8366440000000006</v>
      </c>
      <c r="Y40" s="478">
        <f t="shared" ca="1" si="3"/>
        <v>9.550872</v>
      </c>
      <c r="Z40" s="478">
        <f t="shared" ca="1" si="3"/>
        <v>9.550872</v>
      </c>
      <c r="AA40" s="478">
        <f t="shared" ca="1" si="3"/>
        <v>14.856912000000001</v>
      </c>
      <c r="AB40" s="478">
        <f t="shared" ca="1" si="3"/>
        <v>26.530200000000001</v>
      </c>
      <c r="AC40" s="478">
        <f t="shared" ca="1" si="3"/>
        <v>37.14228</v>
      </c>
      <c r="AD40" s="478">
        <f t="shared" ca="1" si="3"/>
        <v>47.754359999999998</v>
      </c>
      <c r="AE40" s="472"/>
      <c r="AF40" s="472" t="s">
        <v>462</v>
      </c>
      <c r="AG40" s="471">
        <f t="shared" ca="1" si="9"/>
        <v>0.66228338231100004</v>
      </c>
      <c r="AH40" s="471">
        <f t="shared" ca="1" si="10"/>
        <v>1.0837364437820001</v>
      </c>
      <c r="AI40" s="471">
        <f t="shared" ca="1" si="11"/>
        <v>1.0837364437820001</v>
      </c>
      <c r="AJ40" s="471">
        <f t="shared" ca="1" si="12"/>
        <v>0.66228338231100004</v>
      </c>
      <c r="AK40" s="471">
        <f t="shared" ca="1" si="13"/>
        <v>1.0837364437820001</v>
      </c>
      <c r="AL40" s="471">
        <f t="shared" ca="1" si="14"/>
        <v>1.0837364437820001</v>
      </c>
      <c r="AM40" s="471">
        <f t="shared" ca="1" si="15"/>
        <v>1.685812245883</v>
      </c>
      <c r="AN40" s="471">
        <f t="shared" ca="1" si="16"/>
        <v>3.010379010506</v>
      </c>
      <c r="AO40" s="471">
        <f t="shared" ca="1" si="17"/>
        <v>0.62480479735799999</v>
      </c>
      <c r="AP40" s="471">
        <f t="shared" ca="1" si="18"/>
        <v>1.0224078502230001</v>
      </c>
      <c r="AQ40" s="471">
        <f t="shared" ca="1" si="19"/>
        <v>1.0224078502230001</v>
      </c>
      <c r="AR40" s="471">
        <f t="shared" ca="1" si="20"/>
        <v>1.5904122114579999</v>
      </c>
      <c r="AS40" s="471">
        <f t="shared" ca="1" si="21"/>
        <v>2.8400218061750002</v>
      </c>
      <c r="AT40" s="471">
        <f t="shared" ca="1" si="22"/>
        <v>3.976030528645</v>
      </c>
      <c r="AU40" s="471">
        <f t="shared" ca="1" si="23"/>
        <v>5.1120392511150001</v>
      </c>
      <c r="AW40" s="472">
        <v>28.414206028000002</v>
      </c>
      <c r="AX40" s="473">
        <f t="shared" ca="1" si="24"/>
        <v>26.543828091336003</v>
      </c>
      <c r="AY40" s="258">
        <f t="shared" ca="1" si="25"/>
        <v>1.8703779366639992</v>
      </c>
    </row>
    <row r="41" spans="2:51" x14ac:dyDescent="0.2">
      <c r="B41" s="240">
        <v>11</v>
      </c>
      <c r="C41" s="240" t="s">
        <v>94</v>
      </c>
      <c r="D41" s="240" t="s">
        <v>95</v>
      </c>
      <c r="E41" s="240">
        <v>11</v>
      </c>
      <c r="F41" s="240" t="s">
        <v>33</v>
      </c>
      <c r="G41" s="240" t="s">
        <v>499</v>
      </c>
      <c r="H41" s="475">
        <f>IF(ISTEXT(VLOOKUP($C41,Exch!$D$11:$M$230,H$24,FALSE))=FALSE,VLOOKUP($C41,Exch!$D$11:$M$230,H$24,FALSE),VLOOKUP($C41,Exch!$D$11:$M$230,8,FALSE))</f>
        <v>1.25330694090271</v>
      </c>
      <c r="J41" s="240">
        <v>73</v>
      </c>
      <c r="K41" s="470">
        <f t="shared" ca="1" si="5"/>
        <v>1.04</v>
      </c>
      <c r="L41" s="470">
        <f t="shared" ca="1" si="5"/>
        <v>1.04</v>
      </c>
      <c r="M41" s="470">
        <f t="shared" ca="1" si="5"/>
        <v>1.02</v>
      </c>
      <c r="N41" s="162"/>
      <c r="O41" s="240" t="s">
        <v>94</v>
      </c>
      <c r="P41" s="478">
        <f t="shared" ca="1" si="6"/>
        <v>0.71991296000000005</v>
      </c>
      <c r="Q41" s="478">
        <f t="shared" ca="1" si="1"/>
        <v>1.1698585600000002</v>
      </c>
      <c r="R41" s="478">
        <f t="shared" ca="1" si="1"/>
        <v>1.7435392000000003</v>
      </c>
      <c r="S41" s="478">
        <f t="shared" ca="1" si="7"/>
        <v>0.71991296000000005</v>
      </c>
      <c r="T41" s="478">
        <f t="shared" ca="1" si="2"/>
        <v>1.1698585600000002</v>
      </c>
      <c r="U41" s="478">
        <f t="shared" ca="1" si="2"/>
        <v>1.7435392000000003</v>
      </c>
      <c r="V41" s="478">
        <f t="shared" ca="1" si="2"/>
        <v>2.8571545600000001</v>
      </c>
      <c r="W41" s="478">
        <f t="shared" ca="1" si="2"/>
        <v>3.8807808000000006</v>
      </c>
      <c r="X41" s="478">
        <f t="shared" ca="1" si="8"/>
        <v>0.67917312000000007</v>
      </c>
      <c r="Y41" s="478">
        <f t="shared" ca="1" si="3"/>
        <v>1.10365632</v>
      </c>
      <c r="Z41" s="478">
        <f t="shared" ca="1" si="3"/>
        <v>1.6448724000000001</v>
      </c>
      <c r="AA41" s="478">
        <f t="shared" ca="1" si="3"/>
        <v>2.6954683200000003</v>
      </c>
      <c r="AB41" s="478">
        <f t="shared" ca="1" si="3"/>
        <v>3.6611676000000002</v>
      </c>
      <c r="AC41" s="478">
        <f t="shared" ca="1" si="3"/>
        <v>4.75421184</v>
      </c>
      <c r="AD41" s="478">
        <f t="shared" ca="1" si="3"/>
        <v>6.1337822400000004</v>
      </c>
      <c r="AE41" s="472"/>
      <c r="AF41" s="472" t="s">
        <v>94</v>
      </c>
      <c r="AG41" s="471">
        <f t="shared" ca="1" si="9"/>
        <v>0.57441073411900001</v>
      </c>
      <c r="AH41" s="471">
        <f t="shared" ca="1" si="10"/>
        <v>0.933417442943</v>
      </c>
      <c r="AI41" s="471">
        <f t="shared" ca="1" si="11"/>
        <v>1.3911509966940001</v>
      </c>
      <c r="AJ41" s="471">
        <f t="shared" ca="1" si="12"/>
        <v>0.57441073411900001</v>
      </c>
      <c r="AK41" s="471">
        <f t="shared" ca="1" si="13"/>
        <v>0.933417442943</v>
      </c>
      <c r="AL41" s="471">
        <f t="shared" ca="1" si="14"/>
        <v>1.3911509966940001</v>
      </c>
      <c r="AM41" s="471">
        <f t="shared" ca="1" si="15"/>
        <v>2.2796926010340002</v>
      </c>
      <c r="AN41" s="471">
        <f t="shared" ca="1" si="16"/>
        <v>3.0964328636089999</v>
      </c>
      <c r="AO41" s="471">
        <f t="shared" ca="1" si="17"/>
        <v>0.54190485812699996</v>
      </c>
      <c r="AP41" s="471">
        <f t="shared" ca="1" si="18"/>
        <v>0.88059539445699997</v>
      </c>
      <c r="AQ41" s="471">
        <f t="shared" ca="1" si="19"/>
        <v>1.3124258282770001</v>
      </c>
      <c r="AR41" s="471">
        <f t="shared" ca="1" si="20"/>
        <v>2.1506849056930002</v>
      </c>
      <c r="AS41" s="471">
        <f t="shared" ca="1" si="21"/>
        <v>2.921205875843</v>
      </c>
      <c r="AT41" s="471">
        <f t="shared" ca="1" si="22"/>
        <v>3.7933340068920001</v>
      </c>
      <c r="AU41" s="471">
        <f t="shared" ca="1" si="23"/>
        <v>4.894078249963</v>
      </c>
      <c r="AW41" s="472">
        <v>29.579612046400001</v>
      </c>
      <c r="AX41" s="473">
        <f t="shared" ca="1" si="24"/>
        <v>27.668312931407002</v>
      </c>
      <c r="AY41" s="258">
        <f t="shared" ca="1" si="25"/>
        <v>1.9112991149929996</v>
      </c>
    </row>
    <row r="42" spans="2:51" x14ac:dyDescent="0.2">
      <c r="B42" s="240">
        <v>12</v>
      </c>
      <c r="C42" s="240" t="s">
        <v>96</v>
      </c>
      <c r="D42" s="240" t="s">
        <v>97</v>
      </c>
      <c r="E42" s="240">
        <v>12</v>
      </c>
      <c r="F42" s="240" t="s">
        <v>33</v>
      </c>
      <c r="G42" s="240" t="s">
        <v>505</v>
      </c>
      <c r="H42" s="475">
        <f>IF(ISTEXT(VLOOKUP($C42,Exch!$D$11:$M$230,H$24,FALSE))=FALSE,VLOOKUP($C42,Exch!$D$11:$M$230,H$24,FALSE),VLOOKUP($C42,Exch!$D$11:$M$230,8,FALSE))</f>
        <v>0.97753746620884829</v>
      </c>
      <c r="J42" s="240">
        <v>73</v>
      </c>
      <c r="K42" s="470">
        <f t="shared" ca="1" si="5"/>
        <v>1.04</v>
      </c>
      <c r="L42" s="470">
        <f t="shared" ca="1" si="5"/>
        <v>1.04</v>
      </c>
      <c r="M42" s="470">
        <f t="shared" ca="1" si="5"/>
        <v>1.02</v>
      </c>
      <c r="N42" s="162"/>
      <c r="O42" s="240" t="s">
        <v>96</v>
      </c>
      <c r="P42" s="478">
        <f t="shared" ca="1" si="6"/>
        <v>0.69741568000000009</v>
      </c>
      <c r="Q42" s="478">
        <f t="shared" ca="1" si="1"/>
        <v>0.69741568000000009</v>
      </c>
      <c r="R42" s="478">
        <f t="shared" ca="1" si="1"/>
        <v>0.69741568000000009</v>
      </c>
      <c r="S42" s="478">
        <f t="shared" ca="1" si="7"/>
        <v>1.0461235200000001</v>
      </c>
      <c r="T42" s="478">
        <f t="shared" ca="1" si="2"/>
        <v>1.0461235200000001</v>
      </c>
      <c r="U42" s="478">
        <f t="shared" ca="1" si="2"/>
        <v>1.0461235200000001</v>
      </c>
      <c r="V42" s="478">
        <f t="shared" ca="1" si="2"/>
        <v>1.3948313600000002</v>
      </c>
      <c r="W42" s="478">
        <f t="shared" ca="1" si="2"/>
        <v>1.3948313600000002</v>
      </c>
      <c r="X42" s="478">
        <f t="shared" ca="1" si="8"/>
        <v>3.3958656000000005</v>
      </c>
      <c r="Y42" s="478">
        <f t="shared" ca="1" si="3"/>
        <v>3.3958656000000005</v>
      </c>
      <c r="Z42" s="478">
        <f t="shared" ca="1" si="3"/>
        <v>3.3958656000000005</v>
      </c>
      <c r="AA42" s="478">
        <f t="shared" ca="1" si="3"/>
        <v>3.3958656000000005</v>
      </c>
      <c r="AB42" s="478">
        <f t="shared" ca="1" si="3"/>
        <v>3.3958656000000005</v>
      </c>
      <c r="AC42" s="478">
        <f t="shared" ca="1" si="3"/>
        <v>3.3958656000000005</v>
      </c>
      <c r="AD42" s="478">
        <f t="shared" ca="1" si="3"/>
        <v>5.7835836</v>
      </c>
      <c r="AE42" s="472"/>
      <c r="AF42" s="472" t="s">
        <v>96</v>
      </c>
      <c r="AG42" s="471">
        <f t="shared" ca="1" si="9"/>
        <v>0.71344138113199995</v>
      </c>
      <c r="AH42" s="471">
        <f t="shared" ca="1" si="10"/>
        <v>0.71344138113199995</v>
      </c>
      <c r="AI42" s="471">
        <f t="shared" ca="1" si="11"/>
        <v>0.71344138113199995</v>
      </c>
      <c r="AJ42" s="471">
        <f t="shared" ca="1" si="12"/>
        <v>1.070162071698</v>
      </c>
      <c r="AK42" s="471">
        <f t="shared" ca="1" si="13"/>
        <v>1.070162071698</v>
      </c>
      <c r="AL42" s="471">
        <f t="shared" ca="1" si="14"/>
        <v>1.070162071698</v>
      </c>
      <c r="AM42" s="471">
        <f t="shared" ca="1" si="15"/>
        <v>1.426882762263</v>
      </c>
      <c r="AN42" s="471">
        <f t="shared" ca="1" si="16"/>
        <v>1.426882762263</v>
      </c>
      <c r="AO42" s="471">
        <f t="shared" ca="1" si="17"/>
        <v>3.4738981546869998</v>
      </c>
      <c r="AP42" s="471">
        <f t="shared" ca="1" si="18"/>
        <v>3.4738981546869998</v>
      </c>
      <c r="AQ42" s="471">
        <f t="shared" ca="1" si="19"/>
        <v>3.4738981546869998</v>
      </c>
      <c r="AR42" s="471">
        <f t="shared" ca="1" si="20"/>
        <v>3.4738981546869998</v>
      </c>
      <c r="AS42" s="471">
        <f t="shared" ca="1" si="21"/>
        <v>3.4738981546869998</v>
      </c>
      <c r="AT42" s="471">
        <f t="shared" ca="1" si="22"/>
        <v>3.4738981546869998</v>
      </c>
      <c r="AU42" s="471">
        <f t="shared" ca="1" si="23"/>
        <v>5.9164827947010004</v>
      </c>
      <c r="AW42" s="472">
        <v>36.503188436800002</v>
      </c>
      <c r="AX42" s="473">
        <f t="shared" ca="1" si="24"/>
        <v>34.964447605838998</v>
      </c>
      <c r="AY42" s="258">
        <f t="shared" ca="1" si="25"/>
        <v>1.5387408309610038</v>
      </c>
    </row>
    <row r="43" spans="2:51" x14ac:dyDescent="0.2">
      <c r="B43" s="240">
        <v>13</v>
      </c>
      <c r="C43" s="240" t="s">
        <v>464</v>
      </c>
      <c r="D43" s="240" t="s">
        <v>465</v>
      </c>
      <c r="E43" s="240">
        <v>13</v>
      </c>
      <c r="F43" s="240" t="s">
        <v>33</v>
      </c>
      <c r="G43" s="240" t="s">
        <v>504</v>
      </c>
      <c r="H43" s="475">
        <f>IF(ISTEXT(VLOOKUP($C43,Exch!$D$11:$M$230,H$24,FALSE))=FALSE,VLOOKUP($C43,Exch!$D$11:$M$230,H$24,FALSE),VLOOKUP($C43,Exch!$D$11:$M$230,8,FALSE))</f>
        <v>9.3415479917499997</v>
      </c>
      <c r="J43" s="240">
        <v>73</v>
      </c>
      <c r="K43" s="470">
        <f t="shared" ca="1" si="5"/>
        <v>1.04</v>
      </c>
      <c r="L43" s="470">
        <f t="shared" ca="1" si="5"/>
        <v>1.04</v>
      </c>
      <c r="M43" s="470">
        <f t="shared" ca="1" si="5"/>
        <v>1.02</v>
      </c>
      <c r="N43" s="162"/>
      <c r="O43" s="240" t="s">
        <v>464</v>
      </c>
      <c r="P43" s="478">
        <f t="shared" ca="1" si="6"/>
        <v>6.1867520000000011</v>
      </c>
      <c r="Q43" s="478">
        <f t="shared" ca="1" si="1"/>
        <v>10.967424000000001</v>
      </c>
      <c r="R43" s="478">
        <f t="shared" ca="1" si="1"/>
        <v>10.967424000000001</v>
      </c>
      <c r="S43" s="478">
        <f t="shared" ca="1" si="7"/>
        <v>6.1867520000000011</v>
      </c>
      <c r="T43" s="478">
        <f t="shared" ca="1" si="2"/>
        <v>10.967424000000001</v>
      </c>
      <c r="U43" s="478">
        <f t="shared" ca="1" si="2"/>
        <v>10.967424000000001</v>
      </c>
      <c r="V43" s="478">
        <f t="shared" ca="1" si="2"/>
        <v>21.934848000000002</v>
      </c>
      <c r="W43" s="478">
        <f t="shared" ca="1" si="2"/>
        <v>41.057535999999999</v>
      </c>
      <c r="X43" s="478">
        <f t="shared" ca="1" si="8"/>
        <v>5.8366440000000006</v>
      </c>
      <c r="Y43" s="478">
        <f t="shared" ca="1" si="3"/>
        <v>10.346778</v>
      </c>
      <c r="Z43" s="478">
        <f t="shared" ca="1" si="3"/>
        <v>10.346778</v>
      </c>
      <c r="AA43" s="478">
        <f t="shared" ca="1" si="3"/>
        <v>20.693556000000001</v>
      </c>
      <c r="AB43" s="478">
        <f t="shared" ca="1" si="3"/>
        <v>62.08066800000001</v>
      </c>
      <c r="AC43" s="478">
        <f t="shared" ca="1" si="3"/>
        <v>62.08066800000001</v>
      </c>
      <c r="AD43" s="478">
        <f t="shared" ca="1" si="3"/>
        <v>96.569928000000019</v>
      </c>
      <c r="AE43" s="472"/>
      <c r="AF43" s="472" t="s">
        <v>464</v>
      </c>
      <c r="AG43" s="471">
        <f t="shared" ca="1" si="9"/>
        <v>0.66228338231100004</v>
      </c>
      <c r="AH43" s="471">
        <f t="shared" ca="1" si="10"/>
        <v>1.1740478140970001</v>
      </c>
      <c r="AI43" s="471">
        <f t="shared" ca="1" si="11"/>
        <v>1.1740478140970001</v>
      </c>
      <c r="AJ43" s="471">
        <f t="shared" ca="1" si="12"/>
        <v>0.66228338231100004</v>
      </c>
      <c r="AK43" s="471">
        <f t="shared" ca="1" si="13"/>
        <v>1.1740478140970001</v>
      </c>
      <c r="AL43" s="471">
        <f t="shared" ca="1" si="14"/>
        <v>1.1740478140970001</v>
      </c>
      <c r="AM43" s="471">
        <f t="shared" ca="1" si="15"/>
        <v>2.3480956281949998</v>
      </c>
      <c r="AN43" s="471">
        <f t="shared" ca="1" si="16"/>
        <v>4.3951533553389996</v>
      </c>
      <c r="AO43" s="471">
        <f t="shared" ca="1" si="17"/>
        <v>0.62480479735799999</v>
      </c>
      <c r="AP43" s="471">
        <f t="shared" ca="1" si="18"/>
        <v>1.107608504408</v>
      </c>
      <c r="AQ43" s="471">
        <f t="shared" ca="1" si="19"/>
        <v>1.107608504408</v>
      </c>
      <c r="AR43" s="471">
        <f t="shared" ca="1" si="20"/>
        <v>2.2152170088159999</v>
      </c>
      <c r="AS43" s="471">
        <f t="shared" ca="1" si="21"/>
        <v>6.6456510264490003</v>
      </c>
      <c r="AT43" s="471">
        <f t="shared" ca="1" si="22"/>
        <v>6.6456510264490003</v>
      </c>
      <c r="AU43" s="471">
        <f t="shared" ca="1" si="23"/>
        <v>10.337679374477</v>
      </c>
      <c r="AW43" s="472">
        <v>44.369027276799997</v>
      </c>
      <c r="AX43" s="473">
        <f t="shared" ca="1" si="24"/>
        <v>41.448227246908999</v>
      </c>
      <c r="AY43" s="258">
        <f t="shared" ca="1" si="25"/>
        <v>2.920800029890998</v>
      </c>
    </row>
    <row r="44" spans="2:51" x14ac:dyDescent="0.2">
      <c r="B44" s="240">
        <v>14</v>
      </c>
      <c r="C44" s="240" t="s">
        <v>99</v>
      </c>
      <c r="D44" s="240" t="s">
        <v>100</v>
      </c>
      <c r="E44" s="240">
        <v>14</v>
      </c>
      <c r="F44" s="240" t="s">
        <v>33</v>
      </c>
      <c r="G44" s="240" t="s">
        <v>499</v>
      </c>
      <c r="H44" s="475">
        <f>IF(ISTEXT(VLOOKUP($C44,Exch!$D$11:$M$230,H$24,FALSE))=FALSE,VLOOKUP($C44,Exch!$D$11:$M$230,H$24,FALSE),VLOOKUP($C44,Exch!$D$11:$M$230,8,FALSE))</f>
        <v>1.25330694090271</v>
      </c>
      <c r="J44" s="240">
        <v>73</v>
      </c>
      <c r="K44" s="470">
        <f t="shared" ca="1" si="5"/>
        <v>1.04</v>
      </c>
      <c r="L44" s="470">
        <f t="shared" ca="1" si="5"/>
        <v>1.04</v>
      </c>
      <c r="M44" s="470">
        <f t="shared" ca="1" si="5"/>
        <v>1.02</v>
      </c>
      <c r="N44" s="162"/>
      <c r="O44" s="240" t="s">
        <v>99</v>
      </c>
      <c r="P44" s="478">
        <f t="shared" ca="1" si="6"/>
        <v>0.80990208000000008</v>
      </c>
      <c r="Q44" s="478">
        <f t="shared" ca="1" si="1"/>
        <v>1.0123776000000002</v>
      </c>
      <c r="R44" s="478">
        <f t="shared" ca="1" si="1"/>
        <v>1.3498368000000001</v>
      </c>
      <c r="S44" s="478">
        <f t="shared" ca="1" si="7"/>
        <v>1.7997824000000004</v>
      </c>
      <c r="T44" s="478">
        <f t="shared" ca="1" si="2"/>
        <v>1.7997824000000004</v>
      </c>
      <c r="U44" s="478">
        <f t="shared" ca="1" si="2"/>
        <v>1.7997824000000004</v>
      </c>
      <c r="V44" s="478">
        <f t="shared" ca="1" si="2"/>
        <v>2.3622144</v>
      </c>
      <c r="W44" s="478">
        <f t="shared" ca="1" si="2"/>
        <v>3.1496192000000001</v>
      </c>
      <c r="X44" s="478">
        <f t="shared" ca="1" si="8"/>
        <v>1.8040536</v>
      </c>
      <c r="Y44" s="478">
        <f t="shared" ca="1" si="3"/>
        <v>1.8040536</v>
      </c>
      <c r="Z44" s="478">
        <f t="shared" ca="1" si="3"/>
        <v>1.8040536</v>
      </c>
      <c r="AA44" s="478">
        <f t="shared" ca="1" si="3"/>
        <v>2.2285368000000005</v>
      </c>
      <c r="AB44" s="478">
        <f t="shared" ca="1" si="3"/>
        <v>3.3958656000000005</v>
      </c>
      <c r="AC44" s="478">
        <f t="shared" ca="1" si="3"/>
        <v>3.8203488000000005</v>
      </c>
      <c r="AD44" s="478">
        <f t="shared" ca="1" si="3"/>
        <v>4.2448319999999997</v>
      </c>
      <c r="AE44" s="472"/>
      <c r="AF44" s="472" t="s">
        <v>99</v>
      </c>
      <c r="AG44" s="471">
        <f t="shared" ca="1" si="9"/>
        <v>0.64621207588399998</v>
      </c>
      <c r="AH44" s="471">
        <f t="shared" ca="1" si="10"/>
        <v>0.80776509485400005</v>
      </c>
      <c r="AI44" s="471">
        <f t="shared" ca="1" si="11"/>
        <v>1.0770201264729999</v>
      </c>
      <c r="AJ44" s="471">
        <f t="shared" ca="1" si="12"/>
        <v>1.436026835297</v>
      </c>
      <c r="AK44" s="471">
        <f t="shared" ca="1" si="13"/>
        <v>1.436026835297</v>
      </c>
      <c r="AL44" s="471">
        <f t="shared" ca="1" si="14"/>
        <v>1.436026835297</v>
      </c>
      <c r="AM44" s="471">
        <f t="shared" ca="1" si="15"/>
        <v>1.884785221327</v>
      </c>
      <c r="AN44" s="471">
        <f t="shared" ca="1" si="16"/>
        <v>2.5130469617690001</v>
      </c>
      <c r="AO44" s="471">
        <f t="shared" ca="1" si="17"/>
        <v>1.4394347794010001</v>
      </c>
      <c r="AP44" s="471">
        <f t="shared" ca="1" si="18"/>
        <v>1.4394347794010001</v>
      </c>
      <c r="AQ44" s="471">
        <f t="shared" ca="1" si="19"/>
        <v>1.4394347794010001</v>
      </c>
      <c r="AR44" s="471">
        <f t="shared" ca="1" si="20"/>
        <v>1.778125315731</v>
      </c>
      <c r="AS44" s="471">
        <f t="shared" ca="1" si="21"/>
        <v>2.7095242906369998</v>
      </c>
      <c r="AT44" s="471">
        <f t="shared" ca="1" si="22"/>
        <v>3.048214826967</v>
      </c>
      <c r="AU44" s="471">
        <f t="shared" ca="1" si="23"/>
        <v>3.386905363296</v>
      </c>
      <c r="AW44" s="472">
        <v>28.306885206399997</v>
      </c>
      <c r="AX44" s="473">
        <f t="shared" ca="1" si="24"/>
        <v>26.477984121032001</v>
      </c>
      <c r="AY44" s="258">
        <f t="shared" ca="1" si="25"/>
        <v>1.8289010853679954</v>
      </c>
    </row>
    <row r="45" spans="2:51" x14ac:dyDescent="0.2">
      <c r="B45" s="240">
        <v>15</v>
      </c>
      <c r="C45" s="240" t="s">
        <v>101</v>
      </c>
      <c r="D45" s="240" t="s">
        <v>102</v>
      </c>
      <c r="E45" s="240">
        <v>15</v>
      </c>
      <c r="F45" s="240" t="s">
        <v>33</v>
      </c>
      <c r="G45" s="240" t="s">
        <v>499</v>
      </c>
      <c r="H45" s="475">
        <f>IF(ISTEXT(VLOOKUP($C45,Exch!$D$11:$M$230,H$24,FALSE))=FALSE,VLOOKUP($C45,Exch!$D$11:$M$230,H$24,FALSE),VLOOKUP($C45,Exch!$D$11:$M$230,8,FALSE))</f>
        <v>1.25330694090271</v>
      </c>
      <c r="J45" s="240">
        <v>73</v>
      </c>
      <c r="K45" s="470">
        <f t="shared" ca="1" si="5"/>
        <v>1.04</v>
      </c>
      <c r="L45" s="470">
        <f t="shared" ca="1" si="5"/>
        <v>1.04</v>
      </c>
      <c r="M45" s="470">
        <f t="shared" ca="1" si="5"/>
        <v>1.02</v>
      </c>
      <c r="N45" s="162"/>
      <c r="O45" s="240" t="s">
        <v>101</v>
      </c>
      <c r="P45" s="478">
        <f t="shared" ca="1" si="6"/>
        <v>0.76490752000000006</v>
      </c>
      <c r="Q45" s="478">
        <f t="shared" ca="1" si="1"/>
        <v>0.76490752000000006</v>
      </c>
      <c r="R45" s="478">
        <f t="shared" ca="1" si="1"/>
        <v>0.76490752000000006</v>
      </c>
      <c r="S45" s="478">
        <f t="shared" ca="1" si="7"/>
        <v>1.3498368000000001</v>
      </c>
      <c r="T45" s="478">
        <f t="shared" ca="1" si="2"/>
        <v>1.3498368000000001</v>
      </c>
      <c r="U45" s="478">
        <f t="shared" ca="1" si="2"/>
        <v>1.3498368000000001</v>
      </c>
      <c r="V45" s="478">
        <f t="shared" ca="1" si="2"/>
        <v>1.8560256000000002</v>
      </c>
      <c r="W45" s="478">
        <f t="shared" ca="1" si="2"/>
        <v>2.5309439999999999</v>
      </c>
      <c r="X45" s="478">
        <f t="shared" ca="1" si="8"/>
        <v>2.8652616000000006</v>
      </c>
      <c r="Y45" s="478">
        <f t="shared" ca="1" si="3"/>
        <v>2.8652616000000006</v>
      </c>
      <c r="Z45" s="478">
        <f t="shared" ca="1" si="3"/>
        <v>2.8652616000000006</v>
      </c>
      <c r="AA45" s="478">
        <f t="shared" ca="1" si="3"/>
        <v>3.6081072000000001</v>
      </c>
      <c r="AB45" s="478">
        <f t="shared" ca="1" si="3"/>
        <v>4.6693152000000007</v>
      </c>
      <c r="AC45" s="478">
        <f t="shared" ca="1" si="3"/>
        <v>7.4284560000000006</v>
      </c>
      <c r="AD45" s="478">
        <f t="shared" ca="1" si="3"/>
        <v>8.7549660000000014</v>
      </c>
      <c r="AE45" s="472"/>
      <c r="AF45" s="472" t="s">
        <v>101</v>
      </c>
      <c r="AG45" s="471">
        <f t="shared" ca="1" si="9"/>
        <v>0.61031140500100001</v>
      </c>
      <c r="AH45" s="471">
        <f t="shared" ca="1" si="10"/>
        <v>0.61031140500100001</v>
      </c>
      <c r="AI45" s="471">
        <f t="shared" ca="1" si="11"/>
        <v>0.61031140500100001</v>
      </c>
      <c r="AJ45" s="471">
        <f t="shared" ca="1" si="12"/>
        <v>1.0770201264729999</v>
      </c>
      <c r="AK45" s="471">
        <f t="shared" ca="1" si="13"/>
        <v>1.0770201264729999</v>
      </c>
      <c r="AL45" s="471">
        <f t="shared" ca="1" si="14"/>
        <v>1.0770201264729999</v>
      </c>
      <c r="AM45" s="471">
        <f t="shared" ca="1" si="15"/>
        <v>1.4809026739</v>
      </c>
      <c r="AN45" s="471">
        <f t="shared" ca="1" si="16"/>
        <v>2.0194127371359998</v>
      </c>
      <c r="AO45" s="471">
        <f t="shared" ca="1" si="17"/>
        <v>2.2861611202250001</v>
      </c>
      <c r="AP45" s="471">
        <f t="shared" ca="1" si="18"/>
        <v>2.2861611202250001</v>
      </c>
      <c r="AQ45" s="471">
        <f t="shared" ca="1" si="19"/>
        <v>2.2861611202250001</v>
      </c>
      <c r="AR45" s="471">
        <f t="shared" ca="1" si="20"/>
        <v>2.8788695588020001</v>
      </c>
      <c r="AS45" s="471">
        <f t="shared" ca="1" si="21"/>
        <v>3.7255958996260001</v>
      </c>
      <c r="AT45" s="471">
        <f t="shared" ca="1" si="22"/>
        <v>5.9270843857689997</v>
      </c>
      <c r="AU45" s="471">
        <f t="shared" ca="1" si="23"/>
        <v>6.9854923117989998</v>
      </c>
      <c r="AW45" s="472">
        <v>37.351157175200001</v>
      </c>
      <c r="AX45" s="473">
        <f t="shared" ca="1" si="24"/>
        <v>34.937835522128999</v>
      </c>
      <c r="AY45" s="258">
        <f t="shared" ca="1" si="25"/>
        <v>2.4133216530710015</v>
      </c>
    </row>
    <row r="46" spans="2:51" x14ac:dyDescent="0.2">
      <c r="B46" s="240">
        <v>16</v>
      </c>
      <c r="C46" s="240" t="s">
        <v>103</v>
      </c>
      <c r="D46" s="240" t="s">
        <v>104</v>
      </c>
      <c r="E46" s="240">
        <v>16</v>
      </c>
      <c r="F46" s="240" t="s">
        <v>33</v>
      </c>
      <c r="G46" s="240" t="s">
        <v>506</v>
      </c>
      <c r="H46" s="475">
        <f>IF(ISTEXT(VLOOKUP($C46,Exch!$D$11:$M$230,H$24,FALSE))=FALSE,VLOOKUP($C46,Exch!$D$11:$M$230,H$24,FALSE),VLOOKUP($C46,Exch!$D$11:$M$230,8,FALSE))</f>
        <v>5.3728679625</v>
      </c>
      <c r="J46" s="240">
        <v>73</v>
      </c>
      <c r="K46" s="470">
        <f t="shared" ca="1" si="5"/>
        <v>1.04</v>
      </c>
      <c r="L46" s="470">
        <f t="shared" ca="1" si="5"/>
        <v>1.04</v>
      </c>
      <c r="M46" s="470">
        <f t="shared" ca="1" si="5"/>
        <v>1.02</v>
      </c>
      <c r="N46" s="162"/>
      <c r="O46" s="240" t="s">
        <v>103</v>
      </c>
      <c r="P46" s="478">
        <f t="shared" ca="1" si="6"/>
        <v>3.7120512000000003</v>
      </c>
      <c r="Q46" s="478">
        <f t="shared" ca="1" si="1"/>
        <v>3.7120512000000003</v>
      </c>
      <c r="R46" s="478">
        <f t="shared" ca="1" si="1"/>
        <v>4.3869695999999996</v>
      </c>
      <c r="S46" s="478">
        <f t="shared" ca="1" si="7"/>
        <v>3.7120512000000003</v>
      </c>
      <c r="T46" s="478">
        <f t="shared" ca="1" si="2"/>
        <v>3.7120512000000003</v>
      </c>
      <c r="U46" s="478">
        <f t="shared" ca="1" si="2"/>
        <v>4.3869695999999996</v>
      </c>
      <c r="V46" s="478">
        <f t="shared" ca="1" si="2"/>
        <v>7.0866432000000001</v>
      </c>
      <c r="W46" s="478">
        <f t="shared" ca="1" si="2"/>
        <v>11.136153600000002</v>
      </c>
      <c r="X46" s="478">
        <f t="shared" ca="1" si="8"/>
        <v>3.5019863999999998</v>
      </c>
      <c r="Y46" s="478">
        <f t="shared" ca="1" si="3"/>
        <v>3.5019863999999998</v>
      </c>
      <c r="Z46" s="478">
        <f t="shared" ca="1" si="3"/>
        <v>4.1387111999999995</v>
      </c>
      <c r="AA46" s="478">
        <f t="shared" ca="1" si="3"/>
        <v>6.6856103999999998</v>
      </c>
      <c r="AB46" s="478">
        <f t="shared" ca="1" si="3"/>
        <v>10.505959200000001</v>
      </c>
      <c r="AC46" s="478">
        <f t="shared" ca="1" si="3"/>
        <v>10.505959200000001</v>
      </c>
      <c r="AD46" s="478">
        <f t="shared" ca="1" si="3"/>
        <v>10.505959200000001</v>
      </c>
      <c r="AE46" s="472"/>
      <c r="AF46" s="472" t="s">
        <v>103</v>
      </c>
      <c r="AG46" s="471">
        <f t="shared" ca="1" si="9"/>
        <v>0.69088822318099996</v>
      </c>
      <c r="AH46" s="471">
        <f t="shared" ca="1" si="10"/>
        <v>0.69088822318099996</v>
      </c>
      <c r="AI46" s="471">
        <f t="shared" ca="1" si="11"/>
        <v>0.81650426375999996</v>
      </c>
      <c r="AJ46" s="471">
        <f t="shared" ca="1" si="12"/>
        <v>0.69088822318099996</v>
      </c>
      <c r="AK46" s="471">
        <f t="shared" ca="1" si="13"/>
        <v>0.69088822318099996</v>
      </c>
      <c r="AL46" s="471">
        <f t="shared" ca="1" si="14"/>
        <v>0.81650426375999996</v>
      </c>
      <c r="AM46" s="471">
        <f t="shared" ca="1" si="15"/>
        <v>1.318968426074</v>
      </c>
      <c r="AN46" s="471">
        <f t="shared" ca="1" si="16"/>
        <v>2.0726646695439999</v>
      </c>
      <c r="AO46" s="471">
        <f t="shared" ca="1" si="17"/>
        <v>0.65179089165100002</v>
      </c>
      <c r="AP46" s="471">
        <f t="shared" ca="1" si="18"/>
        <v>0.65179089165100002</v>
      </c>
      <c r="AQ46" s="471">
        <f t="shared" ca="1" si="19"/>
        <v>0.77029832649600005</v>
      </c>
      <c r="AR46" s="471">
        <f t="shared" ca="1" si="20"/>
        <v>1.2443280658789999</v>
      </c>
      <c r="AS46" s="471">
        <f t="shared" ca="1" si="21"/>
        <v>1.955372674952</v>
      </c>
      <c r="AT46" s="471">
        <f t="shared" ca="1" si="22"/>
        <v>1.955372674952</v>
      </c>
      <c r="AU46" s="471">
        <f t="shared" ca="1" si="23"/>
        <v>1.955372674952</v>
      </c>
      <c r="AW46" s="472">
        <v>16.182878112000004</v>
      </c>
      <c r="AX46" s="473">
        <f t="shared" ca="1" si="24"/>
        <v>16.972520716395</v>
      </c>
      <c r="AY46" s="258">
        <f t="shared" ca="1" si="25"/>
        <v>-0.78964260439499512</v>
      </c>
    </row>
    <row r="47" spans="2:51" x14ac:dyDescent="0.2">
      <c r="B47" s="240">
        <v>17</v>
      </c>
      <c r="C47" s="240" t="s">
        <v>105</v>
      </c>
      <c r="D47" s="240" t="s">
        <v>106</v>
      </c>
      <c r="E47" s="240">
        <v>17</v>
      </c>
      <c r="F47" s="240" t="s">
        <v>33</v>
      </c>
      <c r="G47" s="240" t="s">
        <v>507</v>
      </c>
      <c r="H47" s="475">
        <f>IF(ISTEXT(VLOOKUP($C47,Exch!$D$11:$M$230,H$24,FALSE))=FALSE,VLOOKUP($C47,Exch!$D$11:$M$230,H$24,FALSE),VLOOKUP($C47,Exch!$D$11:$M$230,8,FALSE))</f>
        <v>176.61384960000001</v>
      </c>
      <c r="J47" s="240">
        <v>73</v>
      </c>
      <c r="K47" s="470">
        <f t="shared" ca="1" si="5"/>
        <v>1.04</v>
      </c>
      <c r="L47" s="470">
        <f t="shared" ca="1" si="5"/>
        <v>1.04</v>
      </c>
      <c r="M47" s="470">
        <f t="shared" ca="1" si="5"/>
        <v>1.02</v>
      </c>
      <c r="N47" s="162"/>
      <c r="O47" s="240" t="s">
        <v>105</v>
      </c>
      <c r="P47" s="478">
        <f t="shared" ca="1" si="6"/>
        <v>146.23232000000004</v>
      </c>
      <c r="Q47" s="478">
        <f t="shared" ca="1" si="6"/>
        <v>146.23232000000004</v>
      </c>
      <c r="R47" s="478">
        <f t="shared" ca="1" si="6"/>
        <v>151.85664000000003</v>
      </c>
      <c r="S47" s="478">
        <f t="shared" ca="1" si="7"/>
        <v>146.23232000000004</v>
      </c>
      <c r="T47" s="478">
        <f t="shared" ca="1" si="7"/>
        <v>146.23232000000004</v>
      </c>
      <c r="U47" s="478">
        <f t="shared" ca="1" si="7"/>
        <v>151.85664000000003</v>
      </c>
      <c r="V47" s="478">
        <f t="shared" ca="1" si="7"/>
        <v>174.35392000000004</v>
      </c>
      <c r="W47" s="478">
        <f t="shared" ca="1" si="7"/>
        <v>253.09440000000004</v>
      </c>
      <c r="X47" s="478">
        <f t="shared" ca="1" si="8"/>
        <v>137.95704000000001</v>
      </c>
      <c r="Y47" s="478">
        <f t="shared" ca="1" si="8"/>
        <v>137.95704000000001</v>
      </c>
      <c r="Z47" s="478">
        <f t="shared" ca="1" si="8"/>
        <v>143.26307999999997</v>
      </c>
      <c r="AA47" s="478">
        <f t="shared" ca="1" si="8"/>
        <v>164.48724000000001</v>
      </c>
      <c r="AB47" s="478">
        <f t="shared" ca="1" si="8"/>
        <v>848.96640000000002</v>
      </c>
      <c r="AC47" s="478">
        <f t="shared" ca="1" si="8"/>
        <v>944.47512000000017</v>
      </c>
      <c r="AD47" s="478">
        <f t="shared" ca="1" si="8"/>
        <v>944.47512000000017</v>
      </c>
      <c r="AE47" s="472"/>
      <c r="AF47" s="472" t="s">
        <v>105</v>
      </c>
      <c r="AG47" s="471">
        <f t="shared" ca="1" si="9"/>
        <v>0.82797764915500005</v>
      </c>
      <c r="AH47" s="471">
        <f t="shared" ca="1" si="10"/>
        <v>0.82797764915500005</v>
      </c>
      <c r="AI47" s="471">
        <f t="shared" ca="1" si="11"/>
        <v>0.85982294335300002</v>
      </c>
      <c r="AJ47" s="471">
        <f t="shared" ca="1" si="12"/>
        <v>0.82797764915500005</v>
      </c>
      <c r="AK47" s="471">
        <f t="shared" ca="1" si="13"/>
        <v>0.82797764915500005</v>
      </c>
      <c r="AL47" s="471">
        <f t="shared" ca="1" si="14"/>
        <v>0.85982294335300002</v>
      </c>
      <c r="AM47" s="471">
        <f t="shared" ca="1" si="15"/>
        <v>0.98720412014600001</v>
      </c>
      <c r="AN47" s="471">
        <f t="shared" ca="1" si="16"/>
        <v>1.433038238922</v>
      </c>
      <c r="AO47" s="471">
        <f t="shared" ca="1" si="17"/>
        <v>0.78112243356</v>
      </c>
      <c r="AP47" s="471">
        <f t="shared" ca="1" si="18"/>
        <v>0.78112243356</v>
      </c>
      <c r="AQ47" s="471">
        <f t="shared" ca="1" si="19"/>
        <v>0.811165604082</v>
      </c>
      <c r="AR47" s="471">
        <f t="shared" ca="1" si="20"/>
        <v>0.93133828616799996</v>
      </c>
      <c r="AS47" s="471">
        <f t="shared" ca="1" si="21"/>
        <v>4.806907283448</v>
      </c>
      <c r="AT47" s="471">
        <f t="shared" ca="1" si="22"/>
        <v>5.3476843528359996</v>
      </c>
      <c r="AU47" s="471">
        <f t="shared" ca="1" si="23"/>
        <v>5.3476843528359996</v>
      </c>
      <c r="AW47" s="472">
        <v>25.599418394400004</v>
      </c>
      <c r="AX47" s="473">
        <f t="shared" ca="1" si="24"/>
        <v>26.258823588883999</v>
      </c>
      <c r="AY47" s="258">
        <f t="shared" ca="1" si="25"/>
        <v>-0.65940519448399471</v>
      </c>
    </row>
    <row r="48" spans="2:51" x14ac:dyDescent="0.2">
      <c r="B48" s="240">
        <v>18</v>
      </c>
      <c r="C48" s="240" t="s">
        <v>107</v>
      </c>
      <c r="D48" s="240" t="s">
        <v>108</v>
      </c>
      <c r="E48" s="240">
        <v>18</v>
      </c>
      <c r="F48" s="240" t="s">
        <v>33</v>
      </c>
      <c r="G48" s="240" t="s">
        <v>499</v>
      </c>
      <c r="H48" s="475">
        <f>IF(ISTEXT(VLOOKUP($C48,Exch!$D$11:$M$230,H$24,FALSE))=FALSE,VLOOKUP($C48,Exch!$D$11:$M$230,H$24,FALSE),VLOOKUP($C48,Exch!$D$11:$M$230,8,FALSE))</f>
        <v>1.25330694090271</v>
      </c>
      <c r="J48" s="240">
        <v>73</v>
      </c>
      <c r="K48" s="470">
        <f t="shared" ca="1" si="5"/>
        <v>1.04</v>
      </c>
      <c r="L48" s="470">
        <f t="shared" ca="1" si="5"/>
        <v>1.04</v>
      </c>
      <c r="M48" s="470">
        <f t="shared" ca="1" si="5"/>
        <v>1.02</v>
      </c>
      <c r="N48" s="162"/>
      <c r="O48" s="240" t="s">
        <v>107</v>
      </c>
      <c r="P48" s="478">
        <f t="shared" ca="1" si="6"/>
        <v>0.78740480000000002</v>
      </c>
      <c r="Q48" s="478">
        <f t="shared" ca="1" si="6"/>
        <v>2.1372415999999999</v>
      </c>
      <c r="R48" s="478">
        <f t="shared" ca="1" si="6"/>
        <v>2.3622144</v>
      </c>
      <c r="S48" s="478">
        <f t="shared" ca="1" si="7"/>
        <v>2.1372415999999999</v>
      </c>
      <c r="T48" s="478">
        <f t="shared" ca="1" si="7"/>
        <v>2.1372415999999999</v>
      </c>
      <c r="U48" s="478">
        <f t="shared" ca="1" si="7"/>
        <v>2.3622144</v>
      </c>
      <c r="V48" s="478">
        <f t="shared" ca="1" si="7"/>
        <v>2.9246464000000008</v>
      </c>
      <c r="W48" s="478">
        <f t="shared" ca="1" si="7"/>
        <v>5.8492928000000015</v>
      </c>
      <c r="X48" s="478">
        <f t="shared" ca="1" si="8"/>
        <v>2.0162952000000001</v>
      </c>
      <c r="Y48" s="478">
        <f t="shared" ca="1" si="8"/>
        <v>2.2285368000000005</v>
      </c>
      <c r="Z48" s="478">
        <f t="shared" ca="1" si="8"/>
        <v>2.7591408000000004</v>
      </c>
      <c r="AA48" s="478">
        <f t="shared" ca="1" si="8"/>
        <v>3.3958656000000005</v>
      </c>
      <c r="AB48" s="478">
        <f t="shared" ca="1" si="8"/>
        <v>8.4896639999999994</v>
      </c>
      <c r="AC48" s="478">
        <f t="shared" ca="1" si="8"/>
        <v>8.4896639999999994</v>
      </c>
      <c r="AD48" s="478">
        <f t="shared" ca="1" si="8"/>
        <v>8.4896639999999994</v>
      </c>
      <c r="AE48" s="472"/>
      <c r="AF48" s="472" t="s">
        <v>107</v>
      </c>
      <c r="AG48" s="471">
        <f t="shared" ca="1" si="9"/>
        <v>0.62826174044200001</v>
      </c>
      <c r="AH48" s="471">
        <f t="shared" ca="1" si="10"/>
        <v>1.7052818669150001</v>
      </c>
      <c r="AI48" s="471">
        <f t="shared" ca="1" si="11"/>
        <v>1.884785221327</v>
      </c>
      <c r="AJ48" s="471">
        <f t="shared" ca="1" si="12"/>
        <v>1.7052818669150001</v>
      </c>
      <c r="AK48" s="471">
        <f t="shared" ca="1" si="13"/>
        <v>1.7052818669150001</v>
      </c>
      <c r="AL48" s="471">
        <f t="shared" ca="1" si="14"/>
        <v>1.884785221327</v>
      </c>
      <c r="AM48" s="471">
        <f t="shared" ca="1" si="15"/>
        <v>2.3335436073569999</v>
      </c>
      <c r="AN48" s="471">
        <f t="shared" ca="1" si="16"/>
        <v>4.667087214715</v>
      </c>
      <c r="AO48" s="471">
        <f t="shared" ca="1" si="17"/>
        <v>1.6087800475659999</v>
      </c>
      <c r="AP48" s="471">
        <f t="shared" ca="1" si="18"/>
        <v>1.778125315731</v>
      </c>
      <c r="AQ48" s="471">
        <f t="shared" ca="1" si="19"/>
        <v>2.201488486143</v>
      </c>
      <c r="AR48" s="471">
        <f t="shared" ca="1" si="20"/>
        <v>2.7095242906369998</v>
      </c>
      <c r="AS48" s="471">
        <f t="shared" ca="1" si="21"/>
        <v>6.7738107265930001</v>
      </c>
      <c r="AT48" s="471">
        <f t="shared" ca="1" si="22"/>
        <v>6.7738107265930001</v>
      </c>
      <c r="AU48" s="471">
        <f t="shared" ca="1" si="23"/>
        <v>6.7738107265930001</v>
      </c>
      <c r="AW48" s="472">
        <v>48.251396146399991</v>
      </c>
      <c r="AX48" s="473">
        <f t="shared" ca="1" si="24"/>
        <v>45.133658925768998</v>
      </c>
      <c r="AY48" s="258">
        <f t="shared" ca="1" si="25"/>
        <v>3.1177372206309926</v>
      </c>
    </row>
    <row r="49" spans="2:51" x14ac:dyDescent="0.2">
      <c r="B49" s="240">
        <v>19</v>
      </c>
      <c r="C49" s="240" t="s">
        <v>109</v>
      </c>
      <c r="D49" s="240" t="s">
        <v>110</v>
      </c>
      <c r="E49" s="240">
        <v>19</v>
      </c>
      <c r="F49" s="240" t="s">
        <v>33</v>
      </c>
      <c r="G49" s="240" t="s">
        <v>508</v>
      </c>
      <c r="H49" s="475">
        <f>IF(ISTEXT(VLOOKUP($C49,Exch!$D$11:$M$230,H$24,FALSE))=FALSE,VLOOKUP($C49,Exch!$D$11:$M$230,H$24,FALSE),VLOOKUP($C49,Exch!$D$11:$M$230,8,FALSE))</f>
        <v>160.1822262</v>
      </c>
      <c r="J49" s="240">
        <v>73</v>
      </c>
      <c r="K49" s="470">
        <f t="shared" ca="1" si="5"/>
        <v>1.04</v>
      </c>
      <c r="L49" s="470">
        <f t="shared" ca="1" si="5"/>
        <v>1.04</v>
      </c>
      <c r="M49" s="470">
        <f t="shared" ca="1" si="5"/>
        <v>1.02</v>
      </c>
      <c r="N49" s="162"/>
      <c r="O49" s="240" t="s">
        <v>109</v>
      </c>
      <c r="P49" s="478">
        <f t="shared" ca="1" si="6"/>
        <v>134.98368000000005</v>
      </c>
      <c r="Q49" s="478">
        <f t="shared" ca="1" si="6"/>
        <v>134.98368000000005</v>
      </c>
      <c r="R49" s="478">
        <f t="shared" ca="1" si="6"/>
        <v>157.48096000000001</v>
      </c>
      <c r="S49" s="478">
        <f t="shared" ca="1" si="7"/>
        <v>134.98368000000005</v>
      </c>
      <c r="T49" s="478">
        <f t="shared" ca="1" si="7"/>
        <v>134.98368000000005</v>
      </c>
      <c r="U49" s="478">
        <f t="shared" ca="1" si="7"/>
        <v>157.48096000000001</v>
      </c>
      <c r="V49" s="478">
        <f t="shared" ca="1" si="7"/>
        <v>281.21600000000007</v>
      </c>
      <c r="W49" s="478">
        <f t="shared" ca="1" si="7"/>
        <v>449.94560000000001</v>
      </c>
      <c r="X49" s="478">
        <f t="shared" ca="1" si="8"/>
        <v>127.34496000000001</v>
      </c>
      <c r="Y49" s="478">
        <f t="shared" ca="1" si="8"/>
        <v>127.34496000000001</v>
      </c>
      <c r="Z49" s="478">
        <f t="shared" ca="1" si="8"/>
        <v>148.56912</v>
      </c>
      <c r="AA49" s="478">
        <f t="shared" ca="1" si="8"/>
        <v>265.30200000000002</v>
      </c>
      <c r="AB49" s="478">
        <f t="shared" ca="1" si="8"/>
        <v>424.48320000000001</v>
      </c>
      <c r="AC49" s="478">
        <f t="shared" ca="1" si="8"/>
        <v>636.72480000000007</v>
      </c>
      <c r="AD49" s="478">
        <f t="shared" ca="1" si="8"/>
        <v>923.25096000000008</v>
      </c>
      <c r="AE49" s="472"/>
      <c r="AF49" s="472" t="s">
        <v>109</v>
      </c>
      <c r="AG49" s="471">
        <f t="shared" ca="1" si="9"/>
        <v>0.842688250764</v>
      </c>
      <c r="AH49" s="471">
        <f t="shared" ca="1" si="10"/>
        <v>0.842688250764</v>
      </c>
      <c r="AI49" s="471">
        <f t="shared" ca="1" si="11"/>
        <v>0.98313629255799995</v>
      </c>
      <c r="AJ49" s="471">
        <f t="shared" ca="1" si="12"/>
        <v>0.842688250764</v>
      </c>
      <c r="AK49" s="471">
        <f t="shared" ca="1" si="13"/>
        <v>0.842688250764</v>
      </c>
      <c r="AL49" s="471">
        <f t="shared" ca="1" si="14"/>
        <v>0.98313629255799995</v>
      </c>
      <c r="AM49" s="471">
        <f t="shared" ca="1" si="15"/>
        <v>1.7556005224260001</v>
      </c>
      <c r="AN49" s="471">
        <f t="shared" ca="1" si="16"/>
        <v>2.8089608358809999</v>
      </c>
      <c r="AO49" s="471">
        <f t="shared" ca="1" si="17"/>
        <v>0.79500056292800003</v>
      </c>
      <c r="AP49" s="471">
        <f t="shared" ca="1" si="18"/>
        <v>0.79500056292800003</v>
      </c>
      <c r="AQ49" s="471">
        <f t="shared" ca="1" si="19"/>
        <v>0.92750065674899995</v>
      </c>
      <c r="AR49" s="471">
        <f t="shared" ca="1" si="20"/>
        <v>1.6562511727660001</v>
      </c>
      <c r="AS49" s="471">
        <f t="shared" ca="1" si="21"/>
        <v>2.6500018764250002</v>
      </c>
      <c r="AT49" s="471">
        <f t="shared" ca="1" si="22"/>
        <v>3.9750028146380001</v>
      </c>
      <c r="AU49" s="471">
        <f t="shared" ca="1" si="23"/>
        <v>5.7637540812249997</v>
      </c>
      <c r="AW49" s="472">
        <v>24.781365292</v>
      </c>
      <c r="AX49" s="473">
        <f t="shared" ca="1" si="24"/>
        <v>26.464098674137997</v>
      </c>
      <c r="AY49" s="258">
        <f t="shared" ca="1" si="25"/>
        <v>-1.6827333821379966</v>
      </c>
    </row>
    <row r="50" spans="2:51" x14ac:dyDescent="0.2">
      <c r="B50" s="240">
        <v>20</v>
      </c>
      <c r="C50" s="240" t="s">
        <v>111</v>
      </c>
      <c r="D50" s="240" t="s">
        <v>112</v>
      </c>
      <c r="E50" s="240">
        <v>20</v>
      </c>
      <c r="F50" s="240" t="s">
        <v>33</v>
      </c>
      <c r="G50" s="240" t="s">
        <v>503</v>
      </c>
      <c r="H50" s="475">
        <f>IF(ISTEXT(VLOOKUP($C50,Exch!$D$11:$M$230,H$24,FALSE))=FALSE,VLOOKUP($C50,Exch!$D$11:$M$230,H$24,FALSE),VLOOKUP($C50,Exch!$D$11:$M$230,8,FALSE))</f>
        <v>1.377737472</v>
      </c>
      <c r="J50" s="240">
        <v>73</v>
      </c>
      <c r="K50" s="470">
        <f t="shared" ca="1" si="5"/>
        <v>1.04</v>
      </c>
      <c r="L50" s="470">
        <f t="shared" ca="1" si="5"/>
        <v>1.04</v>
      </c>
      <c r="M50" s="470">
        <f t="shared" ca="1" si="5"/>
        <v>1.02</v>
      </c>
      <c r="N50" s="162"/>
      <c r="O50" s="240" t="s">
        <v>111</v>
      </c>
      <c r="P50" s="478">
        <f t="shared" ca="1" si="6"/>
        <v>1.1248640000000001</v>
      </c>
      <c r="Q50" s="478">
        <f t="shared" ca="1" si="6"/>
        <v>1.1248640000000001</v>
      </c>
      <c r="R50" s="478">
        <f t="shared" ca="1" si="6"/>
        <v>1.1248640000000001</v>
      </c>
      <c r="S50" s="478">
        <f t="shared" ca="1" si="7"/>
        <v>2.2497280000000002</v>
      </c>
      <c r="T50" s="478">
        <f t="shared" ca="1" si="7"/>
        <v>2.2497280000000002</v>
      </c>
      <c r="U50" s="478">
        <f t="shared" ca="1" si="7"/>
        <v>2.2497280000000002</v>
      </c>
      <c r="V50" s="478">
        <f t="shared" ca="1" si="7"/>
        <v>2.2497280000000002</v>
      </c>
      <c r="W50" s="478">
        <f t="shared" ca="1" si="7"/>
        <v>2.2497280000000002</v>
      </c>
      <c r="X50" s="478">
        <f t="shared" ca="1" si="8"/>
        <v>9.550872</v>
      </c>
      <c r="Y50" s="478">
        <f t="shared" ca="1" si="8"/>
        <v>9.550872</v>
      </c>
      <c r="Z50" s="478">
        <f t="shared" ca="1" si="8"/>
        <v>9.550872</v>
      </c>
      <c r="AA50" s="478">
        <f t="shared" ca="1" si="8"/>
        <v>9.550872</v>
      </c>
      <c r="AB50" s="478">
        <f t="shared" ca="1" si="8"/>
        <v>9.550872</v>
      </c>
      <c r="AC50" s="478">
        <f t="shared" ca="1" si="8"/>
        <v>9.550872</v>
      </c>
      <c r="AD50" s="478">
        <f t="shared" ca="1" si="8"/>
        <v>9.550872</v>
      </c>
      <c r="AE50" s="472"/>
      <c r="AF50" s="472" t="s">
        <v>111</v>
      </c>
      <c r="AG50" s="471">
        <f t="shared" ca="1" si="9"/>
        <v>0.81645743319099995</v>
      </c>
      <c r="AH50" s="471">
        <f t="shared" ca="1" si="10"/>
        <v>0.81645743319099995</v>
      </c>
      <c r="AI50" s="471">
        <f t="shared" ca="1" si="11"/>
        <v>0.81645743319099995</v>
      </c>
      <c r="AJ50" s="471">
        <f t="shared" ca="1" si="12"/>
        <v>1.6329148663819999</v>
      </c>
      <c r="AK50" s="471">
        <f t="shared" ca="1" si="13"/>
        <v>1.6329148663819999</v>
      </c>
      <c r="AL50" s="471">
        <f t="shared" ca="1" si="14"/>
        <v>1.6329148663819999</v>
      </c>
      <c r="AM50" s="471">
        <f t="shared" ca="1" si="15"/>
        <v>1.6329148663819999</v>
      </c>
      <c r="AN50" s="471">
        <f t="shared" ca="1" si="16"/>
        <v>1.6329148663819999</v>
      </c>
      <c r="AO50" s="471">
        <f t="shared" ca="1" si="17"/>
        <v>6.9322873146040003</v>
      </c>
      <c r="AP50" s="471">
        <f t="shared" ca="1" si="18"/>
        <v>6.9322873146040003</v>
      </c>
      <c r="AQ50" s="471">
        <f t="shared" ca="1" si="19"/>
        <v>6.9322873146040003</v>
      </c>
      <c r="AR50" s="471">
        <f t="shared" ca="1" si="20"/>
        <v>6.9322873146040003</v>
      </c>
      <c r="AS50" s="471">
        <f t="shared" ca="1" si="21"/>
        <v>6.9322873146040003</v>
      </c>
      <c r="AT50" s="471">
        <f t="shared" ca="1" si="22"/>
        <v>6.9322873146040003</v>
      </c>
      <c r="AU50" s="471">
        <f t="shared" ca="1" si="23"/>
        <v>6.9322873146040003</v>
      </c>
      <c r="AW50" s="472">
        <v>57.847537591199988</v>
      </c>
      <c r="AX50" s="473">
        <f t="shared" ca="1" si="24"/>
        <v>59.139957833710994</v>
      </c>
      <c r="AY50" s="258">
        <f t="shared" ca="1" si="25"/>
        <v>-1.2924202425110067</v>
      </c>
    </row>
    <row r="51" spans="2:51" x14ac:dyDescent="0.2">
      <c r="B51" s="240">
        <v>21</v>
      </c>
      <c r="C51" s="240" t="s">
        <v>113</v>
      </c>
      <c r="D51" s="240" t="s">
        <v>114</v>
      </c>
      <c r="E51" s="240">
        <v>21</v>
      </c>
      <c r="F51" s="240" t="s">
        <v>33</v>
      </c>
      <c r="G51" s="240" t="s">
        <v>499</v>
      </c>
      <c r="H51" s="475">
        <f>IF(ISTEXT(VLOOKUP($C51,Exch!$D$11:$M$230,H$24,FALSE))=FALSE,VLOOKUP($C51,Exch!$D$11:$M$230,H$24,FALSE),VLOOKUP($C51,Exch!$D$11:$M$230,8,FALSE))</f>
        <v>1.25330694090271</v>
      </c>
      <c r="J51" s="240">
        <v>73</v>
      </c>
      <c r="K51" s="470">
        <f t="shared" ca="1" si="5"/>
        <v>1.04</v>
      </c>
      <c r="L51" s="470">
        <f t="shared" ca="1" si="5"/>
        <v>1.04</v>
      </c>
      <c r="M51" s="470">
        <f t="shared" ca="1" si="5"/>
        <v>1.02</v>
      </c>
      <c r="N51" s="162"/>
      <c r="O51" s="240" t="s">
        <v>113</v>
      </c>
      <c r="P51" s="478">
        <f t="shared" ca="1" si="6"/>
        <v>0.67491840000000003</v>
      </c>
      <c r="Q51" s="478">
        <f t="shared" ca="1" si="6"/>
        <v>0.67491840000000003</v>
      </c>
      <c r="R51" s="478">
        <f t="shared" ca="1" si="6"/>
        <v>0.67491840000000003</v>
      </c>
      <c r="S51" s="478">
        <f t="shared" ca="1" si="7"/>
        <v>1.3498368000000001</v>
      </c>
      <c r="T51" s="478">
        <f t="shared" ca="1" si="7"/>
        <v>1.3498368000000001</v>
      </c>
      <c r="U51" s="478">
        <f t="shared" ca="1" si="7"/>
        <v>1.3498368000000001</v>
      </c>
      <c r="V51" s="478">
        <f t="shared" ca="1" si="7"/>
        <v>1.5748096</v>
      </c>
      <c r="W51" s="478">
        <f t="shared" ca="1" si="7"/>
        <v>1.7997824000000004</v>
      </c>
      <c r="X51" s="478">
        <f t="shared" ca="1" si="8"/>
        <v>2.3346576000000003</v>
      </c>
      <c r="Y51" s="478">
        <f t="shared" ca="1" si="8"/>
        <v>2.3346576000000003</v>
      </c>
      <c r="Z51" s="478">
        <f t="shared" ca="1" si="8"/>
        <v>2.3346576000000003</v>
      </c>
      <c r="AA51" s="478">
        <f t="shared" ca="1" si="8"/>
        <v>2.3346576000000003</v>
      </c>
      <c r="AB51" s="478">
        <f t="shared" ca="1" si="8"/>
        <v>2.3346576000000003</v>
      </c>
      <c r="AC51" s="478">
        <f t="shared" ca="1" si="8"/>
        <v>2.3346576000000003</v>
      </c>
      <c r="AD51" s="478">
        <f t="shared" ca="1" si="8"/>
        <v>3.183624</v>
      </c>
      <c r="AE51" s="472"/>
      <c r="AF51" s="472" t="s">
        <v>113</v>
      </c>
      <c r="AG51" s="471">
        <f t="shared" ca="1" si="9"/>
        <v>0.53851006323600004</v>
      </c>
      <c r="AH51" s="471">
        <f t="shared" ca="1" si="10"/>
        <v>0.53851006323600004</v>
      </c>
      <c r="AI51" s="471">
        <f t="shared" ca="1" si="11"/>
        <v>0.53851006323600004</v>
      </c>
      <c r="AJ51" s="471">
        <f t="shared" ca="1" si="12"/>
        <v>1.0770201264729999</v>
      </c>
      <c r="AK51" s="471">
        <f t="shared" ca="1" si="13"/>
        <v>1.0770201264729999</v>
      </c>
      <c r="AL51" s="471">
        <f t="shared" ca="1" si="14"/>
        <v>1.0770201264729999</v>
      </c>
      <c r="AM51" s="471">
        <f t="shared" ca="1" si="15"/>
        <v>1.2565234808850001</v>
      </c>
      <c r="AN51" s="471">
        <f t="shared" ca="1" si="16"/>
        <v>1.436026835297</v>
      </c>
      <c r="AO51" s="471">
        <f t="shared" ca="1" si="17"/>
        <v>1.8627979498130001</v>
      </c>
      <c r="AP51" s="471">
        <f t="shared" ca="1" si="18"/>
        <v>1.8627979498130001</v>
      </c>
      <c r="AQ51" s="471">
        <f t="shared" ca="1" si="19"/>
        <v>1.8627979498130001</v>
      </c>
      <c r="AR51" s="471">
        <f t="shared" ca="1" si="20"/>
        <v>1.8627979498130001</v>
      </c>
      <c r="AS51" s="471">
        <f t="shared" ca="1" si="21"/>
        <v>1.8627979498130001</v>
      </c>
      <c r="AT51" s="471">
        <f t="shared" ca="1" si="22"/>
        <v>1.8627979498130001</v>
      </c>
      <c r="AU51" s="471">
        <f t="shared" ca="1" si="23"/>
        <v>2.540179022472</v>
      </c>
      <c r="AW51" s="472">
        <v>22.724284401600006</v>
      </c>
      <c r="AX51" s="473">
        <f t="shared" ca="1" si="24"/>
        <v>21.256107606659</v>
      </c>
      <c r="AY51" s="258">
        <f t="shared" ca="1" si="25"/>
        <v>1.4681767949410052</v>
      </c>
    </row>
    <row r="52" spans="2:51" x14ac:dyDescent="0.2">
      <c r="B52" s="240">
        <v>22</v>
      </c>
      <c r="C52" s="240" t="s">
        <v>115</v>
      </c>
      <c r="D52" s="240" t="s">
        <v>116</v>
      </c>
      <c r="E52" s="240">
        <v>22</v>
      </c>
      <c r="F52" s="240" t="s">
        <v>33</v>
      </c>
      <c r="G52" s="240" t="s">
        <v>499</v>
      </c>
      <c r="H52" s="475">
        <f>IF(ISTEXT(VLOOKUP($C52,Exch!$D$11:$M$230,H$24,FALSE))=FALSE,VLOOKUP($C52,Exch!$D$11:$M$230,H$24,FALSE),VLOOKUP($C52,Exch!$D$11:$M$230,8,FALSE))</f>
        <v>1.25330694090271</v>
      </c>
      <c r="J52" s="240">
        <v>73</v>
      </c>
      <c r="K52" s="470">
        <f t="shared" ca="1" si="5"/>
        <v>1.04</v>
      </c>
      <c r="L52" s="470">
        <f t="shared" ca="1" si="5"/>
        <v>1.04</v>
      </c>
      <c r="M52" s="470">
        <f t="shared" ca="1" si="5"/>
        <v>1.02</v>
      </c>
      <c r="N52" s="162"/>
      <c r="O52" s="240" t="s">
        <v>115</v>
      </c>
      <c r="P52" s="478">
        <f t="shared" ca="1" si="6"/>
        <v>0.71991296000000005</v>
      </c>
      <c r="Q52" s="478">
        <f t="shared" ca="1" si="6"/>
        <v>1.1698585600000002</v>
      </c>
      <c r="R52" s="478">
        <f t="shared" ca="1" si="6"/>
        <v>1.7435392000000003</v>
      </c>
      <c r="S52" s="478">
        <f t="shared" ca="1" si="7"/>
        <v>0.71991296000000005</v>
      </c>
      <c r="T52" s="478">
        <f t="shared" ca="1" si="7"/>
        <v>1.1698585600000002</v>
      </c>
      <c r="U52" s="478">
        <f t="shared" ca="1" si="7"/>
        <v>1.7435392000000003</v>
      </c>
      <c r="V52" s="478">
        <f t="shared" ca="1" si="7"/>
        <v>2.8571545600000001</v>
      </c>
      <c r="W52" s="478">
        <f t="shared" ca="1" si="7"/>
        <v>3.8807808000000006</v>
      </c>
      <c r="X52" s="478">
        <f t="shared" ca="1" si="8"/>
        <v>0.67917312000000007</v>
      </c>
      <c r="Y52" s="478">
        <f t="shared" ca="1" si="8"/>
        <v>1.10365632</v>
      </c>
      <c r="Z52" s="478">
        <f t="shared" ca="1" si="8"/>
        <v>1.6448724000000001</v>
      </c>
      <c r="AA52" s="478">
        <f t="shared" ca="1" si="8"/>
        <v>2.6954683200000003</v>
      </c>
      <c r="AB52" s="478">
        <f t="shared" ca="1" si="8"/>
        <v>3.6611676000000002</v>
      </c>
      <c r="AC52" s="478">
        <f t="shared" ca="1" si="8"/>
        <v>4.75421184</v>
      </c>
      <c r="AD52" s="478">
        <f t="shared" ca="1" si="8"/>
        <v>6.1337822400000004</v>
      </c>
      <c r="AE52" s="472"/>
      <c r="AF52" s="472" t="s">
        <v>115</v>
      </c>
      <c r="AG52" s="471">
        <f t="shared" ca="1" si="9"/>
        <v>0.57441073411900001</v>
      </c>
      <c r="AH52" s="471">
        <f t="shared" ca="1" si="10"/>
        <v>0.933417442943</v>
      </c>
      <c r="AI52" s="471">
        <f t="shared" ca="1" si="11"/>
        <v>1.3911509966940001</v>
      </c>
      <c r="AJ52" s="471">
        <f t="shared" ca="1" si="12"/>
        <v>0.57441073411900001</v>
      </c>
      <c r="AK52" s="471">
        <f t="shared" ca="1" si="13"/>
        <v>0.933417442943</v>
      </c>
      <c r="AL52" s="471">
        <f t="shared" ca="1" si="14"/>
        <v>1.3911509966940001</v>
      </c>
      <c r="AM52" s="471">
        <f t="shared" ca="1" si="15"/>
        <v>2.2796926010340002</v>
      </c>
      <c r="AN52" s="471">
        <f t="shared" ca="1" si="16"/>
        <v>3.0964328636089999</v>
      </c>
      <c r="AO52" s="471">
        <f t="shared" ca="1" si="17"/>
        <v>0.54190485812699996</v>
      </c>
      <c r="AP52" s="471">
        <f t="shared" ca="1" si="18"/>
        <v>0.88059539445699997</v>
      </c>
      <c r="AQ52" s="471">
        <f t="shared" ca="1" si="19"/>
        <v>1.3124258282770001</v>
      </c>
      <c r="AR52" s="471">
        <f t="shared" ca="1" si="20"/>
        <v>2.1506849056930002</v>
      </c>
      <c r="AS52" s="471">
        <f t="shared" ca="1" si="21"/>
        <v>2.921205875843</v>
      </c>
      <c r="AT52" s="471">
        <f t="shared" ca="1" si="22"/>
        <v>3.7933340068920001</v>
      </c>
      <c r="AU52" s="471">
        <f t="shared" ca="1" si="23"/>
        <v>4.894078249963</v>
      </c>
      <c r="AW52" s="472">
        <v>29.579612046400001</v>
      </c>
      <c r="AX52" s="473">
        <f t="shared" ca="1" si="24"/>
        <v>27.668312931407002</v>
      </c>
      <c r="AY52" s="258">
        <f t="shared" ca="1" si="25"/>
        <v>1.9112991149929996</v>
      </c>
    </row>
    <row r="53" spans="2:51" x14ac:dyDescent="0.2">
      <c r="B53" s="240">
        <v>23</v>
      </c>
      <c r="C53" s="240" t="s">
        <v>117</v>
      </c>
      <c r="D53" s="240" t="s">
        <v>118</v>
      </c>
      <c r="E53" s="240">
        <v>23</v>
      </c>
      <c r="F53" s="240" t="s">
        <v>33</v>
      </c>
      <c r="G53" s="240" t="s">
        <v>509</v>
      </c>
      <c r="H53" s="475">
        <f>IF(ISTEXT(VLOOKUP($C53,Exch!$D$11:$M$230,H$24,FALSE))=FALSE,VLOOKUP($C53,Exch!$D$11:$M$230,H$24,FALSE),VLOOKUP($C53,Exch!$D$11:$M$230,8,FALSE))</f>
        <v>142.53159153600001</v>
      </c>
      <c r="J53" s="240">
        <v>73</v>
      </c>
      <c r="K53" s="470">
        <f t="shared" ca="1" si="5"/>
        <v>1.04</v>
      </c>
      <c r="L53" s="470">
        <f t="shared" ca="1" si="5"/>
        <v>1.04</v>
      </c>
      <c r="M53" s="470">
        <f t="shared" ca="1" si="5"/>
        <v>1.02</v>
      </c>
      <c r="N53" s="162"/>
      <c r="O53" s="240" t="s">
        <v>117</v>
      </c>
      <c r="P53" s="478">
        <f t="shared" ca="1" si="6"/>
        <v>84.364800000000002</v>
      </c>
      <c r="Q53" s="478">
        <f t="shared" ca="1" si="6"/>
        <v>134.98368000000005</v>
      </c>
      <c r="R53" s="478">
        <f t="shared" ca="1" si="6"/>
        <v>202.47552000000002</v>
      </c>
      <c r="S53" s="478">
        <f t="shared" ca="1" si="7"/>
        <v>84.364800000000002</v>
      </c>
      <c r="T53" s="478">
        <f t="shared" ca="1" si="7"/>
        <v>134.98368000000005</v>
      </c>
      <c r="U53" s="478">
        <f t="shared" ca="1" si="7"/>
        <v>202.47552000000002</v>
      </c>
      <c r="V53" s="478">
        <f t="shared" ca="1" si="7"/>
        <v>365.58080000000007</v>
      </c>
      <c r="W53" s="478">
        <f t="shared" ca="1" si="7"/>
        <v>528.68608000000006</v>
      </c>
      <c r="X53" s="478">
        <f t="shared" ca="1" si="8"/>
        <v>79.590600000000009</v>
      </c>
      <c r="Y53" s="478">
        <f t="shared" ca="1" si="8"/>
        <v>127.34496000000001</v>
      </c>
      <c r="Z53" s="478">
        <f t="shared" ca="1" si="8"/>
        <v>191.01743999999999</v>
      </c>
      <c r="AA53" s="478">
        <f t="shared" ca="1" si="8"/>
        <v>344.89260000000002</v>
      </c>
      <c r="AB53" s="478">
        <f t="shared" ca="1" si="8"/>
        <v>498.76776000000007</v>
      </c>
      <c r="AC53" s="478">
        <f t="shared" ca="1" si="8"/>
        <v>583.6644</v>
      </c>
      <c r="AD53" s="478">
        <f t="shared" ca="1" si="8"/>
        <v>716.31539999999995</v>
      </c>
      <c r="AE53" s="472"/>
      <c r="AF53" s="472" t="s">
        <v>117</v>
      </c>
      <c r="AG53" s="471">
        <f t="shared" ca="1" si="9"/>
        <v>0.5919024624</v>
      </c>
      <c r="AH53" s="471">
        <f t="shared" ca="1" si="10"/>
        <v>0.94704393984099999</v>
      </c>
      <c r="AI53" s="471">
        <f t="shared" ca="1" si="11"/>
        <v>1.4205659097609999</v>
      </c>
      <c r="AJ53" s="471">
        <f t="shared" ca="1" si="12"/>
        <v>0.5919024624</v>
      </c>
      <c r="AK53" s="471">
        <f t="shared" ca="1" si="13"/>
        <v>0.94704393984099999</v>
      </c>
      <c r="AL53" s="471">
        <f t="shared" ca="1" si="14"/>
        <v>1.4205659097609999</v>
      </c>
      <c r="AM53" s="471">
        <f t="shared" ca="1" si="15"/>
        <v>2.5649106704019999</v>
      </c>
      <c r="AN53" s="471">
        <f t="shared" ca="1" si="16"/>
        <v>3.7092554310420001</v>
      </c>
      <c r="AO53" s="471">
        <f t="shared" ca="1" si="17"/>
        <v>0.55840673034199995</v>
      </c>
      <c r="AP53" s="471">
        <f t="shared" ca="1" si="18"/>
        <v>0.89345076854700001</v>
      </c>
      <c r="AQ53" s="471">
        <f t="shared" ca="1" si="19"/>
        <v>1.34017615282</v>
      </c>
      <c r="AR53" s="471">
        <f t="shared" ca="1" si="20"/>
        <v>2.4197624981470001</v>
      </c>
      <c r="AS53" s="471">
        <f t="shared" ca="1" si="21"/>
        <v>3.4993488434739999</v>
      </c>
      <c r="AT53" s="471">
        <f t="shared" ca="1" si="22"/>
        <v>4.0949826891720003</v>
      </c>
      <c r="AU53" s="471">
        <f t="shared" ca="1" si="23"/>
        <v>5.025660573074</v>
      </c>
      <c r="AW53" s="472">
        <v>30.024984687200003</v>
      </c>
      <c r="AX53" s="473">
        <f t="shared" ca="1" si="24"/>
        <v>30.024978981023995</v>
      </c>
      <c r="AY53" s="258">
        <f t="shared" ca="1" si="25"/>
        <v>5.7061760081467128E-6</v>
      </c>
    </row>
    <row r="54" spans="2:51" x14ac:dyDescent="0.2">
      <c r="B54" s="240">
        <v>24</v>
      </c>
      <c r="C54" s="240" t="s">
        <v>119</v>
      </c>
      <c r="D54" s="240" t="s">
        <v>120</v>
      </c>
      <c r="E54" s="240">
        <v>24</v>
      </c>
      <c r="F54" s="240" t="s">
        <v>33</v>
      </c>
      <c r="G54" s="240" t="s">
        <v>499</v>
      </c>
      <c r="H54" s="475">
        <f>IF(ISTEXT(VLOOKUP($C54,Exch!$D$11:$M$230,H$24,FALSE))=FALSE,VLOOKUP($C54,Exch!$D$11:$M$230,H$24,FALSE),VLOOKUP($C54,Exch!$D$11:$M$230,8,FALSE))</f>
        <v>1.25330694090271</v>
      </c>
      <c r="J54" s="240">
        <v>73</v>
      </c>
      <c r="K54" s="470">
        <f t="shared" ca="1" si="5"/>
        <v>1.04</v>
      </c>
      <c r="L54" s="470">
        <f t="shared" ca="1" si="5"/>
        <v>1.04</v>
      </c>
      <c r="M54" s="470">
        <f t="shared" ca="1" si="5"/>
        <v>1.02</v>
      </c>
      <c r="N54" s="162"/>
      <c r="O54" s="240" t="s">
        <v>119</v>
      </c>
      <c r="P54" s="478">
        <f t="shared" ca="1" si="6"/>
        <v>0.71991296000000005</v>
      </c>
      <c r="Q54" s="478">
        <f t="shared" ca="1" si="6"/>
        <v>1.4398259200000001</v>
      </c>
      <c r="R54" s="478">
        <f t="shared" ca="1" si="6"/>
        <v>2.1597388799999999</v>
      </c>
      <c r="S54" s="478">
        <f t="shared" ca="1" si="7"/>
        <v>0.71991296000000005</v>
      </c>
      <c r="T54" s="478">
        <f t="shared" ca="1" si="7"/>
        <v>1.4398259200000001</v>
      </c>
      <c r="U54" s="478">
        <f t="shared" ca="1" si="7"/>
        <v>2.1597388799999999</v>
      </c>
      <c r="V54" s="478">
        <f t="shared" ca="1" si="7"/>
        <v>2.8796518400000002</v>
      </c>
      <c r="W54" s="478">
        <f t="shared" ca="1" si="7"/>
        <v>4.3194777599999998</v>
      </c>
      <c r="X54" s="478">
        <f t="shared" ca="1" si="8"/>
        <v>0.67917312000000007</v>
      </c>
      <c r="Y54" s="478">
        <f t="shared" ca="1" si="8"/>
        <v>1.3583462400000001</v>
      </c>
      <c r="Z54" s="478">
        <f t="shared" ca="1" si="8"/>
        <v>2.0375193600000001</v>
      </c>
      <c r="AA54" s="478">
        <f t="shared" ca="1" si="8"/>
        <v>2.7166924800000003</v>
      </c>
      <c r="AB54" s="478">
        <f t="shared" ca="1" si="8"/>
        <v>4.0750387200000002</v>
      </c>
      <c r="AC54" s="478">
        <f t="shared" ca="1" si="8"/>
        <v>4.0750387200000002</v>
      </c>
      <c r="AD54" s="478">
        <f t="shared" ca="1" si="8"/>
        <v>4.0750387200000002</v>
      </c>
      <c r="AE54" s="472"/>
      <c r="AF54" s="472" t="s">
        <v>119</v>
      </c>
      <c r="AG54" s="471">
        <f t="shared" ca="1" si="9"/>
        <v>0.57441073411900001</v>
      </c>
      <c r="AH54" s="471">
        <f t="shared" ca="1" si="10"/>
        <v>1.1488214682369999</v>
      </c>
      <c r="AI54" s="471">
        <f t="shared" ca="1" si="11"/>
        <v>1.7232322023560001</v>
      </c>
      <c r="AJ54" s="471">
        <f t="shared" ca="1" si="12"/>
        <v>0.57441073411900001</v>
      </c>
      <c r="AK54" s="471">
        <f t="shared" ca="1" si="13"/>
        <v>1.1488214682369999</v>
      </c>
      <c r="AL54" s="471">
        <f t="shared" ca="1" si="14"/>
        <v>1.7232322023560001</v>
      </c>
      <c r="AM54" s="471">
        <f t="shared" ca="1" si="15"/>
        <v>2.297642936475</v>
      </c>
      <c r="AN54" s="471">
        <f t="shared" ca="1" si="16"/>
        <v>3.4464644047120001</v>
      </c>
      <c r="AO54" s="471">
        <f t="shared" ca="1" si="17"/>
        <v>0.54190485812699996</v>
      </c>
      <c r="AP54" s="471">
        <f t="shared" ca="1" si="18"/>
        <v>1.083809716255</v>
      </c>
      <c r="AQ54" s="471">
        <f t="shared" ca="1" si="19"/>
        <v>1.6257145743820001</v>
      </c>
      <c r="AR54" s="471">
        <f t="shared" ca="1" si="20"/>
        <v>2.16761943251</v>
      </c>
      <c r="AS54" s="471">
        <f t="shared" ca="1" si="21"/>
        <v>3.2514291487650002</v>
      </c>
      <c r="AT54" s="471">
        <f t="shared" ca="1" si="22"/>
        <v>3.2514291487650002</v>
      </c>
      <c r="AU54" s="471">
        <f t="shared" ca="1" si="23"/>
        <v>3.2514291487650002</v>
      </c>
      <c r="AW54" s="472">
        <v>29.731910680800002</v>
      </c>
      <c r="AX54" s="473">
        <f t="shared" ca="1" si="24"/>
        <v>27.810372178179996</v>
      </c>
      <c r="AY54" s="258">
        <f t="shared" ca="1" si="25"/>
        <v>1.921538502620006</v>
      </c>
    </row>
    <row r="55" spans="2:51" x14ac:dyDescent="0.2">
      <c r="B55" s="240">
        <v>25</v>
      </c>
      <c r="C55" s="240" t="s">
        <v>121</v>
      </c>
      <c r="D55" s="240" t="s">
        <v>122</v>
      </c>
      <c r="E55" s="240">
        <v>25</v>
      </c>
      <c r="F55" s="240" t="s">
        <v>33</v>
      </c>
      <c r="G55" s="240" t="s">
        <v>510</v>
      </c>
      <c r="H55" s="475">
        <f>IF(ISTEXT(VLOOKUP($C55,Exch!$D$11:$M$230,H$24,FALSE))=FALSE,VLOOKUP($C55,Exch!$D$11:$M$230,H$24,FALSE),VLOOKUP($C55,Exch!$D$11:$M$230,8,FALSE))</f>
        <v>11.789587275000001</v>
      </c>
      <c r="J55" s="240">
        <v>73</v>
      </c>
      <c r="K55" s="470">
        <f t="shared" ca="1" si="5"/>
        <v>1.04</v>
      </c>
      <c r="L55" s="470">
        <f t="shared" ca="1" si="5"/>
        <v>1.04</v>
      </c>
      <c r="M55" s="470">
        <f t="shared" ca="1" si="5"/>
        <v>1.02</v>
      </c>
      <c r="N55" s="162"/>
      <c r="O55" s="240" t="s">
        <v>121</v>
      </c>
      <c r="P55" s="478">
        <f t="shared" ca="1" si="6"/>
        <v>11.248640000000002</v>
      </c>
      <c r="Q55" s="478">
        <f t="shared" ca="1" si="6"/>
        <v>16.872960000000006</v>
      </c>
      <c r="R55" s="478">
        <f t="shared" ca="1" si="6"/>
        <v>21.372416000000005</v>
      </c>
      <c r="S55" s="478">
        <f t="shared" ca="1" si="7"/>
        <v>11.248640000000002</v>
      </c>
      <c r="T55" s="478">
        <f t="shared" ca="1" si="7"/>
        <v>16.872960000000006</v>
      </c>
      <c r="U55" s="478">
        <f t="shared" ca="1" si="7"/>
        <v>21.372416000000005</v>
      </c>
      <c r="V55" s="478">
        <f t="shared" ca="1" si="7"/>
        <v>33.745920000000012</v>
      </c>
      <c r="W55" s="478">
        <f t="shared" ca="1" si="7"/>
        <v>67.491840000000025</v>
      </c>
      <c r="X55" s="478">
        <f t="shared" ca="1" si="8"/>
        <v>37.14228</v>
      </c>
      <c r="Y55" s="478">
        <f t="shared" ca="1" si="8"/>
        <v>37.14228</v>
      </c>
      <c r="Z55" s="478">
        <f t="shared" ca="1" si="8"/>
        <v>37.14228</v>
      </c>
      <c r="AA55" s="478">
        <f t="shared" ca="1" si="8"/>
        <v>37.14228</v>
      </c>
      <c r="AB55" s="478">
        <f t="shared" ca="1" si="8"/>
        <v>74.284559999999999</v>
      </c>
      <c r="AC55" s="478">
        <f t="shared" ca="1" si="8"/>
        <v>74.284559999999999</v>
      </c>
      <c r="AD55" s="478">
        <f t="shared" ca="1" si="8"/>
        <v>106.1208</v>
      </c>
      <c r="AE55" s="472"/>
      <c r="AF55" s="472" t="s">
        <v>121</v>
      </c>
      <c r="AG55" s="471">
        <f t="shared" ca="1" si="9"/>
        <v>0.95411652143699999</v>
      </c>
      <c r="AH55" s="471">
        <f t="shared" ca="1" si="10"/>
        <v>1.431174782155</v>
      </c>
      <c r="AI55" s="471">
        <f t="shared" ca="1" si="11"/>
        <v>1.8128213907299999</v>
      </c>
      <c r="AJ55" s="471">
        <f t="shared" ca="1" si="12"/>
        <v>0.95411652143699999</v>
      </c>
      <c r="AK55" s="471">
        <f t="shared" ca="1" si="13"/>
        <v>1.431174782155</v>
      </c>
      <c r="AL55" s="471">
        <f t="shared" ca="1" si="14"/>
        <v>1.8128213907299999</v>
      </c>
      <c r="AM55" s="471">
        <f t="shared" ca="1" si="15"/>
        <v>2.8623495643110002</v>
      </c>
      <c r="AN55" s="471">
        <f t="shared" ca="1" si="16"/>
        <v>5.7246991286220004</v>
      </c>
      <c r="AO55" s="471">
        <f t="shared" ca="1" si="17"/>
        <v>3.1504308958089999</v>
      </c>
      <c r="AP55" s="471">
        <f t="shared" ca="1" si="18"/>
        <v>3.1504308958089999</v>
      </c>
      <c r="AQ55" s="471">
        <f t="shared" ca="1" si="19"/>
        <v>3.1504308958089999</v>
      </c>
      <c r="AR55" s="471">
        <f t="shared" ca="1" si="20"/>
        <v>3.1504308958089999</v>
      </c>
      <c r="AS55" s="471">
        <f t="shared" ca="1" si="21"/>
        <v>6.300861791619</v>
      </c>
      <c r="AT55" s="471">
        <f t="shared" ca="1" si="22"/>
        <v>6.300861791619</v>
      </c>
      <c r="AU55" s="471">
        <f t="shared" ca="1" si="23"/>
        <v>9.0012311308839994</v>
      </c>
      <c r="AW55" s="472">
        <v>61.072234149600007</v>
      </c>
      <c r="AX55" s="473">
        <f t="shared" ca="1" si="24"/>
        <v>51.187952378934995</v>
      </c>
      <c r="AY55" s="258">
        <f t="shared" ca="1" si="25"/>
        <v>9.8842817706650123</v>
      </c>
    </row>
    <row r="56" spans="2:51" x14ac:dyDescent="0.2">
      <c r="B56" s="240">
        <v>26</v>
      </c>
      <c r="C56" s="240" t="s">
        <v>123</v>
      </c>
      <c r="D56" s="240" t="s">
        <v>124</v>
      </c>
      <c r="E56" s="240">
        <v>26</v>
      </c>
      <c r="F56" s="240" t="s">
        <v>33</v>
      </c>
      <c r="G56" s="240" t="s">
        <v>511</v>
      </c>
      <c r="H56" s="475">
        <f>IF(ISTEXT(VLOOKUP($C56,Exch!$D$11:$M$230,H$24,FALSE))=FALSE,VLOOKUP($C56,Exch!$D$11:$M$230,H$24,FALSE),VLOOKUP($C56,Exch!$D$11:$M$230,8,FALSE))</f>
        <v>2.0740880188802024</v>
      </c>
      <c r="J56" s="240">
        <v>73</v>
      </c>
      <c r="K56" s="470">
        <f t="shared" ca="1" si="5"/>
        <v>1.04</v>
      </c>
      <c r="L56" s="470">
        <f t="shared" ca="1" si="5"/>
        <v>1.04</v>
      </c>
      <c r="M56" s="470">
        <f t="shared" ca="1" si="5"/>
        <v>1.02</v>
      </c>
      <c r="N56" s="162"/>
      <c r="O56" s="240" t="s">
        <v>123</v>
      </c>
      <c r="P56" s="478">
        <f t="shared" ca="1" si="6"/>
        <v>1.5748096</v>
      </c>
      <c r="Q56" s="478">
        <f t="shared" ca="1" si="6"/>
        <v>1.5748096</v>
      </c>
      <c r="R56" s="478">
        <f t="shared" ca="1" si="6"/>
        <v>1.5748096</v>
      </c>
      <c r="S56" s="478">
        <f t="shared" ca="1" si="7"/>
        <v>3.1496192000000001</v>
      </c>
      <c r="T56" s="478">
        <f t="shared" ca="1" si="7"/>
        <v>3.1496192000000001</v>
      </c>
      <c r="U56" s="478">
        <f t="shared" ca="1" si="7"/>
        <v>3.1496192000000001</v>
      </c>
      <c r="V56" s="478">
        <f t="shared" ca="1" si="7"/>
        <v>3.1496192000000001</v>
      </c>
      <c r="W56" s="478">
        <f t="shared" ca="1" si="7"/>
        <v>3.1496192000000001</v>
      </c>
      <c r="X56" s="478">
        <f t="shared" ca="1" si="8"/>
        <v>3.7142280000000003</v>
      </c>
      <c r="Y56" s="478">
        <f t="shared" ca="1" si="8"/>
        <v>3.7142280000000003</v>
      </c>
      <c r="Z56" s="478">
        <f t="shared" ca="1" si="8"/>
        <v>3.7142280000000003</v>
      </c>
      <c r="AA56" s="478">
        <f t="shared" ca="1" si="8"/>
        <v>3.7142280000000003</v>
      </c>
      <c r="AB56" s="478">
        <f t="shared" ca="1" si="8"/>
        <v>3.7142280000000003</v>
      </c>
      <c r="AC56" s="478">
        <f t="shared" ca="1" si="8"/>
        <v>3.7142280000000003</v>
      </c>
      <c r="AD56" s="478">
        <f t="shared" ca="1" si="8"/>
        <v>5.3060400000000003</v>
      </c>
      <c r="AE56" s="472"/>
      <c r="AF56" s="472" t="s">
        <v>123</v>
      </c>
      <c r="AG56" s="471">
        <f t="shared" ca="1" si="9"/>
        <v>0.75927809507800004</v>
      </c>
      <c r="AH56" s="471">
        <f t="shared" ca="1" si="10"/>
        <v>0.75927809507800004</v>
      </c>
      <c r="AI56" s="471">
        <f t="shared" ca="1" si="11"/>
        <v>0.75927809507800004</v>
      </c>
      <c r="AJ56" s="471">
        <f t="shared" ca="1" si="12"/>
        <v>1.5185561901569999</v>
      </c>
      <c r="AK56" s="471">
        <f t="shared" ca="1" si="13"/>
        <v>1.5185561901569999</v>
      </c>
      <c r="AL56" s="471">
        <f t="shared" ca="1" si="14"/>
        <v>1.5185561901569999</v>
      </c>
      <c r="AM56" s="471">
        <f t="shared" ca="1" si="15"/>
        <v>1.5185561901569999</v>
      </c>
      <c r="AN56" s="471">
        <f t="shared" ca="1" si="16"/>
        <v>1.5185561901569999</v>
      </c>
      <c r="AO56" s="471">
        <f t="shared" ca="1" si="17"/>
        <v>1.7907764599139999</v>
      </c>
      <c r="AP56" s="471">
        <f t="shared" ca="1" si="18"/>
        <v>1.7907764599139999</v>
      </c>
      <c r="AQ56" s="471">
        <f t="shared" ca="1" si="19"/>
        <v>1.7907764599139999</v>
      </c>
      <c r="AR56" s="471">
        <f t="shared" ca="1" si="20"/>
        <v>1.7907764599139999</v>
      </c>
      <c r="AS56" s="471">
        <f t="shared" ca="1" si="21"/>
        <v>1.7907764599139999</v>
      </c>
      <c r="AT56" s="471">
        <f t="shared" ca="1" si="22"/>
        <v>1.7907764599139999</v>
      </c>
      <c r="AU56" s="471">
        <f t="shared" ca="1" si="23"/>
        <v>2.558252085591</v>
      </c>
      <c r="AW56" s="472">
        <v>25.928424525600001</v>
      </c>
      <c r="AX56" s="473">
        <f t="shared" ca="1" si="24"/>
        <v>23.173526081093996</v>
      </c>
      <c r="AY56" s="258">
        <f t="shared" ca="1" si="25"/>
        <v>2.7548984445060043</v>
      </c>
    </row>
    <row r="57" spans="2:51" x14ac:dyDescent="0.2">
      <c r="B57" s="240">
        <v>27</v>
      </c>
      <c r="C57" s="240" t="s">
        <v>125</v>
      </c>
      <c r="D57" s="240" t="s">
        <v>126</v>
      </c>
      <c r="E57" s="240">
        <v>27</v>
      </c>
      <c r="F57" s="240" t="s">
        <v>33</v>
      </c>
      <c r="G57" s="240" t="s">
        <v>509</v>
      </c>
      <c r="H57" s="475">
        <f>IF(ISTEXT(VLOOKUP($C57,Exch!$D$11:$M$230,H$24,FALSE))=FALSE,VLOOKUP($C57,Exch!$D$11:$M$230,H$24,FALSE),VLOOKUP($C57,Exch!$D$11:$M$230,8,FALSE))</f>
        <v>142.53159153600001</v>
      </c>
      <c r="J57" s="240">
        <v>73</v>
      </c>
      <c r="K57" s="470">
        <f t="shared" ca="1" si="5"/>
        <v>1.04</v>
      </c>
      <c r="L57" s="470">
        <f t="shared" ca="1" si="5"/>
        <v>1.04</v>
      </c>
      <c r="M57" s="470">
        <f t="shared" ca="1" si="5"/>
        <v>1.02</v>
      </c>
      <c r="N57" s="162"/>
      <c r="O57" s="240" t="s">
        <v>125</v>
      </c>
      <c r="P57" s="478">
        <f t="shared" ca="1" si="6"/>
        <v>69.449103360000009</v>
      </c>
      <c r="Q57" s="478">
        <f t="shared" ca="1" si="6"/>
        <v>115.7485056</v>
      </c>
      <c r="R57" s="478">
        <f t="shared" ca="1" si="6"/>
        <v>162.04790784000002</v>
      </c>
      <c r="S57" s="478">
        <f t="shared" ca="1" si="7"/>
        <v>69.449103360000009</v>
      </c>
      <c r="T57" s="478">
        <f t="shared" ca="1" si="7"/>
        <v>115.7485056</v>
      </c>
      <c r="U57" s="478">
        <f t="shared" ca="1" si="7"/>
        <v>162.04790784000002</v>
      </c>
      <c r="V57" s="478">
        <f t="shared" ca="1" si="7"/>
        <v>289.371264</v>
      </c>
      <c r="W57" s="478">
        <f t="shared" ca="1" si="7"/>
        <v>451.41917183999999</v>
      </c>
      <c r="X57" s="478">
        <f t="shared" ca="1" si="8"/>
        <v>316.67507927999998</v>
      </c>
      <c r="Y57" s="478">
        <f t="shared" ca="1" si="8"/>
        <v>316.67507927999998</v>
      </c>
      <c r="Z57" s="478">
        <f t="shared" ca="1" si="8"/>
        <v>316.67507927999998</v>
      </c>
      <c r="AA57" s="478">
        <f t="shared" ca="1" si="8"/>
        <v>316.67507927999998</v>
      </c>
      <c r="AB57" s="478">
        <f t="shared" ca="1" si="8"/>
        <v>562.37126148000004</v>
      </c>
      <c r="AC57" s="478">
        <f t="shared" ca="1" si="8"/>
        <v>562.37126148000004</v>
      </c>
      <c r="AD57" s="478">
        <f t="shared" ca="1" si="8"/>
        <v>677.02947983999991</v>
      </c>
      <c r="AE57" s="472"/>
      <c r="AF57" s="472" t="s">
        <v>125</v>
      </c>
      <c r="AG57" s="471">
        <f t="shared" ca="1" si="9"/>
        <v>0.48725410704799998</v>
      </c>
      <c r="AH57" s="471">
        <f t="shared" ca="1" si="10"/>
        <v>0.81209017841300002</v>
      </c>
      <c r="AI57" s="471">
        <f t="shared" ca="1" si="11"/>
        <v>1.136926249779</v>
      </c>
      <c r="AJ57" s="471">
        <f t="shared" ca="1" si="12"/>
        <v>0.48725410704799998</v>
      </c>
      <c r="AK57" s="471">
        <f t="shared" ca="1" si="13"/>
        <v>0.81209017841300002</v>
      </c>
      <c r="AL57" s="471">
        <f t="shared" ca="1" si="14"/>
        <v>1.136926249779</v>
      </c>
      <c r="AM57" s="471">
        <f t="shared" ca="1" si="15"/>
        <v>2.030225446033</v>
      </c>
      <c r="AN57" s="471">
        <f t="shared" ca="1" si="16"/>
        <v>3.1671516958120001</v>
      </c>
      <c r="AO57" s="471">
        <f t="shared" ca="1" si="17"/>
        <v>2.221788698683</v>
      </c>
      <c r="AP57" s="471">
        <f t="shared" ca="1" si="18"/>
        <v>2.221788698683</v>
      </c>
      <c r="AQ57" s="471">
        <f t="shared" ca="1" si="19"/>
        <v>2.221788698683</v>
      </c>
      <c r="AR57" s="471">
        <f t="shared" ca="1" si="20"/>
        <v>2.221788698683</v>
      </c>
      <c r="AS57" s="471">
        <f t="shared" ca="1" si="21"/>
        <v>3.9455902752480001</v>
      </c>
      <c r="AT57" s="471">
        <f t="shared" ca="1" si="22"/>
        <v>3.9455902752480001</v>
      </c>
      <c r="AU57" s="471">
        <f t="shared" ca="1" si="23"/>
        <v>4.7500310109779997</v>
      </c>
      <c r="AW57" s="472">
        <v>31.598091106400005</v>
      </c>
      <c r="AX57" s="473">
        <f t="shared" ca="1" si="24"/>
        <v>31.598284568531003</v>
      </c>
      <c r="AY57" s="258">
        <f t="shared" ca="1" si="25"/>
        <v>-1.934621309978013E-4</v>
      </c>
    </row>
    <row r="58" spans="2:51" x14ac:dyDescent="0.2">
      <c r="B58" s="240">
        <v>28</v>
      </c>
      <c r="C58" s="240" t="s">
        <v>127</v>
      </c>
      <c r="D58" s="240" t="s">
        <v>128</v>
      </c>
      <c r="E58" s="240">
        <v>28</v>
      </c>
      <c r="F58" s="240" t="s">
        <v>33</v>
      </c>
      <c r="G58" s="240" t="s">
        <v>499</v>
      </c>
      <c r="H58" s="475">
        <f>IF(ISTEXT(VLOOKUP($C58,Exch!$D$11:$M$230,H$24,FALSE))=FALSE,VLOOKUP($C58,Exch!$D$11:$M$230,H$24,FALSE),VLOOKUP($C58,Exch!$D$11:$M$230,8,FALSE))</f>
        <v>1.25330694090271</v>
      </c>
      <c r="J58" s="240">
        <v>73</v>
      </c>
      <c r="K58" s="470">
        <f t="shared" ca="1" si="5"/>
        <v>1.04</v>
      </c>
      <c r="L58" s="470">
        <f t="shared" ca="1" si="5"/>
        <v>1.04</v>
      </c>
      <c r="M58" s="470">
        <f t="shared" ca="1" si="5"/>
        <v>1.02</v>
      </c>
      <c r="N58" s="162"/>
      <c r="O58" s="240" t="s">
        <v>127</v>
      </c>
      <c r="P58" s="478">
        <f t="shared" ca="1" si="6"/>
        <v>0.56243200000000004</v>
      </c>
      <c r="Q58" s="478">
        <f t="shared" ca="1" si="6"/>
        <v>0.84364800000000006</v>
      </c>
      <c r="R58" s="478">
        <f t="shared" ca="1" si="6"/>
        <v>1.0686207999999999</v>
      </c>
      <c r="S58" s="478">
        <f t="shared" ca="1" si="7"/>
        <v>0.84364800000000006</v>
      </c>
      <c r="T58" s="478">
        <f t="shared" ca="1" si="7"/>
        <v>1.0686207999999999</v>
      </c>
      <c r="U58" s="478">
        <f t="shared" ca="1" si="7"/>
        <v>1.0686207999999999</v>
      </c>
      <c r="V58" s="478">
        <f t="shared" ca="1" si="7"/>
        <v>2.3059711999999997</v>
      </c>
      <c r="W58" s="478">
        <f t="shared" ca="1" si="7"/>
        <v>2.3059711999999997</v>
      </c>
      <c r="X58" s="478">
        <f t="shared" ca="1" si="8"/>
        <v>0.795906</v>
      </c>
      <c r="Y58" s="478">
        <f t="shared" ca="1" si="8"/>
        <v>1.0081476</v>
      </c>
      <c r="Z58" s="478">
        <f t="shared" ca="1" si="8"/>
        <v>1.0081476</v>
      </c>
      <c r="AA58" s="478">
        <f t="shared" ca="1" si="8"/>
        <v>2.1754763999999995</v>
      </c>
      <c r="AB58" s="478">
        <f t="shared" ca="1" si="8"/>
        <v>2.1754763999999995</v>
      </c>
      <c r="AC58" s="478">
        <f t="shared" ca="1" si="8"/>
        <v>4.7223756000000012</v>
      </c>
      <c r="AD58" s="478">
        <f t="shared" ca="1" si="8"/>
        <v>4.7223756000000012</v>
      </c>
      <c r="AE58" s="472"/>
      <c r="AF58" s="472" t="s">
        <v>127</v>
      </c>
      <c r="AG58" s="471">
        <f t="shared" ca="1" si="9"/>
        <v>0.44875838603000001</v>
      </c>
      <c r="AH58" s="471">
        <f t="shared" ca="1" si="10"/>
        <v>0.67313757904500005</v>
      </c>
      <c r="AI58" s="471">
        <f t="shared" ca="1" si="11"/>
        <v>0.85264093345699998</v>
      </c>
      <c r="AJ58" s="471">
        <f t="shared" ca="1" si="12"/>
        <v>0.67313757904500005</v>
      </c>
      <c r="AK58" s="471">
        <f t="shared" ca="1" si="13"/>
        <v>0.85264093345699998</v>
      </c>
      <c r="AL58" s="471">
        <f t="shared" ca="1" si="14"/>
        <v>0.85264093345699998</v>
      </c>
      <c r="AM58" s="471">
        <f t="shared" ca="1" si="15"/>
        <v>1.8399093827240001</v>
      </c>
      <c r="AN58" s="471">
        <f t="shared" ca="1" si="16"/>
        <v>1.8399093827240001</v>
      </c>
      <c r="AO58" s="471">
        <f t="shared" ca="1" si="17"/>
        <v>0.635044755618</v>
      </c>
      <c r="AP58" s="471">
        <f t="shared" ca="1" si="18"/>
        <v>0.80439002378299995</v>
      </c>
      <c r="AQ58" s="471">
        <f t="shared" ca="1" si="19"/>
        <v>0.80439002378299995</v>
      </c>
      <c r="AR58" s="471">
        <f t="shared" ca="1" si="20"/>
        <v>1.7357889986890001</v>
      </c>
      <c r="AS58" s="471">
        <f t="shared" ca="1" si="21"/>
        <v>1.7357889986890001</v>
      </c>
      <c r="AT58" s="471">
        <f t="shared" ca="1" si="22"/>
        <v>3.767932216667</v>
      </c>
      <c r="AU58" s="471">
        <f t="shared" ca="1" si="23"/>
        <v>3.767932216667</v>
      </c>
      <c r="AW58" s="472">
        <v>22.754913739199999</v>
      </c>
      <c r="AX58" s="473">
        <f t="shared" ca="1" si="24"/>
        <v>21.284042343835001</v>
      </c>
      <c r="AY58" s="258">
        <f t="shared" ca="1" si="25"/>
        <v>1.4708713953649983</v>
      </c>
    </row>
    <row r="59" spans="2:51" x14ac:dyDescent="0.2">
      <c r="B59" s="240">
        <v>29</v>
      </c>
      <c r="C59" s="240" t="s">
        <v>129</v>
      </c>
      <c r="D59" s="240" t="s">
        <v>130</v>
      </c>
      <c r="E59" s="240">
        <v>29</v>
      </c>
      <c r="F59" s="240" t="s">
        <v>33</v>
      </c>
      <c r="G59" s="240" t="s">
        <v>513</v>
      </c>
      <c r="H59" s="475">
        <f>IF(ISTEXT(VLOOKUP($C59,Exch!$D$11:$M$230,H$24,FALSE))=FALSE,VLOOKUP($C59,Exch!$D$11:$M$230,H$24,FALSE),VLOOKUP($C59,Exch!$D$11:$M$230,8,FALSE))</f>
        <v>11.614101392499999</v>
      </c>
      <c r="J59" s="240">
        <v>73</v>
      </c>
      <c r="K59" s="470">
        <f t="shared" ca="1" si="5"/>
        <v>1.04</v>
      </c>
      <c r="L59" s="470">
        <f t="shared" ca="1" si="5"/>
        <v>1.04</v>
      </c>
      <c r="M59" s="470">
        <f t="shared" ca="1" si="5"/>
        <v>1.02</v>
      </c>
      <c r="N59" s="162"/>
      <c r="O59" s="240" t="s">
        <v>129</v>
      </c>
      <c r="P59" s="478">
        <f t="shared" ca="1" si="6"/>
        <v>7.8740480000000002</v>
      </c>
      <c r="Q59" s="478">
        <f t="shared" ca="1" si="6"/>
        <v>7.8740480000000002</v>
      </c>
      <c r="R59" s="478">
        <f t="shared" ca="1" si="6"/>
        <v>15.748096</v>
      </c>
      <c r="S59" s="478">
        <f t="shared" ca="1" si="7"/>
        <v>7.8740480000000002</v>
      </c>
      <c r="T59" s="478">
        <f t="shared" ca="1" si="7"/>
        <v>7.8740480000000002</v>
      </c>
      <c r="U59" s="478">
        <f t="shared" ca="1" si="7"/>
        <v>15.748096</v>
      </c>
      <c r="V59" s="478">
        <f t="shared" ca="1" si="7"/>
        <v>31.496192000000001</v>
      </c>
      <c r="W59" s="478">
        <f t="shared" ca="1" si="7"/>
        <v>47.244287999999997</v>
      </c>
      <c r="X59" s="478">
        <f t="shared" ca="1" si="8"/>
        <v>7.4284560000000006</v>
      </c>
      <c r="Y59" s="478">
        <f t="shared" ca="1" si="8"/>
        <v>7.4284560000000006</v>
      </c>
      <c r="Z59" s="478">
        <f t="shared" ca="1" si="8"/>
        <v>14.856912000000001</v>
      </c>
      <c r="AA59" s="478">
        <f t="shared" ca="1" si="8"/>
        <v>29.713824000000002</v>
      </c>
      <c r="AB59" s="478">
        <f t="shared" ca="1" si="8"/>
        <v>44.570736000000004</v>
      </c>
      <c r="AC59" s="478">
        <f t="shared" ca="1" si="8"/>
        <v>59.427648000000005</v>
      </c>
      <c r="AD59" s="478">
        <f t="shared" ca="1" si="8"/>
        <v>74.284559999999999</v>
      </c>
      <c r="AE59" s="472"/>
      <c r="AF59" s="472" t="s">
        <v>129</v>
      </c>
      <c r="AG59" s="471">
        <f t="shared" ca="1" si="9"/>
        <v>0.67797307203500001</v>
      </c>
      <c r="AH59" s="471">
        <f t="shared" ca="1" si="10"/>
        <v>0.67797307203500001</v>
      </c>
      <c r="AI59" s="471">
        <f t="shared" ca="1" si="11"/>
        <v>1.35594614407</v>
      </c>
      <c r="AJ59" s="471">
        <f t="shared" ca="1" si="12"/>
        <v>0.67797307203500001</v>
      </c>
      <c r="AK59" s="471">
        <f t="shared" ca="1" si="13"/>
        <v>0.67797307203500001</v>
      </c>
      <c r="AL59" s="471">
        <f t="shared" ca="1" si="14"/>
        <v>1.35594614407</v>
      </c>
      <c r="AM59" s="471">
        <f t="shared" ca="1" si="15"/>
        <v>2.7118922881400001</v>
      </c>
      <c r="AN59" s="471">
        <f t="shared" ca="1" si="16"/>
        <v>4.0678384322100003</v>
      </c>
      <c r="AO59" s="471">
        <f t="shared" ca="1" si="17"/>
        <v>0.63960660829100002</v>
      </c>
      <c r="AP59" s="471">
        <f t="shared" ca="1" si="18"/>
        <v>0.63960660829100002</v>
      </c>
      <c r="AQ59" s="471">
        <f t="shared" ca="1" si="19"/>
        <v>1.279213216581</v>
      </c>
      <c r="AR59" s="471">
        <f t="shared" ca="1" si="20"/>
        <v>2.5584264331619999</v>
      </c>
      <c r="AS59" s="471">
        <f t="shared" ca="1" si="21"/>
        <v>3.8376396497440002</v>
      </c>
      <c r="AT59" s="471">
        <f t="shared" ca="1" si="22"/>
        <v>5.1168528663249999</v>
      </c>
      <c r="AU59" s="471">
        <f t="shared" ca="1" si="23"/>
        <v>6.3960660829059997</v>
      </c>
      <c r="AW59" s="472">
        <v>34.920070042400006</v>
      </c>
      <c r="AX59" s="473">
        <f t="shared" ca="1" si="24"/>
        <v>32.670926761930005</v>
      </c>
      <c r="AY59" s="258">
        <f t="shared" ca="1" si="25"/>
        <v>2.2491432804700011</v>
      </c>
    </row>
    <row r="60" spans="2:51" x14ac:dyDescent="0.2">
      <c r="B60" s="240">
        <v>30</v>
      </c>
      <c r="C60" s="240" t="s">
        <v>408</v>
      </c>
      <c r="D60" s="240" t="s">
        <v>466</v>
      </c>
      <c r="E60" s="240">
        <v>30</v>
      </c>
      <c r="F60" s="240" t="s">
        <v>33</v>
      </c>
      <c r="G60" s="240" t="s">
        <v>499</v>
      </c>
      <c r="H60" s="475">
        <f>IF(ISTEXT(VLOOKUP($C60,Exch!$D$11:$M$230,H$24,FALSE))=FALSE,VLOOKUP($C60,Exch!$D$11:$M$230,H$24,FALSE),VLOOKUP($C60,Exch!$D$11:$M$230,8,FALSE))</f>
        <v>1.25330694090271</v>
      </c>
      <c r="J60" s="240">
        <v>73</v>
      </c>
      <c r="K60" s="470">
        <f t="shared" ca="1" si="5"/>
        <v>1.04</v>
      </c>
      <c r="L60" s="470">
        <f t="shared" ca="1" si="5"/>
        <v>1.04</v>
      </c>
      <c r="M60" s="470">
        <f t="shared" ca="1" si="5"/>
        <v>1.02</v>
      </c>
      <c r="N60" s="162"/>
      <c r="O60" s="240" t="s">
        <v>408</v>
      </c>
      <c r="P60" s="478">
        <f t="shared" ca="1" si="6"/>
        <v>0.78740480000000002</v>
      </c>
      <c r="Q60" s="478">
        <f t="shared" ca="1" si="6"/>
        <v>2.1372415999999999</v>
      </c>
      <c r="R60" s="478">
        <f t="shared" ca="1" si="6"/>
        <v>2.3622144</v>
      </c>
      <c r="S60" s="478">
        <f t="shared" ca="1" si="7"/>
        <v>2.1372415999999999</v>
      </c>
      <c r="T60" s="478">
        <f t="shared" ca="1" si="7"/>
        <v>2.1372415999999999</v>
      </c>
      <c r="U60" s="478">
        <f t="shared" ca="1" si="7"/>
        <v>2.3622144</v>
      </c>
      <c r="V60" s="478">
        <f t="shared" ca="1" si="7"/>
        <v>2.9246464000000008</v>
      </c>
      <c r="W60" s="478">
        <f t="shared" ca="1" si="7"/>
        <v>5.8492928000000015</v>
      </c>
      <c r="X60" s="478">
        <f t="shared" ca="1" si="8"/>
        <v>2.0162952000000001</v>
      </c>
      <c r="Y60" s="478">
        <f t="shared" ca="1" si="8"/>
        <v>2.2285368000000005</v>
      </c>
      <c r="Z60" s="478">
        <f t="shared" ca="1" si="8"/>
        <v>2.7591408000000004</v>
      </c>
      <c r="AA60" s="478">
        <f t="shared" ca="1" si="8"/>
        <v>3.3958656000000005</v>
      </c>
      <c r="AB60" s="478">
        <f t="shared" ca="1" si="8"/>
        <v>8.4896639999999994</v>
      </c>
      <c r="AC60" s="478">
        <f t="shared" ca="1" si="8"/>
        <v>8.4896639999999994</v>
      </c>
      <c r="AD60" s="478">
        <f t="shared" ca="1" si="8"/>
        <v>8.4896639999999994</v>
      </c>
      <c r="AE60" s="472"/>
      <c r="AF60" s="472" t="s">
        <v>408</v>
      </c>
      <c r="AG60" s="471">
        <f t="shared" ca="1" si="9"/>
        <v>0.62826174044200001</v>
      </c>
      <c r="AH60" s="471">
        <f t="shared" ca="1" si="10"/>
        <v>1.7052818669150001</v>
      </c>
      <c r="AI60" s="471">
        <f t="shared" ca="1" si="11"/>
        <v>1.884785221327</v>
      </c>
      <c r="AJ60" s="471">
        <f t="shared" ca="1" si="12"/>
        <v>1.7052818669150001</v>
      </c>
      <c r="AK60" s="471">
        <f t="shared" ca="1" si="13"/>
        <v>1.7052818669150001</v>
      </c>
      <c r="AL60" s="471">
        <f t="shared" ca="1" si="14"/>
        <v>1.884785221327</v>
      </c>
      <c r="AM60" s="471">
        <f t="shared" ca="1" si="15"/>
        <v>2.3335436073569999</v>
      </c>
      <c r="AN60" s="471">
        <f t="shared" ca="1" si="16"/>
        <v>4.667087214715</v>
      </c>
      <c r="AO60" s="471">
        <f t="shared" ca="1" si="17"/>
        <v>1.6087800475659999</v>
      </c>
      <c r="AP60" s="471">
        <f t="shared" ca="1" si="18"/>
        <v>1.778125315731</v>
      </c>
      <c r="AQ60" s="471">
        <f t="shared" ca="1" si="19"/>
        <v>2.201488486143</v>
      </c>
      <c r="AR60" s="471">
        <f t="shared" ca="1" si="20"/>
        <v>2.7095242906369998</v>
      </c>
      <c r="AS60" s="471">
        <f t="shared" ca="1" si="21"/>
        <v>6.7738107265930001</v>
      </c>
      <c r="AT60" s="471">
        <f t="shared" ca="1" si="22"/>
        <v>6.7738107265930001</v>
      </c>
      <c r="AU60" s="471">
        <f t="shared" ca="1" si="23"/>
        <v>6.7738107265930001</v>
      </c>
      <c r="AW60" s="472">
        <v>48.251396146399991</v>
      </c>
      <c r="AX60" s="473">
        <f t="shared" ca="1" si="24"/>
        <v>45.133658925768998</v>
      </c>
      <c r="AY60" s="258">
        <f t="shared" ca="1" si="25"/>
        <v>3.1177372206309926</v>
      </c>
    </row>
    <row r="61" spans="2:51" x14ac:dyDescent="0.2">
      <c r="B61" s="240">
        <v>31</v>
      </c>
      <c r="C61" s="240" t="s">
        <v>131</v>
      </c>
      <c r="D61" s="240" t="s">
        <v>132</v>
      </c>
      <c r="E61" s="240">
        <v>31</v>
      </c>
      <c r="F61" s="240" t="s">
        <v>33</v>
      </c>
      <c r="G61" s="240" t="s">
        <v>514</v>
      </c>
      <c r="H61" s="475">
        <f>IF(ISTEXT(VLOOKUP($C61,Exch!$D$11:$M$230,H$24,FALSE))=FALSE,VLOOKUP($C61,Exch!$D$11:$M$230,H$24,FALSE),VLOOKUP($C61,Exch!$D$11:$M$230,8,FALSE))</f>
        <v>1.39699</v>
      </c>
      <c r="J61" s="240">
        <v>73</v>
      </c>
      <c r="K61" s="470">
        <f t="shared" ca="1" si="5"/>
        <v>1.04</v>
      </c>
      <c r="L61" s="470">
        <f t="shared" ca="1" si="5"/>
        <v>1.04</v>
      </c>
      <c r="M61" s="470">
        <f t="shared" ca="1" si="5"/>
        <v>1.02</v>
      </c>
      <c r="N61" s="162"/>
      <c r="O61" s="240" t="s">
        <v>131</v>
      </c>
      <c r="P61" s="478">
        <f t="shared" ca="1" si="6"/>
        <v>0.48880000000000001</v>
      </c>
      <c r="Q61" s="478">
        <f t="shared" ca="1" si="6"/>
        <v>0.70720000000000005</v>
      </c>
      <c r="R61" s="478">
        <f t="shared" ca="1" si="6"/>
        <v>1.1440000000000001</v>
      </c>
      <c r="S61" s="478">
        <f t="shared" ca="1" si="7"/>
        <v>0.97760000000000002</v>
      </c>
      <c r="T61" s="478">
        <f t="shared" ca="1" si="7"/>
        <v>1.196</v>
      </c>
      <c r="U61" s="478">
        <f t="shared" ca="1" si="7"/>
        <v>1.6328</v>
      </c>
      <c r="V61" s="478">
        <f t="shared" ca="1" si="7"/>
        <v>2.0695999999999999</v>
      </c>
      <c r="W61" s="478">
        <f t="shared" ca="1" si="7"/>
        <v>7.1239999999999997</v>
      </c>
      <c r="X61" s="478">
        <f t="shared" ca="1" si="8"/>
        <v>2.4990000000000001</v>
      </c>
      <c r="Y61" s="478">
        <f t="shared" ca="1" si="8"/>
        <v>2.4990000000000001</v>
      </c>
      <c r="Z61" s="478">
        <f t="shared" ca="1" si="8"/>
        <v>2.6928000000000001</v>
      </c>
      <c r="AA61" s="478">
        <f t="shared" ca="1" si="8"/>
        <v>3.0804</v>
      </c>
      <c r="AB61" s="478">
        <f t="shared" ca="1" si="8"/>
        <v>6.9870000000000001</v>
      </c>
      <c r="AC61" s="478">
        <f t="shared" ca="1" si="8"/>
        <v>7.9050000000000002</v>
      </c>
      <c r="AD61" s="478">
        <f t="shared" ca="1" si="8"/>
        <v>11.373000000000001</v>
      </c>
      <c r="AF61" s="472" t="s">
        <v>131</v>
      </c>
      <c r="AG61" s="471">
        <f t="shared" ca="1" si="9"/>
        <v>0.349895131676</v>
      </c>
      <c r="AH61" s="471">
        <f t="shared" ca="1" si="10"/>
        <v>0.50623125434000005</v>
      </c>
      <c r="AI61" s="471">
        <f t="shared" ca="1" si="11"/>
        <v>0.81890349966700005</v>
      </c>
      <c r="AJ61" s="471">
        <f t="shared" ca="1" si="12"/>
        <v>0.69979026335200001</v>
      </c>
      <c r="AK61" s="471">
        <f t="shared" ca="1" si="13"/>
        <v>0.856126386016</v>
      </c>
      <c r="AL61" s="471">
        <f t="shared" ca="1" si="14"/>
        <v>1.1687986313430001</v>
      </c>
      <c r="AM61" s="471">
        <f t="shared" ca="1" si="15"/>
        <v>1.4814708766710001</v>
      </c>
      <c r="AN61" s="471">
        <f t="shared" ca="1" si="16"/>
        <v>5.099535429745</v>
      </c>
      <c r="AO61" s="471">
        <f t="shared" ca="1" si="17"/>
        <v>1.788846018941</v>
      </c>
      <c r="AP61" s="471">
        <f t="shared" ca="1" si="18"/>
        <v>1.788846018941</v>
      </c>
      <c r="AQ61" s="471">
        <f t="shared" ca="1" si="19"/>
        <v>1.9275728530630001</v>
      </c>
      <c r="AR61" s="471">
        <f t="shared" ca="1" si="20"/>
        <v>2.2050265213069999</v>
      </c>
      <c r="AS61" s="471">
        <f t="shared" ca="1" si="21"/>
        <v>5.0014674407120001</v>
      </c>
      <c r="AT61" s="471">
        <f t="shared" ca="1" si="22"/>
        <v>5.6585945497100001</v>
      </c>
      <c r="AU61" s="471">
        <f t="shared" ca="1" si="23"/>
        <v>8.1410747392610006</v>
      </c>
      <c r="AW61" s="472">
        <v>36.228187370487518</v>
      </c>
      <c r="AX61" s="473">
        <f t="shared" ca="1" si="24"/>
        <v>37.492179614744998</v>
      </c>
      <c r="AY61" s="258">
        <f t="shared" ca="1" si="25"/>
        <v>-1.26399224425748</v>
      </c>
    </row>
    <row r="62" spans="2:51" x14ac:dyDescent="0.2">
      <c r="B62" s="240">
        <v>32</v>
      </c>
      <c r="C62" s="240" t="s">
        <v>133</v>
      </c>
      <c r="D62" s="240" t="s">
        <v>134</v>
      </c>
      <c r="E62" s="240">
        <v>32</v>
      </c>
      <c r="F62" s="240" t="s">
        <v>33</v>
      </c>
      <c r="G62" s="240" t="s">
        <v>499</v>
      </c>
      <c r="H62" s="475">
        <f>IF(ISTEXT(VLOOKUP($C62,Exch!$D$11:$M$230,H$24,FALSE))=FALSE,VLOOKUP($C62,Exch!$D$11:$M$230,H$24,FALSE),VLOOKUP($C62,Exch!$D$11:$M$230,8,FALSE))</f>
        <v>1.25330694090271</v>
      </c>
      <c r="J62" s="240">
        <v>73</v>
      </c>
      <c r="K62" s="470">
        <f t="shared" ca="1" si="5"/>
        <v>1.04</v>
      </c>
      <c r="L62" s="470">
        <f t="shared" ca="1" si="5"/>
        <v>1.04</v>
      </c>
      <c r="M62" s="470">
        <f t="shared" ca="1" si="5"/>
        <v>1.02</v>
      </c>
      <c r="N62" s="162"/>
      <c r="O62" s="240" t="s">
        <v>133</v>
      </c>
      <c r="P62" s="478">
        <f t="shared" ca="1" si="6"/>
        <v>0.78740480000000002</v>
      </c>
      <c r="Q62" s="478">
        <f t="shared" ca="1" si="6"/>
        <v>2.1372415999999999</v>
      </c>
      <c r="R62" s="478">
        <f t="shared" ca="1" si="6"/>
        <v>2.3622144</v>
      </c>
      <c r="S62" s="478">
        <f t="shared" ca="1" si="7"/>
        <v>2.1372415999999999</v>
      </c>
      <c r="T62" s="478">
        <f t="shared" ca="1" si="7"/>
        <v>2.1372415999999999</v>
      </c>
      <c r="U62" s="478">
        <f t="shared" ca="1" si="7"/>
        <v>2.3622144</v>
      </c>
      <c r="V62" s="478">
        <f t="shared" ca="1" si="7"/>
        <v>2.9246464000000008</v>
      </c>
      <c r="W62" s="478">
        <f t="shared" ca="1" si="7"/>
        <v>5.8492928000000015</v>
      </c>
      <c r="X62" s="478">
        <f t="shared" ca="1" si="8"/>
        <v>2.0162952000000001</v>
      </c>
      <c r="Y62" s="478">
        <f t="shared" ca="1" si="8"/>
        <v>2.2285368000000005</v>
      </c>
      <c r="Z62" s="478">
        <f t="shared" ca="1" si="8"/>
        <v>2.7591408000000004</v>
      </c>
      <c r="AA62" s="478">
        <f t="shared" ca="1" si="8"/>
        <v>3.3958656000000005</v>
      </c>
      <c r="AB62" s="478">
        <f t="shared" ca="1" si="8"/>
        <v>5.5182816000000008</v>
      </c>
      <c r="AC62" s="478">
        <f t="shared" ca="1" si="8"/>
        <v>8.4896639999999994</v>
      </c>
      <c r="AD62" s="478">
        <f t="shared" ca="1" si="8"/>
        <v>8.4896639999999994</v>
      </c>
      <c r="AE62" s="472"/>
      <c r="AF62" s="472" t="s">
        <v>133</v>
      </c>
      <c r="AG62" s="471">
        <f t="shared" ca="1" si="9"/>
        <v>0.62826174044200001</v>
      </c>
      <c r="AH62" s="471">
        <f t="shared" ca="1" si="10"/>
        <v>1.7052818669150001</v>
      </c>
      <c r="AI62" s="471">
        <f t="shared" ca="1" si="11"/>
        <v>1.884785221327</v>
      </c>
      <c r="AJ62" s="471">
        <f t="shared" ca="1" si="12"/>
        <v>1.7052818669150001</v>
      </c>
      <c r="AK62" s="471">
        <f t="shared" ca="1" si="13"/>
        <v>1.7052818669150001</v>
      </c>
      <c r="AL62" s="471">
        <f t="shared" ca="1" si="14"/>
        <v>1.884785221327</v>
      </c>
      <c r="AM62" s="471">
        <f t="shared" ca="1" si="15"/>
        <v>2.3335436073569999</v>
      </c>
      <c r="AN62" s="471">
        <f t="shared" ca="1" si="16"/>
        <v>4.667087214715</v>
      </c>
      <c r="AO62" s="471">
        <f t="shared" ca="1" si="17"/>
        <v>1.6087800475659999</v>
      </c>
      <c r="AP62" s="471">
        <f t="shared" ca="1" si="18"/>
        <v>1.778125315731</v>
      </c>
      <c r="AQ62" s="471">
        <f t="shared" ca="1" si="19"/>
        <v>2.201488486143</v>
      </c>
      <c r="AR62" s="471">
        <f t="shared" ca="1" si="20"/>
        <v>2.7095242906369998</v>
      </c>
      <c r="AS62" s="471">
        <f t="shared" ca="1" si="21"/>
        <v>4.4029769722849998</v>
      </c>
      <c r="AT62" s="471">
        <f t="shared" ca="1" si="22"/>
        <v>6.7738107265930001</v>
      </c>
      <c r="AU62" s="471">
        <f t="shared" ca="1" si="23"/>
        <v>6.7738107265930001</v>
      </c>
      <c r="AW62" s="472">
        <v>45.716700838399994</v>
      </c>
      <c r="AX62" s="473">
        <f t="shared" ca="1" si="24"/>
        <v>42.762825171460996</v>
      </c>
      <c r="AY62" s="258">
        <f t="shared" ca="1" si="25"/>
        <v>2.9538756669389983</v>
      </c>
    </row>
    <row r="73" spans="3:4" x14ac:dyDescent="0.2">
      <c r="C73" s="240" t="s">
        <v>418</v>
      </c>
    </row>
    <row r="74" spans="3:4" x14ac:dyDescent="0.2">
      <c r="C74" s="240" t="s">
        <v>86</v>
      </c>
      <c r="D74" s="240" t="s">
        <v>1062</v>
      </c>
    </row>
  </sheetData>
  <conditionalFormatting sqref="N31:N62">
    <cfRule type="cellIs" dxfId="694" priority="163" operator="equal">
      <formula>1</formula>
    </cfRule>
  </conditionalFormatting>
  <conditionalFormatting sqref="P31">
    <cfRule type="cellIs" dxfId="693" priority="161" operator="equal">
      <formula>0</formula>
    </cfRule>
  </conditionalFormatting>
  <conditionalFormatting sqref="P31">
    <cfRule type="cellIs" dxfId="692" priority="162" operator="equal">
      <formula>0</formula>
    </cfRule>
  </conditionalFormatting>
  <conditionalFormatting sqref="Q31:R31">
    <cfRule type="cellIs" dxfId="691" priority="135" operator="equal">
      <formula>0</formula>
    </cfRule>
  </conditionalFormatting>
  <conditionalFormatting sqref="Q31:R31">
    <cfRule type="cellIs" dxfId="690" priority="136" operator="equal">
      <formula>0</formula>
    </cfRule>
  </conditionalFormatting>
  <conditionalFormatting sqref="T31:W31">
    <cfRule type="cellIs" dxfId="689" priority="131" operator="equal">
      <formula>0</formula>
    </cfRule>
  </conditionalFormatting>
  <conditionalFormatting sqref="T31:W31">
    <cfRule type="cellIs" dxfId="688" priority="132" operator="equal">
      <formula>0</formula>
    </cfRule>
  </conditionalFormatting>
  <conditionalFormatting sqref="Y31:AD31">
    <cfRule type="cellIs" dxfId="687" priority="127" operator="equal">
      <formula>0</formula>
    </cfRule>
  </conditionalFormatting>
  <conditionalFormatting sqref="Y31:AD31">
    <cfRule type="cellIs" dxfId="686" priority="128" operator="equal">
      <formula>0</formula>
    </cfRule>
  </conditionalFormatting>
  <conditionalFormatting sqref="S31">
    <cfRule type="cellIs" dxfId="685" priority="133" operator="equal">
      <formula>0</formula>
    </cfRule>
  </conditionalFormatting>
  <conditionalFormatting sqref="S31">
    <cfRule type="cellIs" dxfId="684" priority="134" operator="equal">
      <formula>0</formula>
    </cfRule>
  </conditionalFormatting>
  <conditionalFormatting sqref="X31">
    <cfRule type="cellIs" dxfId="683" priority="129" operator="equal">
      <formula>0</formula>
    </cfRule>
  </conditionalFormatting>
  <conditionalFormatting sqref="X31">
    <cfRule type="cellIs" dxfId="682" priority="130" operator="equal">
      <formula>0</formula>
    </cfRule>
  </conditionalFormatting>
  <conditionalFormatting sqref="P32:P35 P37:P60">
    <cfRule type="cellIs" dxfId="681" priority="125" operator="equal">
      <formula>0</formula>
    </cfRule>
  </conditionalFormatting>
  <conditionalFormatting sqref="P32:P35 P37:P60">
    <cfRule type="cellIs" dxfId="680" priority="126" operator="equal">
      <formula>0</formula>
    </cfRule>
  </conditionalFormatting>
  <conditionalFormatting sqref="Q32:R35 Q37:R60">
    <cfRule type="cellIs" dxfId="679" priority="123" operator="equal">
      <formula>0</formula>
    </cfRule>
  </conditionalFormatting>
  <conditionalFormatting sqref="Q32:R35 Q37:R60">
    <cfRule type="cellIs" dxfId="678" priority="124" operator="equal">
      <formula>0</formula>
    </cfRule>
  </conditionalFormatting>
  <conditionalFormatting sqref="S32:S35 S37:S60">
    <cfRule type="cellIs" dxfId="677" priority="121" operator="equal">
      <formula>0</formula>
    </cfRule>
  </conditionalFormatting>
  <conditionalFormatting sqref="S32:S35 S37:S60">
    <cfRule type="cellIs" dxfId="676" priority="122" operator="equal">
      <formula>0</formula>
    </cfRule>
  </conditionalFormatting>
  <conditionalFormatting sqref="T32:W35 T37:W60">
    <cfRule type="cellIs" dxfId="675" priority="119" operator="equal">
      <formula>0</formula>
    </cfRule>
  </conditionalFormatting>
  <conditionalFormatting sqref="T32:W35 T37:W60">
    <cfRule type="cellIs" dxfId="674" priority="120" operator="equal">
      <formula>0</formula>
    </cfRule>
  </conditionalFormatting>
  <conditionalFormatting sqref="X32:X35 X37:X60">
    <cfRule type="cellIs" dxfId="673" priority="117" operator="equal">
      <formula>0</formula>
    </cfRule>
  </conditionalFormatting>
  <conditionalFormatting sqref="X32:X35 X37:X60">
    <cfRule type="cellIs" dxfId="672" priority="118" operator="equal">
      <formula>0</formula>
    </cfRule>
  </conditionalFormatting>
  <conditionalFormatting sqref="Y32:AD35 Y37:AD60">
    <cfRule type="cellIs" dxfId="671" priority="115" operator="equal">
      <formula>0</formula>
    </cfRule>
  </conditionalFormatting>
  <conditionalFormatting sqref="Y32:AD35 Y37:AD60">
    <cfRule type="cellIs" dxfId="670" priority="116" operator="equal">
      <formula>0</formula>
    </cfRule>
  </conditionalFormatting>
  <conditionalFormatting sqref="P62">
    <cfRule type="cellIs" dxfId="669" priority="113" operator="equal">
      <formula>0</formula>
    </cfRule>
  </conditionalFormatting>
  <conditionalFormatting sqref="P62">
    <cfRule type="cellIs" dxfId="668" priority="114" operator="equal">
      <formula>0</formula>
    </cfRule>
  </conditionalFormatting>
  <conditionalFormatting sqref="Q62:R62">
    <cfRule type="cellIs" dxfId="667" priority="111" operator="equal">
      <formula>0</formula>
    </cfRule>
  </conditionalFormatting>
  <conditionalFormatting sqref="Q62:R62">
    <cfRule type="cellIs" dxfId="666" priority="112" operator="equal">
      <formula>0</formula>
    </cfRule>
  </conditionalFormatting>
  <conditionalFormatting sqref="S62">
    <cfRule type="cellIs" dxfId="665" priority="109" operator="equal">
      <formula>0</formula>
    </cfRule>
  </conditionalFormatting>
  <conditionalFormatting sqref="S62">
    <cfRule type="cellIs" dxfId="664" priority="110" operator="equal">
      <formula>0</formula>
    </cfRule>
  </conditionalFormatting>
  <conditionalFormatting sqref="T62:W62">
    <cfRule type="cellIs" dxfId="663" priority="107" operator="equal">
      <formula>0</formula>
    </cfRule>
  </conditionalFormatting>
  <conditionalFormatting sqref="T62:W62">
    <cfRule type="cellIs" dxfId="662" priority="108" operator="equal">
      <formula>0</formula>
    </cfRule>
  </conditionalFormatting>
  <conditionalFormatting sqref="X62">
    <cfRule type="cellIs" dxfId="661" priority="105" operator="equal">
      <formula>0</formula>
    </cfRule>
  </conditionalFormatting>
  <conditionalFormatting sqref="X62">
    <cfRule type="cellIs" dxfId="660" priority="106" operator="equal">
      <formula>0</formula>
    </cfRule>
  </conditionalFormatting>
  <conditionalFormatting sqref="Y62:AD62">
    <cfRule type="cellIs" dxfId="659" priority="103" operator="equal">
      <formula>0</formula>
    </cfRule>
  </conditionalFormatting>
  <conditionalFormatting sqref="Y62:AD62">
    <cfRule type="cellIs" dxfId="658" priority="104" operator="equal">
      <formula>0</formula>
    </cfRule>
  </conditionalFormatting>
  <conditionalFormatting sqref="P61">
    <cfRule type="cellIs" dxfId="657" priority="101" operator="equal">
      <formula>0</formula>
    </cfRule>
  </conditionalFormatting>
  <conditionalFormatting sqref="P61">
    <cfRule type="cellIs" dxfId="656" priority="102" operator="equal">
      <formula>0</formula>
    </cfRule>
  </conditionalFormatting>
  <conditionalFormatting sqref="Q61:R61">
    <cfRule type="cellIs" dxfId="655" priority="99" operator="equal">
      <formula>0</formula>
    </cfRule>
  </conditionalFormatting>
  <conditionalFormatting sqref="Q61:R61">
    <cfRule type="cellIs" dxfId="654" priority="100" operator="equal">
      <formula>0</formula>
    </cfRule>
  </conditionalFormatting>
  <conditionalFormatting sqref="S61">
    <cfRule type="cellIs" dxfId="653" priority="97" operator="equal">
      <formula>0</formula>
    </cfRule>
  </conditionalFormatting>
  <conditionalFormatting sqref="S61">
    <cfRule type="cellIs" dxfId="652" priority="98" operator="equal">
      <formula>0</formula>
    </cfRule>
  </conditionalFormatting>
  <conditionalFormatting sqref="T61:W61">
    <cfRule type="cellIs" dxfId="651" priority="95" operator="equal">
      <formula>0</formula>
    </cfRule>
  </conditionalFormatting>
  <conditionalFormatting sqref="T61:W61">
    <cfRule type="cellIs" dxfId="650" priority="96" operator="equal">
      <formula>0</formula>
    </cfRule>
  </conditionalFormatting>
  <conditionalFormatting sqref="X61">
    <cfRule type="cellIs" dxfId="649" priority="93" operator="equal">
      <formula>0</formula>
    </cfRule>
  </conditionalFormatting>
  <conditionalFormatting sqref="X61">
    <cfRule type="cellIs" dxfId="648" priority="94" operator="equal">
      <formula>0</formula>
    </cfRule>
  </conditionalFormatting>
  <conditionalFormatting sqref="Y61:AD61">
    <cfRule type="cellIs" dxfId="647" priority="91" operator="equal">
      <formula>0</formula>
    </cfRule>
  </conditionalFormatting>
  <conditionalFormatting sqref="Y61:AD61">
    <cfRule type="cellIs" dxfId="646" priority="92" operator="equal">
      <formula>0</formula>
    </cfRule>
  </conditionalFormatting>
  <conditionalFormatting sqref="AG31">
    <cfRule type="cellIs" dxfId="645" priority="19" operator="equal">
      <formula>0</formula>
    </cfRule>
  </conditionalFormatting>
  <conditionalFormatting sqref="AG31">
    <cfRule type="cellIs" dxfId="644" priority="20" operator="equal">
      <formula>0</formula>
    </cfRule>
  </conditionalFormatting>
  <conditionalFormatting sqref="AH31:AU31">
    <cfRule type="cellIs" dxfId="643" priority="17" operator="equal">
      <formula>0</formula>
    </cfRule>
  </conditionalFormatting>
  <conditionalFormatting sqref="AH31:AU31">
    <cfRule type="cellIs" dxfId="642" priority="18" operator="equal">
      <formula>0</formula>
    </cfRule>
  </conditionalFormatting>
  <conditionalFormatting sqref="AG32:AG62">
    <cfRule type="cellIs" dxfId="641" priority="15" operator="equal">
      <formula>0</formula>
    </cfRule>
  </conditionalFormatting>
  <conditionalFormatting sqref="AG32:AG62">
    <cfRule type="cellIs" dxfId="640" priority="16" operator="equal">
      <formula>0</formula>
    </cfRule>
  </conditionalFormatting>
  <conditionalFormatting sqref="AH32:AU62">
    <cfRule type="cellIs" dxfId="639" priority="13" operator="equal">
      <formula>0</formula>
    </cfRule>
  </conditionalFormatting>
  <conditionalFormatting sqref="AH32:AU62">
    <cfRule type="cellIs" dxfId="638" priority="14" operator="equal">
      <formula>0</formula>
    </cfRule>
  </conditionalFormatting>
  <conditionalFormatting sqref="P36">
    <cfRule type="cellIs" dxfId="637" priority="11" operator="equal">
      <formula>0</formula>
    </cfRule>
  </conditionalFormatting>
  <conditionalFormatting sqref="P36">
    <cfRule type="cellIs" dxfId="636" priority="12" operator="equal">
      <formula>0</formula>
    </cfRule>
  </conditionalFormatting>
  <conditionalFormatting sqref="Q36:R36">
    <cfRule type="cellIs" dxfId="635" priority="9" operator="equal">
      <formula>0</formula>
    </cfRule>
  </conditionalFormatting>
  <conditionalFormatting sqref="Q36:R36">
    <cfRule type="cellIs" dxfId="634" priority="10" operator="equal">
      <formula>0</formula>
    </cfRule>
  </conditionalFormatting>
  <conditionalFormatting sqref="S36">
    <cfRule type="cellIs" dxfId="633" priority="7" operator="equal">
      <formula>0</formula>
    </cfRule>
  </conditionalFormatting>
  <conditionalFormatting sqref="S36">
    <cfRule type="cellIs" dxfId="632" priority="8" operator="equal">
      <formula>0</formula>
    </cfRule>
  </conditionalFormatting>
  <conditionalFormatting sqref="T36:W36">
    <cfRule type="cellIs" dxfId="631" priority="5" operator="equal">
      <formula>0</formula>
    </cfRule>
  </conditionalFormatting>
  <conditionalFormatting sqref="T36:W36">
    <cfRule type="cellIs" dxfId="630" priority="6" operator="equal">
      <formula>0</formula>
    </cfRule>
  </conditionalFormatting>
  <conditionalFormatting sqref="X36">
    <cfRule type="cellIs" dxfId="629" priority="3" operator="equal">
      <formula>0</formula>
    </cfRule>
  </conditionalFormatting>
  <conditionalFormatting sqref="X36">
    <cfRule type="cellIs" dxfId="628" priority="4" operator="equal">
      <formula>0</formula>
    </cfRule>
  </conditionalFormatting>
  <conditionalFormatting sqref="Y36:AD36">
    <cfRule type="cellIs" dxfId="627" priority="1" operator="equal">
      <formula>0</formula>
    </cfRule>
  </conditionalFormatting>
  <conditionalFormatting sqref="Y36:AD36">
    <cfRule type="cellIs" dxfId="626" priority="2" operator="equal">
      <formula>0</formula>
    </cfRule>
  </conditionalFormatting>
  <dataValidations disablePrompts="1" count="1">
    <dataValidation type="list" allowBlank="1" showInputMessage="1" showErrorMessage="1" sqref="C6">
      <formula1>"1,2,3,4,5,6,7,8"</formula1>
    </dataValidation>
  </dataValidation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AY62"/>
  <sheetViews>
    <sheetView topLeftCell="P2" zoomScale="80" zoomScaleNormal="80" workbookViewId="0">
      <selection activeCell="C31" sqref="C31"/>
    </sheetView>
  </sheetViews>
  <sheetFormatPr defaultRowHeight="12.75" x14ac:dyDescent="0.2"/>
  <cols>
    <col min="1" max="1" width="4.28515625" style="240" customWidth="1"/>
    <col min="2" max="2" width="8.140625" style="240" customWidth="1"/>
    <col min="3" max="3" width="9.140625" style="240"/>
    <col min="4" max="4" width="27" style="240" customWidth="1"/>
    <col min="5" max="6" width="8.7109375" style="240" customWidth="1"/>
    <col min="7" max="7" width="9.85546875" style="240" customWidth="1"/>
    <col min="8" max="8" width="12.5703125" style="240" customWidth="1"/>
    <col min="9" max="13" width="8.7109375" style="240" customWidth="1"/>
    <col min="14" max="14" width="9.85546875" style="240" customWidth="1"/>
    <col min="15" max="15" width="8.7109375" style="240" customWidth="1"/>
    <col min="16" max="21" width="9.28515625" style="240" bestFit="1" customWidth="1"/>
    <col min="22" max="23" width="10.28515625" style="240" bestFit="1" customWidth="1"/>
    <col min="24" max="26" width="9.28515625" style="240" bestFit="1" customWidth="1"/>
    <col min="27" max="28" width="10.28515625" style="240" bestFit="1" customWidth="1"/>
    <col min="29" max="30" width="11.42578125" style="240" bestFit="1" customWidth="1"/>
    <col min="31" max="32" width="9.140625" style="240"/>
    <col min="33" max="33" width="11.42578125" style="240" bestFit="1" customWidth="1"/>
    <col min="34" max="16384" width="9.140625" style="240"/>
  </cols>
  <sheetData>
    <row r="1" spans="1:15" ht="23.25" x14ac:dyDescent="0.35">
      <c r="A1" s="1" t="str">
        <f>"Domestic postage, Year "&amp;C6</f>
        <v>Domestic postage, Year 5</v>
      </c>
    </row>
    <row r="4" spans="1:15" x14ac:dyDescent="0.2">
      <c r="C4" s="13"/>
      <c r="D4" s="13"/>
      <c r="E4" s="13"/>
      <c r="F4" s="13"/>
      <c r="G4" s="13"/>
      <c r="H4" s="13"/>
      <c r="I4" s="13"/>
      <c r="J4" s="13"/>
      <c r="K4" s="13"/>
      <c r="L4" s="13"/>
      <c r="M4" s="13"/>
      <c r="N4" s="13"/>
      <c r="O4" s="13"/>
    </row>
    <row r="5" spans="1:15" x14ac:dyDescent="0.2"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</row>
    <row r="6" spans="1:15" x14ac:dyDescent="0.2">
      <c r="C6" s="476">
        <v>5</v>
      </c>
      <c r="D6" s="465" t="s">
        <v>69</v>
      </c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</row>
    <row r="7" spans="1:15" x14ac:dyDescent="0.2"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</row>
    <row r="8" spans="1:15" x14ac:dyDescent="0.2">
      <c r="C8" s="466">
        <v>1</v>
      </c>
      <c r="D8" s="466" t="s">
        <v>841</v>
      </c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</row>
    <row r="9" spans="1:15" x14ac:dyDescent="0.2">
      <c r="C9" s="13"/>
      <c r="D9" s="13"/>
      <c r="E9" s="13"/>
      <c r="J9" s="13"/>
      <c r="K9" s="13"/>
      <c r="L9" s="13"/>
      <c r="M9" s="13"/>
      <c r="N9" s="13"/>
      <c r="O9" s="13"/>
    </row>
    <row r="10" spans="1:15" x14ac:dyDescent="0.2">
      <c r="C10" s="13"/>
      <c r="D10" s="13"/>
      <c r="E10" s="13"/>
      <c r="L10" s="13"/>
      <c r="M10" s="13"/>
      <c r="N10" s="13"/>
      <c r="O10" s="13"/>
    </row>
    <row r="11" spans="1:15" x14ac:dyDescent="0.2">
      <c r="C11" s="13"/>
      <c r="D11" s="13"/>
      <c r="E11" s="13"/>
      <c r="N11" s="13"/>
      <c r="O11" s="13"/>
    </row>
    <row r="12" spans="1:15" x14ac:dyDescent="0.2">
      <c r="C12" s="13"/>
      <c r="D12" s="13"/>
      <c r="E12" s="13"/>
      <c r="N12" s="13"/>
      <c r="O12" s="13"/>
    </row>
    <row r="13" spans="1:15" x14ac:dyDescent="0.2">
      <c r="C13" s="13"/>
      <c r="D13" s="13"/>
      <c r="E13" s="13"/>
      <c r="N13" s="13"/>
      <c r="O13" s="13"/>
    </row>
    <row r="14" spans="1:15" x14ac:dyDescent="0.2">
      <c r="C14" s="13" t="s">
        <v>1046</v>
      </c>
      <c r="D14" s="467">
        <f ca="1">SUM(AG31:AU62)</f>
        <v>1124.5832987086208</v>
      </c>
      <c r="E14" s="13"/>
      <c r="N14" s="13"/>
      <c r="O14" s="13"/>
    </row>
    <row r="15" spans="1:15" x14ac:dyDescent="0.2">
      <c r="C15" s="13"/>
      <c r="D15" s="467"/>
      <c r="E15" s="13"/>
      <c r="K15" s="13"/>
      <c r="N15" s="13"/>
      <c r="O15" s="13"/>
    </row>
    <row r="16" spans="1:15" x14ac:dyDescent="0.2">
      <c r="C16" s="13"/>
      <c r="D16" s="13"/>
      <c r="E16" s="13"/>
      <c r="K16" s="13"/>
      <c r="N16" s="13"/>
      <c r="O16" s="13"/>
    </row>
    <row r="17" spans="1:51" x14ac:dyDescent="0.2">
      <c r="C17" s="13"/>
      <c r="D17" s="13"/>
      <c r="E17" s="13"/>
      <c r="K17" s="13"/>
      <c r="N17" s="13"/>
      <c r="O17" s="13"/>
    </row>
    <row r="18" spans="1:51" x14ac:dyDescent="0.2"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</row>
    <row r="19" spans="1:51" x14ac:dyDescent="0.2"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</row>
    <row r="20" spans="1:51" x14ac:dyDescent="0.2">
      <c r="C20" s="13"/>
      <c r="D20" s="13"/>
      <c r="E20" s="13"/>
      <c r="F20" s="13"/>
      <c r="G20" s="13"/>
      <c r="H20" s="13"/>
      <c r="I20" s="13"/>
      <c r="J20" s="13"/>
      <c r="K20" s="13"/>
      <c r="L20" s="13"/>
      <c r="M20" s="13"/>
      <c r="N20" s="13"/>
      <c r="O20" s="482" t="s">
        <v>1057</v>
      </c>
      <c r="P20" s="482"/>
      <c r="Q20" s="482"/>
      <c r="R20" s="482"/>
      <c r="S20" s="482"/>
      <c r="T20" s="482"/>
      <c r="U20" s="482"/>
      <c r="V20" s="482"/>
      <c r="W20" s="482"/>
      <c r="X20" s="482"/>
      <c r="Y20" s="482"/>
      <c r="Z20" s="482"/>
      <c r="AA20" s="482"/>
      <c r="AB20" s="482"/>
      <c r="AC20" s="482"/>
      <c r="AD20" s="482"/>
    </row>
    <row r="21" spans="1:51" x14ac:dyDescent="0.2">
      <c r="C21" s="13"/>
      <c r="D21" s="13"/>
      <c r="E21" s="13"/>
      <c r="F21" s="13"/>
      <c r="G21" s="13"/>
      <c r="H21" s="13"/>
      <c r="I21" s="13"/>
      <c r="J21" s="13"/>
      <c r="K21" s="13"/>
      <c r="L21" s="13"/>
      <c r="M21" s="13"/>
      <c r="N21" s="13"/>
      <c r="O21" s="13"/>
    </row>
    <row r="22" spans="1:51" x14ac:dyDescent="0.2">
      <c r="C22" s="13"/>
      <c r="D22" s="13"/>
      <c r="E22" s="13"/>
      <c r="F22" s="13"/>
      <c r="G22" s="13" t="s">
        <v>1058</v>
      </c>
      <c r="H22" s="13" t="str">
        <f>INDEX(Exch!$D$10:$M$10,1,DPRates1!$H$24)</f>
        <v>2014 UPU td tool 2015</v>
      </c>
      <c r="I22" s="13"/>
      <c r="J22" s="13"/>
      <c r="K22" s="13"/>
      <c r="L22" s="13"/>
      <c r="M22" s="13"/>
      <c r="N22" s="13"/>
      <c r="O22" s="13"/>
    </row>
    <row r="23" spans="1:51" x14ac:dyDescent="0.2">
      <c r="C23" s="13"/>
      <c r="D23" s="13"/>
      <c r="E23" s="13"/>
      <c r="F23" s="13"/>
      <c r="G23" s="13"/>
      <c r="H23" s="13"/>
      <c r="I23" s="13"/>
      <c r="J23" s="13"/>
      <c r="O23" s="13"/>
    </row>
    <row r="24" spans="1:51" x14ac:dyDescent="0.2">
      <c r="C24" s="13"/>
      <c r="D24" s="13"/>
      <c r="F24" s="14"/>
      <c r="G24" s="474" t="s">
        <v>1051</v>
      </c>
      <c r="H24" s="3">
        <v>10</v>
      </c>
      <c r="I24" s="13"/>
      <c r="J24" s="14" t="s">
        <v>354</v>
      </c>
      <c r="K24" s="468" t="s">
        <v>1047</v>
      </c>
      <c r="L24" s="14"/>
      <c r="M24" s="14"/>
      <c r="O24" s="14" t="s">
        <v>354</v>
      </c>
      <c r="P24" s="477" t="str">
        <f>"DPRates"&amp; $C$6-1 &amp;"!$P$31:$AD$166"</f>
        <v>DPRates4!$P$31:$AD$166</v>
      </c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  <c r="AG24" s="240" t="s">
        <v>1055</v>
      </c>
      <c r="AH24" s="3">
        <v>12</v>
      </c>
    </row>
    <row r="25" spans="1:51" x14ac:dyDescent="0.2">
      <c r="C25" s="13"/>
      <c r="D25" s="13"/>
      <c r="E25" s="13"/>
      <c r="F25" s="13"/>
      <c r="G25" s="13"/>
      <c r="H25" s="13"/>
      <c r="I25" s="13"/>
      <c r="J25" s="14" t="s">
        <v>28</v>
      </c>
      <c r="K25" s="469">
        <f>3+5*($C$6-1)</f>
        <v>23</v>
      </c>
      <c r="L25" s="469">
        <f>4+5*($C$6-1)</f>
        <v>24</v>
      </c>
      <c r="M25" s="469">
        <f>5+5*($C$6-1)</f>
        <v>25</v>
      </c>
      <c r="O25" s="14" t="s">
        <v>28</v>
      </c>
      <c r="P25" s="14">
        <v>1</v>
      </c>
      <c r="Q25" s="14">
        <f>+P25+1</f>
        <v>2</v>
      </c>
      <c r="R25" s="14">
        <f t="shared" ref="R25:AD25" si="0">+Q25+1</f>
        <v>3</v>
      </c>
      <c r="S25" s="14">
        <f t="shared" si="0"/>
        <v>4</v>
      </c>
      <c r="T25" s="14">
        <f t="shared" si="0"/>
        <v>5</v>
      </c>
      <c r="U25" s="14">
        <f t="shared" si="0"/>
        <v>6</v>
      </c>
      <c r="V25" s="14">
        <f t="shared" si="0"/>
        <v>7</v>
      </c>
      <c r="W25" s="14">
        <f t="shared" si="0"/>
        <v>8</v>
      </c>
      <c r="X25" s="14">
        <f t="shared" si="0"/>
        <v>9</v>
      </c>
      <c r="Y25" s="14">
        <f t="shared" si="0"/>
        <v>10</v>
      </c>
      <c r="Z25" s="14">
        <f t="shared" si="0"/>
        <v>11</v>
      </c>
      <c r="AA25" s="14">
        <f t="shared" si="0"/>
        <v>12</v>
      </c>
      <c r="AB25" s="14">
        <f t="shared" si="0"/>
        <v>13</v>
      </c>
      <c r="AC25" s="14">
        <f t="shared" si="0"/>
        <v>14</v>
      </c>
      <c r="AD25" s="14">
        <f t="shared" si="0"/>
        <v>15</v>
      </c>
    </row>
    <row r="26" spans="1:51" x14ac:dyDescent="0.2">
      <c r="C26" s="13"/>
      <c r="D26" s="13"/>
      <c r="E26" s="13"/>
      <c r="F26" s="13"/>
      <c r="G26" s="13"/>
      <c r="H26" s="13"/>
      <c r="I26" s="13"/>
      <c r="J26" s="13"/>
      <c r="K26" s="13"/>
      <c r="L26" s="13"/>
      <c r="M26" s="13"/>
      <c r="N26" s="13"/>
      <c r="O26" s="13"/>
    </row>
    <row r="28" spans="1:51" ht="13.5" thickBot="1" x14ac:dyDescent="0.25">
      <c r="A28" s="12">
        <v>1</v>
      </c>
      <c r="B28" s="12" t="s">
        <v>1045</v>
      </c>
      <c r="J28" s="6" t="s">
        <v>1048</v>
      </c>
      <c r="K28" s="7"/>
      <c r="L28" s="7"/>
      <c r="M28" s="7"/>
      <c r="O28" s="157"/>
      <c r="P28" s="6" t="s">
        <v>1053</v>
      </c>
      <c r="Q28" s="7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G28" s="6" t="s">
        <v>1054</v>
      </c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/>
    </row>
    <row r="30" spans="1:51" ht="45.75" customHeight="1" x14ac:dyDescent="0.2">
      <c r="B30" s="8" t="s">
        <v>457</v>
      </c>
      <c r="C30" s="8" t="s">
        <v>458</v>
      </c>
      <c r="D30" s="8" t="s">
        <v>75</v>
      </c>
      <c r="E30" s="8" t="s">
        <v>457</v>
      </c>
      <c r="F30" s="8" t="s">
        <v>485</v>
      </c>
      <c r="G30" s="149" t="s">
        <v>1049</v>
      </c>
      <c r="H30" s="149" t="s">
        <v>1050</v>
      </c>
      <c r="I30" s="8"/>
      <c r="J30" s="8" t="s">
        <v>67</v>
      </c>
      <c r="K30" s="8" t="s">
        <v>26</v>
      </c>
      <c r="L30" s="8" t="s">
        <v>27</v>
      </c>
      <c r="M30" s="8" t="s">
        <v>352</v>
      </c>
      <c r="O30" s="8"/>
      <c r="P30" s="8" t="s">
        <v>11</v>
      </c>
      <c r="Q30" s="8" t="s">
        <v>12</v>
      </c>
      <c r="R30" s="8" t="s">
        <v>13</v>
      </c>
      <c r="S30" s="8" t="s">
        <v>14</v>
      </c>
      <c r="T30" s="8" t="s">
        <v>15</v>
      </c>
      <c r="U30" s="8" t="s">
        <v>16</v>
      </c>
      <c r="V30" s="8" t="s">
        <v>17</v>
      </c>
      <c r="W30" s="8" t="s">
        <v>18</v>
      </c>
      <c r="X30" s="8" t="s">
        <v>19</v>
      </c>
      <c r="Y30" s="8" t="s">
        <v>20</v>
      </c>
      <c r="Z30" s="8" t="s">
        <v>21</v>
      </c>
      <c r="AA30" s="8" t="s">
        <v>22</v>
      </c>
      <c r="AB30" s="8" t="s">
        <v>23</v>
      </c>
      <c r="AC30" s="8" t="s">
        <v>24</v>
      </c>
      <c r="AD30" s="8" t="s">
        <v>25</v>
      </c>
      <c r="AG30" s="8" t="s">
        <v>11</v>
      </c>
      <c r="AH30" s="8" t="s">
        <v>12</v>
      </c>
      <c r="AI30" s="8" t="s">
        <v>13</v>
      </c>
      <c r="AJ30" s="8" t="s">
        <v>14</v>
      </c>
      <c r="AK30" s="8" t="s">
        <v>15</v>
      </c>
      <c r="AL30" s="8" t="s">
        <v>16</v>
      </c>
      <c r="AM30" s="8" t="s">
        <v>17</v>
      </c>
      <c r="AN30" s="8" t="s">
        <v>18</v>
      </c>
      <c r="AO30" s="8" t="s">
        <v>19</v>
      </c>
      <c r="AP30" s="8" t="s">
        <v>20</v>
      </c>
      <c r="AQ30" s="8" t="s">
        <v>21</v>
      </c>
      <c r="AR30" s="8" t="s">
        <v>22</v>
      </c>
      <c r="AS30" s="8" t="s">
        <v>23</v>
      </c>
      <c r="AT30" s="8" t="s">
        <v>24</v>
      </c>
      <c r="AU30" s="8" t="s">
        <v>25</v>
      </c>
    </row>
    <row r="31" spans="1:51" x14ac:dyDescent="0.2">
      <c r="B31" s="240">
        <v>1</v>
      </c>
      <c r="C31" s="240" t="s">
        <v>76</v>
      </c>
      <c r="D31" s="240" t="s">
        <v>77</v>
      </c>
      <c r="E31" s="240">
        <v>1</v>
      </c>
      <c r="F31" s="240" t="s">
        <v>33</v>
      </c>
      <c r="G31" s="240" t="s">
        <v>499</v>
      </c>
      <c r="H31" s="475">
        <f>IF(ISTEXT(VLOOKUP($C31,Exch!$D$11:$M$230,H$24,FALSE))=FALSE,VLOOKUP($C31,Exch!$D$11:$M$230,H$24,FALSE),VLOOKUP($C31,Exch!$D$11:$M$230,8,FALSE))</f>
        <v>1.25330694090271</v>
      </c>
      <c r="J31" s="240">
        <v>73</v>
      </c>
      <c r="K31" s="470">
        <f ca="1">1+INDEX(INDIRECT($K$24),$J31,K$25)</f>
        <v>1.03</v>
      </c>
      <c r="L31" s="470">
        <f ca="1">1+INDEX(INDIRECT($K$24),$J31,L$25)</f>
        <v>1.03</v>
      </c>
      <c r="M31" s="470">
        <f ca="1">1+INDEX(INDIRECT($K$24),$J31,M$25)</f>
        <v>1.03</v>
      </c>
      <c r="N31" s="162"/>
      <c r="O31" s="240" t="s">
        <v>76</v>
      </c>
      <c r="P31" s="478">
        <f ca="1">INDEX(INDIRECT($P$24),$B31,P$25) * $K31</f>
        <v>0.71833815040000015</v>
      </c>
      <c r="Q31" s="478">
        <f t="shared" ref="Q31:R46" ca="1" si="1">INDEX(INDIRECT($P$24),$B31,Q$25) * $K31</f>
        <v>1.0427489280000002</v>
      </c>
      <c r="R31" s="478">
        <f t="shared" ca="1" si="1"/>
        <v>1.6799843840000002</v>
      </c>
      <c r="S31" s="478">
        <f ca="1">INDEX(INDIRECT($P$24),$B31,S$25) * $L31</f>
        <v>1.6799843840000002</v>
      </c>
      <c r="T31" s="478">
        <f t="shared" ref="T31:W46" ca="1" si="2">INDEX(INDIRECT($P$24),$B31,T$25) * $L31</f>
        <v>1.6799843840000002</v>
      </c>
      <c r="U31" s="478">
        <f t="shared" ca="1" si="2"/>
        <v>1.6799843840000002</v>
      </c>
      <c r="V31" s="478">
        <f t="shared" ca="1" si="2"/>
        <v>1.6799843840000002</v>
      </c>
      <c r="W31" s="478">
        <f t="shared" ca="1" si="2"/>
        <v>1.6799843840000002</v>
      </c>
      <c r="X31" s="478">
        <f ca="1">INDEX(INDIRECT($P$24),$B31,X$25) * $M31</f>
        <v>4.1535681120000003</v>
      </c>
      <c r="Y31" s="478">
        <f t="shared" ref="Y31:AD46" ca="1" si="3">INDEX(INDIRECT($P$24),$B31,Y$25) * $M31</f>
        <v>4.1535681120000003</v>
      </c>
      <c r="Z31" s="478">
        <f t="shared" ca="1" si="3"/>
        <v>4.1535681120000003</v>
      </c>
      <c r="AA31" s="478">
        <f t="shared" ca="1" si="3"/>
        <v>4.1535681120000003</v>
      </c>
      <c r="AB31" s="478">
        <f t="shared" ca="1" si="3"/>
        <v>4.1535681120000003</v>
      </c>
      <c r="AC31" s="478">
        <f t="shared" ca="1" si="3"/>
        <v>4.1535681120000003</v>
      </c>
      <c r="AD31" s="478">
        <f t="shared" ca="1" si="3"/>
        <v>4.1535681120000003</v>
      </c>
      <c r="AE31" s="472"/>
      <c r="AF31" s="472" t="s">
        <v>76</v>
      </c>
      <c r="AG31" s="471">
        <f t="shared" ref="AG31:AU31" ca="1" si="4">ROUND(P31/$H31,$AH$24)</f>
        <v>0.57315421063799998</v>
      </c>
      <c r="AH31" s="471">
        <f t="shared" ca="1" si="4"/>
        <v>0.83199804769999997</v>
      </c>
      <c r="AI31" s="471">
        <f t="shared" ca="1" si="4"/>
        <v>1.340441299072</v>
      </c>
      <c r="AJ31" s="471">
        <f t="shared" ca="1" si="4"/>
        <v>1.340441299072</v>
      </c>
      <c r="AK31" s="471">
        <f t="shared" ca="1" si="4"/>
        <v>1.340441299072</v>
      </c>
      <c r="AL31" s="471">
        <f t="shared" ca="1" si="4"/>
        <v>1.340441299072</v>
      </c>
      <c r="AM31" s="471">
        <f t="shared" ca="1" si="4"/>
        <v>1.340441299072</v>
      </c>
      <c r="AN31" s="471">
        <f t="shared" ca="1" si="4"/>
        <v>1.340441299072</v>
      </c>
      <c r="AO31" s="471">
        <f t="shared" ca="1" si="4"/>
        <v>3.3140868979859999</v>
      </c>
      <c r="AP31" s="471">
        <f t="shared" ca="1" si="4"/>
        <v>3.3140868979859999</v>
      </c>
      <c r="AQ31" s="471">
        <f t="shared" ca="1" si="4"/>
        <v>3.3140868979859999</v>
      </c>
      <c r="AR31" s="471">
        <f t="shared" ca="1" si="4"/>
        <v>3.3140868979859999</v>
      </c>
      <c r="AS31" s="471">
        <f t="shared" ca="1" si="4"/>
        <v>3.3140868979859999</v>
      </c>
      <c r="AT31" s="471">
        <f t="shared" ca="1" si="4"/>
        <v>3.3140868979859999</v>
      </c>
      <c r="AU31" s="471">
        <f t="shared" ca="1" si="4"/>
        <v>3.3140868979859999</v>
      </c>
      <c r="AW31" s="472"/>
      <c r="AX31" s="473"/>
      <c r="AY31" s="258"/>
    </row>
    <row r="32" spans="1:51" x14ac:dyDescent="0.2">
      <c r="B32" s="240">
        <v>2</v>
      </c>
      <c r="C32" s="240" t="s">
        <v>78</v>
      </c>
      <c r="D32" s="240" t="s">
        <v>79</v>
      </c>
      <c r="E32" s="240">
        <v>2</v>
      </c>
      <c r="F32" s="240" t="s">
        <v>33</v>
      </c>
      <c r="G32" s="240" t="s">
        <v>501</v>
      </c>
      <c r="H32" s="475">
        <f>IF(ISTEXT(VLOOKUP($C32,Exch!$D$11:$M$230,H$24,FALSE))=FALSE,VLOOKUP($C32,Exch!$D$11:$M$230,H$24,FALSE),VLOOKUP($C32,Exch!$D$11:$M$230,8,FALSE))</f>
        <v>1.8925985126148825</v>
      </c>
      <c r="J32" s="240">
        <v>73</v>
      </c>
      <c r="K32" s="470">
        <f t="shared" ref="K32:M62" ca="1" si="5">1+INDEX(INDIRECT($K$24),$J32,K$25)</f>
        <v>1.03</v>
      </c>
      <c r="L32" s="470">
        <f t="shared" ca="1" si="5"/>
        <v>1.03</v>
      </c>
      <c r="M32" s="470">
        <f t="shared" ca="1" si="5"/>
        <v>1.03</v>
      </c>
      <c r="N32" s="162"/>
      <c r="O32" s="240" t="s">
        <v>78</v>
      </c>
      <c r="P32" s="478">
        <f t="shared" ref="P32:R62" ca="1" si="6">INDEX(INDIRECT($P$24),$B32,P$25) * $K32</f>
        <v>0.81102694400000008</v>
      </c>
      <c r="Q32" s="478">
        <f t="shared" ca="1" si="1"/>
        <v>0.81102694400000008</v>
      </c>
      <c r="R32" s="478">
        <f t="shared" ca="1" si="1"/>
        <v>0.81102694400000008</v>
      </c>
      <c r="S32" s="478">
        <f t="shared" ref="S32:W62" ca="1" si="7">INDEX(INDIRECT($P$24),$B32,S$25) * $L32</f>
        <v>1.6220538880000002</v>
      </c>
      <c r="T32" s="478">
        <f t="shared" ca="1" si="2"/>
        <v>1.6220538880000002</v>
      </c>
      <c r="U32" s="478">
        <f t="shared" ca="1" si="2"/>
        <v>1.6220538880000002</v>
      </c>
      <c r="V32" s="478">
        <f t="shared" ca="1" si="2"/>
        <v>2.4330808319999999</v>
      </c>
      <c r="W32" s="478">
        <f t="shared" ca="1" si="2"/>
        <v>4.0551347199999999</v>
      </c>
      <c r="X32" s="478">
        <f t="shared" ref="X32:AD62" ca="1" si="8">INDEX(INDIRECT($P$24),$B32,X$25) * $M32</f>
        <v>7.8699185280000012</v>
      </c>
      <c r="Y32" s="478">
        <f t="shared" ca="1" si="3"/>
        <v>7.8699185280000012</v>
      </c>
      <c r="Z32" s="478">
        <f t="shared" ca="1" si="3"/>
        <v>7.8699185280000012</v>
      </c>
      <c r="AA32" s="478">
        <f t="shared" ca="1" si="3"/>
        <v>7.8699185280000012</v>
      </c>
      <c r="AB32" s="478">
        <f t="shared" ca="1" si="3"/>
        <v>7.8699185280000012</v>
      </c>
      <c r="AC32" s="478">
        <f t="shared" ca="1" si="3"/>
        <v>14.756097239999999</v>
      </c>
      <c r="AD32" s="478">
        <f t="shared" ca="1" si="3"/>
        <v>15.903793692000001</v>
      </c>
      <c r="AE32" s="472"/>
      <c r="AF32" s="472" t="s">
        <v>78</v>
      </c>
      <c r="AG32" s="471">
        <f t="shared" ref="AG32:AG62" ca="1" si="9">ROUND(P32/$H32,$AH$24)</f>
        <v>0.428525616286</v>
      </c>
      <c r="AH32" s="471">
        <f t="shared" ref="AH32:AH62" ca="1" si="10">ROUND(Q32/$H32,$AH$24)</f>
        <v>0.428525616286</v>
      </c>
      <c r="AI32" s="471">
        <f t="shared" ref="AI32:AI62" ca="1" si="11">ROUND(R32/$H32,$AH$24)</f>
        <v>0.428525616286</v>
      </c>
      <c r="AJ32" s="471">
        <f t="shared" ref="AJ32:AJ62" ca="1" si="12">ROUND(S32/$H32,$AH$24)</f>
        <v>0.857051232572</v>
      </c>
      <c r="AK32" s="471">
        <f t="shared" ref="AK32:AK62" ca="1" si="13">ROUND(T32/$H32,$AH$24)</f>
        <v>0.857051232572</v>
      </c>
      <c r="AL32" s="471">
        <f t="shared" ref="AL32:AL62" ca="1" si="14">ROUND(U32/$H32,$AH$24)</f>
        <v>0.857051232572</v>
      </c>
      <c r="AM32" s="471">
        <f t="shared" ref="AM32:AM62" ca="1" si="15">ROUND(V32/$H32,$AH$24)</f>
        <v>1.2855768488579999</v>
      </c>
      <c r="AN32" s="471">
        <f t="shared" ref="AN32:AN62" ca="1" si="16">ROUND(W32/$H32,$AH$24)</f>
        <v>2.1426280814290002</v>
      </c>
      <c r="AO32" s="471">
        <f t="shared" ref="AO32:AO62" ca="1" si="17">ROUND(X32/$H32,$AH$24)</f>
        <v>4.1582609705879996</v>
      </c>
      <c r="AP32" s="471">
        <f t="shared" ref="AP32:AP62" ca="1" si="18">ROUND(Y32/$H32,$AH$24)</f>
        <v>4.1582609705879996</v>
      </c>
      <c r="AQ32" s="471">
        <f t="shared" ref="AQ32:AQ62" ca="1" si="19">ROUND(Z32/$H32,$AH$24)</f>
        <v>4.1582609705879996</v>
      </c>
      <c r="AR32" s="471">
        <f t="shared" ref="AR32:AR62" ca="1" si="20">ROUND(AA32/$H32,$AH$24)</f>
        <v>4.1582609705879996</v>
      </c>
      <c r="AS32" s="471">
        <f t="shared" ref="AS32:AS62" ca="1" si="21">ROUND(AB32/$H32,$AH$24)</f>
        <v>4.1582609705879996</v>
      </c>
      <c r="AT32" s="471">
        <f t="shared" ref="AT32:AT62" ca="1" si="22">ROUND(AC32/$H32,$AH$24)</f>
        <v>7.7967393198529997</v>
      </c>
      <c r="AU32" s="471">
        <f t="shared" ref="AU32:AU62" ca="1" si="23">ROUND(AD32/$H32,$AH$24)</f>
        <v>8.4031523780640001</v>
      </c>
      <c r="AW32" s="472"/>
      <c r="AX32" s="473"/>
      <c r="AY32" s="258"/>
    </row>
    <row r="33" spans="2:51" x14ac:dyDescent="0.2">
      <c r="B33" s="240">
        <v>3</v>
      </c>
      <c r="C33" s="240" t="s">
        <v>80</v>
      </c>
      <c r="D33" s="240" t="s">
        <v>81</v>
      </c>
      <c r="E33" s="240">
        <v>3</v>
      </c>
      <c r="F33" s="240" t="s">
        <v>33</v>
      </c>
      <c r="G33" s="240" t="s">
        <v>499</v>
      </c>
      <c r="H33" s="475">
        <f>IF(ISTEXT(VLOOKUP($C33,Exch!$D$11:$M$230,H$24,FALSE))=FALSE,VLOOKUP($C33,Exch!$D$11:$M$230,H$24,FALSE),VLOOKUP($C33,Exch!$D$11:$M$230,8,FALSE))</f>
        <v>1.25330694090271</v>
      </c>
      <c r="J33" s="240">
        <v>73</v>
      </c>
      <c r="K33" s="470">
        <f t="shared" ca="1" si="5"/>
        <v>1.03</v>
      </c>
      <c r="L33" s="470">
        <f t="shared" ca="1" si="5"/>
        <v>1.03</v>
      </c>
      <c r="M33" s="470">
        <f t="shared" ca="1" si="5"/>
        <v>1.03</v>
      </c>
      <c r="N33" s="162"/>
      <c r="O33" s="240" t="s">
        <v>80</v>
      </c>
      <c r="P33" s="478">
        <f t="shared" ca="1" si="6"/>
        <v>0.89212963840000015</v>
      </c>
      <c r="Q33" s="478">
        <f t="shared" ca="1" si="1"/>
        <v>0.89212963840000015</v>
      </c>
      <c r="R33" s="478">
        <f t="shared" ca="1" si="1"/>
        <v>1.7842592768000003</v>
      </c>
      <c r="S33" s="478">
        <f t="shared" ca="1" si="7"/>
        <v>1.7842592768000003</v>
      </c>
      <c r="T33" s="478">
        <f t="shared" ca="1" si="2"/>
        <v>1.7842592768000003</v>
      </c>
      <c r="U33" s="478">
        <f t="shared" ca="1" si="2"/>
        <v>1.7842592768000003</v>
      </c>
      <c r="V33" s="478">
        <f t="shared" ca="1" si="2"/>
        <v>2.6763889152000004</v>
      </c>
      <c r="W33" s="478">
        <f t="shared" ca="1" si="2"/>
        <v>4.4606481920000007</v>
      </c>
      <c r="X33" s="478">
        <f t="shared" ca="1" si="8"/>
        <v>1.6832881296000002</v>
      </c>
      <c r="Y33" s="478">
        <f t="shared" ca="1" si="3"/>
        <v>1.6832881296000002</v>
      </c>
      <c r="Z33" s="478">
        <f t="shared" ca="1" si="3"/>
        <v>1.6832881296000002</v>
      </c>
      <c r="AA33" s="478">
        <f t="shared" ca="1" si="3"/>
        <v>2.5249321944000007</v>
      </c>
      <c r="AB33" s="478">
        <f t="shared" ca="1" si="3"/>
        <v>4.208220324</v>
      </c>
      <c r="AC33" s="478">
        <f t="shared" ca="1" si="3"/>
        <v>4.208220324</v>
      </c>
      <c r="AD33" s="478">
        <f t="shared" ca="1" si="3"/>
        <v>5.8915084536000002</v>
      </c>
      <c r="AE33" s="472"/>
      <c r="AF33" s="472" t="s">
        <v>80</v>
      </c>
      <c r="AG33" s="471">
        <f t="shared" ca="1" si="9"/>
        <v>0.71182055192100002</v>
      </c>
      <c r="AH33" s="471">
        <f t="shared" ca="1" si="10"/>
        <v>0.71182055192100002</v>
      </c>
      <c r="AI33" s="471">
        <f t="shared" ca="1" si="11"/>
        <v>1.423641103842</v>
      </c>
      <c r="AJ33" s="471">
        <f t="shared" ca="1" si="12"/>
        <v>1.423641103842</v>
      </c>
      <c r="AK33" s="471">
        <f t="shared" ca="1" si="13"/>
        <v>1.423641103842</v>
      </c>
      <c r="AL33" s="471">
        <f t="shared" ca="1" si="14"/>
        <v>1.423641103842</v>
      </c>
      <c r="AM33" s="471">
        <f t="shared" ca="1" si="15"/>
        <v>2.1354616557639998</v>
      </c>
      <c r="AN33" s="471">
        <f t="shared" ca="1" si="16"/>
        <v>3.5591027596060001</v>
      </c>
      <c r="AO33" s="471">
        <f t="shared" ca="1" si="17"/>
        <v>1.3430773218150001</v>
      </c>
      <c r="AP33" s="471">
        <f t="shared" ca="1" si="18"/>
        <v>1.3430773218150001</v>
      </c>
      <c r="AQ33" s="471">
        <f t="shared" ca="1" si="19"/>
        <v>1.3430773218150001</v>
      </c>
      <c r="AR33" s="471">
        <f t="shared" ca="1" si="20"/>
        <v>2.0146159827229999</v>
      </c>
      <c r="AS33" s="471">
        <f t="shared" ca="1" si="21"/>
        <v>3.357693304538</v>
      </c>
      <c r="AT33" s="471">
        <f t="shared" ca="1" si="22"/>
        <v>3.357693304538</v>
      </c>
      <c r="AU33" s="471">
        <f t="shared" ca="1" si="23"/>
        <v>4.700770626353</v>
      </c>
      <c r="AW33" s="472"/>
      <c r="AX33" s="473"/>
      <c r="AY33" s="258"/>
    </row>
    <row r="34" spans="2:51" x14ac:dyDescent="0.2">
      <c r="B34" s="240">
        <v>4</v>
      </c>
      <c r="C34" s="240" t="s">
        <v>82</v>
      </c>
      <c r="D34" s="240" t="s">
        <v>83</v>
      </c>
      <c r="E34" s="240">
        <v>4</v>
      </c>
      <c r="F34" s="240" t="s">
        <v>33</v>
      </c>
      <c r="G34" s="240" t="s">
        <v>502</v>
      </c>
      <c r="H34" s="475">
        <f>IF(ISTEXT(VLOOKUP($C34,Exch!$D$11:$M$230,H$24,FALSE))=FALSE,VLOOKUP($C34,Exch!$D$11:$M$230,H$24,FALSE),VLOOKUP($C34,Exch!$D$11:$M$230,8,FALSE))</f>
        <v>1.854419338</v>
      </c>
      <c r="J34" s="240">
        <v>73</v>
      </c>
      <c r="K34" s="470">
        <f t="shared" ca="1" si="5"/>
        <v>1.03</v>
      </c>
      <c r="L34" s="470">
        <f t="shared" ca="1" si="5"/>
        <v>1.03</v>
      </c>
      <c r="M34" s="470">
        <f t="shared" ca="1" si="5"/>
        <v>1.03</v>
      </c>
      <c r="N34" s="162"/>
      <c r="O34" s="240" t="s">
        <v>82</v>
      </c>
      <c r="P34" s="478">
        <f t="shared" ca="1" si="6"/>
        <v>1.216540416</v>
      </c>
      <c r="Q34" s="478">
        <f t="shared" ca="1" si="1"/>
        <v>1.4598484992</v>
      </c>
      <c r="R34" s="478">
        <f t="shared" ca="1" si="1"/>
        <v>2.1897727488000007</v>
      </c>
      <c r="S34" s="478">
        <f t="shared" ca="1" si="7"/>
        <v>1.216540416</v>
      </c>
      <c r="T34" s="478">
        <f t="shared" ca="1" si="2"/>
        <v>1.4598484992</v>
      </c>
      <c r="U34" s="478">
        <f t="shared" ca="1" si="2"/>
        <v>2.1897727488000007</v>
      </c>
      <c r="V34" s="478">
        <f t="shared" ca="1" si="2"/>
        <v>3.5887942272000006</v>
      </c>
      <c r="W34" s="478">
        <f t="shared" ca="1" si="2"/>
        <v>5.7177399552000017</v>
      </c>
      <c r="X34" s="478">
        <f t="shared" ca="1" si="8"/>
        <v>1.1476964520000004</v>
      </c>
      <c r="Y34" s="478">
        <f t="shared" ca="1" si="3"/>
        <v>1.3772357424000001</v>
      </c>
      <c r="Z34" s="478">
        <f t="shared" ca="1" si="3"/>
        <v>2.0658536136000003</v>
      </c>
      <c r="AA34" s="478">
        <f t="shared" ca="1" si="3"/>
        <v>3.3857045333999998</v>
      </c>
      <c r="AB34" s="478">
        <f t="shared" ca="1" si="3"/>
        <v>5.3941733244000005</v>
      </c>
      <c r="AC34" s="478">
        <f t="shared" ca="1" si="3"/>
        <v>5.7958670826000009</v>
      </c>
      <c r="AD34" s="478">
        <f t="shared" ca="1" si="3"/>
        <v>5.7958670826000009</v>
      </c>
      <c r="AE34" s="472"/>
      <c r="AF34" s="472" t="s">
        <v>82</v>
      </c>
      <c r="AG34" s="471">
        <f t="shared" ca="1" si="9"/>
        <v>0.65602228744699997</v>
      </c>
      <c r="AH34" s="471">
        <f t="shared" ca="1" si="10"/>
        <v>0.78722674493599998</v>
      </c>
      <c r="AI34" s="471">
        <f t="shared" ca="1" si="11"/>
        <v>1.180840117404</v>
      </c>
      <c r="AJ34" s="471">
        <f t="shared" ca="1" si="12"/>
        <v>0.65602228744699997</v>
      </c>
      <c r="AK34" s="471">
        <f t="shared" ca="1" si="13"/>
        <v>0.78722674493599998</v>
      </c>
      <c r="AL34" s="471">
        <f t="shared" ca="1" si="14"/>
        <v>1.180840117404</v>
      </c>
      <c r="AM34" s="471">
        <f t="shared" ca="1" si="15"/>
        <v>1.935265747968</v>
      </c>
      <c r="AN34" s="471">
        <f t="shared" ca="1" si="16"/>
        <v>3.0833047509989999</v>
      </c>
      <c r="AO34" s="471">
        <f t="shared" ca="1" si="17"/>
        <v>0.618898017553</v>
      </c>
      <c r="AP34" s="471">
        <f t="shared" ca="1" si="18"/>
        <v>0.74267762106400004</v>
      </c>
      <c r="AQ34" s="471">
        <f t="shared" ca="1" si="19"/>
        <v>1.1140164315950001</v>
      </c>
      <c r="AR34" s="471">
        <f t="shared" ca="1" si="20"/>
        <v>1.8257491517810001</v>
      </c>
      <c r="AS34" s="471">
        <f t="shared" ca="1" si="21"/>
        <v>2.9088206824989999</v>
      </c>
      <c r="AT34" s="471">
        <f t="shared" ca="1" si="22"/>
        <v>3.1254349886420001</v>
      </c>
      <c r="AU34" s="471">
        <f t="shared" ca="1" si="23"/>
        <v>3.1254349886420001</v>
      </c>
      <c r="AW34" s="472"/>
      <c r="AX34" s="473"/>
      <c r="AY34" s="258"/>
    </row>
    <row r="35" spans="2:51" x14ac:dyDescent="0.2">
      <c r="B35" s="240">
        <v>5</v>
      </c>
      <c r="C35" s="240" t="s">
        <v>84</v>
      </c>
      <c r="D35" s="240" t="s">
        <v>85</v>
      </c>
      <c r="E35" s="240">
        <v>5</v>
      </c>
      <c r="F35" s="240" t="s">
        <v>33</v>
      </c>
      <c r="G35" s="240" t="s">
        <v>503</v>
      </c>
      <c r="H35" s="475">
        <f>IF(ISTEXT(VLOOKUP($C35,Exch!$D$11:$M$230,H$24,FALSE))=FALSE,VLOOKUP($C35,Exch!$D$11:$M$230,H$24,FALSE),VLOOKUP($C35,Exch!$D$11:$M$230,8,FALSE))</f>
        <v>1.377737472</v>
      </c>
      <c r="J35" s="240">
        <v>73</v>
      </c>
      <c r="K35" s="470">
        <f t="shared" ca="1" si="5"/>
        <v>1.03</v>
      </c>
      <c r="L35" s="470">
        <f t="shared" ca="1" si="5"/>
        <v>1.03</v>
      </c>
      <c r="M35" s="470">
        <f t="shared" ca="1" si="5"/>
        <v>1.03</v>
      </c>
      <c r="N35" s="162"/>
      <c r="O35" s="240" t="s">
        <v>84</v>
      </c>
      <c r="P35" s="478">
        <f t="shared" ca="1" si="6"/>
        <v>1.1586099200000002</v>
      </c>
      <c r="Q35" s="478">
        <f t="shared" ca="1" si="1"/>
        <v>1.1586099200000002</v>
      </c>
      <c r="R35" s="478">
        <f t="shared" ca="1" si="1"/>
        <v>1.1586099200000002</v>
      </c>
      <c r="S35" s="478">
        <f t="shared" ca="1" si="7"/>
        <v>2.3172198400000004</v>
      </c>
      <c r="T35" s="478">
        <f t="shared" ca="1" si="2"/>
        <v>2.3172198400000004</v>
      </c>
      <c r="U35" s="478">
        <f t="shared" ca="1" si="2"/>
        <v>2.3172198400000004</v>
      </c>
      <c r="V35" s="478">
        <f t="shared" ca="1" si="2"/>
        <v>2.3172198400000004</v>
      </c>
      <c r="W35" s="478">
        <f t="shared" ca="1" si="2"/>
        <v>2.3172198400000004</v>
      </c>
      <c r="X35" s="478">
        <f t="shared" ca="1" si="8"/>
        <v>9.8373981600000011</v>
      </c>
      <c r="Y35" s="478">
        <f t="shared" ca="1" si="3"/>
        <v>9.8373981600000011</v>
      </c>
      <c r="Z35" s="478">
        <f t="shared" ca="1" si="3"/>
        <v>9.8373981600000011</v>
      </c>
      <c r="AA35" s="478">
        <f t="shared" ca="1" si="3"/>
        <v>9.8373981600000011</v>
      </c>
      <c r="AB35" s="478">
        <f t="shared" ca="1" si="3"/>
        <v>9.8373981600000011</v>
      </c>
      <c r="AC35" s="478">
        <f t="shared" ca="1" si="3"/>
        <v>9.8373981600000011</v>
      </c>
      <c r="AD35" s="478">
        <f t="shared" ca="1" si="3"/>
        <v>9.8373981600000011</v>
      </c>
      <c r="AE35" s="472"/>
      <c r="AF35" s="472" t="s">
        <v>84</v>
      </c>
      <c r="AG35" s="471">
        <f t="shared" ca="1" si="9"/>
        <v>0.840951156187</v>
      </c>
      <c r="AH35" s="471">
        <f t="shared" ca="1" si="10"/>
        <v>0.840951156187</v>
      </c>
      <c r="AI35" s="471">
        <f t="shared" ca="1" si="11"/>
        <v>0.840951156187</v>
      </c>
      <c r="AJ35" s="471">
        <f t="shared" ca="1" si="12"/>
        <v>1.6819023123729999</v>
      </c>
      <c r="AK35" s="471">
        <f t="shared" ca="1" si="13"/>
        <v>1.6819023123729999</v>
      </c>
      <c r="AL35" s="471">
        <f t="shared" ca="1" si="14"/>
        <v>1.6819023123729999</v>
      </c>
      <c r="AM35" s="471">
        <f t="shared" ca="1" si="15"/>
        <v>1.6819023123729999</v>
      </c>
      <c r="AN35" s="471">
        <f t="shared" ca="1" si="16"/>
        <v>1.6819023123729999</v>
      </c>
      <c r="AO35" s="471">
        <f t="shared" ca="1" si="17"/>
        <v>7.140255934042</v>
      </c>
      <c r="AP35" s="471">
        <f t="shared" ca="1" si="18"/>
        <v>7.140255934042</v>
      </c>
      <c r="AQ35" s="471">
        <f t="shared" ca="1" si="19"/>
        <v>7.140255934042</v>
      </c>
      <c r="AR35" s="471">
        <f t="shared" ca="1" si="20"/>
        <v>7.140255934042</v>
      </c>
      <c r="AS35" s="471">
        <f t="shared" ca="1" si="21"/>
        <v>7.140255934042</v>
      </c>
      <c r="AT35" s="471">
        <f t="shared" ca="1" si="22"/>
        <v>7.140255934042</v>
      </c>
      <c r="AU35" s="471">
        <f t="shared" ca="1" si="23"/>
        <v>7.140255934042</v>
      </c>
      <c r="AW35" s="472"/>
      <c r="AX35" s="473"/>
      <c r="AY35" s="258"/>
    </row>
    <row r="36" spans="2:51" x14ac:dyDescent="0.2">
      <c r="B36" s="240">
        <v>6</v>
      </c>
      <c r="C36" s="240" t="s">
        <v>86</v>
      </c>
      <c r="D36" s="240" t="s">
        <v>87</v>
      </c>
      <c r="E36" s="240">
        <v>6</v>
      </c>
      <c r="F36" s="240" t="s">
        <v>33</v>
      </c>
      <c r="G36" s="240" t="s">
        <v>499</v>
      </c>
      <c r="H36" s="475">
        <f>IF(ISTEXT(VLOOKUP($C36,Exch!$D$11:$M$230,H$24,FALSE))=FALSE,VLOOKUP($C36,Exch!$D$11:$M$230,H$24,FALSE),VLOOKUP($C36,Exch!$D$11:$M$230,8,FALSE))</f>
        <v>1.25330694090271</v>
      </c>
      <c r="J36" s="240">
        <v>73</v>
      </c>
      <c r="K36" s="470">
        <f t="shared" ca="1" si="5"/>
        <v>1.03</v>
      </c>
      <c r="L36" s="470">
        <f t="shared" ca="1" si="5"/>
        <v>1.03</v>
      </c>
      <c r="M36" s="470">
        <f t="shared" ca="1" si="5"/>
        <v>1.03</v>
      </c>
      <c r="N36" s="162"/>
      <c r="O36" s="240" t="s">
        <v>86</v>
      </c>
      <c r="P36" s="488">
        <v>0.7</v>
      </c>
      <c r="Q36" s="488">
        <v>0.85</v>
      </c>
      <c r="R36" s="488">
        <v>1.45</v>
      </c>
      <c r="S36" s="488">
        <v>1.45</v>
      </c>
      <c r="T36" s="488">
        <v>1.45</v>
      </c>
      <c r="U36" s="488">
        <v>1.45</v>
      </c>
      <c r="V36" s="488">
        <v>1.45</v>
      </c>
      <c r="W36" s="488">
        <v>1.45</v>
      </c>
      <c r="X36" s="488">
        <v>2.6</v>
      </c>
      <c r="Y36" s="488">
        <v>2.6</v>
      </c>
      <c r="Z36" s="488">
        <v>2.6</v>
      </c>
      <c r="AA36" s="488">
        <v>2.6</v>
      </c>
      <c r="AB36" s="488">
        <v>4.8</v>
      </c>
      <c r="AC36" s="488">
        <v>4.8</v>
      </c>
      <c r="AD36" s="488">
        <v>4.8</v>
      </c>
      <c r="AE36" s="472"/>
      <c r="AF36" s="472" t="s">
        <v>86</v>
      </c>
      <c r="AG36" s="471">
        <f t="shared" si="9"/>
        <v>0.55852239954500005</v>
      </c>
      <c r="AH36" s="471">
        <f t="shared" si="10"/>
        <v>0.67820577087699996</v>
      </c>
      <c r="AI36" s="471">
        <f t="shared" si="11"/>
        <v>1.1569392562009999</v>
      </c>
      <c r="AJ36" s="471">
        <f t="shared" si="12"/>
        <v>1.1569392562009999</v>
      </c>
      <c r="AK36" s="471">
        <f t="shared" si="13"/>
        <v>1.1569392562009999</v>
      </c>
      <c r="AL36" s="471">
        <f t="shared" si="14"/>
        <v>1.1569392562009999</v>
      </c>
      <c r="AM36" s="471">
        <f t="shared" si="15"/>
        <v>1.1569392562009999</v>
      </c>
      <c r="AN36" s="471">
        <f t="shared" si="16"/>
        <v>1.1569392562009999</v>
      </c>
      <c r="AO36" s="471">
        <f t="shared" si="17"/>
        <v>2.07451176974</v>
      </c>
      <c r="AP36" s="471">
        <f t="shared" si="18"/>
        <v>2.07451176974</v>
      </c>
      <c r="AQ36" s="471">
        <f t="shared" si="19"/>
        <v>2.07451176974</v>
      </c>
      <c r="AR36" s="471">
        <f t="shared" si="20"/>
        <v>2.07451176974</v>
      </c>
      <c r="AS36" s="471">
        <f t="shared" si="21"/>
        <v>3.8298678825980002</v>
      </c>
      <c r="AT36" s="471">
        <f t="shared" si="22"/>
        <v>3.8298678825980002</v>
      </c>
      <c r="AU36" s="471">
        <f t="shared" si="23"/>
        <v>3.8298678825980002</v>
      </c>
      <c r="AW36" s="472"/>
      <c r="AX36" s="473"/>
      <c r="AY36" s="258"/>
    </row>
    <row r="37" spans="2:51" x14ac:dyDescent="0.2">
      <c r="B37" s="240">
        <v>7</v>
      </c>
      <c r="C37" s="240" t="s">
        <v>88</v>
      </c>
      <c r="D37" s="240" t="s">
        <v>89</v>
      </c>
      <c r="E37" s="240">
        <v>7</v>
      </c>
      <c r="F37" s="240" t="s">
        <v>33</v>
      </c>
      <c r="G37" s="240" t="s">
        <v>504</v>
      </c>
      <c r="H37" s="475">
        <f>IF(ISTEXT(VLOOKUP($C37,Exch!$D$11:$M$230,H$24,FALSE))=FALSE,VLOOKUP($C37,Exch!$D$11:$M$230,H$24,FALSE),VLOOKUP($C37,Exch!$D$11:$M$230,8,FALSE))</f>
        <v>9.3415479917499997</v>
      </c>
      <c r="J37" s="240">
        <v>73</v>
      </c>
      <c r="K37" s="470">
        <f t="shared" ca="1" si="5"/>
        <v>1.03</v>
      </c>
      <c r="L37" s="470">
        <f t="shared" ca="1" si="5"/>
        <v>1.03</v>
      </c>
      <c r="M37" s="470">
        <f t="shared" ca="1" si="5"/>
        <v>1.03</v>
      </c>
      <c r="N37" s="162"/>
      <c r="O37" s="240" t="s">
        <v>88</v>
      </c>
      <c r="P37" s="478">
        <f t="shared" ca="1" si="6"/>
        <v>10.42748928</v>
      </c>
      <c r="Q37" s="478">
        <f t="shared" ca="1" si="1"/>
        <v>10.42748928</v>
      </c>
      <c r="R37" s="478">
        <f t="shared" ca="1" si="1"/>
        <v>20.854978559999999</v>
      </c>
      <c r="S37" s="478">
        <f t="shared" ca="1" si="7"/>
        <v>10.42748928</v>
      </c>
      <c r="T37" s="478">
        <f t="shared" ca="1" si="2"/>
        <v>10.42748928</v>
      </c>
      <c r="U37" s="478">
        <f t="shared" ca="1" si="2"/>
        <v>20.854978559999999</v>
      </c>
      <c r="V37" s="478">
        <f t="shared" ca="1" si="2"/>
        <v>32.441077759999999</v>
      </c>
      <c r="W37" s="478">
        <f t="shared" ca="1" si="2"/>
        <v>44.606481920000007</v>
      </c>
      <c r="X37" s="478">
        <f t="shared" ca="1" si="8"/>
        <v>9.8373981600000011</v>
      </c>
      <c r="Y37" s="478">
        <f t="shared" ca="1" si="3"/>
        <v>9.8373981600000011</v>
      </c>
      <c r="Z37" s="478">
        <f t="shared" ca="1" si="3"/>
        <v>19.674796320000002</v>
      </c>
      <c r="AA37" s="478">
        <f t="shared" ca="1" si="3"/>
        <v>30.605238720000003</v>
      </c>
      <c r="AB37" s="478">
        <f t="shared" ca="1" si="3"/>
        <v>42.082203240000005</v>
      </c>
      <c r="AC37" s="478">
        <f t="shared" ca="1" si="3"/>
        <v>53.559167760000008</v>
      </c>
      <c r="AD37" s="478">
        <f t="shared" ca="1" si="3"/>
        <v>65.58265440000001</v>
      </c>
      <c r="AE37" s="472"/>
      <c r="AF37" s="472" t="s">
        <v>88</v>
      </c>
      <c r="AG37" s="471">
        <f t="shared" ca="1" si="9"/>
        <v>1.116248537096</v>
      </c>
      <c r="AH37" s="471">
        <f t="shared" ca="1" si="10"/>
        <v>1.116248537096</v>
      </c>
      <c r="AI37" s="471">
        <f t="shared" ca="1" si="11"/>
        <v>2.232497074191</v>
      </c>
      <c r="AJ37" s="471">
        <f t="shared" ca="1" si="12"/>
        <v>1.116248537096</v>
      </c>
      <c r="AK37" s="471">
        <f t="shared" ca="1" si="13"/>
        <v>1.116248537096</v>
      </c>
      <c r="AL37" s="471">
        <f t="shared" ca="1" si="14"/>
        <v>2.232497074191</v>
      </c>
      <c r="AM37" s="471">
        <f t="shared" ca="1" si="15"/>
        <v>3.4727732265200002</v>
      </c>
      <c r="AN37" s="471">
        <f t="shared" ca="1" si="16"/>
        <v>4.7750631864650002</v>
      </c>
      <c r="AO37" s="471">
        <f t="shared" ca="1" si="17"/>
        <v>1.05308008573</v>
      </c>
      <c r="AP37" s="471">
        <f t="shared" ca="1" si="18"/>
        <v>1.05308008573</v>
      </c>
      <c r="AQ37" s="471">
        <f t="shared" ca="1" si="19"/>
        <v>2.1061601714589999</v>
      </c>
      <c r="AR37" s="471">
        <f t="shared" ca="1" si="20"/>
        <v>3.2762491556029998</v>
      </c>
      <c r="AS37" s="471">
        <f t="shared" ca="1" si="21"/>
        <v>4.5048425889550003</v>
      </c>
      <c r="AT37" s="471">
        <f t="shared" ca="1" si="22"/>
        <v>5.7334360223059999</v>
      </c>
      <c r="AU37" s="471">
        <f t="shared" ca="1" si="23"/>
        <v>7.0205339048650002</v>
      </c>
      <c r="AW37" s="472"/>
      <c r="AX37" s="473"/>
      <c r="AY37" s="258"/>
    </row>
    <row r="38" spans="2:51" x14ac:dyDescent="0.2">
      <c r="B38" s="240">
        <v>8</v>
      </c>
      <c r="C38" s="240" t="s">
        <v>90</v>
      </c>
      <c r="D38" s="240" t="s">
        <v>91</v>
      </c>
      <c r="E38" s="240">
        <v>8</v>
      </c>
      <c r="F38" s="240" t="s">
        <v>33</v>
      </c>
      <c r="G38" s="240" t="s">
        <v>499</v>
      </c>
      <c r="H38" s="475">
        <f>IF(ISTEXT(VLOOKUP($C38,Exch!$D$11:$M$230,H$24,FALSE))=FALSE,VLOOKUP($C38,Exch!$D$11:$M$230,H$24,FALSE),VLOOKUP($C38,Exch!$D$11:$M$230,8,FALSE))</f>
        <v>1.25330694090271</v>
      </c>
      <c r="J38" s="240">
        <v>73</v>
      </c>
      <c r="K38" s="470">
        <f t="shared" ca="1" si="5"/>
        <v>1.03</v>
      </c>
      <c r="L38" s="470">
        <f t="shared" ca="1" si="5"/>
        <v>1.03</v>
      </c>
      <c r="M38" s="470">
        <f t="shared" ca="1" si="5"/>
        <v>1.03</v>
      </c>
      <c r="N38" s="162"/>
      <c r="O38" s="240" t="s">
        <v>90</v>
      </c>
      <c r="P38" s="478">
        <f t="shared" ca="1" si="6"/>
        <v>0.42868567040000011</v>
      </c>
      <c r="Q38" s="478">
        <f t="shared" ca="1" si="1"/>
        <v>0.60247715840000016</v>
      </c>
      <c r="R38" s="478">
        <f t="shared" ca="1" si="1"/>
        <v>1.0427489280000002</v>
      </c>
      <c r="S38" s="478">
        <f t="shared" ca="1" si="7"/>
        <v>0.42868567040000011</v>
      </c>
      <c r="T38" s="478">
        <f t="shared" ca="1" si="2"/>
        <v>0.60247715840000016</v>
      </c>
      <c r="U38" s="478">
        <f t="shared" ca="1" si="2"/>
        <v>1.0427489280000002</v>
      </c>
      <c r="V38" s="478">
        <f t="shared" ca="1" si="2"/>
        <v>2.3172198400000004</v>
      </c>
      <c r="W38" s="478">
        <f t="shared" ca="1" si="2"/>
        <v>2.3172198400000004</v>
      </c>
      <c r="X38" s="478">
        <f t="shared" ca="1" si="8"/>
        <v>0.40442636880000005</v>
      </c>
      <c r="Y38" s="478">
        <f t="shared" ca="1" si="3"/>
        <v>0.56838300480000004</v>
      </c>
      <c r="Z38" s="478">
        <f t="shared" ca="1" si="3"/>
        <v>0.98373981600000016</v>
      </c>
      <c r="AA38" s="478">
        <f t="shared" ca="1" si="3"/>
        <v>2.18608848</v>
      </c>
      <c r="AB38" s="478">
        <f t="shared" ca="1" si="3"/>
        <v>2.18608848</v>
      </c>
      <c r="AC38" s="478">
        <f t="shared" ca="1" si="3"/>
        <v>4.9186990800000006</v>
      </c>
      <c r="AD38" s="478">
        <f t="shared" ca="1" si="3"/>
        <v>5.5745256240000005</v>
      </c>
      <c r="AE38" s="472"/>
      <c r="AF38" s="472" t="s">
        <v>90</v>
      </c>
      <c r="AG38" s="471">
        <f t="shared" ca="1" si="9"/>
        <v>0.34204364183199998</v>
      </c>
      <c r="AH38" s="471">
        <f t="shared" ca="1" si="10"/>
        <v>0.48070998311599999</v>
      </c>
      <c r="AI38" s="471">
        <f t="shared" ca="1" si="11"/>
        <v>0.83199804769999997</v>
      </c>
      <c r="AJ38" s="471">
        <f t="shared" ca="1" si="12"/>
        <v>0.34204364183199998</v>
      </c>
      <c r="AK38" s="471">
        <f t="shared" ca="1" si="13"/>
        <v>0.48070998311599999</v>
      </c>
      <c r="AL38" s="471">
        <f t="shared" ca="1" si="14"/>
        <v>0.83199804769999997</v>
      </c>
      <c r="AM38" s="471">
        <f t="shared" ca="1" si="15"/>
        <v>1.848884550445</v>
      </c>
      <c r="AN38" s="471">
        <f t="shared" ca="1" si="16"/>
        <v>1.848884550445</v>
      </c>
      <c r="AO38" s="471">
        <f t="shared" ca="1" si="17"/>
        <v>0.32268740848799998</v>
      </c>
      <c r="AP38" s="471">
        <f t="shared" ca="1" si="18"/>
        <v>0.45350662814499998</v>
      </c>
      <c r="AQ38" s="471">
        <f t="shared" ca="1" si="19"/>
        <v>0.78491531794400005</v>
      </c>
      <c r="AR38" s="471">
        <f t="shared" ca="1" si="20"/>
        <v>1.744256262098</v>
      </c>
      <c r="AS38" s="471">
        <f t="shared" ca="1" si="21"/>
        <v>1.744256262098</v>
      </c>
      <c r="AT38" s="471">
        <f t="shared" ca="1" si="22"/>
        <v>3.92457658972</v>
      </c>
      <c r="AU38" s="471">
        <f t="shared" ca="1" si="23"/>
        <v>4.4478534683489999</v>
      </c>
      <c r="AW38" s="472"/>
      <c r="AX38" s="473"/>
      <c r="AY38" s="258"/>
    </row>
    <row r="39" spans="2:51" x14ac:dyDescent="0.2">
      <c r="B39" s="240">
        <v>9</v>
      </c>
      <c r="C39" s="240" t="s">
        <v>92</v>
      </c>
      <c r="D39" s="240" t="s">
        <v>93</v>
      </c>
      <c r="E39" s="240">
        <v>9</v>
      </c>
      <c r="F39" s="240" t="s">
        <v>33</v>
      </c>
      <c r="G39" s="240" t="s">
        <v>499</v>
      </c>
      <c r="H39" s="475">
        <f>IF(ISTEXT(VLOOKUP($C39,Exch!$D$11:$M$230,H$24,FALSE))=FALSE,VLOOKUP($C39,Exch!$D$11:$M$230,H$24,FALSE),VLOOKUP($C39,Exch!$D$11:$M$230,8,FALSE))</f>
        <v>1.25330694090271</v>
      </c>
      <c r="J39" s="240">
        <v>73</v>
      </c>
      <c r="K39" s="470">
        <f t="shared" ca="1" si="5"/>
        <v>1.03</v>
      </c>
      <c r="L39" s="470">
        <f t="shared" ca="1" si="5"/>
        <v>1.03</v>
      </c>
      <c r="M39" s="470">
        <f t="shared" ca="1" si="5"/>
        <v>1.03</v>
      </c>
      <c r="N39" s="162"/>
      <c r="O39" s="240" t="s">
        <v>92</v>
      </c>
      <c r="P39" s="478">
        <f t="shared" ca="1" si="6"/>
        <v>1.1586099200000002</v>
      </c>
      <c r="Q39" s="478">
        <f t="shared" ca="1" si="1"/>
        <v>1.1586099200000002</v>
      </c>
      <c r="R39" s="478">
        <f t="shared" ca="1" si="1"/>
        <v>1.1586099200000002</v>
      </c>
      <c r="S39" s="478">
        <f t="shared" ca="1" si="7"/>
        <v>1.1586099200000002</v>
      </c>
      <c r="T39" s="478">
        <f t="shared" ca="1" si="2"/>
        <v>1.1586099200000002</v>
      </c>
      <c r="U39" s="478">
        <f t="shared" ca="1" si="2"/>
        <v>1.6220538880000002</v>
      </c>
      <c r="V39" s="478">
        <f t="shared" ca="1" si="2"/>
        <v>2.3172198400000004</v>
      </c>
      <c r="W39" s="478">
        <f t="shared" ca="1" si="2"/>
        <v>4.6344396800000007</v>
      </c>
      <c r="X39" s="478">
        <f t="shared" ca="1" si="8"/>
        <v>5.4652212000000002</v>
      </c>
      <c r="Y39" s="478">
        <f t="shared" ca="1" si="3"/>
        <v>5.4652212000000002</v>
      </c>
      <c r="Z39" s="478">
        <f t="shared" ca="1" si="3"/>
        <v>5.4652212000000002</v>
      </c>
      <c r="AA39" s="478">
        <f t="shared" ca="1" si="3"/>
        <v>5.4652212000000002</v>
      </c>
      <c r="AB39" s="478">
        <f t="shared" ca="1" si="3"/>
        <v>9.2908760400000023</v>
      </c>
      <c r="AC39" s="478">
        <f t="shared" ca="1" si="3"/>
        <v>12.570008760000002</v>
      </c>
      <c r="AD39" s="478">
        <f t="shared" ca="1" si="3"/>
        <v>19.1282742</v>
      </c>
      <c r="AE39" s="472"/>
      <c r="AF39" s="472" t="s">
        <v>92</v>
      </c>
      <c r="AG39" s="471">
        <f t="shared" ca="1" si="9"/>
        <v>0.92444227522199995</v>
      </c>
      <c r="AH39" s="471">
        <f t="shared" ca="1" si="10"/>
        <v>0.92444227522199995</v>
      </c>
      <c r="AI39" s="471">
        <f t="shared" ca="1" si="11"/>
        <v>0.92444227522199995</v>
      </c>
      <c r="AJ39" s="471">
        <f t="shared" ca="1" si="12"/>
        <v>0.92444227522199995</v>
      </c>
      <c r="AK39" s="471">
        <f t="shared" ca="1" si="13"/>
        <v>0.92444227522199995</v>
      </c>
      <c r="AL39" s="471">
        <f t="shared" ca="1" si="14"/>
        <v>1.2942191853110001</v>
      </c>
      <c r="AM39" s="471">
        <f t="shared" ca="1" si="15"/>
        <v>1.848884550445</v>
      </c>
      <c r="AN39" s="471">
        <f t="shared" ca="1" si="16"/>
        <v>3.6977691008889999</v>
      </c>
      <c r="AO39" s="471">
        <f t="shared" ca="1" si="17"/>
        <v>4.3606406552439996</v>
      </c>
      <c r="AP39" s="471">
        <f t="shared" ca="1" si="18"/>
        <v>4.3606406552439996</v>
      </c>
      <c r="AQ39" s="471">
        <f t="shared" ca="1" si="19"/>
        <v>4.3606406552439996</v>
      </c>
      <c r="AR39" s="471">
        <f t="shared" ca="1" si="20"/>
        <v>4.3606406552439996</v>
      </c>
      <c r="AS39" s="471">
        <f t="shared" ca="1" si="21"/>
        <v>7.4130891139150004</v>
      </c>
      <c r="AT39" s="471">
        <f t="shared" ca="1" si="22"/>
        <v>10.029473507062001</v>
      </c>
      <c r="AU39" s="471">
        <f t="shared" ca="1" si="23"/>
        <v>15.262242293353999</v>
      </c>
      <c r="AW39" s="472"/>
      <c r="AX39" s="473"/>
      <c r="AY39" s="258"/>
    </row>
    <row r="40" spans="2:51" x14ac:dyDescent="0.2">
      <c r="B40" s="240">
        <v>10</v>
      </c>
      <c r="C40" s="240" t="s">
        <v>462</v>
      </c>
      <c r="D40" s="240" t="s">
        <v>463</v>
      </c>
      <c r="E40" s="240">
        <v>10</v>
      </c>
      <c r="F40" s="240" t="s">
        <v>33</v>
      </c>
      <c r="G40" s="240" t="s">
        <v>504</v>
      </c>
      <c r="H40" s="475">
        <f>IF(ISTEXT(VLOOKUP($C40,Exch!$D$11:$M$230,H$24,FALSE))=FALSE,VLOOKUP($C40,Exch!$D$11:$M$230,H$24,FALSE),VLOOKUP($C40,Exch!$D$11:$M$230,8,FALSE))</f>
        <v>9.3415479917499997</v>
      </c>
      <c r="J40" s="240">
        <v>73</v>
      </c>
      <c r="K40" s="470">
        <f t="shared" ca="1" si="5"/>
        <v>1.03</v>
      </c>
      <c r="L40" s="470">
        <f t="shared" ca="1" si="5"/>
        <v>1.03</v>
      </c>
      <c r="M40" s="470">
        <f t="shared" ca="1" si="5"/>
        <v>1.03</v>
      </c>
      <c r="N40" s="162"/>
      <c r="O40" s="240" t="s">
        <v>462</v>
      </c>
      <c r="P40" s="478">
        <f t="shared" ca="1" si="6"/>
        <v>6.3723545600000016</v>
      </c>
      <c r="Q40" s="478">
        <f t="shared" ca="1" si="1"/>
        <v>10.42748928</v>
      </c>
      <c r="R40" s="478">
        <f t="shared" ca="1" si="1"/>
        <v>10.42748928</v>
      </c>
      <c r="S40" s="478">
        <f t="shared" ca="1" si="7"/>
        <v>6.3723545600000016</v>
      </c>
      <c r="T40" s="478">
        <f t="shared" ca="1" si="2"/>
        <v>10.42748928</v>
      </c>
      <c r="U40" s="478">
        <f t="shared" ca="1" si="2"/>
        <v>10.42748928</v>
      </c>
      <c r="V40" s="478">
        <f t="shared" ca="1" si="2"/>
        <v>16.220538879999999</v>
      </c>
      <c r="W40" s="478">
        <f t="shared" ca="1" si="2"/>
        <v>28.965248000000003</v>
      </c>
      <c r="X40" s="478">
        <f t="shared" ca="1" si="8"/>
        <v>6.0117433200000008</v>
      </c>
      <c r="Y40" s="478">
        <f t="shared" ca="1" si="3"/>
        <v>9.8373981600000011</v>
      </c>
      <c r="Z40" s="478">
        <f t="shared" ca="1" si="3"/>
        <v>9.8373981600000011</v>
      </c>
      <c r="AA40" s="478">
        <f t="shared" ca="1" si="3"/>
        <v>15.302619360000001</v>
      </c>
      <c r="AB40" s="478">
        <f t="shared" ca="1" si="3"/>
        <v>27.326106000000003</v>
      </c>
      <c r="AC40" s="478">
        <f t="shared" ca="1" si="3"/>
        <v>38.2565484</v>
      </c>
      <c r="AD40" s="478">
        <f t="shared" ca="1" si="3"/>
        <v>49.186990799999997</v>
      </c>
      <c r="AE40" s="472"/>
      <c r="AF40" s="472" t="s">
        <v>462</v>
      </c>
      <c r="AG40" s="471">
        <f t="shared" ca="1" si="9"/>
        <v>0.682151883781</v>
      </c>
      <c r="AH40" s="471">
        <f t="shared" ca="1" si="10"/>
        <v>1.116248537096</v>
      </c>
      <c r="AI40" s="471">
        <f t="shared" ca="1" si="11"/>
        <v>1.116248537096</v>
      </c>
      <c r="AJ40" s="471">
        <f t="shared" ca="1" si="12"/>
        <v>0.682151883781</v>
      </c>
      <c r="AK40" s="471">
        <f t="shared" ca="1" si="13"/>
        <v>1.116248537096</v>
      </c>
      <c r="AL40" s="471">
        <f t="shared" ca="1" si="14"/>
        <v>1.116248537096</v>
      </c>
      <c r="AM40" s="471">
        <f t="shared" ca="1" si="15"/>
        <v>1.7363866132600001</v>
      </c>
      <c r="AN40" s="471">
        <f t="shared" ca="1" si="16"/>
        <v>3.1006903808209998</v>
      </c>
      <c r="AO40" s="471">
        <f t="shared" ca="1" si="17"/>
        <v>0.64354894127899998</v>
      </c>
      <c r="AP40" s="471">
        <f t="shared" ca="1" si="18"/>
        <v>1.05308008573</v>
      </c>
      <c r="AQ40" s="471">
        <f t="shared" ca="1" si="19"/>
        <v>1.05308008573</v>
      </c>
      <c r="AR40" s="471">
        <f t="shared" ca="1" si="20"/>
        <v>1.6381245778019999</v>
      </c>
      <c r="AS40" s="471">
        <f t="shared" ca="1" si="21"/>
        <v>2.9252224603600001</v>
      </c>
      <c r="AT40" s="471">
        <f t="shared" ca="1" si="22"/>
        <v>4.0953114445040004</v>
      </c>
      <c r="AU40" s="471">
        <f t="shared" ca="1" si="23"/>
        <v>5.2654004286480003</v>
      </c>
      <c r="AW40" s="472"/>
      <c r="AX40" s="473"/>
      <c r="AY40" s="258"/>
    </row>
    <row r="41" spans="2:51" x14ac:dyDescent="0.2">
      <c r="B41" s="240">
        <v>11</v>
      </c>
      <c r="C41" s="240" t="s">
        <v>94</v>
      </c>
      <c r="D41" s="240" t="s">
        <v>95</v>
      </c>
      <c r="E41" s="240">
        <v>11</v>
      </c>
      <c r="F41" s="240" t="s">
        <v>33</v>
      </c>
      <c r="G41" s="240" t="s">
        <v>499</v>
      </c>
      <c r="H41" s="475">
        <f>IF(ISTEXT(VLOOKUP($C41,Exch!$D$11:$M$230,H$24,FALSE))=FALSE,VLOOKUP($C41,Exch!$D$11:$M$230,H$24,FALSE),VLOOKUP($C41,Exch!$D$11:$M$230,8,FALSE))</f>
        <v>1.25330694090271</v>
      </c>
      <c r="J41" s="240">
        <v>73</v>
      </c>
      <c r="K41" s="470">
        <f t="shared" ca="1" si="5"/>
        <v>1.03</v>
      </c>
      <c r="L41" s="470">
        <f t="shared" ca="1" si="5"/>
        <v>1.03</v>
      </c>
      <c r="M41" s="470">
        <f t="shared" ca="1" si="5"/>
        <v>1.03</v>
      </c>
      <c r="N41" s="162"/>
      <c r="O41" s="240" t="s">
        <v>94</v>
      </c>
      <c r="P41" s="478">
        <f t="shared" ca="1" si="6"/>
        <v>0.74151034880000011</v>
      </c>
      <c r="Q41" s="478">
        <f t="shared" ca="1" si="1"/>
        <v>1.2049543168000003</v>
      </c>
      <c r="R41" s="478">
        <f t="shared" ca="1" si="1"/>
        <v>1.7958453760000004</v>
      </c>
      <c r="S41" s="478">
        <f t="shared" ca="1" si="7"/>
        <v>0.74151034880000011</v>
      </c>
      <c r="T41" s="478">
        <f t="shared" ca="1" si="2"/>
        <v>1.2049543168000003</v>
      </c>
      <c r="U41" s="478">
        <f t="shared" ca="1" si="2"/>
        <v>1.7958453760000004</v>
      </c>
      <c r="V41" s="478">
        <f t="shared" ca="1" si="2"/>
        <v>2.9428691968000003</v>
      </c>
      <c r="W41" s="478">
        <f t="shared" ca="1" si="2"/>
        <v>3.9972042240000007</v>
      </c>
      <c r="X41" s="478">
        <f t="shared" ca="1" si="8"/>
        <v>0.69954831360000014</v>
      </c>
      <c r="Y41" s="478">
        <f t="shared" ca="1" si="3"/>
        <v>1.1367660096000001</v>
      </c>
      <c r="Z41" s="478">
        <f t="shared" ca="1" si="3"/>
        <v>1.6942185720000003</v>
      </c>
      <c r="AA41" s="478">
        <f t="shared" ca="1" si="3"/>
        <v>2.7763323696000004</v>
      </c>
      <c r="AB41" s="478">
        <f t="shared" ca="1" si="3"/>
        <v>3.7710026280000002</v>
      </c>
      <c r="AC41" s="478">
        <f t="shared" ca="1" si="3"/>
        <v>4.8968381952</v>
      </c>
      <c r="AD41" s="478">
        <f t="shared" ca="1" si="3"/>
        <v>6.3177957072000002</v>
      </c>
      <c r="AE41" s="472"/>
      <c r="AF41" s="472" t="s">
        <v>94</v>
      </c>
      <c r="AG41" s="471">
        <f t="shared" ca="1" si="9"/>
        <v>0.59164305614199997</v>
      </c>
      <c r="AH41" s="471">
        <f t="shared" ca="1" si="10"/>
        <v>0.96141996623100001</v>
      </c>
      <c r="AI41" s="471">
        <f t="shared" ca="1" si="11"/>
        <v>1.432885526595</v>
      </c>
      <c r="AJ41" s="471">
        <f t="shared" ca="1" si="12"/>
        <v>0.59164305614199997</v>
      </c>
      <c r="AK41" s="471">
        <f t="shared" ca="1" si="13"/>
        <v>0.96141996623100001</v>
      </c>
      <c r="AL41" s="471">
        <f t="shared" ca="1" si="14"/>
        <v>1.432885526595</v>
      </c>
      <c r="AM41" s="471">
        <f t="shared" ca="1" si="15"/>
        <v>2.3480833790650002</v>
      </c>
      <c r="AN41" s="471">
        <f t="shared" ca="1" si="16"/>
        <v>3.189325849517</v>
      </c>
      <c r="AO41" s="471">
        <f t="shared" ca="1" si="17"/>
        <v>0.55816200387100001</v>
      </c>
      <c r="AP41" s="471">
        <f t="shared" ca="1" si="18"/>
        <v>0.90701325629100005</v>
      </c>
      <c r="AQ41" s="471">
        <f t="shared" ca="1" si="19"/>
        <v>1.3517986031260001</v>
      </c>
      <c r="AR41" s="471">
        <f t="shared" ca="1" si="20"/>
        <v>2.2152054528640002</v>
      </c>
      <c r="AS41" s="471">
        <f t="shared" ca="1" si="21"/>
        <v>3.0088420521180002</v>
      </c>
      <c r="AT41" s="471">
        <f t="shared" ca="1" si="22"/>
        <v>3.907134027099</v>
      </c>
      <c r="AU41" s="471">
        <f t="shared" ca="1" si="23"/>
        <v>5.0409005974619996</v>
      </c>
      <c r="AW41" s="472"/>
      <c r="AX41" s="473"/>
      <c r="AY41" s="258"/>
    </row>
    <row r="42" spans="2:51" x14ac:dyDescent="0.2">
      <c r="B42" s="240">
        <v>12</v>
      </c>
      <c r="C42" s="240" t="s">
        <v>96</v>
      </c>
      <c r="D42" s="240" t="s">
        <v>97</v>
      </c>
      <c r="E42" s="240">
        <v>12</v>
      </c>
      <c r="F42" s="240" t="s">
        <v>33</v>
      </c>
      <c r="G42" s="240" t="s">
        <v>505</v>
      </c>
      <c r="H42" s="475">
        <f>IF(ISTEXT(VLOOKUP($C42,Exch!$D$11:$M$230,H$24,FALSE))=FALSE,VLOOKUP($C42,Exch!$D$11:$M$230,H$24,FALSE),VLOOKUP($C42,Exch!$D$11:$M$230,8,FALSE))</f>
        <v>0.97753746620884829</v>
      </c>
      <c r="J42" s="240">
        <v>73</v>
      </c>
      <c r="K42" s="470">
        <f t="shared" ca="1" si="5"/>
        <v>1.03</v>
      </c>
      <c r="L42" s="470">
        <f t="shared" ca="1" si="5"/>
        <v>1.03</v>
      </c>
      <c r="M42" s="470">
        <f t="shared" ca="1" si="5"/>
        <v>1.03</v>
      </c>
      <c r="N42" s="162"/>
      <c r="O42" s="240" t="s">
        <v>96</v>
      </c>
      <c r="P42" s="478">
        <f t="shared" ca="1" si="6"/>
        <v>0.71833815040000015</v>
      </c>
      <c r="Q42" s="478">
        <f t="shared" ca="1" si="1"/>
        <v>0.71833815040000015</v>
      </c>
      <c r="R42" s="478">
        <f t="shared" ca="1" si="1"/>
        <v>0.71833815040000015</v>
      </c>
      <c r="S42" s="478">
        <f t="shared" ca="1" si="7"/>
        <v>1.0775072256</v>
      </c>
      <c r="T42" s="478">
        <f t="shared" ca="1" si="2"/>
        <v>1.0775072256</v>
      </c>
      <c r="U42" s="478">
        <f t="shared" ca="1" si="2"/>
        <v>1.0775072256</v>
      </c>
      <c r="V42" s="478">
        <f t="shared" ca="1" si="2"/>
        <v>1.4366763008000003</v>
      </c>
      <c r="W42" s="478">
        <f t="shared" ca="1" si="2"/>
        <v>1.4366763008000003</v>
      </c>
      <c r="X42" s="478">
        <f t="shared" ca="1" si="8"/>
        <v>3.4977415680000008</v>
      </c>
      <c r="Y42" s="478">
        <f t="shared" ca="1" si="3"/>
        <v>3.4977415680000008</v>
      </c>
      <c r="Z42" s="478">
        <f t="shared" ca="1" si="3"/>
        <v>3.4977415680000008</v>
      </c>
      <c r="AA42" s="478">
        <f t="shared" ca="1" si="3"/>
        <v>3.4977415680000008</v>
      </c>
      <c r="AB42" s="478">
        <f t="shared" ca="1" si="3"/>
        <v>3.4977415680000008</v>
      </c>
      <c r="AC42" s="478">
        <f t="shared" ca="1" si="3"/>
        <v>3.4977415680000008</v>
      </c>
      <c r="AD42" s="478">
        <f t="shared" ca="1" si="3"/>
        <v>5.9570911080000002</v>
      </c>
      <c r="AE42" s="472"/>
      <c r="AF42" s="472" t="s">
        <v>96</v>
      </c>
      <c r="AG42" s="471">
        <f t="shared" ca="1" si="9"/>
        <v>0.73484462256600003</v>
      </c>
      <c r="AH42" s="471">
        <f t="shared" ca="1" si="10"/>
        <v>0.73484462256600003</v>
      </c>
      <c r="AI42" s="471">
        <f t="shared" ca="1" si="11"/>
        <v>0.73484462256600003</v>
      </c>
      <c r="AJ42" s="471">
        <f t="shared" ca="1" si="12"/>
        <v>1.102266933848</v>
      </c>
      <c r="AK42" s="471">
        <f t="shared" ca="1" si="13"/>
        <v>1.102266933848</v>
      </c>
      <c r="AL42" s="471">
        <f t="shared" ca="1" si="14"/>
        <v>1.102266933848</v>
      </c>
      <c r="AM42" s="471">
        <f t="shared" ca="1" si="15"/>
        <v>1.469689245131</v>
      </c>
      <c r="AN42" s="471">
        <f t="shared" ca="1" si="16"/>
        <v>1.469689245131</v>
      </c>
      <c r="AO42" s="471">
        <f t="shared" ca="1" si="17"/>
        <v>3.5781150993269999</v>
      </c>
      <c r="AP42" s="471">
        <f t="shared" ca="1" si="18"/>
        <v>3.5781150993269999</v>
      </c>
      <c r="AQ42" s="471">
        <f t="shared" ca="1" si="19"/>
        <v>3.5781150993269999</v>
      </c>
      <c r="AR42" s="471">
        <f t="shared" ca="1" si="20"/>
        <v>3.5781150993269999</v>
      </c>
      <c r="AS42" s="471">
        <f t="shared" ca="1" si="21"/>
        <v>3.5781150993269999</v>
      </c>
      <c r="AT42" s="471">
        <f t="shared" ca="1" si="22"/>
        <v>3.5781150993269999</v>
      </c>
      <c r="AU42" s="471">
        <f t="shared" ca="1" si="23"/>
        <v>6.0939772785419999</v>
      </c>
      <c r="AW42" s="472"/>
      <c r="AX42" s="473"/>
      <c r="AY42" s="258"/>
    </row>
    <row r="43" spans="2:51" x14ac:dyDescent="0.2">
      <c r="B43" s="240">
        <v>13</v>
      </c>
      <c r="C43" s="240" t="s">
        <v>464</v>
      </c>
      <c r="D43" s="240" t="s">
        <v>465</v>
      </c>
      <c r="E43" s="240">
        <v>13</v>
      </c>
      <c r="F43" s="240" t="s">
        <v>33</v>
      </c>
      <c r="G43" s="240" t="s">
        <v>504</v>
      </c>
      <c r="H43" s="475">
        <f>IF(ISTEXT(VLOOKUP($C43,Exch!$D$11:$M$230,H$24,FALSE))=FALSE,VLOOKUP($C43,Exch!$D$11:$M$230,H$24,FALSE),VLOOKUP($C43,Exch!$D$11:$M$230,8,FALSE))</f>
        <v>9.3415479917499997</v>
      </c>
      <c r="J43" s="240">
        <v>73</v>
      </c>
      <c r="K43" s="470">
        <f t="shared" ca="1" si="5"/>
        <v>1.03</v>
      </c>
      <c r="L43" s="470">
        <f t="shared" ca="1" si="5"/>
        <v>1.03</v>
      </c>
      <c r="M43" s="470">
        <f t="shared" ca="1" si="5"/>
        <v>1.03</v>
      </c>
      <c r="N43" s="162"/>
      <c r="O43" s="240" t="s">
        <v>464</v>
      </c>
      <c r="P43" s="478">
        <f t="shared" ca="1" si="6"/>
        <v>6.3723545600000016</v>
      </c>
      <c r="Q43" s="478">
        <f t="shared" ca="1" si="1"/>
        <v>11.296446720000002</v>
      </c>
      <c r="R43" s="478">
        <f t="shared" ca="1" si="1"/>
        <v>11.296446720000002</v>
      </c>
      <c r="S43" s="478">
        <f t="shared" ca="1" si="7"/>
        <v>6.3723545600000016</v>
      </c>
      <c r="T43" s="478">
        <f t="shared" ca="1" si="2"/>
        <v>11.296446720000002</v>
      </c>
      <c r="U43" s="478">
        <f t="shared" ca="1" si="2"/>
        <v>11.296446720000002</v>
      </c>
      <c r="V43" s="478">
        <f t="shared" ca="1" si="2"/>
        <v>22.592893440000005</v>
      </c>
      <c r="W43" s="478">
        <f t="shared" ca="1" si="2"/>
        <v>42.28926208</v>
      </c>
      <c r="X43" s="478">
        <f t="shared" ca="1" si="8"/>
        <v>6.0117433200000008</v>
      </c>
      <c r="Y43" s="478">
        <f t="shared" ca="1" si="3"/>
        <v>10.657181340000001</v>
      </c>
      <c r="Z43" s="478">
        <f t="shared" ca="1" si="3"/>
        <v>10.657181340000001</v>
      </c>
      <c r="AA43" s="478">
        <f t="shared" ca="1" si="3"/>
        <v>21.314362680000002</v>
      </c>
      <c r="AB43" s="478">
        <f t="shared" ca="1" si="3"/>
        <v>63.943088040000013</v>
      </c>
      <c r="AC43" s="478">
        <f t="shared" ca="1" si="3"/>
        <v>63.943088040000013</v>
      </c>
      <c r="AD43" s="478">
        <f t="shared" ca="1" si="3"/>
        <v>99.467025840000019</v>
      </c>
      <c r="AE43" s="472"/>
      <c r="AF43" s="472" t="s">
        <v>464</v>
      </c>
      <c r="AG43" s="471">
        <f t="shared" ca="1" si="9"/>
        <v>0.682151883781</v>
      </c>
      <c r="AH43" s="471">
        <f t="shared" ca="1" si="10"/>
        <v>1.2092692485200001</v>
      </c>
      <c r="AI43" s="471">
        <f t="shared" ca="1" si="11"/>
        <v>1.2092692485200001</v>
      </c>
      <c r="AJ43" s="471">
        <f t="shared" ca="1" si="12"/>
        <v>0.682151883781</v>
      </c>
      <c r="AK43" s="471">
        <f t="shared" ca="1" si="13"/>
        <v>1.2092692485200001</v>
      </c>
      <c r="AL43" s="471">
        <f t="shared" ca="1" si="14"/>
        <v>1.2092692485200001</v>
      </c>
      <c r="AM43" s="471">
        <f t="shared" ca="1" si="15"/>
        <v>2.4185384970410002</v>
      </c>
      <c r="AN43" s="471">
        <f t="shared" ca="1" si="16"/>
        <v>4.5270079559990002</v>
      </c>
      <c r="AO43" s="471">
        <f t="shared" ca="1" si="17"/>
        <v>0.64354894127899998</v>
      </c>
      <c r="AP43" s="471">
        <f t="shared" ca="1" si="18"/>
        <v>1.14083675954</v>
      </c>
      <c r="AQ43" s="471">
        <f t="shared" ca="1" si="19"/>
        <v>1.14083675954</v>
      </c>
      <c r="AR43" s="471">
        <f t="shared" ca="1" si="20"/>
        <v>2.281673519081</v>
      </c>
      <c r="AS43" s="471">
        <f t="shared" ca="1" si="21"/>
        <v>6.8450205572430001</v>
      </c>
      <c r="AT43" s="471">
        <f t="shared" ca="1" si="22"/>
        <v>6.8450205572430001</v>
      </c>
      <c r="AU43" s="471">
        <f t="shared" ca="1" si="23"/>
        <v>10.647809755711</v>
      </c>
      <c r="AW43" s="472"/>
      <c r="AX43" s="473"/>
      <c r="AY43" s="258"/>
    </row>
    <row r="44" spans="2:51" x14ac:dyDescent="0.2">
      <c r="B44" s="240">
        <v>14</v>
      </c>
      <c r="C44" s="240" t="s">
        <v>99</v>
      </c>
      <c r="D44" s="240" t="s">
        <v>100</v>
      </c>
      <c r="E44" s="240">
        <v>14</v>
      </c>
      <c r="F44" s="240" t="s">
        <v>33</v>
      </c>
      <c r="G44" s="240" t="s">
        <v>499</v>
      </c>
      <c r="H44" s="475">
        <f>IF(ISTEXT(VLOOKUP($C44,Exch!$D$11:$M$230,H$24,FALSE))=FALSE,VLOOKUP($C44,Exch!$D$11:$M$230,H$24,FALSE),VLOOKUP($C44,Exch!$D$11:$M$230,8,FALSE))</f>
        <v>1.25330694090271</v>
      </c>
      <c r="J44" s="240">
        <v>73</v>
      </c>
      <c r="K44" s="470">
        <f t="shared" ca="1" si="5"/>
        <v>1.03</v>
      </c>
      <c r="L44" s="470">
        <f t="shared" ca="1" si="5"/>
        <v>1.03</v>
      </c>
      <c r="M44" s="470">
        <f t="shared" ca="1" si="5"/>
        <v>1.03</v>
      </c>
      <c r="N44" s="162"/>
      <c r="O44" s="240" t="s">
        <v>99</v>
      </c>
      <c r="P44" s="478">
        <f t="shared" ca="1" si="6"/>
        <v>0.83419914240000015</v>
      </c>
      <c r="Q44" s="478">
        <f t="shared" ca="1" si="1"/>
        <v>1.0427489280000002</v>
      </c>
      <c r="R44" s="478">
        <f t="shared" ca="1" si="1"/>
        <v>1.3903319040000002</v>
      </c>
      <c r="S44" s="478">
        <f t="shared" ca="1" si="7"/>
        <v>1.8537758720000006</v>
      </c>
      <c r="T44" s="478">
        <f t="shared" ca="1" si="2"/>
        <v>1.8537758720000006</v>
      </c>
      <c r="U44" s="478">
        <f t="shared" ca="1" si="2"/>
        <v>1.8537758720000006</v>
      </c>
      <c r="V44" s="478">
        <f t="shared" ca="1" si="2"/>
        <v>2.4330808319999999</v>
      </c>
      <c r="W44" s="478">
        <f t="shared" ca="1" si="2"/>
        <v>3.2441077760000003</v>
      </c>
      <c r="X44" s="478">
        <f t="shared" ca="1" si="8"/>
        <v>1.858175208</v>
      </c>
      <c r="Y44" s="478">
        <f t="shared" ca="1" si="3"/>
        <v>1.858175208</v>
      </c>
      <c r="Z44" s="478">
        <f t="shared" ca="1" si="3"/>
        <v>1.858175208</v>
      </c>
      <c r="AA44" s="478">
        <f t="shared" ca="1" si="3"/>
        <v>2.2953929040000007</v>
      </c>
      <c r="AB44" s="478">
        <f t="shared" ca="1" si="3"/>
        <v>3.4977415680000008</v>
      </c>
      <c r="AC44" s="478">
        <f t="shared" ca="1" si="3"/>
        <v>3.9349592640000006</v>
      </c>
      <c r="AD44" s="478">
        <f t="shared" ca="1" si="3"/>
        <v>4.37217696</v>
      </c>
      <c r="AE44" s="472"/>
      <c r="AF44" s="472" t="s">
        <v>99</v>
      </c>
      <c r="AG44" s="471">
        <f t="shared" ca="1" si="9"/>
        <v>0.66559843815999997</v>
      </c>
      <c r="AH44" s="471">
        <f t="shared" ca="1" si="10"/>
        <v>0.83199804769999997</v>
      </c>
      <c r="AI44" s="471">
        <f t="shared" ca="1" si="11"/>
        <v>1.1093307302669999</v>
      </c>
      <c r="AJ44" s="471">
        <f t="shared" ca="1" si="12"/>
        <v>1.479107640356</v>
      </c>
      <c r="AK44" s="471">
        <f t="shared" ca="1" si="13"/>
        <v>1.479107640356</v>
      </c>
      <c r="AL44" s="471">
        <f t="shared" ca="1" si="14"/>
        <v>1.479107640356</v>
      </c>
      <c r="AM44" s="471">
        <f t="shared" ca="1" si="15"/>
        <v>1.9413287779670001</v>
      </c>
      <c r="AN44" s="471">
        <f t="shared" ca="1" si="16"/>
        <v>2.5884383706220002</v>
      </c>
      <c r="AO44" s="471">
        <f t="shared" ca="1" si="17"/>
        <v>1.482617822783</v>
      </c>
      <c r="AP44" s="471">
        <f t="shared" ca="1" si="18"/>
        <v>1.482617822783</v>
      </c>
      <c r="AQ44" s="471">
        <f t="shared" ca="1" si="19"/>
        <v>1.482617822783</v>
      </c>
      <c r="AR44" s="471">
        <f t="shared" ca="1" si="20"/>
        <v>1.8314690752030001</v>
      </c>
      <c r="AS44" s="471">
        <f t="shared" ca="1" si="21"/>
        <v>2.7908100193559999</v>
      </c>
      <c r="AT44" s="471">
        <f t="shared" ca="1" si="22"/>
        <v>3.1396612717760002</v>
      </c>
      <c r="AU44" s="471">
        <f t="shared" ca="1" si="23"/>
        <v>3.4885125241949999</v>
      </c>
      <c r="AW44" s="472"/>
      <c r="AX44" s="473"/>
      <c r="AY44" s="258"/>
    </row>
    <row r="45" spans="2:51" x14ac:dyDescent="0.2">
      <c r="B45" s="240">
        <v>15</v>
      </c>
      <c r="C45" s="240" t="s">
        <v>101</v>
      </c>
      <c r="D45" s="240" t="s">
        <v>102</v>
      </c>
      <c r="E45" s="240">
        <v>15</v>
      </c>
      <c r="F45" s="240" t="s">
        <v>33</v>
      </c>
      <c r="G45" s="240" t="s">
        <v>499</v>
      </c>
      <c r="H45" s="475">
        <f>IF(ISTEXT(VLOOKUP($C45,Exch!$D$11:$M$230,H$24,FALSE))=FALSE,VLOOKUP($C45,Exch!$D$11:$M$230,H$24,FALSE),VLOOKUP($C45,Exch!$D$11:$M$230,8,FALSE))</f>
        <v>1.25330694090271</v>
      </c>
      <c r="J45" s="240">
        <v>73</v>
      </c>
      <c r="K45" s="470">
        <f t="shared" ca="1" si="5"/>
        <v>1.03</v>
      </c>
      <c r="L45" s="470">
        <f t="shared" ca="1" si="5"/>
        <v>1.03</v>
      </c>
      <c r="M45" s="470">
        <f t="shared" ca="1" si="5"/>
        <v>1.03</v>
      </c>
      <c r="N45" s="162"/>
      <c r="O45" s="240" t="s">
        <v>101</v>
      </c>
      <c r="P45" s="478">
        <f t="shared" ca="1" si="6"/>
        <v>0.78785474560000013</v>
      </c>
      <c r="Q45" s="478">
        <f t="shared" ca="1" si="1"/>
        <v>0.78785474560000013</v>
      </c>
      <c r="R45" s="478">
        <f t="shared" ca="1" si="1"/>
        <v>0.78785474560000013</v>
      </c>
      <c r="S45" s="478">
        <f t="shared" ca="1" si="7"/>
        <v>1.3903319040000002</v>
      </c>
      <c r="T45" s="478">
        <f t="shared" ca="1" si="2"/>
        <v>1.3903319040000002</v>
      </c>
      <c r="U45" s="478">
        <f t="shared" ca="1" si="2"/>
        <v>1.3903319040000002</v>
      </c>
      <c r="V45" s="478">
        <f t="shared" ca="1" si="2"/>
        <v>1.9117063680000002</v>
      </c>
      <c r="W45" s="478">
        <f t="shared" ca="1" si="2"/>
        <v>2.6068723199999999</v>
      </c>
      <c r="X45" s="478">
        <f t="shared" ca="1" si="8"/>
        <v>2.9512194480000007</v>
      </c>
      <c r="Y45" s="478">
        <f t="shared" ca="1" si="3"/>
        <v>2.9512194480000007</v>
      </c>
      <c r="Z45" s="478">
        <f t="shared" ca="1" si="3"/>
        <v>2.9512194480000007</v>
      </c>
      <c r="AA45" s="478">
        <f t="shared" ca="1" si="3"/>
        <v>3.716350416</v>
      </c>
      <c r="AB45" s="478">
        <f t="shared" ca="1" si="3"/>
        <v>4.8093946560000012</v>
      </c>
      <c r="AC45" s="478">
        <f t="shared" ca="1" si="3"/>
        <v>7.6513096800000007</v>
      </c>
      <c r="AD45" s="478">
        <f t="shared" ca="1" si="3"/>
        <v>9.0176149800000012</v>
      </c>
      <c r="AE45" s="472"/>
      <c r="AF45" s="472" t="s">
        <v>101</v>
      </c>
      <c r="AG45" s="471">
        <f t="shared" ca="1" si="9"/>
        <v>0.62862074715100003</v>
      </c>
      <c r="AH45" s="471">
        <f t="shared" ca="1" si="10"/>
        <v>0.62862074715100003</v>
      </c>
      <c r="AI45" s="471">
        <f t="shared" ca="1" si="11"/>
        <v>0.62862074715100003</v>
      </c>
      <c r="AJ45" s="471">
        <f t="shared" ca="1" si="12"/>
        <v>1.1093307302669999</v>
      </c>
      <c r="AK45" s="471">
        <f t="shared" ca="1" si="13"/>
        <v>1.1093307302669999</v>
      </c>
      <c r="AL45" s="471">
        <f t="shared" ca="1" si="14"/>
        <v>1.1093307302669999</v>
      </c>
      <c r="AM45" s="471">
        <f t="shared" ca="1" si="15"/>
        <v>1.5253297541169999</v>
      </c>
      <c r="AN45" s="471">
        <f t="shared" ca="1" si="16"/>
        <v>2.0799951192499999</v>
      </c>
      <c r="AO45" s="471">
        <f t="shared" ca="1" si="17"/>
        <v>2.3547459538319999</v>
      </c>
      <c r="AP45" s="471">
        <f t="shared" ca="1" si="18"/>
        <v>2.3547459538319999</v>
      </c>
      <c r="AQ45" s="471">
        <f t="shared" ca="1" si="19"/>
        <v>2.3547459538319999</v>
      </c>
      <c r="AR45" s="471">
        <f t="shared" ca="1" si="20"/>
        <v>2.9652356455660001</v>
      </c>
      <c r="AS45" s="471">
        <f t="shared" ca="1" si="21"/>
        <v>3.8373637766150002</v>
      </c>
      <c r="AT45" s="471">
        <f t="shared" ca="1" si="22"/>
        <v>6.1048969173419998</v>
      </c>
      <c r="AU45" s="471">
        <f t="shared" ca="1" si="23"/>
        <v>7.1950570811530001</v>
      </c>
      <c r="AW45" s="472"/>
      <c r="AX45" s="473"/>
      <c r="AY45" s="258"/>
    </row>
    <row r="46" spans="2:51" x14ac:dyDescent="0.2">
      <c r="B46" s="240">
        <v>16</v>
      </c>
      <c r="C46" s="240" t="s">
        <v>103</v>
      </c>
      <c r="D46" s="240" t="s">
        <v>104</v>
      </c>
      <c r="E46" s="240">
        <v>16</v>
      </c>
      <c r="F46" s="240" t="s">
        <v>33</v>
      </c>
      <c r="G46" s="240" t="s">
        <v>506</v>
      </c>
      <c r="H46" s="475">
        <f>IF(ISTEXT(VLOOKUP($C46,Exch!$D$11:$M$230,H$24,FALSE))=FALSE,VLOOKUP($C46,Exch!$D$11:$M$230,H$24,FALSE),VLOOKUP($C46,Exch!$D$11:$M$230,8,FALSE))</f>
        <v>5.3728679625</v>
      </c>
      <c r="J46" s="240">
        <v>73</v>
      </c>
      <c r="K46" s="470">
        <f t="shared" ca="1" si="5"/>
        <v>1.03</v>
      </c>
      <c r="L46" s="470">
        <f t="shared" ca="1" si="5"/>
        <v>1.03</v>
      </c>
      <c r="M46" s="470">
        <f t="shared" ca="1" si="5"/>
        <v>1.03</v>
      </c>
      <c r="N46" s="162"/>
      <c r="O46" s="240" t="s">
        <v>103</v>
      </c>
      <c r="P46" s="478">
        <f t="shared" ca="1" si="6"/>
        <v>3.8234127360000003</v>
      </c>
      <c r="Q46" s="478">
        <f t="shared" ca="1" si="1"/>
        <v>3.8234127360000003</v>
      </c>
      <c r="R46" s="478">
        <f t="shared" ca="1" si="1"/>
        <v>4.5185786879999998</v>
      </c>
      <c r="S46" s="478">
        <f t="shared" ca="1" si="7"/>
        <v>3.8234127360000003</v>
      </c>
      <c r="T46" s="478">
        <f t="shared" ca="1" si="2"/>
        <v>3.8234127360000003</v>
      </c>
      <c r="U46" s="478">
        <f t="shared" ca="1" si="2"/>
        <v>4.5185786879999998</v>
      </c>
      <c r="V46" s="478">
        <f t="shared" ca="1" si="2"/>
        <v>7.2992424960000006</v>
      </c>
      <c r="W46" s="478">
        <f t="shared" ca="1" si="2"/>
        <v>11.470238208000001</v>
      </c>
      <c r="X46" s="478">
        <f t="shared" ca="1" si="8"/>
        <v>3.6070459919999998</v>
      </c>
      <c r="Y46" s="478">
        <f t="shared" ca="1" si="3"/>
        <v>3.6070459919999998</v>
      </c>
      <c r="Z46" s="478">
        <f t="shared" ca="1" si="3"/>
        <v>4.2628725359999997</v>
      </c>
      <c r="AA46" s="478">
        <f t="shared" ca="1" si="3"/>
        <v>6.8861787120000004</v>
      </c>
      <c r="AB46" s="478">
        <f t="shared" ca="1" si="3"/>
        <v>10.821137976000001</v>
      </c>
      <c r="AC46" s="478">
        <f t="shared" ca="1" si="3"/>
        <v>10.821137976000001</v>
      </c>
      <c r="AD46" s="478">
        <f t="shared" ca="1" si="3"/>
        <v>10.821137976000001</v>
      </c>
      <c r="AE46" s="472"/>
      <c r="AF46" s="472" t="s">
        <v>103</v>
      </c>
      <c r="AG46" s="471">
        <f t="shared" ca="1" si="9"/>
        <v>0.71161486987699996</v>
      </c>
      <c r="AH46" s="471">
        <f t="shared" ca="1" si="10"/>
        <v>0.71161486987699996</v>
      </c>
      <c r="AI46" s="471">
        <f t="shared" ca="1" si="11"/>
        <v>0.84099939167299997</v>
      </c>
      <c r="AJ46" s="471">
        <f t="shared" ca="1" si="12"/>
        <v>0.71161486987699996</v>
      </c>
      <c r="AK46" s="471">
        <f t="shared" ca="1" si="13"/>
        <v>0.71161486987699996</v>
      </c>
      <c r="AL46" s="471">
        <f t="shared" ca="1" si="14"/>
        <v>0.84099939167299997</v>
      </c>
      <c r="AM46" s="471">
        <f t="shared" ca="1" si="15"/>
        <v>1.3585374788560001</v>
      </c>
      <c r="AN46" s="471">
        <f t="shared" ca="1" si="16"/>
        <v>2.1348446096310001</v>
      </c>
      <c r="AO46" s="471">
        <f t="shared" ca="1" si="17"/>
        <v>0.67134461840000004</v>
      </c>
      <c r="AP46" s="471">
        <f t="shared" ca="1" si="18"/>
        <v>0.67134461840000004</v>
      </c>
      <c r="AQ46" s="471">
        <f t="shared" ca="1" si="19"/>
        <v>0.79340727629100005</v>
      </c>
      <c r="AR46" s="471">
        <f t="shared" ca="1" si="20"/>
        <v>1.2816579078549999</v>
      </c>
      <c r="AS46" s="471">
        <f t="shared" ca="1" si="21"/>
        <v>2.0140338552010002</v>
      </c>
      <c r="AT46" s="471">
        <f t="shared" ca="1" si="22"/>
        <v>2.0140338552010002</v>
      </c>
      <c r="AU46" s="471">
        <f t="shared" ca="1" si="23"/>
        <v>2.0140338552010002</v>
      </c>
      <c r="AW46" s="472"/>
      <c r="AX46" s="473"/>
      <c r="AY46" s="258"/>
    </row>
    <row r="47" spans="2:51" x14ac:dyDescent="0.2">
      <c r="B47" s="240">
        <v>17</v>
      </c>
      <c r="C47" s="240" t="s">
        <v>105</v>
      </c>
      <c r="D47" s="240" t="s">
        <v>106</v>
      </c>
      <c r="E47" s="240">
        <v>17</v>
      </c>
      <c r="F47" s="240" t="s">
        <v>33</v>
      </c>
      <c r="G47" s="240" t="s">
        <v>507</v>
      </c>
      <c r="H47" s="475">
        <f>IF(ISTEXT(VLOOKUP($C47,Exch!$D$11:$M$230,H$24,FALSE))=FALSE,VLOOKUP($C47,Exch!$D$11:$M$230,H$24,FALSE),VLOOKUP($C47,Exch!$D$11:$M$230,8,FALSE))</f>
        <v>176.61384960000001</v>
      </c>
      <c r="J47" s="240">
        <v>73</v>
      </c>
      <c r="K47" s="470">
        <f t="shared" ca="1" si="5"/>
        <v>1.03</v>
      </c>
      <c r="L47" s="470">
        <f t="shared" ca="1" si="5"/>
        <v>1.03</v>
      </c>
      <c r="M47" s="470">
        <f t="shared" ca="1" si="5"/>
        <v>1.03</v>
      </c>
      <c r="N47" s="162"/>
      <c r="O47" s="240" t="s">
        <v>105</v>
      </c>
      <c r="P47" s="478">
        <f t="shared" ca="1" si="6"/>
        <v>150.61928960000006</v>
      </c>
      <c r="Q47" s="478">
        <f t="shared" ca="1" si="6"/>
        <v>150.61928960000006</v>
      </c>
      <c r="R47" s="478">
        <f t="shared" ca="1" si="6"/>
        <v>156.41233920000002</v>
      </c>
      <c r="S47" s="478">
        <f t="shared" ca="1" si="7"/>
        <v>150.61928960000006</v>
      </c>
      <c r="T47" s="478">
        <f t="shared" ca="1" si="7"/>
        <v>150.61928960000006</v>
      </c>
      <c r="U47" s="478">
        <f t="shared" ca="1" si="7"/>
        <v>156.41233920000002</v>
      </c>
      <c r="V47" s="478">
        <f t="shared" ca="1" si="7"/>
        <v>179.58453760000006</v>
      </c>
      <c r="W47" s="478">
        <f t="shared" ca="1" si="7"/>
        <v>260.68723200000005</v>
      </c>
      <c r="X47" s="478">
        <f t="shared" ca="1" si="8"/>
        <v>142.09575120000002</v>
      </c>
      <c r="Y47" s="478">
        <f t="shared" ca="1" si="8"/>
        <v>142.09575120000002</v>
      </c>
      <c r="Z47" s="478">
        <f t="shared" ca="1" si="8"/>
        <v>147.56097239999997</v>
      </c>
      <c r="AA47" s="478">
        <f t="shared" ca="1" si="8"/>
        <v>169.42185720000001</v>
      </c>
      <c r="AB47" s="478">
        <f t="shared" ca="1" si="8"/>
        <v>874.43539200000009</v>
      </c>
      <c r="AC47" s="478">
        <f t="shared" ca="1" si="8"/>
        <v>972.80937360000019</v>
      </c>
      <c r="AD47" s="478">
        <f t="shared" ca="1" si="8"/>
        <v>972.80937360000019</v>
      </c>
      <c r="AE47" s="472"/>
      <c r="AF47" s="472" t="s">
        <v>105</v>
      </c>
      <c r="AG47" s="471">
        <f t="shared" ca="1" si="9"/>
        <v>0.85281697863000006</v>
      </c>
      <c r="AH47" s="471">
        <f t="shared" ca="1" si="10"/>
        <v>0.85281697863000006</v>
      </c>
      <c r="AI47" s="471">
        <f t="shared" ca="1" si="11"/>
        <v>0.88561763165399998</v>
      </c>
      <c r="AJ47" s="471">
        <f t="shared" ca="1" si="12"/>
        <v>0.85281697863000006</v>
      </c>
      <c r="AK47" s="471">
        <f t="shared" ca="1" si="13"/>
        <v>0.85281697863000006</v>
      </c>
      <c r="AL47" s="471">
        <f t="shared" ca="1" si="14"/>
        <v>0.88561763165399998</v>
      </c>
      <c r="AM47" s="471">
        <f t="shared" ca="1" si="15"/>
        <v>1.0168202437510001</v>
      </c>
      <c r="AN47" s="471">
        <f t="shared" ca="1" si="16"/>
        <v>1.47602938609</v>
      </c>
      <c r="AO47" s="471">
        <f t="shared" ca="1" si="17"/>
        <v>0.80455610656700005</v>
      </c>
      <c r="AP47" s="471">
        <f t="shared" ca="1" si="18"/>
        <v>0.80455610656700005</v>
      </c>
      <c r="AQ47" s="471">
        <f t="shared" ca="1" si="19"/>
        <v>0.83550057220399998</v>
      </c>
      <c r="AR47" s="471">
        <f t="shared" ca="1" si="20"/>
        <v>0.95927843475300001</v>
      </c>
      <c r="AS47" s="471">
        <f t="shared" ca="1" si="21"/>
        <v>4.9511145019510003</v>
      </c>
      <c r="AT47" s="471">
        <f t="shared" ca="1" si="22"/>
        <v>5.5081148834210003</v>
      </c>
      <c r="AU47" s="471">
        <f t="shared" ca="1" si="23"/>
        <v>5.5081148834210003</v>
      </c>
      <c r="AW47" s="472"/>
      <c r="AX47" s="473"/>
      <c r="AY47" s="258"/>
    </row>
    <row r="48" spans="2:51" x14ac:dyDescent="0.2">
      <c r="B48" s="240">
        <v>18</v>
      </c>
      <c r="C48" s="240" t="s">
        <v>107</v>
      </c>
      <c r="D48" s="240" t="s">
        <v>108</v>
      </c>
      <c r="E48" s="240">
        <v>18</v>
      </c>
      <c r="F48" s="240" t="s">
        <v>33</v>
      </c>
      <c r="G48" s="240" t="s">
        <v>499</v>
      </c>
      <c r="H48" s="475">
        <f>IF(ISTEXT(VLOOKUP($C48,Exch!$D$11:$M$230,H$24,FALSE))=FALSE,VLOOKUP($C48,Exch!$D$11:$M$230,H$24,FALSE),VLOOKUP($C48,Exch!$D$11:$M$230,8,FALSE))</f>
        <v>1.25330694090271</v>
      </c>
      <c r="J48" s="240">
        <v>73</v>
      </c>
      <c r="K48" s="470">
        <f t="shared" ca="1" si="5"/>
        <v>1.03</v>
      </c>
      <c r="L48" s="470">
        <f t="shared" ca="1" si="5"/>
        <v>1.03</v>
      </c>
      <c r="M48" s="470">
        <f t="shared" ca="1" si="5"/>
        <v>1.03</v>
      </c>
      <c r="N48" s="162"/>
      <c r="O48" s="240" t="s">
        <v>107</v>
      </c>
      <c r="P48" s="478">
        <f t="shared" ca="1" si="6"/>
        <v>0.81102694400000008</v>
      </c>
      <c r="Q48" s="478">
        <f t="shared" ca="1" si="6"/>
        <v>2.2013588479999999</v>
      </c>
      <c r="R48" s="478">
        <f t="shared" ca="1" si="6"/>
        <v>2.4330808319999999</v>
      </c>
      <c r="S48" s="478">
        <f t="shared" ca="1" si="7"/>
        <v>2.2013588479999999</v>
      </c>
      <c r="T48" s="478">
        <f t="shared" ca="1" si="7"/>
        <v>2.2013588479999999</v>
      </c>
      <c r="U48" s="478">
        <f t="shared" ca="1" si="7"/>
        <v>2.4330808319999999</v>
      </c>
      <c r="V48" s="478">
        <f t="shared" ca="1" si="7"/>
        <v>3.0123857920000008</v>
      </c>
      <c r="W48" s="478">
        <f t="shared" ca="1" si="7"/>
        <v>6.0247715840000016</v>
      </c>
      <c r="X48" s="478">
        <f t="shared" ca="1" si="8"/>
        <v>2.0767840560000002</v>
      </c>
      <c r="Y48" s="478">
        <f t="shared" ca="1" si="8"/>
        <v>2.2953929040000007</v>
      </c>
      <c r="Z48" s="478">
        <f t="shared" ca="1" si="8"/>
        <v>2.8419150240000004</v>
      </c>
      <c r="AA48" s="478">
        <f t="shared" ca="1" si="8"/>
        <v>3.4977415680000008</v>
      </c>
      <c r="AB48" s="478">
        <f t="shared" ca="1" si="8"/>
        <v>8.74435392</v>
      </c>
      <c r="AC48" s="478">
        <f t="shared" ca="1" si="8"/>
        <v>8.74435392</v>
      </c>
      <c r="AD48" s="478">
        <f t="shared" ca="1" si="8"/>
        <v>8.74435392</v>
      </c>
      <c r="AE48" s="472"/>
      <c r="AF48" s="472" t="s">
        <v>107</v>
      </c>
      <c r="AG48" s="471">
        <f t="shared" ca="1" si="9"/>
        <v>0.64710959265599999</v>
      </c>
      <c r="AH48" s="471">
        <f t="shared" ca="1" si="10"/>
        <v>1.756440322922</v>
      </c>
      <c r="AI48" s="471">
        <f t="shared" ca="1" si="11"/>
        <v>1.9413287779670001</v>
      </c>
      <c r="AJ48" s="471">
        <f t="shared" ca="1" si="12"/>
        <v>1.756440322922</v>
      </c>
      <c r="AK48" s="471">
        <f t="shared" ca="1" si="13"/>
        <v>1.756440322922</v>
      </c>
      <c r="AL48" s="471">
        <f t="shared" ca="1" si="14"/>
        <v>1.9413287779670001</v>
      </c>
      <c r="AM48" s="471">
        <f t="shared" ca="1" si="15"/>
        <v>2.403549915578</v>
      </c>
      <c r="AN48" s="471">
        <f t="shared" ca="1" si="16"/>
        <v>4.807099831156</v>
      </c>
      <c r="AO48" s="471">
        <f t="shared" ca="1" si="17"/>
        <v>1.6570434489929999</v>
      </c>
      <c r="AP48" s="471">
        <f t="shared" ca="1" si="18"/>
        <v>1.8314690752030001</v>
      </c>
      <c r="AQ48" s="471">
        <f t="shared" ca="1" si="19"/>
        <v>2.2675331407270001</v>
      </c>
      <c r="AR48" s="471">
        <f t="shared" ca="1" si="20"/>
        <v>2.7908100193559999</v>
      </c>
      <c r="AS48" s="471">
        <f t="shared" ca="1" si="21"/>
        <v>6.9770250483909999</v>
      </c>
      <c r="AT48" s="471">
        <f t="shared" ca="1" si="22"/>
        <v>6.9770250483909999</v>
      </c>
      <c r="AU48" s="471">
        <f t="shared" ca="1" si="23"/>
        <v>6.9770250483909999</v>
      </c>
      <c r="AW48" s="472"/>
      <c r="AX48" s="473"/>
      <c r="AY48" s="258"/>
    </row>
    <row r="49" spans="2:51" x14ac:dyDescent="0.2">
      <c r="B49" s="240">
        <v>19</v>
      </c>
      <c r="C49" s="240" t="s">
        <v>109</v>
      </c>
      <c r="D49" s="240" t="s">
        <v>110</v>
      </c>
      <c r="E49" s="240">
        <v>19</v>
      </c>
      <c r="F49" s="240" t="s">
        <v>33</v>
      </c>
      <c r="G49" s="240" t="s">
        <v>508</v>
      </c>
      <c r="H49" s="475">
        <f>IF(ISTEXT(VLOOKUP($C49,Exch!$D$11:$M$230,H$24,FALSE))=FALSE,VLOOKUP($C49,Exch!$D$11:$M$230,H$24,FALSE),VLOOKUP($C49,Exch!$D$11:$M$230,8,FALSE))</f>
        <v>160.1822262</v>
      </c>
      <c r="J49" s="240">
        <v>73</v>
      </c>
      <c r="K49" s="470">
        <f t="shared" ca="1" si="5"/>
        <v>1.03</v>
      </c>
      <c r="L49" s="470">
        <f t="shared" ca="1" si="5"/>
        <v>1.03</v>
      </c>
      <c r="M49" s="470">
        <f t="shared" ca="1" si="5"/>
        <v>1.03</v>
      </c>
      <c r="N49" s="162"/>
      <c r="O49" s="240" t="s">
        <v>109</v>
      </c>
      <c r="P49" s="478">
        <f t="shared" ca="1" si="6"/>
        <v>139.03319040000005</v>
      </c>
      <c r="Q49" s="478">
        <f t="shared" ca="1" si="6"/>
        <v>139.03319040000005</v>
      </c>
      <c r="R49" s="478">
        <f t="shared" ca="1" si="6"/>
        <v>162.20538880000001</v>
      </c>
      <c r="S49" s="478">
        <f t="shared" ca="1" si="7"/>
        <v>139.03319040000005</v>
      </c>
      <c r="T49" s="478">
        <f t="shared" ca="1" si="7"/>
        <v>139.03319040000005</v>
      </c>
      <c r="U49" s="478">
        <f t="shared" ca="1" si="7"/>
        <v>162.20538880000001</v>
      </c>
      <c r="V49" s="478">
        <f t="shared" ca="1" si="7"/>
        <v>289.65248000000008</v>
      </c>
      <c r="W49" s="478">
        <f t="shared" ca="1" si="7"/>
        <v>463.44396800000004</v>
      </c>
      <c r="X49" s="478">
        <f t="shared" ca="1" si="8"/>
        <v>131.16530880000002</v>
      </c>
      <c r="Y49" s="478">
        <f t="shared" ca="1" si="8"/>
        <v>131.16530880000002</v>
      </c>
      <c r="Z49" s="478">
        <f t="shared" ca="1" si="8"/>
        <v>153.0261936</v>
      </c>
      <c r="AA49" s="478">
        <f t="shared" ca="1" si="8"/>
        <v>273.26106000000004</v>
      </c>
      <c r="AB49" s="478">
        <f t="shared" ca="1" si="8"/>
        <v>437.21769600000005</v>
      </c>
      <c r="AC49" s="478">
        <f t="shared" ca="1" si="8"/>
        <v>655.82654400000013</v>
      </c>
      <c r="AD49" s="478">
        <f t="shared" ca="1" si="8"/>
        <v>950.94848880000006</v>
      </c>
      <c r="AE49" s="472"/>
      <c r="AF49" s="472" t="s">
        <v>109</v>
      </c>
      <c r="AG49" s="471">
        <f t="shared" ca="1" si="9"/>
        <v>0.86796889828699997</v>
      </c>
      <c r="AH49" s="471">
        <f t="shared" ca="1" si="10"/>
        <v>0.86796889828699997</v>
      </c>
      <c r="AI49" s="471">
        <f t="shared" ca="1" si="11"/>
        <v>1.0126303813349999</v>
      </c>
      <c r="AJ49" s="471">
        <f t="shared" ca="1" si="12"/>
        <v>0.86796889828699997</v>
      </c>
      <c r="AK49" s="471">
        <f t="shared" ca="1" si="13"/>
        <v>0.86796889828699997</v>
      </c>
      <c r="AL49" s="471">
        <f t="shared" ca="1" si="14"/>
        <v>1.0126303813349999</v>
      </c>
      <c r="AM49" s="471">
        <f t="shared" ca="1" si="15"/>
        <v>1.8082685380979999</v>
      </c>
      <c r="AN49" s="471">
        <f t="shared" ca="1" si="16"/>
        <v>2.8932296609570001</v>
      </c>
      <c r="AO49" s="471">
        <f t="shared" ca="1" si="17"/>
        <v>0.81885057981499998</v>
      </c>
      <c r="AP49" s="471">
        <f t="shared" ca="1" si="18"/>
        <v>0.81885057981499998</v>
      </c>
      <c r="AQ49" s="471">
        <f t="shared" ca="1" si="19"/>
        <v>0.95532567645099997</v>
      </c>
      <c r="AR49" s="471">
        <f t="shared" ca="1" si="20"/>
        <v>1.705938707949</v>
      </c>
      <c r="AS49" s="471">
        <f t="shared" ca="1" si="21"/>
        <v>2.7295019327180001</v>
      </c>
      <c r="AT49" s="471">
        <f t="shared" ca="1" si="22"/>
        <v>4.0942528990770004</v>
      </c>
      <c r="AU49" s="471">
        <f t="shared" ca="1" si="23"/>
        <v>5.9366667036620004</v>
      </c>
      <c r="AW49" s="472"/>
      <c r="AX49" s="473"/>
      <c r="AY49" s="258"/>
    </row>
    <row r="50" spans="2:51" x14ac:dyDescent="0.2">
      <c r="B50" s="240">
        <v>20</v>
      </c>
      <c r="C50" s="240" t="s">
        <v>111</v>
      </c>
      <c r="D50" s="240" t="s">
        <v>112</v>
      </c>
      <c r="E50" s="240">
        <v>20</v>
      </c>
      <c r="F50" s="240" t="s">
        <v>33</v>
      </c>
      <c r="G50" s="240" t="s">
        <v>503</v>
      </c>
      <c r="H50" s="475">
        <f>IF(ISTEXT(VLOOKUP($C50,Exch!$D$11:$M$230,H$24,FALSE))=FALSE,VLOOKUP($C50,Exch!$D$11:$M$230,H$24,FALSE),VLOOKUP($C50,Exch!$D$11:$M$230,8,FALSE))</f>
        <v>1.377737472</v>
      </c>
      <c r="J50" s="240">
        <v>73</v>
      </c>
      <c r="K50" s="470">
        <f t="shared" ca="1" si="5"/>
        <v>1.03</v>
      </c>
      <c r="L50" s="470">
        <f t="shared" ca="1" si="5"/>
        <v>1.03</v>
      </c>
      <c r="M50" s="470">
        <f t="shared" ca="1" si="5"/>
        <v>1.03</v>
      </c>
      <c r="N50" s="162"/>
      <c r="O50" s="240" t="s">
        <v>111</v>
      </c>
      <c r="P50" s="478">
        <f t="shared" ca="1" si="6"/>
        <v>1.1586099200000002</v>
      </c>
      <c r="Q50" s="478">
        <f t="shared" ca="1" si="6"/>
        <v>1.1586099200000002</v>
      </c>
      <c r="R50" s="478">
        <f t="shared" ca="1" si="6"/>
        <v>1.1586099200000002</v>
      </c>
      <c r="S50" s="478">
        <f t="shared" ca="1" si="7"/>
        <v>2.3172198400000004</v>
      </c>
      <c r="T50" s="478">
        <f t="shared" ca="1" si="7"/>
        <v>2.3172198400000004</v>
      </c>
      <c r="U50" s="478">
        <f t="shared" ca="1" si="7"/>
        <v>2.3172198400000004</v>
      </c>
      <c r="V50" s="478">
        <f t="shared" ca="1" si="7"/>
        <v>2.3172198400000004</v>
      </c>
      <c r="W50" s="478">
        <f t="shared" ca="1" si="7"/>
        <v>2.3172198400000004</v>
      </c>
      <c r="X50" s="478">
        <f t="shared" ca="1" si="8"/>
        <v>9.8373981600000011</v>
      </c>
      <c r="Y50" s="478">
        <f t="shared" ca="1" si="8"/>
        <v>9.8373981600000011</v>
      </c>
      <c r="Z50" s="478">
        <f t="shared" ca="1" si="8"/>
        <v>9.8373981600000011</v>
      </c>
      <c r="AA50" s="478">
        <f t="shared" ca="1" si="8"/>
        <v>9.8373981600000011</v>
      </c>
      <c r="AB50" s="478">
        <f t="shared" ca="1" si="8"/>
        <v>9.8373981600000011</v>
      </c>
      <c r="AC50" s="478">
        <f t="shared" ca="1" si="8"/>
        <v>9.8373981600000011</v>
      </c>
      <c r="AD50" s="478">
        <f t="shared" ca="1" si="8"/>
        <v>9.8373981600000011</v>
      </c>
      <c r="AE50" s="472"/>
      <c r="AF50" s="472" t="s">
        <v>111</v>
      </c>
      <c r="AG50" s="471">
        <f t="shared" ca="1" si="9"/>
        <v>0.840951156187</v>
      </c>
      <c r="AH50" s="471">
        <f t="shared" ca="1" si="10"/>
        <v>0.840951156187</v>
      </c>
      <c r="AI50" s="471">
        <f t="shared" ca="1" si="11"/>
        <v>0.840951156187</v>
      </c>
      <c r="AJ50" s="471">
        <f t="shared" ca="1" si="12"/>
        <v>1.6819023123729999</v>
      </c>
      <c r="AK50" s="471">
        <f t="shared" ca="1" si="13"/>
        <v>1.6819023123729999</v>
      </c>
      <c r="AL50" s="471">
        <f t="shared" ca="1" si="14"/>
        <v>1.6819023123729999</v>
      </c>
      <c r="AM50" s="471">
        <f t="shared" ca="1" si="15"/>
        <v>1.6819023123729999</v>
      </c>
      <c r="AN50" s="471">
        <f t="shared" ca="1" si="16"/>
        <v>1.6819023123729999</v>
      </c>
      <c r="AO50" s="471">
        <f t="shared" ca="1" si="17"/>
        <v>7.140255934042</v>
      </c>
      <c r="AP50" s="471">
        <f t="shared" ca="1" si="18"/>
        <v>7.140255934042</v>
      </c>
      <c r="AQ50" s="471">
        <f t="shared" ca="1" si="19"/>
        <v>7.140255934042</v>
      </c>
      <c r="AR50" s="471">
        <f t="shared" ca="1" si="20"/>
        <v>7.140255934042</v>
      </c>
      <c r="AS50" s="471">
        <f t="shared" ca="1" si="21"/>
        <v>7.140255934042</v>
      </c>
      <c r="AT50" s="471">
        <f t="shared" ca="1" si="22"/>
        <v>7.140255934042</v>
      </c>
      <c r="AU50" s="471">
        <f t="shared" ca="1" si="23"/>
        <v>7.140255934042</v>
      </c>
      <c r="AW50" s="472"/>
      <c r="AX50" s="473"/>
      <c r="AY50" s="258"/>
    </row>
    <row r="51" spans="2:51" x14ac:dyDescent="0.2">
      <c r="B51" s="240">
        <v>21</v>
      </c>
      <c r="C51" s="240" t="s">
        <v>113</v>
      </c>
      <c r="D51" s="240" t="s">
        <v>114</v>
      </c>
      <c r="E51" s="240">
        <v>21</v>
      </c>
      <c r="F51" s="240" t="s">
        <v>33</v>
      </c>
      <c r="G51" s="240" t="s">
        <v>499</v>
      </c>
      <c r="H51" s="475">
        <f>IF(ISTEXT(VLOOKUP($C51,Exch!$D$11:$M$230,H$24,FALSE))=FALSE,VLOOKUP($C51,Exch!$D$11:$M$230,H$24,FALSE),VLOOKUP($C51,Exch!$D$11:$M$230,8,FALSE))</f>
        <v>1.25330694090271</v>
      </c>
      <c r="J51" s="240">
        <v>73</v>
      </c>
      <c r="K51" s="470">
        <f t="shared" ca="1" si="5"/>
        <v>1.03</v>
      </c>
      <c r="L51" s="470">
        <f t="shared" ca="1" si="5"/>
        <v>1.03</v>
      </c>
      <c r="M51" s="470">
        <f t="shared" ca="1" si="5"/>
        <v>1.03</v>
      </c>
      <c r="N51" s="162"/>
      <c r="O51" s="240" t="s">
        <v>113</v>
      </c>
      <c r="P51" s="478">
        <f t="shared" ca="1" si="6"/>
        <v>0.69516595200000009</v>
      </c>
      <c r="Q51" s="478">
        <f t="shared" ca="1" si="6"/>
        <v>0.69516595200000009</v>
      </c>
      <c r="R51" s="478">
        <f t="shared" ca="1" si="6"/>
        <v>0.69516595200000009</v>
      </c>
      <c r="S51" s="478">
        <f t="shared" ca="1" si="7"/>
        <v>1.3903319040000002</v>
      </c>
      <c r="T51" s="478">
        <f t="shared" ca="1" si="7"/>
        <v>1.3903319040000002</v>
      </c>
      <c r="U51" s="478">
        <f t="shared" ca="1" si="7"/>
        <v>1.3903319040000002</v>
      </c>
      <c r="V51" s="478">
        <f t="shared" ca="1" si="7"/>
        <v>1.6220538880000002</v>
      </c>
      <c r="W51" s="478">
        <f t="shared" ca="1" si="7"/>
        <v>1.8537758720000006</v>
      </c>
      <c r="X51" s="478">
        <f t="shared" ca="1" si="8"/>
        <v>2.4046973280000006</v>
      </c>
      <c r="Y51" s="478">
        <f t="shared" ca="1" si="8"/>
        <v>2.4046973280000006</v>
      </c>
      <c r="Z51" s="478">
        <f t="shared" ca="1" si="8"/>
        <v>2.4046973280000006</v>
      </c>
      <c r="AA51" s="478">
        <f t="shared" ca="1" si="8"/>
        <v>2.4046973280000006</v>
      </c>
      <c r="AB51" s="478">
        <f t="shared" ca="1" si="8"/>
        <v>2.4046973280000006</v>
      </c>
      <c r="AC51" s="478">
        <f t="shared" ca="1" si="8"/>
        <v>2.4046973280000006</v>
      </c>
      <c r="AD51" s="478">
        <f t="shared" ca="1" si="8"/>
        <v>3.2791327200000002</v>
      </c>
      <c r="AE51" s="472"/>
      <c r="AF51" s="472" t="s">
        <v>113</v>
      </c>
      <c r="AG51" s="471">
        <f t="shared" ca="1" si="9"/>
        <v>0.55466536513300002</v>
      </c>
      <c r="AH51" s="471">
        <f t="shared" ca="1" si="10"/>
        <v>0.55466536513300002</v>
      </c>
      <c r="AI51" s="471">
        <f t="shared" ca="1" si="11"/>
        <v>0.55466536513300002</v>
      </c>
      <c r="AJ51" s="471">
        <f t="shared" ca="1" si="12"/>
        <v>1.1093307302669999</v>
      </c>
      <c r="AK51" s="471">
        <f t="shared" ca="1" si="13"/>
        <v>1.1093307302669999</v>
      </c>
      <c r="AL51" s="471">
        <f t="shared" ca="1" si="14"/>
        <v>1.1093307302669999</v>
      </c>
      <c r="AM51" s="471">
        <f t="shared" ca="1" si="15"/>
        <v>1.2942191853110001</v>
      </c>
      <c r="AN51" s="471">
        <f t="shared" ca="1" si="16"/>
        <v>1.479107640356</v>
      </c>
      <c r="AO51" s="471">
        <f t="shared" ca="1" si="17"/>
        <v>1.918681888307</v>
      </c>
      <c r="AP51" s="471">
        <f t="shared" ca="1" si="18"/>
        <v>1.918681888307</v>
      </c>
      <c r="AQ51" s="471">
        <f t="shared" ca="1" si="19"/>
        <v>1.918681888307</v>
      </c>
      <c r="AR51" s="471">
        <f t="shared" ca="1" si="20"/>
        <v>1.918681888307</v>
      </c>
      <c r="AS51" s="471">
        <f t="shared" ca="1" si="21"/>
        <v>1.918681888307</v>
      </c>
      <c r="AT51" s="471">
        <f t="shared" ca="1" si="22"/>
        <v>1.918681888307</v>
      </c>
      <c r="AU51" s="471">
        <f t="shared" ca="1" si="23"/>
        <v>2.6163843931459998</v>
      </c>
      <c r="AW51" s="472"/>
      <c r="AX51" s="473"/>
      <c r="AY51" s="258"/>
    </row>
    <row r="52" spans="2:51" x14ac:dyDescent="0.2">
      <c r="B52" s="240">
        <v>22</v>
      </c>
      <c r="C52" s="240" t="s">
        <v>115</v>
      </c>
      <c r="D52" s="240" t="s">
        <v>116</v>
      </c>
      <c r="E52" s="240">
        <v>22</v>
      </c>
      <c r="F52" s="240" t="s">
        <v>33</v>
      </c>
      <c r="G52" s="240" t="s">
        <v>499</v>
      </c>
      <c r="H52" s="475">
        <f>IF(ISTEXT(VLOOKUP($C52,Exch!$D$11:$M$230,H$24,FALSE))=FALSE,VLOOKUP($C52,Exch!$D$11:$M$230,H$24,FALSE),VLOOKUP($C52,Exch!$D$11:$M$230,8,FALSE))</f>
        <v>1.25330694090271</v>
      </c>
      <c r="J52" s="240">
        <v>73</v>
      </c>
      <c r="K52" s="470">
        <f t="shared" ca="1" si="5"/>
        <v>1.03</v>
      </c>
      <c r="L52" s="470">
        <f t="shared" ca="1" si="5"/>
        <v>1.03</v>
      </c>
      <c r="M52" s="470">
        <f t="shared" ca="1" si="5"/>
        <v>1.03</v>
      </c>
      <c r="N52" s="162"/>
      <c r="O52" s="240" t="s">
        <v>115</v>
      </c>
      <c r="P52" s="478">
        <f t="shared" ca="1" si="6"/>
        <v>0.74151034880000011</v>
      </c>
      <c r="Q52" s="478">
        <f t="shared" ca="1" si="6"/>
        <v>1.2049543168000003</v>
      </c>
      <c r="R52" s="478">
        <f t="shared" ca="1" si="6"/>
        <v>1.7958453760000004</v>
      </c>
      <c r="S52" s="478">
        <f t="shared" ca="1" si="7"/>
        <v>0.74151034880000011</v>
      </c>
      <c r="T52" s="478">
        <f t="shared" ca="1" si="7"/>
        <v>1.2049543168000003</v>
      </c>
      <c r="U52" s="478">
        <f t="shared" ca="1" si="7"/>
        <v>1.7958453760000004</v>
      </c>
      <c r="V52" s="478">
        <f t="shared" ca="1" si="7"/>
        <v>2.9428691968000003</v>
      </c>
      <c r="W52" s="478">
        <f t="shared" ca="1" si="7"/>
        <v>3.9972042240000007</v>
      </c>
      <c r="X52" s="478">
        <f t="shared" ca="1" si="8"/>
        <v>0.69954831360000014</v>
      </c>
      <c r="Y52" s="478">
        <f t="shared" ca="1" si="8"/>
        <v>1.1367660096000001</v>
      </c>
      <c r="Z52" s="478">
        <f t="shared" ca="1" si="8"/>
        <v>1.6942185720000003</v>
      </c>
      <c r="AA52" s="478">
        <f t="shared" ca="1" si="8"/>
        <v>2.7763323696000004</v>
      </c>
      <c r="AB52" s="478">
        <f t="shared" ca="1" si="8"/>
        <v>3.7710026280000002</v>
      </c>
      <c r="AC52" s="478">
        <f t="shared" ca="1" si="8"/>
        <v>4.8968381952</v>
      </c>
      <c r="AD52" s="478">
        <f t="shared" ca="1" si="8"/>
        <v>6.3177957072000002</v>
      </c>
      <c r="AE52" s="472"/>
      <c r="AF52" s="472" t="s">
        <v>115</v>
      </c>
      <c r="AG52" s="471">
        <f t="shared" ca="1" si="9"/>
        <v>0.59164305614199997</v>
      </c>
      <c r="AH52" s="471">
        <f t="shared" ca="1" si="10"/>
        <v>0.96141996623100001</v>
      </c>
      <c r="AI52" s="471">
        <f t="shared" ca="1" si="11"/>
        <v>1.432885526595</v>
      </c>
      <c r="AJ52" s="471">
        <f t="shared" ca="1" si="12"/>
        <v>0.59164305614199997</v>
      </c>
      <c r="AK52" s="471">
        <f t="shared" ca="1" si="13"/>
        <v>0.96141996623100001</v>
      </c>
      <c r="AL52" s="471">
        <f t="shared" ca="1" si="14"/>
        <v>1.432885526595</v>
      </c>
      <c r="AM52" s="471">
        <f t="shared" ca="1" si="15"/>
        <v>2.3480833790650002</v>
      </c>
      <c r="AN52" s="471">
        <f t="shared" ca="1" si="16"/>
        <v>3.189325849517</v>
      </c>
      <c r="AO52" s="471">
        <f t="shared" ca="1" si="17"/>
        <v>0.55816200387100001</v>
      </c>
      <c r="AP52" s="471">
        <f t="shared" ca="1" si="18"/>
        <v>0.90701325629100005</v>
      </c>
      <c r="AQ52" s="471">
        <f t="shared" ca="1" si="19"/>
        <v>1.3517986031260001</v>
      </c>
      <c r="AR52" s="471">
        <f t="shared" ca="1" si="20"/>
        <v>2.2152054528640002</v>
      </c>
      <c r="AS52" s="471">
        <f t="shared" ca="1" si="21"/>
        <v>3.0088420521180002</v>
      </c>
      <c r="AT52" s="471">
        <f t="shared" ca="1" si="22"/>
        <v>3.907134027099</v>
      </c>
      <c r="AU52" s="471">
        <f t="shared" ca="1" si="23"/>
        <v>5.0409005974619996</v>
      </c>
      <c r="AW52" s="472"/>
      <c r="AX52" s="473"/>
      <c r="AY52" s="258"/>
    </row>
    <row r="53" spans="2:51" x14ac:dyDescent="0.2">
      <c r="B53" s="240">
        <v>23</v>
      </c>
      <c r="C53" s="240" t="s">
        <v>117</v>
      </c>
      <c r="D53" s="240" t="s">
        <v>118</v>
      </c>
      <c r="E53" s="240">
        <v>23</v>
      </c>
      <c r="F53" s="240" t="s">
        <v>33</v>
      </c>
      <c r="G53" s="240" t="s">
        <v>509</v>
      </c>
      <c r="H53" s="475">
        <f>IF(ISTEXT(VLOOKUP($C53,Exch!$D$11:$M$230,H$24,FALSE))=FALSE,VLOOKUP($C53,Exch!$D$11:$M$230,H$24,FALSE),VLOOKUP($C53,Exch!$D$11:$M$230,8,FALSE))</f>
        <v>142.53159153600001</v>
      </c>
      <c r="J53" s="240">
        <v>73</v>
      </c>
      <c r="K53" s="470">
        <f t="shared" ca="1" si="5"/>
        <v>1.03</v>
      </c>
      <c r="L53" s="470">
        <f t="shared" ca="1" si="5"/>
        <v>1.03</v>
      </c>
      <c r="M53" s="470">
        <f t="shared" ca="1" si="5"/>
        <v>1.03</v>
      </c>
      <c r="N53" s="162"/>
      <c r="O53" s="240" t="s">
        <v>117</v>
      </c>
      <c r="P53" s="478">
        <f t="shared" ca="1" si="6"/>
        <v>86.895744000000008</v>
      </c>
      <c r="Q53" s="478">
        <f t="shared" ca="1" si="6"/>
        <v>139.03319040000005</v>
      </c>
      <c r="R53" s="478">
        <f t="shared" ca="1" si="6"/>
        <v>208.54978560000004</v>
      </c>
      <c r="S53" s="478">
        <f t="shared" ca="1" si="7"/>
        <v>86.895744000000008</v>
      </c>
      <c r="T53" s="478">
        <f t="shared" ca="1" si="7"/>
        <v>139.03319040000005</v>
      </c>
      <c r="U53" s="478">
        <f t="shared" ca="1" si="7"/>
        <v>208.54978560000004</v>
      </c>
      <c r="V53" s="478">
        <f t="shared" ca="1" si="7"/>
        <v>376.54822400000006</v>
      </c>
      <c r="W53" s="478">
        <f t="shared" ca="1" si="7"/>
        <v>544.54666240000006</v>
      </c>
      <c r="X53" s="478">
        <f t="shared" ca="1" si="8"/>
        <v>81.978318000000016</v>
      </c>
      <c r="Y53" s="478">
        <f t="shared" ca="1" si="8"/>
        <v>131.16530880000002</v>
      </c>
      <c r="Z53" s="478">
        <f t="shared" ca="1" si="8"/>
        <v>196.74796319999999</v>
      </c>
      <c r="AA53" s="478">
        <f t="shared" ca="1" si="8"/>
        <v>355.23937800000004</v>
      </c>
      <c r="AB53" s="478">
        <f t="shared" ca="1" si="8"/>
        <v>513.73079280000013</v>
      </c>
      <c r="AC53" s="478">
        <f t="shared" ca="1" si="8"/>
        <v>601.17433200000005</v>
      </c>
      <c r="AD53" s="478">
        <f t="shared" ca="1" si="8"/>
        <v>737.80486199999996</v>
      </c>
      <c r="AE53" s="472"/>
      <c r="AF53" s="472" t="s">
        <v>117</v>
      </c>
      <c r="AG53" s="471">
        <f t="shared" ca="1" si="9"/>
        <v>0.60965953627199998</v>
      </c>
      <c r="AH53" s="471">
        <f t="shared" ca="1" si="10"/>
        <v>0.97545525803599997</v>
      </c>
      <c r="AI53" s="471">
        <f t="shared" ca="1" si="11"/>
        <v>1.463182887054</v>
      </c>
      <c r="AJ53" s="471">
        <f t="shared" ca="1" si="12"/>
        <v>0.60965953627199998</v>
      </c>
      <c r="AK53" s="471">
        <f t="shared" ca="1" si="13"/>
        <v>0.97545525803599997</v>
      </c>
      <c r="AL53" s="471">
        <f t="shared" ca="1" si="14"/>
        <v>1.463182887054</v>
      </c>
      <c r="AM53" s="471">
        <f t="shared" ca="1" si="15"/>
        <v>2.6418579905140001</v>
      </c>
      <c r="AN53" s="471">
        <f t="shared" ca="1" si="16"/>
        <v>3.8205330939729998</v>
      </c>
      <c r="AO53" s="471">
        <f t="shared" ca="1" si="17"/>
        <v>0.57515893225199999</v>
      </c>
      <c r="AP53" s="471">
        <f t="shared" ca="1" si="18"/>
        <v>0.92025429160299999</v>
      </c>
      <c r="AQ53" s="471">
        <f t="shared" ca="1" si="19"/>
        <v>1.380381437404</v>
      </c>
      <c r="AR53" s="471">
        <f t="shared" ca="1" si="20"/>
        <v>2.4923553730910002</v>
      </c>
      <c r="AS53" s="471">
        <f t="shared" ca="1" si="21"/>
        <v>3.604329308778</v>
      </c>
      <c r="AT53" s="471">
        <f t="shared" ca="1" si="22"/>
        <v>4.217832169847</v>
      </c>
      <c r="AU53" s="471">
        <f t="shared" ca="1" si="23"/>
        <v>5.1764303902659998</v>
      </c>
      <c r="AW53" s="472"/>
      <c r="AX53" s="473"/>
      <c r="AY53" s="258"/>
    </row>
    <row r="54" spans="2:51" x14ac:dyDescent="0.2">
      <c r="B54" s="240">
        <v>24</v>
      </c>
      <c r="C54" s="240" t="s">
        <v>119</v>
      </c>
      <c r="D54" s="240" t="s">
        <v>120</v>
      </c>
      <c r="E54" s="240">
        <v>24</v>
      </c>
      <c r="F54" s="240" t="s">
        <v>33</v>
      </c>
      <c r="G54" s="240" t="s">
        <v>499</v>
      </c>
      <c r="H54" s="475">
        <f>IF(ISTEXT(VLOOKUP($C54,Exch!$D$11:$M$230,H$24,FALSE))=FALSE,VLOOKUP($C54,Exch!$D$11:$M$230,H$24,FALSE),VLOOKUP($C54,Exch!$D$11:$M$230,8,FALSE))</f>
        <v>1.25330694090271</v>
      </c>
      <c r="J54" s="240">
        <v>73</v>
      </c>
      <c r="K54" s="470">
        <f t="shared" ca="1" si="5"/>
        <v>1.03</v>
      </c>
      <c r="L54" s="470">
        <f t="shared" ca="1" si="5"/>
        <v>1.03</v>
      </c>
      <c r="M54" s="470">
        <f t="shared" ca="1" si="5"/>
        <v>1.03</v>
      </c>
      <c r="N54" s="162"/>
      <c r="O54" s="240" t="s">
        <v>119</v>
      </c>
      <c r="P54" s="478">
        <f t="shared" ca="1" si="6"/>
        <v>0.74151034880000011</v>
      </c>
      <c r="Q54" s="478">
        <f t="shared" ca="1" si="6"/>
        <v>1.4830206976000002</v>
      </c>
      <c r="R54" s="478">
        <f t="shared" ca="1" si="6"/>
        <v>2.2245310464000001</v>
      </c>
      <c r="S54" s="478">
        <f t="shared" ca="1" si="7"/>
        <v>0.74151034880000011</v>
      </c>
      <c r="T54" s="478">
        <f t="shared" ca="1" si="7"/>
        <v>1.4830206976000002</v>
      </c>
      <c r="U54" s="478">
        <f t="shared" ca="1" si="7"/>
        <v>2.2245310464000001</v>
      </c>
      <c r="V54" s="478">
        <f t="shared" ca="1" si="7"/>
        <v>2.9660413952000004</v>
      </c>
      <c r="W54" s="478">
        <f t="shared" ca="1" si="7"/>
        <v>4.4490620928000002</v>
      </c>
      <c r="X54" s="478">
        <f t="shared" ca="1" si="8"/>
        <v>0.69954831360000014</v>
      </c>
      <c r="Y54" s="478">
        <f t="shared" ca="1" si="8"/>
        <v>1.3990966272000003</v>
      </c>
      <c r="Z54" s="478">
        <f t="shared" ca="1" si="8"/>
        <v>2.0986449408000003</v>
      </c>
      <c r="AA54" s="478">
        <f t="shared" ca="1" si="8"/>
        <v>2.7981932544000006</v>
      </c>
      <c r="AB54" s="478">
        <f t="shared" ca="1" si="8"/>
        <v>4.1972898816000006</v>
      </c>
      <c r="AC54" s="478">
        <f t="shared" ca="1" si="8"/>
        <v>4.1972898816000006</v>
      </c>
      <c r="AD54" s="478">
        <f t="shared" ca="1" si="8"/>
        <v>4.1972898816000006</v>
      </c>
      <c r="AE54" s="472"/>
      <c r="AF54" s="472" t="s">
        <v>119</v>
      </c>
      <c r="AG54" s="471">
        <f t="shared" ca="1" si="9"/>
        <v>0.59164305614199997</v>
      </c>
      <c r="AH54" s="471">
        <f t="shared" ca="1" si="10"/>
        <v>1.183286112285</v>
      </c>
      <c r="AI54" s="471">
        <f t="shared" ca="1" si="11"/>
        <v>1.7749291684270001</v>
      </c>
      <c r="AJ54" s="471">
        <f t="shared" ca="1" si="12"/>
        <v>0.59164305614199997</v>
      </c>
      <c r="AK54" s="471">
        <f t="shared" ca="1" si="13"/>
        <v>1.183286112285</v>
      </c>
      <c r="AL54" s="471">
        <f t="shared" ca="1" si="14"/>
        <v>1.7749291684270001</v>
      </c>
      <c r="AM54" s="471">
        <f t="shared" ca="1" si="15"/>
        <v>2.366572224569</v>
      </c>
      <c r="AN54" s="471">
        <f t="shared" ca="1" si="16"/>
        <v>3.5498583368540002</v>
      </c>
      <c r="AO54" s="471">
        <f t="shared" ca="1" si="17"/>
        <v>0.55816200387100001</v>
      </c>
      <c r="AP54" s="471">
        <f t="shared" ca="1" si="18"/>
        <v>1.1163240077429999</v>
      </c>
      <c r="AQ54" s="471">
        <f t="shared" ca="1" si="19"/>
        <v>1.6744860116139999</v>
      </c>
      <c r="AR54" s="471">
        <f t="shared" ca="1" si="20"/>
        <v>2.2326480154850001</v>
      </c>
      <c r="AS54" s="471">
        <f t="shared" ca="1" si="21"/>
        <v>3.3489720232270002</v>
      </c>
      <c r="AT54" s="471">
        <f t="shared" ca="1" si="22"/>
        <v>3.3489720232270002</v>
      </c>
      <c r="AU54" s="471">
        <f t="shared" ca="1" si="23"/>
        <v>3.3489720232270002</v>
      </c>
      <c r="AW54" s="472"/>
      <c r="AX54" s="473"/>
      <c r="AY54" s="258"/>
    </row>
    <row r="55" spans="2:51" x14ac:dyDescent="0.2">
      <c r="B55" s="240">
        <v>25</v>
      </c>
      <c r="C55" s="240" t="s">
        <v>121</v>
      </c>
      <c r="D55" s="240" t="s">
        <v>122</v>
      </c>
      <c r="E55" s="240">
        <v>25</v>
      </c>
      <c r="F55" s="240" t="s">
        <v>33</v>
      </c>
      <c r="G55" s="240" t="s">
        <v>510</v>
      </c>
      <c r="H55" s="475">
        <f>IF(ISTEXT(VLOOKUP($C55,Exch!$D$11:$M$230,H$24,FALSE))=FALSE,VLOOKUP($C55,Exch!$D$11:$M$230,H$24,FALSE),VLOOKUP($C55,Exch!$D$11:$M$230,8,FALSE))</f>
        <v>11.789587275000001</v>
      </c>
      <c r="J55" s="240">
        <v>73</v>
      </c>
      <c r="K55" s="470">
        <f t="shared" ca="1" si="5"/>
        <v>1.03</v>
      </c>
      <c r="L55" s="470">
        <f t="shared" ca="1" si="5"/>
        <v>1.03</v>
      </c>
      <c r="M55" s="470">
        <f t="shared" ca="1" si="5"/>
        <v>1.03</v>
      </c>
      <c r="N55" s="162"/>
      <c r="O55" s="240" t="s">
        <v>121</v>
      </c>
      <c r="P55" s="478">
        <f t="shared" ca="1" si="6"/>
        <v>11.586099200000001</v>
      </c>
      <c r="Q55" s="478">
        <f t="shared" ca="1" si="6"/>
        <v>17.379148800000007</v>
      </c>
      <c r="R55" s="478">
        <f t="shared" ca="1" si="6"/>
        <v>22.013588480000006</v>
      </c>
      <c r="S55" s="478">
        <f t="shared" ca="1" si="7"/>
        <v>11.586099200000001</v>
      </c>
      <c r="T55" s="478">
        <f t="shared" ca="1" si="7"/>
        <v>17.379148800000007</v>
      </c>
      <c r="U55" s="478">
        <f t="shared" ca="1" si="7"/>
        <v>22.013588480000006</v>
      </c>
      <c r="V55" s="478">
        <f t="shared" ca="1" si="7"/>
        <v>34.758297600000013</v>
      </c>
      <c r="W55" s="478">
        <f t="shared" ca="1" si="7"/>
        <v>69.516595200000026</v>
      </c>
      <c r="X55" s="478">
        <f t="shared" ca="1" si="8"/>
        <v>38.2565484</v>
      </c>
      <c r="Y55" s="478">
        <f t="shared" ca="1" si="8"/>
        <v>38.2565484</v>
      </c>
      <c r="Z55" s="478">
        <f t="shared" ca="1" si="8"/>
        <v>38.2565484</v>
      </c>
      <c r="AA55" s="478">
        <f t="shared" ca="1" si="8"/>
        <v>38.2565484</v>
      </c>
      <c r="AB55" s="478">
        <f t="shared" ca="1" si="8"/>
        <v>76.5130968</v>
      </c>
      <c r="AC55" s="478">
        <f t="shared" ca="1" si="8"/>
        <v>76.5130968</v>
      </c>
      <c r="AD55" s="478">
        <f t="shared" ca="1" si="8"/>
        <v>109.30442400000001</v>
      </c>
      <c r="AE55" s="472"/>
      <c r="AF55" s="472" t="s">
        <v>121</v>
      </c>
      <c r="AG55" s="471">
        <f t="shared" ca="1" si="9"/>
        <v>0.98274001708000003</v>
      </c>
      <c r="AH55" s="471">
        <f t="shared" ca="1" si="10"/>
        <v>1.4741100256199999</v>
      </c>
      <c r="AI55" s="471">
        <f t="shared" ca="1" si="11"/>
        <v>1.8672060324519999</v>
      </c>
      <c r="AJ55" s="471">
        <f t="shared" ca="1" si="12"/>
        <v>0.98274001708000003</v>
      </c>
      <c r="AK55" s="471">
        <f t="shared" ca="1" si="13"/>
        <v>1.4741100256199999</v>
      </c>
      <c r="AL55" s="471">
        <f t="shared" ca="1" si="14"/>
        <v>1.8672060324519999</v>
      </c>
      <c r="AM55" s="471">
        <f t="shared" ca="1" si="15"/>
        <v>2.9482200512399999</v>
      </c>
      <c r="AN55" s="471">
        <f t="shared" ca="1" si="16"/>
        <v>5.8964401024799997</v>
      </c>
      <c r="AO55" s="471">
        <f t="shared" ca="1" si="17"/>
        <v>3.2449438226840002</v>
      </c>
      <c r="AP55" s="471">
        <f t="shared" ca="1" si="18"/>
        <v>3.2449438226840002</v>
      </c>
      <c r="AQ55" s="471">
        <f t="shared" ca="1" si="19"/>
        <v>3.2449438226840002</v>
      </c>
      <c r="AR55" s="471">
        <f t="shared" ca="1" si="20"/>
        <v>3.2449438226840002</v>
      </c>
      <c r="AS55" s="471">
        <f t="shared" ca="1" si="21"/>
        <v>6.4898876453670002</v>
      </c>
      <c r="AT55" s="471">
        <f t="shared" ca="1" si="22"/>
        <v>6.4898876453670002</v>
      </c>
      <c r="AU55" s="471">
        <f t="shared" ca="1" si="23"/>
        <v>9.2712680648100001</v>
      </c>
      <c r="AW55" s="472"/>
      <c r="AX55" s="473"/>
      <c r="AY55" s="258"/>
    </row>
    <row r="56" spans="2:51" x14ac:dyDescent="0.2">
      <c r="B56" s="240">
        <v>26</v>
      </c>
      <c r="C56" s="240" t="s">
        <v>123</v>
      </c>
      <c r="D56" s="240" t="s">
        <v>124</v>
      </c>
      <c r="E56" s="240">
        <v>26</v>
      </c>
      <c r="F56" s="240" t="s">
        <v>33</v>
      </c>
      <c r="G56" s="240" t="s">
        <v>511</v>
      </c>
      <c r="H56" s="475">
        <f>IF(ISTEXT(VLOOKUP($C56,Exch!$D$11:$M$230,H$24,FALSE))=FALSE,VLOOKUP($C56,Exch!$D$11:$M$230,H$24,FALSE),VLOOKUP($C56,Exch!$D$11:$M$230,8,FALSE))</f>
        <v>2.0740880188802024</v>
      </c>
      <c r="J56" s="240">
        <v>73</v>
      </c>
      <c r="K56" s="470">
        <f t="shared" ca="1" si="5"/>
        <v>1.03</v>
      </c>
      <c r="L56" s="470">
        <f t="shared" ca="1" si="5"/>
        <v>1.03</v>
      </c>
      <c r="M56" s="470">
        <f t="shared" ca="1" si="5"/>
        <v>1.03</v>
      </c>
      <c r="N56" s="162"/>
      <c r="O56" s="240" t="s">
        <v>123</v>
      </c>
      <c r="P56" s="478">
        <f t="shared" ca="1" si="6"/>
        <v>1.6220538880000002</v>
      </c>
      <c r="Q56" s="478">
        <f t="shared" ca="1" si="6"/>
        <v>1.6220538880000002</v>
      </c>
      <c r="R56" s="478">
        <f t="shared" ca="1" si="6"/>
        <v>1.6220538880000002</v>
      </c>
      <c r="S56" s="478">
        <f t="shared" ca="1" si="7"/>
        <v>3.2441077760000003</v>
      </c>
      <c r="T56" s="478">
        <f t="shared" ca="1" si="7"/>
        <v>3.2441077760000003</v>
      </c>
      <c r="U56" s="478">
        <f t="shared" ca="1" si="7"/>
        <v>3.2441077760000003</v>
      </c>
      <c r="V56" s="478">
        <f t="shared" ca="1" si="7"/>
        <v>3.2441077760000003</v>
      </c>
      <c r="W56" s="478">
        <f t="shared" ca="1" si="7"/>
        <v>3.2441077760000003</v>
      </c>
      <c r="X56" s="478">
        <f t="shared" ca="1" si="8"/>
        <v>3.8256548400000003</v>
      </c>
      <c r="Y56" s="478">
        <f t="shared" ca="1" si="8"/>
        <v>3.8256548400000003</v>
      </c>
      <c r="Z56" s="478">
        <f t="shared" ca="1" si="8"/>
        <v>3.8256548400000003</v>
      </c>
      <c r="AA56" s="478">
        <f t="shared" ca="1" si="8"/>
        <v>3.8256548400000003</v>
      </c>
      <c r="AB56" s="478">
        <f t="shared" ca="1" si="8"/>
        <v>3.8256548400000003</v>
      </c>
      <c r="AC56" s="478">
        <f t="shared" ca="1" si="8"/>
        <v>3.8256548400000003</v>
      </c>
      <c r="AD56" s="478">
        <f t="shared" ca="1" si="8"/>
        <v>5.4652212000000002</v>
      </c>
      <c r="AE56" s="472"/>
      <c r="AF56" s="472" t="s">
        <v>123</v>
      </c>
      <c r="AG56" s="471">
        <f t="shared" ca="1" si="9"/>
        <v>0.78205643793099999</v>
      </c>
      <c r="AH56" s="471">
        <f t="shared" ca="1" si="10"/>
        <v>0.78205643793099999</v>
      </c>
      <c r="AI56" s="471">
        <f t="shared" ca="1" si="11"/>
        <v>0.78205643793099999</v>
      </c>
      <c r="AJ56" s="471">
        <f t="shared" ca="1" si="12"/>
        <v>1.5641128758609999</v>
      </c>
      <c r="AK56" s="471">
        <f t="shared" ca="1" si="13"/>
        <v>1.5641128758609999</v>
      </c>
      <c r="AL56" s="471">
        <f t="shared" ca="1" si="14"/>
        <v>1.5641128758609999</v>
      </c>
      <c r="AM56" s="471">
        <f t="shared" ca="1" si="15"/>
        <v>1.5641128758609999</v>
      </c>
      <c r="AN56" s="471">
        <f t="shared" ca="1" si="16"/>
        <v>1.5641128758609999</v>
      </c>
      <c r="AO56" s="471">
        <f t="shared" ca="1" si="17"/>
        <v>1.8444997537109999</v>
      </c>
      <c r="AP56" s="471">
        <f t="shared" ca="1" si="18"/>
        <v>1.8444997537109999</v>
      </c>
      <c r="AQ56" s="471">
        <f t="shared" ca="1" si="19"/>
        <v>1.8444997537109999</v>
      </c>
      <c r="AR56" s="471">
        <f t="shared" ca="1" si="20"/>
        <v>1.8444997537109999</v>
      </c>
      <c r="AS56" s="471">
        <f t="shared" ca="1" si="21"/>
        <v>1.8444997537109999</v>
      </c>
      <c r="AT56" s="471">
        <f t="shared" ca="1" si="22"/>
        <v>1.8444997537109999</v>
      </c>
      <c r="AU56" s="471">
        <f t="shared" ca="1" si="23"/>
        <v>2.6349996481589999</v>
      </c>
      <c r="AW56" s="472"/>
      <c r="AX56" s="473"/>
      <c r="AY56" s="258"/>
    </row>
    <row r="57" spans="2:51" x14ac:dyDescent="0.2">
      <c r="B57" s="240">
        <v>27</v>
      </c>
      <c r="C57" s="240" t="s">
        <v>125</v>
      </c>
      <c r="D57" s="240" t="s">
        <v>126</v>
      </c>
      <c r="E57" s="240">
        <v>27</v>
      </c>
      <c r="F57" s="240" t="s">
        <v>33</v>
      </c>
      <c r="G57" s="240" t="s">
        <v>509</v>
      </c>
      <c r="H57" s="475">
        <f>IF(ISTEXT(VLOOKUP($C57,Exch!$D$11:$M$230,H$24,FALSE))=FALSE,VLOOKUP($C57,Exch!$D$11:$M$230,H$24,FALSE),VLOOKUP($C57,Exch!$D$11:$M$230,8,FALSE))</f>
        <v>142.53159153600001</v>
      </c>
      <c r="J57" s="240">
        <v>73</v>
      </c>
      <c r="K57" s="470">
        <f t="shared" ca="1" si="5"/>
        <v>1.03</v>
      </c>
      <c r="L57" s="470">
        <f t="shared" ca="1" si="5"/>
        <v>1.03</v>
      </c>
      <c r="M57" s="470">
        <f t="shared" ca="1" si="5"/>
        <v>1.03</v>
      </c>
      <c r="N57" s="162"/>
      <c r="O57" s="240" t="s">
        <v>125</v>
      </c>
      <c r="P57" s="478">
        <f t="shared" ca="1" si="6"/>
        <v>71.532576460800016</v>
      </c>
      <c r="Q57" s="478">
        <f t="shared" ca="1" si="6"/>
        <v>119.220960768</v>
      </c>
      <c r="R57" s="478">
        <f t="shared" ca="1" si="6"/>
        <v>166.90934507520004</v>
      </c>
      <c r="S57" s="478">
        <f t="shared" ca="1" si="7"/>
        <v>71.532576460800016</v>
      </c>
      <c r="T57" s="478">
        <f t="shared" ca="1" si="7"/>
        <v>119.220960768</v>
      </c>
      <c r="U57" s="478">
        <f t="shared" ca="1" si="7"/>
        <v>166.90934507520004</v>
      </c>
      <c r="V57" s="478">
        <f t="shared" ca="1" si="7"/>
        <v>298.05240192000002</v>
      </c>
      <c r="W57" s="478">
        <f t="shared" ca="1" si="7"/>
        <v>464.96174699519997</v>
      </c>
      <c r="X57" s="478">
        <f t="shared" ca="1" si="8"/>
        <v>326.17533165840001</v>
      </c>
      <c r="Y57" s="478">
        <f t="shared" ca="1" si="8"/>
        <v>326.17533165840001</v>
      </c>
      <c r="Z57" s="478">
        <f t="shared" ca="1" si="8"/>
        <v>326.17533165840001</v>
      </c>
      <c r="AA57" s="478">
        <f t="shared" ca="1" si="8"/>
        <v>326.17533165840001</v>
      </c>
      <c r="AB57" s="478">
        <f t="shared" ca="1" si="8"/>
        <v>579.24239932440003</v>
      </c>
      <c r="AC57" s="478">
        <f t="shared" ca="1" si="8"/>
        <v>579.24239932440003</v>
      </c>
      <c r="AD57" s="478">
        <f t="shared" ca="1" si="8"/>
        <v>697.3403642351999</v>
      </c>
      <c r="AE57" s="472"/>
      <c r="AF57" s="472" t="s">
        <v>125</v>
      </c>
      <c r="AG57" s="471">
        <f t="shared" ca="1" si="9"/>
        <v>0.501871730259</v>
      </c>
      <c r="AH57" s="471">
        <f t="shared" ca="1" si="10"/>
        <v>0.83645288376600002</v>
      </c>
      <c r="AI57" s="471">
        <f t="shared" ca="1" si="11"/>
        <v>1.1710340372720001</v>
      </c>
      <c r="AJ57" s="471">
        <f t="shared" ca="1" si="12"/>
        <v>0.501871730259</v>
      </c>
      <c r="AK57" s="471">
        <f t="shared" ca="1" si="13"/>
        <v>0.83645288376600002</v>
      </c>
      <c r="AL57" s="471">
        <f t="shared" ca="1" si="14"/>
        <v>1.1710340372720001</v>
      </c>
      <c r="AM57" s="471">
        <f t="shared" ca="1" si="15"/>
        <v>2.0911322094139999</v>
      </c>
      <c r="AN57" s="471">
        <f t="shared" ca="1" si="16"/>
        <v>3.2621662466860002</v>
      </c>
      <c r="AO57" s="471">
        <f t="shared" ca="1" si="17"/>
        <v>2.2884423596439998</v>
      </c>
      <c r="AP57" s="471">
        <f t="shared" ca="1" si="18"/>
        <v>2.2884423596439998</v>
      </c>
      <c r="AQ57" s="471">
        <f t="shared" ca="1" si="19"/>
        <v>2.2884423596439998</v>
      </c>
      <c r="AR57" s="471">
        <f t="shared" ca="1" si="20"/>
        <v>2.2884423596439998</v>
      </c>
      <c r="AS57" s="471">
        <f t="shared" ca="1" si="21"/>
        <v>4.0639579835050004</v>
      </c>
      <c r="AT57" s="471">
        <f t="shared" ca="1" si="22"/>
        <v>4.0639579835050004</v>
      </c>
      <c r="AU57" s="471">
        <f t="shared" ca="1" si="23"/>
        <v>4.8925319413070003</v>
      </c>
      <c r="AW57" s="472"/>
      <c r="AX57" s="473"/>
      <c r="AY57" s="258"/>
    </row>
    <row r="58" spans="2:51" x14ac:dyDescent="0.2">
      <c r="B58" s="240">
        <v>28</v>
      </c>
      <c r="C58" s="240" t="s">
        <v>127</v>
      </c>
      <c r="D58" s="240" t="s">
        <v>128</v>
      </c>
      <c r="E58" s="240">
        <v>28</v>
      </c>
      <c r="F58" s="240" t="s">
        <v>33</v>
      </c>
      <c r="G58" s="240" t="s">
        <v>499</v>
      </c>
      <c r="H58" s="475">
        <f>IF(ISTEXT(VLOOKUP($C58,Exch!$D$11:$M$230,H$24,FALSE))=FALSE,VLOOKUP($C58,Exch!$D$11:$M$230,H$24,FALSE),VLOOKUP($C58,Exch!$D$11:$M$230,8,FALSE))</f>
        <v>1.25330694090271</v>
      </c>
      <c r="J58" s="240">
        <v>73</v>
      </c>
      <c r="K58" s="470">
        <f t="shared" ca="1" si="5"/>
        <v>1.03</v>
      </c>
      <c r="L58" s="470">
        <f t="shared" ca="1" si="5"/>
        <v>1.03</v>
      </c>
      <c r="M58" s="470">
        <f t="shared" ca="1" si="5"/>
        <v>1.03</v>
      </c>
      <c r="N58" s="162"/>
      <c r="O58" s="240" t="s">
        <v>127</v>
      </c>
      <c r="P58" s="478">
        <f t="shared" ca="1" si="6"/>
        <v>0.57930496000000009</v>
      </c>
      <c r="Q58" s="478">
        <f t="shared" ca="1" si="6"/>
        <v>0.86895744000000008</v>
      </c>
      <c r="R58" s="478">
        <f t="shared" ca="1" si="6"/>
        <v>1.100679424</v>
      </c>
      <c r="S58" s="478">
        <f t="shared" ca="1" si="7"/>
        <v>0.86895744000000008</v>
      </c>
      <c r="T58" s="478">
        <f t="shared" ca="1" si="7"/>
        <v>1.100679424</v>
      </c>
      <c r="U58" s="478">
        <f t="shared" ca="1" si="7"/>
        <v>1.100679424</v>
      </c>
      <c r="V58" s="478">
        <f t="shared" ca="1" si="7"/>
        <v>2.3751503359999999</v>
      </c>
      <c r="W58" s="478">
        <f t="shared" ca="1" si="7"/>
        <v>2.3751503359999999</v>
      </c>
      <c r="X58" s="478">
        <f t="shared" ca="1" si="8"/>
        <v>0.81978318000000006</v>
      </c>
      <c r="Y58" s="478">
        <f t="shared" ca="1" si="8"/>
        <v>1.0383920280000001</v>
      </c>
      <c r="Z58" s="478">
        <f t="shared" ca="1" si="8"/>
        <v>1.0383920280000001</v>
      </c>
      <c r="AA58" s="478">
        <f t="shared" ca="1" si="8"/>
        <v>2.2407406919999997</v>
      </c>
      <c r="AB58" s="478">
        <f t="shared" ca="1" si="8"/>
        <v>2.2407406919999997</v>
      </c>
      <c r="AC58" s="478">
        <f t="shared" ca="1" si="8"/>
        <v>4.8640468680000017</v>
      </c>
      <c r="AD58" s="478">
        <f t="shared" ca="1" si="8"/>
        <v>4.8640468680000017</v>
      </c>
      <c r="AE58" s="472"/>
      <c r="AF58" s="472" t="s">
        <v>127</v>
      </c>
      <c r="AG58" s="471">
        <f t="shared" ca="1" si="9"/>
        <v>0.46222113761099998</v>
      </c>
      <c r="AH58" s="471">
        <f t="shared" ca="1" si="10"/>
        <v>0.69333170641700004</v>
      </c>
      <c r="AI58" s="471">
        <f t="shared" ca="1" si="11"/>
        <v>0.87822016146100002</v>
      </c>
      <c r="AJ58" s="471">
        <f t="shared" ca="1" si="12"/>
        <v>0.69333170641700004</v>
      </c>
      <c r="AK58" s="471">
        <f t="shared" ca="1" si="13"/>
        <v>0.87822016146100002</v>
      </c>
      <c r="AL58" s="471">
        <f t="shared" ca="1" si="14"/>
        <v>0.87822016146100002</v>
      </c>
      <c r="AM58" s="471">
        <f t="shared" ca="1" si="15"/>
        <v>1.8951066642059999</v>
      </c>
      <c r="AN58" s="471">
        <f t="shared" ca="1" si="16"/>
        <v>1.8951066642059999</v>
      </c>
      <c r="AO58" s="471">
        <f t="shared" ca="1" si="17"/>
        <v>0.65409609828699999</v>
      </c>
      <c r="AP58" s="471">
        <f t="shared" ca="1" si="18"/>
        <v>0.82852172449600003</v>
      </c>
      <c r="AQ58" s="471">
        <f t="shared" ca="1" si="19"/>
        <v>0.82852172449600003</v>
      </c>
      <c r="AR58" s="471">
        <f t="shared" ca="1" si="20"/>
        <v>1.7878626686500001</v>
      </c>
      <c r="AS58" s="471">
        <f t="shared" ca="1" si="21"/>
        <v>1.7878626686500001</v>
      </c>
      <c r="AT58" s="471">
        <f t="shared" ca="1" si="22"/>
        <v>3.8809701831669998</v>
      </c>
      <c r="AU58" s="471">
        <f t="shared" ca="1" si="23"/>
        <v>3.8809701831669998</v>
      </c>
      <c r="AW58" s="472"/>
      <c r="AX58" s="473"/>
      <c r="AY58" s="258"/>
    </row>
    <row r="59" spans="2:51" x14ac:dyDescent="0.2">
      <c r="B59" s="240">
        <v>29</v>
      </c>
      <c r="C59" s="240" t="s">
        <v>129</v>
      </c>
      <c r="D59" s="240" t="s">
        <v>130</v>
      </c>
      <c r="E59" s="240">
        <v>29</v>
      </c>
      <c r="F59" s="240" t="s">
        <v>33</v>
      </c>
      <c r="G59" s="240" t="s">
        <v>513</v>
      </c>
      <c r="H59" s="475">
        <f>IF(ISTEXT(VLOOKUP($C59,Exch!$D$11:$M$230,H$24,FALSE))=FALSE,VLOOKUP($C59,Exch!$D$11:$M$230,H$24,FALSE),VLOOKUP($C59,Exch!$D$11:$M$230,8,FALSE))</f>
        <v>11.614101392499999</v>
      </c>
      <c r="J59" s="240">
        <v>73</v>
      </c>
      <c r="K59" s="470">
        <f t="shared" ca="1" si="5"/>
        <v>1.03</v>
      </c>
      <c r="L59" s="470">
        <f t="shared" ca="1" si="5"/>
        <v>1.03</v>
      </c>
      <c r="M59" s="470">
        <f t="shared" ca="1" si="5"/>
        <v>1.03</v>
      </c>
      <c r="N59" s="162"/>
      <c r="O59" s="240" t="s">
        <v>129</v>
      </c>
      <c r="P59" s="478">
        <f t="shared" ca="1" si="6"/>
        <v>8.1102694399999997</v>
      </c>
      <c r="Q59" s="478">
        <f t="shared" ca="1" si="6"/>
        <v>8.1102694399999997</v>
      </c>
      <c r="R59" s="478">
        <f t="shared" ca="1" si="6"/>
        <v>16.220538879999999</v>
      </c>
      <c r="S59" s="478">
        <f t="shared" ca="1" si="7"/>
        <v>8.1102694399999997</v>
      </c>
      <c r="T59" s="478">
        <f t="shared" ca="1" si="7"/>
        <v>8.1102694399999997</v>
      </c>
      <c r="U59" s="478">
        <f t="shared" ca="1" si="7"/>
        <v>16.220538879999999</v>
      </c>
      <c r="V59" s="478">
        <f t="shared" ca="1" si="7"/>
        <v>32.441077759999999</v>
      </c>
      <c r="W59" s="478">
        <f t="shared" ca="1" si="7"/>
        <v>48.661616639999998</v>
      </c>
      <c r="X59" s="478">
        <f t="shared" ca="1" si="8"/>
        <v>7.6513096800000007</v>
      </c>
      <c r="Y59" s="478">
        <f t="shared" ca="1" si="8"/>
        <v>7.6513096800000007</v>
      </c>
      <c r="Z59" s="478">
        <f t="shared" ca="1" si="8"/>
        <v>15.302619360000001</v>
      </c>
      <c r="AA59" s="478">
        <f t="shared" ca="1" si="8"/>
        <v>30.605238720000003</v>
      </c>
      <c r="AB59" s="478">
        <f t="shared" ca="1" si="8"/>
        <v>45.907858080000004</v>
      </c>
      <c r="AC59" s="478">
        <f t="shared" ca="1" si="8"/>
        <v>61.210477440000005</v>
      </c>
      <c r="AD59" s="478">
        <f t="shared" ca="1" si="8"/>
        <v>76.5130968</v>
      </c>
      <c r="AE59" s="472"/>
      <c r="AF59" s="472" t="s">
        <v>129</v>
      </c>
      <c r="AG59" s="471">
        <f t="shared" ca="1" si="9"/>
        <v>0.69831226419600001</v>
      </c>
      <c r="AH59" s="471">
        <f t="shared" ca="1" si="10"/>
        <v>0.69831226419600001</v>
      </c>
      <c r="AI59" s="471">
        <f t="shared" ca="1" si="11"/>
        <v>1.396624528392</v>
      </c>
      <c r="AJ59" s="471">
        <f t="shared" ca="1" si="12"/>
        <v>0.69831226419600001</v>
      </c>
      <c r="AK59" s="471">
        <f t="shared" ca="1" si="13"/>
        <v>0.69831226419600001</v>
      </c>
      <c r="AL59" s="471">
        <f t="shared" ca="1" si="14"/>
        <v>1.396624528392</v>
      </c>
      <c r="AM59" s="471">
        <f t="shared" ca="1" si="15"/>
        <v>2.793249056784</v>
      </c>
      <c r="AN59" s="471">
        <f t="shared" ca="1" si="16"/>
        <v>4.1898735851769997</v>
      </c>
      <c r="AO59" s="471">
        <f t="shared" ca="1" si="17"/>
        <v>0.65879480653900002</v>
      </c>
      <c r="AP59" s="471">
        <f t="shared" ca="1" si="18"/>
        <v>0.65879480653900002</v>
      </c>
      <c r="AQ59" s="471">
        <f t="shared" ca="1" si="19"/>
        <v>1.3175896130789999</v>
      </c>
      <c r="AR59" s="471">
        <f t="shared" ca="1" si="20"/>
        <v>2.6351792261570002</v>
      </c>
      <c r="AS59" s="471">
        <f t="shared" ca="1" si="21"/>
        <v>3.9527688392360001</v>
      </c>
      <c r="AT59" s="471">
        <f t="shared" ca="1" si="22"/>
        <v>5.2703584523150004</v>
      </c>
      <c r="AU59" s="471">
        <f t="shared" ca="1" si="23"/>
        <v>6.5879480653930003</v>
      </c>
      <c r="AW59" s="472"/>
      <c r="AX59" s="473"/>
      <c r="AY59" s="258"/>
    </row>
    <row r="60" spans="2:51" x14ac:dyDescent="0.2">
      <c r="B60" s="240">
        <v>30</v>
      </c>
      <c r="C60" s="240" t="s">
        <v>408</v>
      </c>
      <c r="D60" s="240" t="s">
        <v>466</v>
      </c>
      <c r="E60" s="240">
        <v>30</v>
      </c>
      <c r="F60" s="240" t="s">
        <v>33</v>
      </c>
      <c r="G60" s="240" t="s">
        <v>499</v>
      </c>
      <c r="H60" s="475">
        <f>IF(ISTEXT(VLOOKUP($C60,Exch!$D$11:$M$230,H$24,FALSE))=FALSE,VLOOKUP($C60,Exch!$D$11:$M$230,H$24,FALSE),VLOOKUP($C60,Exch!$D$11:$M$230,8,FALSE))</f>
        <v>1.25330694090271</v>
      </c>
      <c r="J60" s="240">
        <v>73</v>
      </c>
      <c r="K60" s="470">
        <f t="shared" ca="1" si="5"/>
        <v>1.03</v>
      </c>
      <c r="L60" s="470">
        <f t="shared" ca="1" si="5"/>
        <v>1.03</v>
      </c>
      <c r="M60" s="470">
        <f t="shared" ca="1" si="5"/>
        <v>1.03</v>
      </c>
      <c r="N60" s="162"/>
      <c r="O60" s="240" t="s">
        <v>408</v>
      </c>
      <c r="P60" s="478">
        <f t="shared" ca="1" si="6"/>
        <v>0.81102694400000008</v>
      </c>
      <c r="Q60" s="478">
        <f t="shared" ca="1" si="6"/>
        <v>2.2013588479999999</v>
      </c>
      <c r="R60" s="478">
        <f t="shared" ca="1" si="6"/>
        <v>2.4330808319999999</v>
      </c>
      <c r="S60" s="478">
        <f t="shared" ca="1" si="7"/>
        <v>2.2013588479999999</v>
      </c>
      <c r="T60" s="478">
        <f t="shared" ca="1" si="7"/>
        <v>2.2013588479999999</v>
      </c>
      <c r="U60" s="478">
        <f t="shared" ca="1" si="7"/>
        <v>2.4330808319999999</v>
      </c>
      <c r="V60" s="478">
        <f t="shared" ca="1" si="7"/>
        <v>3.0123857920000008</v>
      </c>
      <c r="W60" s="478">
        <f t="shared" ca="1" si="7"/>
        <v>6.0247715840000016</v>
      </c>
      <c r="X60" s="478">
        <f t="shared" ca="1" si="8"/>
        <v>2.0767840560000002</v>
      </c>
      <c r="Y60" s="478">
        <f t="shared" ca="1" si="8"/>
        <v>2.2953929040000007</v>
      </c>
      <c r="Z60" s="478">
        <f t="shared" ca="1" si="8"/>
        <v>2.8419150240000004</v>
      </c>
      <c r="AA60" s="478">
        <f t="shared" ca="1" si="8"/>
        <v>3.4977415680000008</v>
      </c>
      <c r="AB60" s="478">
        <f t="shared" ca="1" si="8"/>
        <v>8.74435392</v>
      </c>
      <c r="AC60" s="478">
        <f t="shared" ca="1" si="8"/>
        <v>8.74435392</v>
      </c>
      <c r="AD60" s="478">
        <f t="shared" ca="1" si="8"/>
        <v>8.74435392</v>
      </c>
      <c r="AE60" s="472"/>
      <c r="AF60" s="472" t="s">
        <v>408</v>
      </c>
      <c r="AG60" s="471">
        <f t="shared" ca="1" si="9"/>
        <v>0.64710959265599999</v>
      </c>
      <c r="AH60" s="471">
        <f t="shared" ca="1" si="10"/>
        <v>1.756440322922</v>
      </c>
      <c r="AI60" s="471">
        <f t="shared" ca="1" si="11"/>
        <v>1.9413287779670001</v>
      </c>
      <c r="AJ60" s="471">
        <f t="shared" ca="1" si="12"/>
        <v>1.756440322922</v>
      </c>
      <c r="AK60" s="471">
        <f t="shared" ca="1" si="13"/>
        <v>1.756440322922</v>
      </c>
      <c r="AL60" s="471">
        <f t="shared" ca="1" si="14"/>
        <v>1.9413287779670001</v>
      </c>
      <c r="AM60" s="471">
        <f t="shared" ca="1" si="15"/>
        <v>2.403549915578</v>
      </c>
      <c r="AN60" s="471">
        <f t="shared" ca="1" si="16"/>
        <v>4.807099831156</v>
      </c>
      <c r="AO60" s="471">
        <f t="shared" ca="1" si="17"/>
        <v>1.6570434489929999</v>
      </c>
      <c r="AP60" s="471">
        <f t="shared" ca="1" si="18"/>
        <v>1.8314690752030001</v>
      </c>
      <c r="AQ60" s="471">
        <f t="shared" ca="1" si="19"/>
        <v>2.2675331407270001</v>
      </c>
      <c r="AR60" s="471">
        <f t="shared" ca="1" si="20"/>
        <v>2.7908100193559999</v>
      </c>
      <c r="AS60" s="471">
        <f t="shared" ca="1" si="21"/>
        <v>6.9770250483909999</v>
      </c>
      <c r="AT60" s="471">
        <f t="shared" ca="1" si="22"/>
        <v>6.9770250483909999</v>
      </c>
      <c r="AU60" s="471">
        <f t="shared" ca="1" si="23"/>
        <v>6.9770250483909999</v>
      </c>
      <c r="AW60" s="472"/>
      <c r="AX60" s="473"/>
      <c r="AY60" s="258"/>
    </row>
    <row r="61" spans="2:51" x14ac:dyDescent="0.2">
      <c r="B61" s="240">
        <v>31</v>
      </c>
      <c r="C61" s="240" t="s">
        <v>131</v>
      </c>
      <c r="D61" s="240" t="s">
        <v>132</v>
      </c>
      <c r="E61" s="240">
        <v>31</v>
      </c>
      <c r="F61" s="240" t="s">
        <v>33</v>
      </c>
      <c r="G61" s="240" t="s">
        <v>514</v>
      </c>
      <c r="H61" s="475">
        <f>IF(ISTEXT(VLOOKUP($C61,Exch!$D$11:$M$230,H$24,FALSE))=FALSE,VLOOKUP($C61,Exch!$D$11:$M$230,H$24,FALSE),VLOOKUP($C61,Exch!$D$11:$M$230,8,FALSE))</f>
        <v>1.39699</v>
      </c>
      <c r="J61" s="240">
        <v>73</v>
      </c>
      <c r="K61" s="470">
        <f t="shared" ca="1" si="5"/>
        <v>1.03</v>
      </c>
      <c r="L61" s="470">
        <f t="shared" ca="1" si="5"/>
        <v>1.03</v>
      </c>
      <c r="M61" s="470">
        <f t="shared" ca="1" si="5"/>
        <v>1.03</v>
      </c>
      <c r="N61" s="162"/>
      <c r="O61" s="240" t="s">
        <v>131</v>
      </c>
      <c r="P61" s="478">
        <f t="shared" ca="1" si="6"/>
        <v>0.50346400000000002</v>
      </c>
      <c r="Q61" s="478">
        <f t="shared" ca="1" si="6"/>
        <v>0.72841600000000006</v>
      </c>
      <c r="R61" s="478">
        <f t="shared" ca="1" si="6"/>
        <v>1.1783200000000003</v>
      </c>
      <c r="S61" s="478">
        <f t="shared" ca="1" si="7"/>
        <v>1.006928</v>
      </c>
      <c r="T61" s="478">
        <f t="shared" ca="1" si="7"/>
        <v>1.2318800000000001</v>
      </c>
      <c r="U61" s="478">
        <f t="shared" ca="1" si="7"/>
        <v>1.6817840000000002</v>
      </c>
      <c r="V61" s="478">
        <f t="shared" ca="1" si="7"/>
        <v>2.131688</v>
      </c>
      <c r="W61" s="478">
        <f t="shared" ca="1" si="7"/>
        <v>7.33772</v>
      </c>
      <c r="X61" s="478">
        <f t="shared" ca="1" si="8"/>
        <v>2.5739700000000001</v>
      </c>
      <c r="Y61" s="478">
        <f t="shared" ca="1" si="8"/>
        <v>2.5739700000000001</v>
      </c>
      <c r="Z61" s="478">
        <f t="shared" ca="1" si="8"/>
        <v>2.773584</v>
      </c>
      <c r="AA61" s="478">
        <f t="shared" ca="1" si="8"/>
        <v>3.172812</v>
      </c>
      <c r="AB61" s="478">
        <f t="shared" ca="1" si="8"/>
        <v>7.1966100000000006</v>
      </c>
      <c r="AC61" s="478">
        <f t="shared" ca="1" si="8"/>
        <v>8.1421500000000009</v>
      </c>
      <c r="AD61" s="478">
        <f t="shared" ca="1" si="8"/>
        <v>11.714190000000002</v>
      </c>
      <c r="AF61" s="472" t="s">
        <v>131</v>
      </c>
      <c r="AG61" s="471">
        <f t="shared" ca="1" si="9"/>
        <v>0.360391985626</v>
      </c>
      <c r="AH61" s="471">
        <f t="shared" ca="1" si="10"/>
        <v>0.52141819196999994</v>
      </c>
      <c r="AI61" s="471">
        <f t="shared" ca="1" si="11"/>
        <v>0.84347060465699997</v>
      </c>
      <c r="AJ61" s="471">
        <f t="shared" ca="1" si="12"/>
        <v>0.720783971252</v>
      </c>
      <c r="AK61" s="471">
        <f t="shared" ca="1" si="13"/>
        <v>0.881810177596</v>
      </c>
      <c r="AL61" s="471">
        <f t="shared" ca="1" si="14"/>
        <v>1.203862590283</v>
      </c>
      <c r="AM61" s="471">
        <f t="shared" ca="1" si="15"/>
        <v>1.525915002971</v>
      </c>
      <c r="AN61" s="471">
        <f t="shared" ca="1" si="16"/>
        <v>5.2525214926380004</v>
      </c>
      <c r="AO61" s="471">
        <f t="shared" ca="1" si="17"/>
        <v>1.8425113995089999</v>
      </c>
      <c r="AP61" s="471">
        <f t="shared" ca="1" si="18"/>
        <v>1.8425113995089999</v>
      </c>
      <c r="AQ61" s="471">
        <f t="shared" ca="1" si="19"/>
        <v>1.9854000386549999</v>
      </c>
      <c r="AR61" s="471">
        <f t="shared" ca="1" si="20"/>
        <v>2.2711773169459999</v>
      </c>
      <c r="AS61" s="471">
        <f t="shared" ca="1" si="21"/>
        <v>5.1515114639329997</v>
      </c>
      <c r="AT61" s="471">
        <f t="shared" ca="1" si="22"/>
        <v>5.8283523862019999</v>
      </c>
      <c r="AU61" s="471">
        <f t="shared" ca="1" si="23"/>
        <v>8.3853069814389993</v>
      </c>
      <c r="AW61" s="472"/>
      <c r="AX61" s="473"/>
      <c r="AY61" s="258"/>
    </row>
    <row r="62" spans="2:51" x14ac:dyDescent="0.2">
      <c r="B62" s="240">
        <v>32</v>
      </c>
      <c r="C62" s="240" t="s">
        <v>133</v>
      </c>
      <c r="D62" s="240" t="s">
        <v>134</v>
      </c>
      <c r="E62" s="240">
        <v>32</v>
      </c>
      <c r="F62" s="240" t="s">
        <v>33</v>
      </c>
      <c r="G62" s="240" t="s">
        <v>499</v>
      </c>
      <c r="H62" s="475">
        <f>IF(ISTEXT(VLOOKUP($C62,Exch!$D$11:$M$230,H$24,FALSE))=FALSE,VLOOKUP($C62,Exch!$D$11:$M$230,H$24,FALSE),VLOOKUP($C62,Exch!$D$11:$M$230,8,FALSE))</f>
        <v>1.25330694090271</v>
      </c>
      <c r="J62" s="240">
        <v>73</v>
      </c>
      <c r="K62" s="470">
        <f t="shared" ca="1" si="5"/>
        <v>1.03</v>
      </c>
      <c r="L62" s="470">
        <f t="shared" ca="1" si="5"/>
        <v>1.03</v>
      </c>
      <c r="M62" s="470">
        <f t="shared" ca="1" si="5"/>
        <v>1.03</v>
      </c>
      <c r="N62" s="162"/>
      <c r="O62" s="240" t="s">
        <v>133</v>
      </c>
      <c r="P62" s="478">
        <f t="shared" ca="1" si="6"/>
        <v>0.81102694400000008</v>
      </c>
      <c r="Q62" s="478">
        <f t="shared" ca="1" si="6"/>
        <v>2.2013588479999999</v>
      </c>
      <c r="R62" s="478">
        <f t="shared" ca="1" si="6"/>
        <v>2.4330808319999999</v>
      </c>
      <c r="S62" s="478">
        <f t="shared" ca="1" si="7"/>
        <v>2.2013588479999999</v>
      </c>
      <c r="T62" s="478">
        <f t="shared" ca="1" si="7"/>
        <v>2.2013588479999999</v>
      </c>
      <c r="U62" s="478">
        <f t="shared" ca="1" si="7"/>
        <v>2.4330808319999999</v>
      </c>
      <c r="V62" s="478">
        <f t="shared" ca="1" si="7"/>
        <v>3.0123857920000008</v>
      </c>
      <c r="W62" s="478">
        <f t="shared" ca="1" si="7"/>
        <v>6.0247715840000016</v>
      </c>
      <c r="X62" s="478">
        <f t="shared" ca="1" si="8"/>
        <v>2.0767840560000002</v>
      </c>
      <c r="Y62" s="478">
        <f t="shared" ca="1" si="8"/>
        <v>2.2953929040000007</v>
      </c>
      <c r="Z62" s="478">
        <f t="shared" ca="1" si="8"/>
        <v>2.8419150240000004</v>
      </c>
      <c r="AA62" s="478">
        <f t="shared" ca="1" si="8"/>
        <v>3.4977415680000008</v>
      </c>
      <c r="AB62" s="478">
        <f t="shared" ca="1" si="8"/>
        <v>5.6838300480000008</v>
      </c>
      <c r="AC62" s="478">
        <f t="shared" ca="1" si="8"/>
        <v>8.74435392</v>
      </c>
      <c r="AD62" s="478">
        <f t="shared" ca="1" si="8"/>
        <v>8.74435392</v>
      </c>
      <c r="AE62" s="472"/>
      <c r="AF62" s="472" t="s">
        <v>133</v>
      </c>
      <c r="AG62" s="471">
        <f t="shared" ca="1" si="9"/>
        <v>0.64710959265599999</v>
      </c>
      <c r="AH62" s="471">
        <f t="shared" ca="1" si="10"/>
        <v>1.756440322922</v>
      </c>
      <c r="AI62" s="471">
        <f t="shared" ca="1" si="11"/>
        <v>1.9413287779670001</v>
      </c>
      <c r="AJ62" s="471">
        <f t="shared" ca="1" si="12"/>
        <v>1.756440322922</v>
      </c>
      <c r="AK62" s="471">
        <f t="shared" ca="1" si="13"/>
        <v>1.756440322922</v>
      </c>
      <c r="AL62" s="471">
        <f t="shared" ca="1" si="14"/>
        <v>1.9413287779670001</v>
      </c>
      <c r="AM62" s="471">
        <f t="shared" ca="1" si="15"/>
        <v>2.403549915578</v>
      </c>
      <c r="AN62" s="471">
        <f t="shared" ca="1" si="16"/>
        <v>4.807099831156</v>
      </c>
      <c r="AO62" s="471">
        <f t="shared" ca="1" si="17"/>
        <v>1.6570434489929999</v>
      </c>
      <c r="AP62" s="471">
        <f t="shared" ca="1" si="18"/>
        <v>1.8314690752030001</v>
      </c>
      <c r="AQ62" s="471">
        <f t="shared" ca="1" si="19"/>
        <v>2.2675331407270001</v>
      </c>
      <c r="AR62" s="471">
        <f t="shared" ca="1" si="20"/>
        <v>2.7908100193559999</v>
      </c>
      <c r="AS62" s="471">
        <f t="shared" ca="1" si="21"/>
        <v>4.5350662814540001</v>
      </c>
      <c r="AT62" s="471">
        <f t="shared" ca="1" si="22"/>
        <v>6.9770250483909999</v>
      </c>
      <c r="AU62" s="471">
        <f t="shared" ca="1" si="23"/>
        <v>6.9770250483909999</v>
      </c>
      <c r="AW62" s="472"/>
      <c r="AX62" s="473"/>
      <c r="AY62" s="258"/>
    </row>
  </sheetData>
  <conditionalFormatting sqref="N31:N62">
    <cfRule type="cellIs" dxfId="625" priority="127" operator="equal">
      <formula>1</formula>
    </cfRule>
  </conditionalFormatting>
  <conditionalFormatting sqref="P31">
    <cfRule type="cellIs" dxfId="624" priority="125" operator="equal">
      <formula>0</formula>
    </cfRule>
  </conditionalFormatting>
  <conditionalFormatting sqref="P31">
    <cfRule type="cellIs" dxfId="623" priority="126" operator="equal">
      <formula>0</formula>
    </cfRule>
  </conditionalFormatting>
  <conditionalFormatting sqref="Q31:R31">
    <cfRule type="cellIs" dxfId="622" priority="99" operator="equal">
      <formula>0</formula>
    </cfRule>
  </conditionalFormatting>
  <conditionalFormatting sqref="Q31:R31">
    <cfRule type="cellIs" dxfId="621" priority="100" operator="equal">
      <formula>0</formula>
    </cfRule>
  </conditionalFormatting>
  <conditionalFormatting sqref="T31:W31">
    <cfRule type="cellIs" dxfId="620" priority="95" operator="equal">
      <formula>0</formula>
    </cfRule>
  </conditionalFormatting>
  <conditionalFormatting sqref="T31:W31">
    <cfRule type="cellIs" dxfId="619" priority="96" operator="equal">
      <formula>0</formula>
    </cfRule>
  </conditionalFormatting>
  <conditionalFormatting sqref="Y31:AD31">
    <cfRule type="cellIs" dxfId="618" priority="91" operator="equal">
      <formula>0</formula>
    </cfRule>
  </conditionalFormatting>
  <conditionalFormatting sqref="Y31:AD31">
    <cfRule type="cellIs" dxfId="617" priority="92" operator="equal">
      <formula>0</formula>
    </cfRule>
  </conditionalFormatting>
  <conditionalFormatting sqref="S31">
    <cfRule type="cellIs" dxfId="616" priority="97" operator="equal">
      <formula>0</formula>
    </cfRule>
  </conditionalFormatting>
  <conditionalFormatting sqref="S31">
    <cfRule type="cellIs" dxfId="615" priority="98" operator="equal">
      <formula>0</formula>
    </cfRule>
  </conditionalFormatting>
  <conditionalFormatting sqref="X31">
    <cfRule type="cellIs" dxfId="614" priority="93" operator="equal">
      <formula>0</formula>
    </cfRule>
  </conditionalFormatting>
  <conditionalFormatting sqref="X31">
    <cfRule type="cellIs" dxfId="613" priority="94" operator="equal">
      <formula>0</formula>
    </cfRule>
  </conditionalFormatting>
  <conditionalFormatting sqref="P32:P35 P37:P60">
    <cfRule type="cellIs" dxfId="612" priority="89" operator="equal">
      <formula>0</formula>
    </cfRule>
  </conditionalFormatting>
  <conditionalFormatting sqref="P32:P35 P37:P60">
    <cfRule type="cellIs" dxfId="611" priority="90" operator="equal">
      <formula>0</formula>
    </cfRule>
  </conditionalFormatting>
  <conditionalFormatting sqref="Q32:R35 Q37:R60">
    <cfRule type="cellIs" dxfId="610" priority="87" operator="equal">
      <formula>0</formula>
    </cfRule>
  </conditionalFormatting>
  <conditionalFormatting sqref="Q32:R35 Q37:R60">
    <cfRule type="cellIs" dxfId="609" priority="88" operator="equal">
      <formula>0</formula>
    </cfRule>
  </conditionalFormatting>
  <conditionalFormatting sqref="S32:S35 S37:S60">
    <cfRule type="cellIs" dxfId="608" priority="85" operator="equal">
      <formula>0</formula>
    </cfRule>
  </conditionalFormatting>
  <conditionalFormatting sqref="S32:S35 S37:S60">
    <cfRule type="cellIs" dxfId="607" priority="86" operator="equal">
      <formula>0</formula>
    </cfRule>
  </conditionalFormatting>
  <conditionalFormatting sqref="T32:W35 T37:W60">
    <cfRule type="cellIs" dxfId="606" priority="83" operator="equal">
      <formula>0</formula>
    </cfRule>
  </conditionalFormatting>
  <conditionalFormatting sqref="T32:W35 T37:W60">
    <cfRule type="cellIs" dxfId="605" priority="84" operator="equal">
      <formula>0</formula>
    </cfRule>
  </conditionalFormatting>
  <conditionalFormatting sqref="X32:X35 X37:X60">
    <cfRule type="cellIs" dxfId="604" priority="81" operator="equal">
      <formula>0</formula>
    </cfRule>
  </conditionalFormatting>
  <conditionalFormatting sqref="X32:X35 X37:X60">
    <cfRule type="cellIs" dxfId="603" priority="82" operator="equal">
      <formula>0</formula>
    </cfRule>
  </conditionalFormatting>
  <conditionalFormatting sqref="Y32:AD35 Y37:AD60">
    <cfRule type="cellIs" dxfId="602" priority="79" operator="equal">
      <formula>0</formula>
    </cfRule>
  </conditionalFormatting>
  <conditionalFormatting sqref="Y32:AD35 Y37:AD60">
    <cfRule type="cellIs" dxfId="601" priority="80" operator="equal">
      <formula>0</formula>
    </cfRule>
  </conditionalFormatting>
  <conditionalFormatting sqref="P62">
    <cfRule type="cellIs" dxfId="600" priority="77" operator="equal">
      <formula>0</formula>
    </cfRule>
  </conditionalFormatting>
  <conditionalFormatting sqref="P62">
    <cfRule type="cellIs" dxfId="599" priority="78" operator="equal">
      <formula>0</formula>
    </cfRule>
  </conditionalFormatting>
  <conditionalFormatting sqref="Q62:R62">
    <cfRule type="cellIs" dxfId="598" priority="75" operator="equal">
      <formula>0</formula>
    </cfRule>
  </conditionalFormatting>
  <conditionalFormatting sqref="Q62:R62">
    <cfRule type="cellIs" dxfId="597" priority="76" operator="equal">
      <formula>0</formula>
    </cfRule>
  </conditionalFormatting>
  <conditionalFormatting sqref="S62">
    <cfRule type="cellIs" dxfId="596" priority="73" operator="equal">
      <formula>0</formula>
    </cfRule>
  </conditionalFormatting>
  <conditionalFormatting sqref="S62">
    <cfRule type="cellIs" dxfId="595" priority="74" operator="equal">
      <formula>0</formula>
    </cfRule>
  </conditionalFormatting>
  <conditionalFormatting sqref="T62:W62">
    <cfRule type="cellIs" dxfId="594" priority="71" operator="equal">
      <formula>0</formula>
    </cfRule>
  </conditionalFormatting>
  <conditionalFormatting sqref="T62:W62">
    <cfRule type="cellIs" dxfId="593" priority="72" operator="equal">
      <formula>0</formula>
    </cfRule>
  </conditionalFormatting>
  <conditionalFormatting sqref="X62">
    <cfRule type="cellIs" dxfId="592" priority="69" operator="equal">
      <formula>0</formula>
    </cfRule>
  </conditionalFormatting>
  <conditionalFormatting sqref="X62">
    <cfRule type="cellIs" dxfId="591" priority="70" operator="equal">
      <formula>0</formula>
    </cfRule>
  </conditionalFormatting>
  <conditionalFormatting sqref="Y62:AD62">
    <cfRule type="cellIs" dxfId="590" priority="67" operator="equal">
      <formula>0</formula>
    </cfRule>
  </conditionalFormatting>
  <conditionalFormatting sqref="Y62:AD62">
    <cfRule type="cellIs" dxfId="589" priority="68" operator="equal">
      <formula>0</formula>
    </cfRule>
  </conditionalFormatting>
  <conditionalFormatting sqref="P61">
    <cfRule type="cellIs" dxfId="588" priority="65" operator="equal">
      <formula>0</formula>
    </cfRule>
  </conditionalFormatting>
  <conditionalFormatting sqref="P61">
    <cfRule type="cellIs" dxfId="587" priority="66" operator="equal">
      <formula>0</formula>
    </cfRule>
  </conditionalFormatting>
  <conditionalFormatting sqref="Q61:R61">
    <cfRule type="cellIs" dxfId="586" priority="63" operator="equal">
      <formula>0</formula>
    </cfRule>
  </conditionalFormatting>
  <conditionalFormatting sqref="Q61:R61">
    <cfRule type="cellIs" dxfId="585" priority="64" operator="equal">
      <formula>0</formula>
    </cfRule>
  </conditionalFormatting>
  <conditionalFormatting sqref="S61">
    <cfRule type="cellIs" dxfId="584" priority="61" operator="equal">
      <formula>0</formula>
    </cfRule>
  </conditionalFormatting>
  <conditionalFormatting sqref="S61">
    <cfRule type="cellIs" dxfId="583" priority="62" operator="equal">
      <formula>0</formula>
    </cfRule>
  </conditionalFormatting>
  <conditionalFormatting sqref="T61:W61">
    <cfRule type="cellIs" dxfId="582" priority="59" operator="equal">
      <formula>0</formula>
    </cfRule>
  </conditionalFormatting>
  <conditionalFormatting sqref="T61:W61">
    <cfRule type="cellIs" dxfId="581" priority="60" operator="equal">
      <formula>0</formula>
    </cfRule>
  </conditionalFormatting>
  <conditionalFormatting sqref="X61">
    <cfRule type="cellIs" dxfId="580" priority="57" operator="equal">
      <formula>0</formula>
    </cfRule>
  </conditionalFormatting>
  <conditionalFormatting sqref="X61">
    <cfRule type="cellIs" dxfId="579" priority="58" operator="equal">
      <formula>0</formula>
    </cfRule>
  </conditionalFormatting>
  <conditionalFormatting sqref="Y61:AD61">
    <cfRule type="cellIs" dxfId="578" priority="55" operator="equal">
      <formula>0</formula>
    </cfRule>
  </conditionalFormatting>
  <conditionalFormatting sqref="Y61:AD61">
    <cfRule type="cellIs" dxfId="577" priority="56" operator="equal">
      <formula>0</formula>
    </cfRule>
  </conditionalFormatting>
  <conditionalFormatting sqref="AG31">
    <cfRule type="cellIs" dxfId="576" priority="19" operator="equal">
      <formula>0</formula>
    </cfRule>
  </conditionalFormatting>
  <conditionalFormatting sqref="AG31">
    <cfRule type="cellIs" dxfId="575" priority="20" operator="equal">
      <formula>0</formula>
    </cfRule>
  </conditionalFormatting>
  <conditionalFormatting sqref="AH31:AU31">
    <cfRule type="cellIs" dxfId="574" priority="17" operator="equal">
      <formula>0</formula>
    </cfRule>
  </conditionalFormatting>
  <conditionalFormatting sqref="AH31:AU31">
    <cfRule type="cellIs" dxfId="573" priority="18" operator="equal">
      <formula>0</formula>
    </cfRule>
  </conditionalFormatting>
  <conditionalFormatting sqref="AG32:AG62">
    <cfRule type="cellIs" dxfId="572" priority="15" operator="equal">
      <formula>0</formula>
    </cfRule>
  </conditionalFormatting>
  <conditionalFormatting sqref="AG32:AG62">
    <cfRule type="cellIs" dxfId="571" priority="16" operator="equal">
      <formula>0</formula>
    </cfRule>
  </conditionalFormatting>
  <conditionalFormatting sqref="AH32:AU62">
    <cfRule type="cellIs" dxfId="570" priority="13" operator="equal">
      <formula>0</formula>
    </cfRule>
  </conditionalFormatting>
  <conditionalFormatting sqref="AH32:AU62">
    <cfRule type="cellIs" dxfId="569" priority="14" operator="equal">
      <formula>0</formula>
    </cfRule>
  </conditionalFormatting>
  <conditionalFormatting sqref="P36">
    <cfRule type="cellIs" dxfId="568" priority="11" operator="equal">
      <formula>0</formula>
    </cfRule>
  </conditionalFormatting>
  <conditionalFormatting sqref="P36">
    <cfRule type="cellIs" dxfId="567" priority="12" operator="equal">
      <formula>0</formula>
    </cfRule>
  </conditionalFormatting>
  <conditionalFormatting sqref="Q36:R36">
    <cfRule type="cellIs" dxfId="566" priority="9" operator="equal">
      <formula>0</formula>
    </cfRule>
  </conditionalFormatting>
  <conditionalFormatting sqref="Q36:R36">
    <cfRule type="cellIs" dxfId="565" priority="10" operator="equal">
      <formula>0</formula>
    </cfRule>
  </conditionalFormatting>
  <conditionalFormatting sqref="S36">
    <cfRule type="cellIs" dxfId="564" priority="7" operator="equal">
      <formula>0</formula>
    </cfRule>
  </conditionalFormatting>
  <conditionalFormatting sqref="S36">
    <cfRule type="cellIs" dxfId="563" priority="8" operator="equal">
      <formula>0</formula>
    </cfRule>
  </conditionalFormatting>
  <conditionalFormatting sqref="T36:W36">
    <cfRule type="cellIs" dxfId="562" priority="5" operator="equal">
      <formula>0</formula>
    </cfRule>
  </conditionalFormatting>
  <conditionalFormatting sqref="T36:W36">
    <cfRule type="cellIs" dxfId="561" priority="6" operator="equal">
      <formula>0</formula>
    </cfRule>
  </conditionalFormatting>
  <conditionalFormatting sqref="X36">
    <cfRule type="cellIs" dxfId="560" priority="3" operator="equal">
      <formula>0</formula>
    </cfRule>
  </conditionalFormatting>
  <conditionalFormatting sqref="X36">
    <cfRule type="cellIs" dxfId="559" priority="4" operator="equal">
      <formula>0</formula>
    </cfRule>
  </conditionalFormatting>
  <conditionalFormatting sqref="Y36:AD36">
    <cfRule type="cellIs" dxfId="558" priority="1" operator="equal">
      <formula>0</formula>
    </cfRule>
  </conditionalFormatting>
  <conditionalFormatting sqref="Y36:AD36">
    <cfRule type="cellIs" dxfId="557" priority="2" operator="equal">
      <formula>0</formula>
    </cfRule>
  </conditionalFormatting>
  <dataValidations count="1">
    <dataValidation type="list" allowBlank="1" showInputMessage="1" showErrorMessage="1" sqref="C6">
      <formula1>"1,2,3,4,5,6,7,8"</formula1>
    </dataValidation>
  </dataValidation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1:AY62"/>
  <sheetViews>
    <sheetView topLeftCell="G1" zoomScale="80" zoomScaleNormal="80" workbookViewId="0">
      <selection activeCell="C31" sqref="C31"/>
    </sheetView>
  </sheetViews>
  <sheetFormatPr defaultRowHeight="12.75" x14ac:dyDescent="0.2"/>
  <cols>
    <col min="1" max="1" width="4.28515625" style="240" customWidth="1"/>
    <col min="2" max="2" width="8.140625" style="240" customWidth="1"/>
    <col min="3" max="3" width="9.140625" style="240"/>
    <col min="4" max="4" width="27" style="240" customWidth="1"/>
    <col min="5" max="6" width="8.7109375" style="240" customWidth="1"/>
    <col min="7" max="7" width="9.85546875" style="240" customWidth="1"/>
    <col min="8" max="8" width="12.5703125" style="240" customWidth="1"/>
    <col min="9" max="13" width="8.7109375" style="240" customWidth="1"/>
    <col min="14" max="14" width="9.85546875" style="240" customWidth="1"/>
    <col min="15" max="15" width="8.7109375" style="240" customWidth="1"/>
    <col min="16" max="21" width="9.28515625" style="240" bestFit="1" customWidth="1"/>
    <col min="22" max="23" width="10.28515625" style="240" bestFit="1" customWidth="1"/>
    <col min="24" max="26" width="9.28515625" style="240" bestFit="1" customWidth="1"/>
    <col min="27" max="28" width="10.28515625" style="240" bestFit="1" customWidth="1"/>
    <col min="29" max="30" width="11.42578125" style="240" bestFit="1" customWidth="1"/>
    <col min="31" max="16384" width="9.140625" style="240"/>
  </cols>
  <sheetData>
    <row r="1" spans="1:15" ht="23.25" x14ac:dyDescent="0.35">
      <c r="A1" s="1" t="str">
        <f>"Domestic postage, Year "&amp;C6</f>
        <v>Domestic postage, Year 6</v>
      </c>
    </row>
    <row r="4" spans="1:15" x14ac:dyDescent="0.2">
      <c r="C4" s="13"/>
      <c r="D4" s="13"/>
      <c r="E4" s="13"/>
      <c r="F4" s="13"/>
      <c r="G4" s="13"/>
      <c r="H4" s="13"/>
      <c r="I4" s="13"/>
      <c r="J4" s="13"/>
      <c r="K4" s="13"/>
      <c r="L4" s="13"/>
      <c r="M4" s="13"/>
      <c r="N4" s="13"/>
      <c r="O4" s="13"/>
    </row>
    <row r="5" spans="1:15" x14ac:dyDescent="0.2"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</row>
    <row r="6" spans="1:15" x14ac:dyDescent="0.2">
      <c r="C6" s="476">
        <v>6</v>
      </c>
      <c r="D6" s="465" t="s">
        <v>69</v>
      </c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</row>
    <row r="7" spans="1:15" x14ac:dyDescent="0.2"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</row>
    <row r="8" spans="1:15" x14ac:dyDescent="0.2">
      <c r="C8" s="466">
        <v>1</v>
      </c>
      <c r="D8" s="466" t="s">
        <v>841</v>
      </c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</row>
    <row r="9" spans="1:15" x14ac:dyDescent="0.2">
      <c r="C9" s="13"/>
      <c r="D9" s="13"/>
      <c r="E9" s="13"/>
      <c r="J9" s="13"/>
      <c r="K9" s="13"/>
      <c r="L9" s="13"/>
      <c r="M9" s="13"/>
      <c r="N9" s="13"/>
      <c r="O9" s="13"/>
    </row>
    <row r="10" spans="1:15" x14ac:dyDescent="0.2">
      <c r="C10" s="13"/>
      <c r="D10" s="13"/>
      <c r="E10" s="13"/>
      <c r="L10" s="13"/>
      <c r="M10" s="13"/>
      <c r="N10" s="13"/>
      <c r="O10" s="13"/>
    </row>
    <row r="11" spans="1:15" x14ac:dyDescent="0.2">
      <c r="C11" s="13"/>
      <c r="D11" s="13"/>
      <c r="E11" s="13"/>
      <c r="N11" s="13"/>
      <c r="O11" s="13"/>
    </row>
    <row r="12" spans="1:15" x14ac:dyDescent="0.2">
      <c r="C12" s="13"/>
      <c r="D12" s="13"/>
      <c r="E12" s="13"/>
      <c r="N12" s="13"/>
      <c r="O12" s="13"/>
    </row>
    <row r="13" spans="1:15" x14ac:dyDescent="0.2">
      <c r="C13" s="13"/>
      <c r="D13" s="13"/>
      <c r="E13" s="13"/>
      <c r="N13" s="13"/>
      <c r="O13" s="13"/>
    </row>
    <row r="14" spans="1:15" x14ac:dyDescent="0.2">
      <c r="C14" s="13" t="s">
        <v>1046</v>
      </c>
      <c r="D14" s="467">
        <f ca="1">SUM(AG31:AU62)</f>
        <v>1158.3207976698836</v>
      </c>
      <c r="E14" s="13"/>
      <c r="N14" s="13"/>
      <c r="O14" s="13"/>
    </row>
    <row r="15" spans="1:15" x14ac:dyDescent="0.2">
      <c r="C15" s="13"/>
      <c r="D15" s="467"/>
      <c r="E15" s="13"/>
      <c r="K15" s="13"/>
      <c r="N15" s="13"/>
      <c r="O15" s="13"/>
    </row>
    <row r="16" spans="1:15" x14ac:dyDescent="0.2">
      <c r="C16" s="13"/>
      <c r="D16" s="467">
        <v>2994.4988681695258</v>
      </c>
      <c r="E16" s="13"/>
      <c r="K16" s="13"/>
      <c r="N16" s="13"/>
      <c r="O16" s="13"/>
    </row>
    <row r="17" spans="1:51" x14ac:dyDescent="0.2">
      <c r="C17" s="13"/>
      <c r="D17" s="13"/>
      <c r="E17" s="13"/>
      <c r="K17" s="13"/>
      <c r="N17" s="13"/>
      <c r="O17" s="13"/>
    </row>
    <row r="18" spans="1:51" x14ac:dyDescent="0.2"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</row>
    <row r="19" spans="1:51" x14ac:dyDescent="0.2"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</row>
    <row r="20" spans="1:51" x14ac:dyDescent="0.2">
      <c r="C20" s="13"/>
      <c r="D20" s="13"/>
      <c r="E20" s="13"/>
      <c r="F20" s="13"/>
      <c r="G20" s="13"/>
      <c r="H20" s="13"/>
      <c r="I20" s="13"/>
      <c r="J20" s="13"/>
      <c r="K20" s="13"/>
      <c r="L20" s="13"/>
      <c r="M20" s="13"/>
      <c r="N20" s="13"/>
      <c r="O20" s="482" t="s">
        <v>1057</v>
      </c>
      <c r="P20" s="482"/>
      <c r="Q20" s="482"/>
      <c r="R20" s="482"/>
      <c r="S20" s="482"/>
      <c r="T20" s="482"/>
      <c r="U20" s="482"/>
      <c r="V20" s="482"/>
      <c r="W20" s="482"/>
      <c r="X20" s="482"/>
      <c r="Y20" s="482"/>
      <c r="Z20" s="482"/>
      <c r="AA20" s="482"/>
      <c r="AB20" s="482"/>
      <c r="AC20" s="482"/>
      <c r="AD20" s="482"/>
    </row>
    <row r="21" spans="1:51" x14ac:dyDescent="0.2">
      <c r="C21" s="13"/>
      <c r="D21" s="13"/>
      <c r="E21" s="13"/>
      <c r="F21" s="13"/>
      <c r="G21" s="13"/>
      <c r="H21" s="13"/>
      <c r="I21" s="13"/>
      <c r="J21" s="13"/>
      <c r="K21" s="13"/>
      <c r="L21" s="13"/>
      <c r="M21" s="13"/>
      <c r="N21" s="13"/>
      <c r="O21" s="13"/>
    </row>
    <row r="22" spans="1:51" x14ac:dyDescent="0.2">
      <c r="C22" s="13"/>
      <c r="D22" s="13"/>
      <c r="E22" s="13"/>
      <c r="F22" s="13"/>
      <c r="G22" s="13" t="s">
        <v>1058</v>
      </c>
      <c r="H22" s="13" t="str">
        <f>INDEX(Exch!$D$10:$M$10,1,DPRates1!$H$24)</f>
        <v>2014 UPU td tool 2015</v>
      </c>
      <c r="I22" s="13"/>
      <c r="J22" s="13"/>
      <c r="K22" s="13"/>
      <c r="L22" s="13"/>
      <c r="M22" s="13"/>
      <c r="N22" s="13"/>
      <c r="O22" s="13"/>
    </row>
    <row r="23" spans="1:51" x14ac:dyDescent="0.2">
      <c r="C23" s="13"/>
      <c r="D23" s="13"/>
      <c r="E23" s="13"/>
      <c r="F23" s="13"/>
      <c r="G23" s="13"/>
      <c r="H23" s="13"/>
      <c r="I23" s="13"/>
      <c r="J23" s="13"/>
      <c r="O23" s="13"/>
    </row>
    <row r="24" spans="1:51" x14ac:dyDescent="0.2">
      <c r="C24" s="13"/>
      <c r="D24" s="13"/>
      <c r="F24" s="14"/>
      <c r="G24" s="474" t="s">
        <v>1051</v>
      </c>
      <c r="H24" s="3">
        <v>10</v>
      </c>
      <c r="I24" s="13"/>
      <c r="J24" s="14" t="s">
        <v>354</v>
      </c>
      <c r="K24" s="468" t="s">
        <v>1047</v>
      </c>
      <c r="L24" s="14"/>
      <c r="M24" s="14"/>
      <c r="O24" s="14" t="s">
        <v>354</v>
      </c>
      <c r="P24" s="477" t="str">
        <f>"DPRates"&amp; $C$6-1 &amp;"!$P$31:$AD$166"</f>
        <v>DPRates5!$P$31:$AD$166</v>
      </c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  <c r="AG24" s="240" t="s">
        <v>1055</v>
      </c>
      <c r="AH24" s="3">
        <v>12</v>
      </c>
    </row>
    <row r="25" spans="1:51" x14ac:dyDescent="0.2">
      <c r="C25" s="13"/>
      <c r="D25" s="13"/>
      <c r="E25" s="13"/>
      <c r="F25" s="13"/>
      <c r="G25" s="13"/>
      <c r="H25" s="13"/>
      <c r="I25" s="13"/>
      <c r="J25" s="14" t="s">
        <v>28</v>
      </c>
      <c r="K25" s="469">
        <f>3+5*($C$6-1)</f>
        <v>28</v>
      </c>
      <c r="L25" s="469">
        <f>4+5*($C$6-1)</f>
        <v>29</v>
      </c>
      <c r="M25" s="469">
        <f>5+5*($C$6-1)</f>
        <v>30</v>
      </c>
      <c r="O25" s="14" t="s">
        <v>28</v>
      </c>
      <c r="P25" s="14">
        <v>1</v>
      </c>
      <c r="Q25" s="14">
        <f>+P25+1</f>
        <v>2</v>
      </c>
      <c r="R25" s="14">
        <f t="shared" ref="R25:AD25" si="0">+Q25+1</f>
        <v>3</v>
      </c>
      <c r="S25" s="14">
        <f t="shared" si="0"/>
        <v>4</v>
      </c>
      <c r="T25" s="14">
        <f t="shared" si="0"/>
        <v>5</v>
      </c>
      <c r="U25" s="14">
        <f t="shared" si="0"/>
        <v>6</v>
      </c>
      <c r="V25" s="14">
        <f t="shared" si="0"/>
        <v>7</v>
      </c>
      <c r="W25" s="14">
        <f t="shared" si="0"/>
        <v>8</v>
      </c>
      <c r="X25" s="14">
        <f t="shared" si="0"/>
        <v>9</v>
      </c>
      <c r="Y25" s="14">
        <f t="shared" si="0"/>
        <v>10</v>
      </c>
      <c r="Z25" s="14">
        <f t="shared" si="0"/>
        <v>11</v>
      </c>
      <c r="AA25" s="14">
        <f t="shared" si="0"/>
        <v>12</v>
      </c>
      <c r="AB25" s="14">
        <f t="shared" si="0"/>
        <v>13</v>
      </c>
      <c r="AC25" s="14">
        <f t="shared" si="0"/>
        <v>14</v>
      </c>
      <c r="AD25" s="14">
        <f t="shared" si="0"/>
        <v>15</v>
      </c>
    </row>
    <row r="26" spans="1:51" x14ac:dyDescent="0.2">
      <c r="C26" s="13"/>
      <c r="D26" s="13"/>
      <c r="E26" s="13"/>
      <c r="F26" s="13"/>
      <c r="G26" s="13"/>
      <c r="H26" s="13"/>
      <c r="I26" s="13"/>
      <c r="J26" s="13"/>
      <c r="K26" s="13"/>
      <c r="L26" s="13"/>
      <c r="M26" s="13"/>
      <c r="N26" s="13"/>
      <c r="O26" s="13"/>
    </row>
    <row r="28" spans="1:51" ht="13.5" thickBot="1" x14ac:dyDescent="0.25">
      <c r="A28" s="12">
        <v>1</v>
      </c>
      <c r="B28" s="12" t="s">
        <v>1045</v>
      </c>
      <c r="J28" s="6" t="s">
        <v>1048</v>
      </c>
      <c r="K28" s="7"/>
      <c r="L28" s="7"/>
      <c r="M28" s="7"/>
      <c r="O28" s="157"/>
      <c r="P28" s="6" t="s">
        <v>1053</v>
      </c>
      <c r="Q28" s="7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G28" s="6" t="s">
        <v>1054</v>
      </c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/>
    </row>
    <row r="30" spans="1:51" ht="45.75" customHeight="1" x14ac:dyDescent="0.2">
      <c r="B30" s="8" t="s">
        <v>457</v>
      </c>
      <c r="C30" s="8" t="s">
        <v>458</v>
      </c>
      <c r="D30" s="8" t="s">
        <v>75</v>
      </c>
      <c r="E30" s="8" t="s">
        <v>457</v>
      </c>
      <c r="F30" s="8" t="s">
        <v>485</v>
      </c>
      <c r="G30" s="149" t="s">
        <v>1049</v>
      </c>
      <c r="H30" s="149" t="s">
        <v>1050</v>
      </c>
      <c r="I30" s="8"/>
      <c r="J30" s="8" t="s">
        <v>67</v>
      </c>
      <c r="K30" s="8" t="s">
        <v>26</v>
      </c>
      <c r="L30" s="8" t="s">
        <v>27</v>
      </c>
      <c r="M30" s="8" t="s">
        <v>352</v>
      </c>
      <c r="O30" s="8"/>
      <c r="P30" s="8" t="s">
        <v>11</v>
      </c>
      <c r="Q30" s="8" t="s">
        <v>12</v>
      </c>
      <c r="R30" s="8" t="s">
        <v>13</v>
      </c>
      <c r="S30" s="8" t="s">
        <v>14</v>
      </c>
      <c r="T30" s="8" t="s">
        <v>15</v>
      </c>
      <c r="U30" s="8" t="s">
        <v>16</v>
      </c>
      <c r="V30" s="8" t="s">
        <v>17</v>
      </c>
      <c r="W30" s="8" t="s">
        <v>18</v>
      </c>
      <c r="X30" s="8" t="s">
        <v>19</v>
      </c>
      <c r="Y30" s="8" t="s">
        <v>20</v>
      </c>
      <c r="Z30" s="8" t="s">
        <v>21</v>
      </c>
      <c r="AA30" s="8" t="s">
        <v>22</v>
      </c>
      <c r="AB30" s="8" t="s">
        <v>23</v>
      </c>
      <c r="AC30" s="8" t="s">
        <v>24</v>
      </c>
      <c r="AD30" s="8" t="s">
        <v>25</v>
      </c>
      <c r="AG30" s="8" t="s">
        <v>11</v>
      </c>
      <c r="AH30" s="8" t="s">
        <v>12</v>
      </c>
      <c r="AI30" s="8" t="s">
        <v>13</v>
      </c>
      <c r="AJ30" s="8" t="s">
        <v>14</v>
      </c>
      <c r="AK30" s="8" t="s">
        <v>15</v>
      </c>
      <c r="AL30" s="8" t="s">
        <v>16</v>
      </c>
      <c r="AM30" s="8" t="s">
        <v>17</v>
      </c>
      <c r="AN30" s="8" t="s">
        <v>18</v>
      </c>
      <c r="AO30" s="8" t="s">
        <v>19</v>
      </c>
      <c r="AP30" s="8" t="s">
        <v>20</v>
      </c>
      <c r="AQ30" s="8" t="s">
        <v>21</v>
      </c>
      <c r="AR30" s="8" t="s">
        <v>22</v>
      </c>
      <c r="AS30" s="8" t="s">
        <v>23</v>
      </c>
      <c r="AT30" s="8" t="s">
        <v>24</v>
      </c>
      <c r="AU30" s="8" t="s">
        <v>25</v>
      </c>
      <c r="AX30" s="240" t="s">
        <v>1056</v>
      </c>
    </row>
    <row r="31" spans="1:51" x14ac:dyDescent="0.2">
      <c r="B31" s="240">
        <v>1</v>
      </c>
      <c r="C31" s="240" t="s">
        <v>76</v>
      </c>
      <c r="D31" s="240" t="s">
        <v>77</v>
      </c>
      <c r="E31" s="240">
        <v>1</v>
      </c>
      <c r="F31" s="240" t="s">
        <v>33</v>
      </c>
      <c r="G31" s="240" t="s">
        <v>499</v>
      </c>
      <c r="H31" s="475">
        <f>IF(ISTEXT(VLOOKUP($C31,Exch!$D$11:$M$230,H$24,FALSE))=FALSE,VLOOKUP($C31,Exch!$D$11:$M$230,H$24,FALSE),VLOOKUP($C31,Exch!$D$11:$M$230,8,FALSE))</f>
        <v>1.25330694090271</v>
      </c>
      <c r="J31" s="240">
        <v>73</v>
      </c>
      <c r="K31" s="470">
        <f ca="1">1+INDEX(INDIRECT($K$24),$J31,K$25)</f>
        <v>1.03</v>
      </c>
      <c r="L31" s="470">
        <f ca="1">1+INDEX(INDIRECT($K$24),$J31,L$25)</f>
        <v>1.03</v>
      </c>
      <c r="M31" s="470">
        <f ca="1">1+INDEX(INDIRECT($K$24),$J31,M$25)</f>
        <v>1.03</v>
      </c>
      <c r="N31" s="162"/>
      <c r="O31" s="240" t="s">
        <v>76</v>
      </c>
      <c r="P31" s="478">
        <f ca="1">INDEX(INDIRECT($P$24),$B31,P$25) * $K31</f>
        <v>0.73988829491200014</v>
      </c>
      <c r="Q31" s="478">
        <f t="shared" ref="Q31:R46" ca="1" si="1">INDEX(INDIRECT($P$24),$B31,Q$25) * $K31</f>
        <v>1.0740313958400003</v>
      </c>
      <c r="R31" s="478">
        <f t="shared" ca="1" si="1"/>
        <v>1.7303839155200003</v>
      </c>
      <c r="S31" s="478">
        <f ca="1">INDEX(INDIRECT($P$24),$B31,S$25) * $L31</f>
        <v>1.7303839155200003</v>
      </c>
      <c r="T31" s="478">
        <f t="shared" ref="T31:W46" ca="1" si="2">INDEX(INDIRECT($P$24),$B31,T$25) * $L31</f>
        <v>1.7303839155200003</v>
      </c>
      <c r="U31" s="478">
        <f t="shared" ca="1" si="2"/>
        <v>1.7303839155200003</v>
      </c>
      <c r="V31" s="478">
        <f t="shared" ca="1" si="2"/>
        <v>1.7303839155200003</v>
      </c>
      <c r="W31" s="478">
        <f t="shared" ca="1" si="2"/>
        <v>1.7303839155200003</v>
      </c>
      <c r="X31" s="478">
        <f ca="1">INDEX(INDIRECT($P$24),$B31,X$25) * $M31</f>
        <v>4.2781751553600005</v>
      </c>
      <c r="Y31" s="478">
        <f t="shared" ref="Y31:AD46" ca="1" si="3">INDEX(INDIRECT($P$24),$B31,Y$25) * $M31</f>
        <v>4.2781751553600005</v>
      </c>
      <c r="Z31" s="478">
        <f t="shared" ca="1" si="3"/>
        <v>4.2781751553600005</v>
      </c>
      <c r="AA31" s="478">
        <f t="shared" ca="1" si="3"/>
        <v>4.2781751553600005</v>
      </c>
      <c r="AB31" s="478">
        <f t="shared" ca="1" si="3"/>
        <v>4.2781751553600005</v>
      </c>
      <c r="AC31" s="478">
        <f t="shared" ca="1" si="3"/>
        <v>4.2781751553600005</v>
      </c>
      <c r="AD31" s="478">
        <f t="shared" ca="1" si="3"/>
        <v>4.2781751553600005</v>
      </c>
      <c r="AE31" s="472"/>
      <c r="AF31" s="472" t="s">
        <v>76</v>
      </c>
      <c r="AG31" s="471">
        <f t="shared" ref="AG31:AU31" ca="1" si="4">ROUND(P31/$H31,$AH$24)</f>
        <v>0.59034883695700002</v>
      </c>
      <c r="AH31" s="471">
        <f t="shared" ca="1" si="4"/>
        <v>0.85695798913099996</v>
      </c>
      <c r="AI31" s="471">
        <f t="shared" ca="1" si="4"/>
        <v>1.3806545380449999</v>
      </c>
      <c r="AJ31" s="471">
        <f t="shared" ca="1" si="4"/>
        <v>1.3806545380449999</v>
      </c>
      <c r="AK31" s="471">
        <f t="shared" ca="1" si="4"/>
        <v>1.3806545380449999</v>
      </c>
      <c r="AL31" s="471">
        <f t="shared" ca="1" si="4"/>
        <v>1.3806545380449999</v>
      </c>
      <c r="AM31" s="471">
        <f t="shared" ca="1" si="4"/>
        <v>1.3806545380449999</v>
      </c>
      <c r="AN31" s="471">
        <f t="shared" ca="1" si="4"/>
        <v>1.3806545380449999</v>
      </c>
      <c r="AO31" s="471">
        <f t="shared" ca="1" si="4"/>
        <v>3.4135095049249999</v>
      </c>
      <c r="AP31" s="471">
        <f t="shared" ca="1" si="4"/>
        <v>3.4135095049249999</v>
      </c>
      <c r="AQ31" s="471">
        <f t="shared" ca="1" si="4"/>
        <v>3.4135095049249999</v>
      </c>
      <c r="AR31" s="471">
        <f t="shared" ca="1" si="4"/>
        <v>3.4135095049249999</v>
      </c>
      <c r="AS31" s="471">
        <f t="shared" ca="1" si="4"/>
        <v>3.4135095049249999</v>
      </c>
      <c r="AT31" s="471">
        <f t="shared" ca="1" si="4"/>
        <v>3.4135095049249999</v>
      </c>
      <c r="AU31" s="471">
        <f t="shared" ca="1" si="4"/>
        <v>3.4135095049249999</v>
      </c>
      <c r="AW31" s="472">
        <v>32.210316000000006</v>
      </c>
      <c r="AX31" s="473">
        <f ca="1">SUM(AG31:AU31)</f>
        <v>33.625800588832995</v>
      </c>
      <c r="AY31" s="258">
        <f ca="1">+AW31-AX31</f>
        <v>-1.4154845888329888</v>
      </c>
    </row>
    <row r="32" spans="1:51" x14ac:dyDescent="0.2">
      <c r="B32" s="240">
        <v>2</v>
      </c>
      <c r="C32" s="240" t="s">
        <v>78</v>
      </c>
      <c r="D32" s="240" t="s">
        <v>79</v>
      </c>
      <c r="E32" s="240">
        <v>2</v>
      </c>
      <c r="F32" s="240" t="s">
        <v>33</v>
      </c>
      <c r="G32" s="240" t="s">
        <v>501</v>
      </c>
      <c r="H32" s="475">
        <f>IF(ISTEXT(VLOOKUP($C32,Exch!$D$11:$M$230,H$24,FALSE))=FALSE,VLOOKUP($C32,Exch!$D$11:$M$230,H$24,FALSE),VLOOKUP($C32,Exch!$D$11:$M$230,8,FALSE))</f>
        <v>1.8925985126148825</v>
      </c>
      <c r="J32" s="240">
        <v>73</v>
      </c>
      <c r="K32" s="470">
        <f t="shared" ref="K32:M62" ca="1" si="5">1+INDEX(INDIRECT($K$24),$J32,K$25)</f>
        <v>1.03</v>
      </c>
      <c r="L32" s="470">
        <f t="shared" ca="1" si="5"/>
        <v>1.03</v>
      </c>
      <c r="M32" s="470">
        <f t="shared" ca="1" si="5"/>
        <v>1.03</v>
      </c>
      <c r="N32" s="162"/>
      <c r="O32" s="240" t="s">
        <v>78</v>
      </c>
      <c r="P32" s="478">
        <f t="shared" ref="P32:R62" ca="1" si="6">INDEX(INDIRECT($P$24),$B32,P$25) * $K32</f>
        <v>0.83535775232000009</v>
      </c>
      <c r="Q32" s="478">
        <f t="shared" ca="1" si="1"/>
        <v>0.83535775232000009</v>
      </c>
      <c r="R32" s="478">
        <f t="shared" ca="1" si="1"/>
        <v>0.83535775232000009</v>
      </c>
      <c r="S32" s="478">
        <f t="shared" ref="S32:W62" ca="1" si="7">INDEX(INDIRECT($P$24),$B32,S$25) * $L32</f>
        <v>1.6707155046400002</v>
      </c>
      <c r="T32" s="478">
        <f t="shared" ca="1" si="2"/>
        <v>1.6707155046400002</v>
      </c>
      <c r="U32" s="478">
        <f t="shared" ca="1" si="2"/>
        <v>1.6707155046400002</v>
      </c>
      <c r="V32" s="478">
        <f t="shared" ca="1" si="2"/>
        <v>2.5060732569600002</v>
      </c>
      <c r="W32" s="478">
        <f t="shared" ca="1" si="2"/>
        <v>4.1767887616000001</v>
      </c>
      <c r="X32" s="478">
        <f t="shared" ref="X32:AD62" ca="1" si="8">INDEX(INDIRECT($P$24),$B32,X$25) * $M32</f>
        <v>8.1060160838400019</v>
      </c>
      <c r="Y32" s="478">
        <f t="shared" ca="1" si="3"/>
        <v>8.1060160838400019</v>
      </c>
      <c r="Z32" s="478">
        <f t="shared" ca="1" si="3"/>
        <v>8.1060160838400019</v>
      </c>
      <c r="AA32" s="478">
        <f t="shared" ca="1" si="3"/>
        <v>8.1060160838400019</v>
      </c>
      <c r="AB32" s="478">
        <f t="shared" ca="1" si="3"/>
        <v>8.1060160838400019</v>
      </c>
      <c r="AC32" s="478">
        <f t="shared" ca="1" si="3"/>
        <v>15.1987801572</v>
      </c>
      <c r="AD32" s="478">
        <f t="shared" ca="1" si="3"/>
        <v>16.38090750276</v>
      </c>
      <c r="AE32" s="472"/>
      <c r="AF32" s="472" t="s">
        <v>78</v>
      </c>
      <c r="AG32" s="471">
        <f t="shared" ref="AG32:AG62" ca="1" si="9">ROUND(P32/$H32,$AH$24)</f>
        <v>0.44138138477400002</v>
      </c>
      <c r="AH32" s="471">
        <f t="shared" ref="AH32:AH62" ca="1" si="10">ROUND(Q32/$H32,$AH$24)</f>
        <v>0.44138138477400002</v>
      </c>
      <c r="AI32" s="471">
        <f t="shared" ref="AI32:AI62" ca="1" si="11">ROUND(R32/$H32,$AH$24)</f>
        <v>0.44138138477400002</v>
      </c>
      <c r="AJ32" s="471">
        <f t="shared" ref="AJ32:AJ62" ca="1" si="12">ROUND(S32/$H32,$AH$24)</f>
        <v>0.88276276954900001</v>
      </c>
      <c r="AK32" s="471">
        <f t="shared" ref="AK32:AK62" ca="1" si="13">ROUND(T32/$H32,$AH$24)</f>
        <v>0.88276276954900001</v>
      </c>
      <c r="AL32" s="471">
        <f t="shared" ref="AL32:AL62" ca="1" si="14">ROUND(U32/$H32,$AH$24)</f>
        <v>0.88276276954900001</v>
      </c>
      <c r="AM32" s="471">
        <f t="shared" ref="AM32:AM62" ca="1" si="15">ROUND(V32/$H32,$AH$24)</f>
        <v>1.3241441543229999</v>
      </c>
      <c r="AN32" s="471">
        <f t="shared" ref="AN32:AN62" ca="1" si="16">ROUND(W32/$H32,$AH$24)</f>
        <v>2.2069069238719998</v>
      </c>
      <c r="AO32" s="471">
        <f t="shared" ref="AO32:AO62" ca="1" si="17">ROUND(X32/$H32,$AH$24)</f>
        <v>4.2830087997059998</v>
      </c>
      <c r="AP32" s="471">
        <f t="shared" ref="AP32:AP62" ca="1" si="18">ROUND(Y32/$H32,$AH$24)</f>
        <v>4.2830087997059998</v>
      </c>
      <c r="AQ32" s="471">
        <f t="shared" ref="AQ32:AQ62" ca="1" si="19">ROUND(Z32/$H32,$AH$24)</f>
        <v>4.2830087997059998</v>
      </c>
      <c r="AR32" s="471">
        <f t="shared" ref="AR32:AR62" ca="1" si="20">ROUND(AA32/$H32,$AH$24)</f>
        <v>4.2830087997059998</v>
      </c>
      <c r="AS32" s="471">
        <f t="shared" ref="AS32:AS62" ca="1" si="21">ROUND(AB32/$H32,$AH$24)</f>
        <v>4.2830087997059998</v>
      </c>
      <c r="AT32" s="471">
        <f t="shared" ref="AT32:AT62" ca="1" si="22">ROUND(AC32/$H32,$AH$24)</f>
        <v>8.0306414994490005</v>
      </c>
      <c r="AU32" s="471">
        <f t="shared" ref="AU32:AU62" ca="1" si="23">ROUND(AD32/$H32,$AH$24)</f>
        <v>8.6552469494059991</v>
      </c>
      <c r="AW32" s="472">
        <v>46.193457999999993</v>
      </c>
      <c r="AX32" s="473">
        <f t="shared" ref="AX32:AX62" ca="1" si="24">SUM(AG32:AU32)</f>
        <v>45.604415988549</v>
      </c>
      <c r="AY32" s="258">
        <f t="shared" ref="AY32:AY62" ca="1" si="25">+AW32-AX32</f>
        <v>0.58904201145099222</v>
      </c>
    </row>
    <row r="33" spans="2:51" x14ac:dyDescent="0.2">
      <c r="B33" s="240">
        <v>3</v>
      </c>
      <c r="C33" s="240" t="s">
        <v>80</v>
      </c>
      <c r="D33" s="240" t="s">
        <v>81</v>
      </c>
      <c r="E33" s="240">
        <v>3</v>
      </c>
      <c r="F33" s="240" t="s">
        <v>33</v>
      </c>
      <c r="G33" s="240" t="s">
        <v>499</v>
      </c>
      <c r="H33" s="475">
        <f>IF(ISTEXT(VLOOKUP($C33,Exch!$D$11:$M$230,H$24,FALSE))=FALSE,VLOOKUP($C33,Exch!$D$11:$M$230,H$24,FALSE),VLOOKUP($C33,Exch!$D$11:$M$230,8,FALSE))</f>
        <v>1.25330694090271</v>
      </c>
      <c r="J33" s="240">
        <v>73</v>
      </c>
      <c r="K33" s="470">
        <f t="shared" ca="1" si="5"/>
        <v>1.03</v>
      </c>
      <c r="L33" s="470">
        <f t="shared" ca="1" si="5"/>
        <v>1.03</v>
      </c>
      <c r="M33" s="470">
        <f t="shared" ca="1" si="5"/>
        <v>1.03</v>
      </c>
      <c r="N33" s="162"/>
      <c r="O33" s="240" t="s">
        <v>80</v>
      </c>
      <c r="P33" s="478">
        <f t="shared" ca="1" si="6"/>
        <v>0.91889352755200016</v>
      </c>
      <c r="Q33" s="478">
        <f t="shared" ca="1" si="1"/>
        <v>0.91889352755200016</v>
      </c>
      <c r="R33" s="478">
        <f t="shared" ca="1" si="1"/>
        <v>1.8377870551040003</v>
      </c>
      <c r="S33" s="478">
        <f t="shared" ca="1" si="7"/>
        <v>1.8377870551040003</v>
      </c>
      <c r="T33" s="478">
        <f t="shared" ca="1" si="2"/>
        <v>1.8377870551040003</v>
      </c>
      <c r="U33" s="478">
        <f t="shared" ca="1" si="2"/>
        <v>1.8377870551040003</v>
      </c>
      <c r="V33" s="478">
        <f t="shared" ca="1" si="2"/>
        <v>2.7566805826560006</v>
      </c>
      <c r="W33" s="478">
        <f t="shared" ca="1" si="2"/>
        <v>4.5944676377600011</v>
      </c>
      <c r="X33" s="478">
        <f t="shared" ca="1" si="8"/>
        <v>1.7337867734880001</v>
      </c>
      <c r="Y33" s="478">
        <f t="shared" ca="1" si="3"/>
        <v>1.7337867734880001</v>
      </c>
      <c r="Z33" s="478">
        <f t="shared" ca="1" si="3"/>
        <v>1.7337867734880001</v>
      </c>
      <c r="AA33" s="478">
        <f t="shared" ca="1" si="3"/>
        <v>2.6006801602320007</v>
      </c>
      <c r="AB33" s="478">
        <f t="shared" ca="1" si="3"/>
        <v>4.3344669337199999</v>
      </c>
      <c r="AC33" s="478">
        <f t="shared" ca="1" si="3"/>
        <v>4.3344669337199999</v>
      </c>
      <c r="AD33" s="478">
        <f t="shared" ca="1" si="3"/>
        <v>6.0682537072080001</v>
      </c>
      <c r="AE33" s="472"/>
      <c r="AF33" s="472" t="s">
        <v>80</v>
      </c>
      <c r="AG33" s="471">
        <f t="shared" ca="1" si="9"/>
        <v>0.73317516847899999</v>
      </c>
      <c r="AH33" s="471">
        <f t="shared" ca="1" si="10"/>
        <v>0.73317516847899999</v>
      </c>
      <c r="AI33" s="471">
        <f t="shared" ca="1" si="11"/>
        <v>1.466350336958</v>
      </c>
      <c r="AJ33" s="471">
        <f t="shared" ca="1" si="12"/>
        <v>1.466350336958</v>
      </c>
      <c r="AK33" s="471">
        <f t="shared" ca="1" si="13"/>
        <v>1.466350336958</v>
      </c>
      <c r="AL33" s="471">
        <f t="shared" ca="1" si="14"/>
        <v>1.466350336958</v>
      </c>
      <c r="AM33" s="471">
        <f t="shared" ca="1" si="15"/>
        <v>2.1995255054360001</v>
      </c>
      <c r="AN33" s="471">
        <f t="shared" ca="1" si="16"/>
        <v>3.6658758423940001</v>
      </c>
      <c r="AO33" s="471">
        <f t="shared" ca="1" si="17"/>
        <v>1.3833696414700001</v>
      </c>
      <c r="AP33" s="471">
        <f t="shared" ca="1" si="18"/>
        <v>1.3833696414700001</v>
      </c>
      <c r="AQ33" s="471">
        <f t="shared" ca="1" si="19"/>
        <v>1.3833696414700001</v>
      </c>
      <c r="AR33" s="471">
        <f t="shared" ca="1" si="20"/>
        <v>2.0750544622040001</v>
      </c>
      <c r="AS33" s="471">
        <f t="shared" ca="1" si="21"/>
        <v>3.458424103674</v>
      </c>
      <c r="AT33" s="471">
        <f t="shared" ca="1" si="22"/>
        <v>3.458424103674</v>
      </c>
      <c r="AU33" s="471">
        <f t="shared" ca="1" si="23"/>
        <v>4.8417937451439998</v>
      </c>
      <c r="AW33" s="472">
        <v>29.714248000000005</v>
      </c>
      <c r="AX33" s="473">
        <f t="shared" ca="1" si="24"/>
        <v>31.180958371725996</v>
      </c>
      <c r="AY33" s="258">
        <f t="shared" ca="1" si="25"/>
        <v>-1.4667103717259913</v>
      </c>
    </row>
    <row r="34" spans="2:51" x14ac:dyDescent="0.2">
      <c r="B34" s="240">
        <v>4</v>
      </c>
      <c r="C34" s="240" t="s">
        <v>82</v>
      </c>
      <c r="D34" s="240" t="s">
        <v>83</v>
      </c>
      <c r="E34" s="240">
        <v>4</v>
      </c>
      <c r="F34" s="240" t="s">
        <v>33</v>
      </c>
      <c r="G34" s="240" t="s">
        <v>502</v>
      </c>
      <c r="H34" s="475">
        <f>IF(ISTEXT(VLOOKUP($C34,Exch!$D$11:$M$230,H$24,FALSE))=FALSE,VLOOKUP($C34,Exch!$D$11:$M$230,H$24,FALSE),VLOOKUP($C34,Exch!$D$11:$M$230,8,FALSE))</f>
        <v>1.854419338</v>
      </c>
      <c r="J34" s="240">
        <v>73</v>
      </c>
      <c r="K34" s="470">
        <f t="shared" ca="1" si="5"/>
        <v>1.03</v>
      </c>
      <c r="L34" s="470">
        <f t="shared" ca="1" si="5"/>
        <v>1.03</v>
      </c>
      <c r="M34" s="470">
        <f t="shared" ca="1" si="5"/>
        <v>1.03</v>
      </c>
      <c r="N34" s="162"/>
      <c r="O34" s="240" t="s">
        <v>82</v>
      </c>
      <c r="P34" s="478">
        <f t="shared" ca="1" si="6"/>
        <v>1.2530366284800001</v>
      </c>
      <c r="Q34" s="478">
        <f t="shared" ca="1" si="1"/>
        <v>1.5036439541760001</v>
      </c>
      <c r="R34" s="478">
        <f t="shared" ca="1" si="1"/>
        <v>2.2554659312640006</v>
      </c>
      <c r="S34" s="478">
        <f t="shared" ca="1" si="7"/>
        <v>1.2530366284800001</v>
      </c>
      <c r="T34" s="478">
        <f t="shared" ca="1" si="2"/>
        <v>1.5036439541760001</v>
      </c>
      <c r="U34" s="478">
        <f t="shared" ca="1" si="2"/>
        <v>2.2554659312640006</v>
      </c>
      <c r="V34" s="478">
        <f t="shared" ca="1" si="2"/>
        <v>3.6964580540160008</v>
      </c>
      <c r="W34" s="478">
        <f t="shared" ca="1" si="2"/>
        <v>5.8892721538560018</v>
      </c>
      <c r="X34" s="478">
        <f t="shared" ca="1" si="8"/>
        <v>1.1821273455600003</v>
      </c>
      <c r="Y34" s="478">
        <f t="shared" ca="1" si="3"/>
        <v>1.4185528146720001</v>
      </c>
      <c r="Z34" s="478">
        <f t="shared" ca="1" si="3"/>
        <v>2.1278292220080002</v>
      </c>
      <c r="AA34" s="478">
        <f t="shared" ca="1" si="3"/>
        <v>3.487275669402</v>
      </c>
      <c r="AB34" s="478">
        <f t="shared" ca="1" si="3"/>
        <v>5.5559985241320007</v>
      </c>
      <c r="AC34" s="478">
        <f t="shared" ca="1" si="3"/>
        <v>5.9697430950780008</v>
      </c>
      <c r="AD34" s="478">
        <f t="shared" ca="1" si="3"/>
        <v>5.9697430950780008</v>
      </c>
      <c r="AE34" s="472"/>
      <c r="AF34" s="472" t="s">
        <v>82</v>
      </c>
      <c r="AG34" s="471">
        <f t="shared" ca="1" si="9"/>
        <v>0.67570295606999997</v>
      </c>
      <c r="AH34" s="471">
        <f t="shared" ca="1" si="10"/>
        <v>0.81084354728399999</v>
      </c>
      <c r="AI34" s="471">
        <f t="shared" ca="1" si="11"/>
        <v>1.2162653209259999</v>
      </c>
      <c r="AJ34" s="471">
        <f t="shared" ca="1" si="12"/>
        <v>0.67570295606999997</v>
      </c>
      <c r="AK34" s="471">
        <f t="shared" ca="1" si="13"/>
        <v>0.81084354728399999</v>
      </c>
      <c r="AL34" s="471">
        <f t="shared" ca="1" si="14"/>
        <v>1.2162653209259999</v>
      </c>
      <c r="AM34" s="471">
        <f t="shared" ca="1" si="15"/>
        <v>1.993323720407</v>
      </c>
      <c r="AN34" s="471">
        <f t="shared" ca="1" si="16"/>
        <v>3.1758038935289998</v>
      </c>
      <c r="AO34" s="471">
        <f t="shared" ca="1" si="17"/>
        <v>0.63746495808000003</v>
      </c>
      <c r="AP34" s="471">
        <f t="shared" ca="1" si="18"/>
        <v>0.76495794969499997</v>
      </c>
      <c r="AQ34" s="471">
        <f t="shared" ca="1" si="19"/>
        <v>1.1474369245430001</v>
      </c>
      <c r="AR34" s="471">
        <f t="shared" ca="1" si="20"/>
        <v>1.880521626335</v>
      </c>
      <c r="AS34" s="471">
        <f t="shared" ca="1" si="21"/>
        <v>2.996085302974</v>
      </c>
      <c r="AT34" s="471">
        <f t="shared" ca="1" si="22"/>
        <v>3.2191980383019998</v>
      </c>
      <c r="AU34" s="471">
        <f t="shared" ca="1" si="23"/>
        <v>3.2191980383019998</v>
      </c>
      <c r="AW34" s="472">
        <v>24.349926000000004</v>
      </c>
      <c r="AX34" s="473">
        <f t="shared" ca="1" si="24"/>
        <v>24.439614100726999</v>
      </c>
      <c r="AY34" s="258">
        <f t="shared" ca="1" si="25"/>
        <v>-8.9688100726995401E-2</v>
      </c>
    </row>
    <row r="35" spans="2:51" x14ac:dyDescent="0.2">
      <c r="B35" s="240">
        <v>5</v>
      </c>
      <c r="C35" s="240" t="s">
        <v>84</v>
      </c>
      <c r="D35" s="240" t="s">
        <v>85</v>
      </c>
      <c r="E35" s="240">
        <v>5</v>
      </c>
      <c r="F35" s="240" t="s">
        <v>33</v>
      </c>
      <c r="G35" s="240" t="s">
        <v>503</v>
      </c>
      <c r="H35" s="475">
        <f>IF(ISTEXT(VLOOKUP($C35,Exch!$D$11:$M$230,H$24,FALSE))=FALSE,VLOOKUP($C35,Exch!$D$11:$M$230,H$24,FALSE),VLOOKUP($C35,Exch!$D$11:$M$230,8,FALSE))</f>
        <v>1.377737472</v>
      </c>
      <c r="J35" s="240">
        <v>73</v>
      </c>
      <c r="K35" s="470">
        <f t="shared" ca="1" si="5"/>
        <v>1.03</v>
      </c>
      <c r="L35" s="470">
        <f t="shared" ca="1" si="5"/>
        <v>1.03</v>
      </c>
      <c r="M35" s="470">
        <f t="shared" ca="1" si="5"/>
        <v>1.03</v>
      </c>
      <c r="N35" s="162"/>
      <c r="O35" s="240" t="s">
        <v>84</v>
      </c>
      <c r="P35" s="478">
        <f t="shared" ca="1" si="6"/>
        <v>1.1933682176000002</v>
      </c>
      <c r="Q35" s="478">
        <f t="shared" ca="1" si="1"/>
        <v>1.1933682176000002</v>
      </c>
      <c r="R35" s="478">
        <f t="shared" ca="1" si="1"/>
        <v>1.1933682176000002</v>
      </c>
      <c r="S35" s="478">
        <f t="shared" ca="1" si="7"/>
        <v>2.3867364352000005</v>
      </c>
      <c r="T35" s="478">
        <f t="shared" ca="1" si="2"/>
        <v>2.3867364352000005</v>
      </c>
      <c r="U35" s="478">
        <f t="shared" ca="1" si="2"/>
        <v>2.3867364352000005</v>
      </c>
      <c r="V35" s="478">
        <f t="shared" ca="1" si="2"/>
        <v>2.3867364352000005</v>
      </c>
      <c r="W35" s="478">
        <f t="shared" ca="1" si="2"/>
        <v>2.3867364352000005</v>
      </c>
      <c r="X35" s="478">
        <f t="shared" ca="1" si="8"/>
        <v>10.132520104800001</v>
      </c>
      <c r="Y35" s="478">
        <f t="shared" ca="1" si="3"/>
        <v>10.132520104800001</v>
      </c>
      <c r="Z35" s="478">
        <f t="shared" ca="1" si="3"/>
        <v>10.132520104800001</v>
      </c>
      <c r="AA35" s="478">
        <f t="shared" ca="1" si="3"/>
        <v>10.132520104800001</v>
      </c>
      <c r="AB35" s="478">
        <f t="shared" ca="1" si="3"/>
        <v>10.132520104800001</v>
      </c>
      <c r="AC35" s="478">
        <f t="shared" ca="1" si="3"/>
        <v>10.132520104800001</v>
      </c>
      <c r="AD35" s="478">
        <f t="shared" ca="1" si="3"/>
        <v>10.132520104800001</v>
      </c>
      <c r="AE35" s="472"/>
      <c r="AF35" s="472" t="s">
        <v>84</v>
      </c>
      <c r="AG35" s="471">
        <f t="shared" ca="1" si="9"/>
        <v>0.86617969087199997</v>
      </c>
      <c r="AH35" s="471">
        <f t="shared" ca="1" si="10"/>
        <v>0.86617969087199997</v>
      </c>
      <c r="AI35" s="471">
        <f t="shared" ca="1" si="11"/>
        <v>0.86617969087199997</v>
      </c>
      <c r="AJ35" s="471">
        <f t="shared" ca="1" si="12"/>
        <v>1.7323593817439999</v>
      </c>
      <c r="AK35" s="471">
        <f t="shared" ca="1" si="13"/>
        <v>1.7323593817439999</v>
      </c>
      <c r="AL35" s="471">
        <f t="shared" ca="1" si="14"/>
        <v>1.7323593817439999</v>
      </c>
      <c r="AM35" s="471">
        <f t="shared" ca="1" si="15"/>
        <v>1.7323593817439999</v>
      </c>
      <c r="AN35" s="471">
        <f t="shared" ca="1" si="16"/>
        <v>1.7323593817439999</v>
      </c>
      <c r="AO35" s="471">
        <f t="shared" ca="1" si="17"/>
        <v>7.3544636120630003</v>
      </c>
      <c r="AP35" s="471">
        <f t="shared" ca="1" si="18"/>
        <v>7.3544636120630003</v>
      </c>
      <c r="AQ35" s="471">
        <f t="shared" ca="1" si="19"/>
        <v>7.3544636120630003</v>
      </c>
      <c r="AR35" s="471">
        <f t="shared" ca="1" si="20"/>
        <v>7.3544636120630003</v>
      </c>
      <c r="AS35" s="471">
        <f t="shared" ca="1" si="21"/>
        <v>7.3544636120630003</v>
      </c>
      <c r="AT35" s="471">
        <f t="shared" ca="1" si="22"/>
        <v>7.3544636120630003</v>
      </c>
      <c r="AU35" s="471">
        <f t="shared" ca="1" si="23"/>
        <v>7.3544636120630003</v>
      </c>
      <c r="AW35" s="472">
        <v>55.221137999999996</v>
      </c>
      <c r="AX35" s="473">
        <f t="shared" ca="1" si="24"/>
        <v>62.741581265777</v>
      </c>
      <c r="AY35" s="258">
        <f t="shared" ca="1" si="25"/>
        <v>-7.5204432657770042</v>
      </c>
    </row>
    <row r="36" spans="2:51" x14ac:dyDescent="0.2">
      <c r="B36" s="240">
        <v>6</v>
      </c>
      <c r="C36" s="240" t="s">
        <v>86</v>
      </c>
      <c r="D36" s="240" t="s">
        <v>87</v>
      </c>
      <c r="E36" s="240">
        <v>6</v>
      </c>
      <c r="F36" s="240" t="s">
        <v>33</v>
      </c>
      <c r="G36" s="240" t="s">
        <v>499</v>
      </c>
      <c r="H36" s="475">
        <f>IF(ISTEXT(VLOOKUP($C36,Exch!$D$11:$M$230,H$24,FALSE))=FALSE,VLOOKUP($C36,Exch!$D$11:$M$230,H$24,FALSE),VLOOKUP($C36,Exch!$D$11:$M$230,8,FALSE))</f>
        <v>1.25330694090271</v>
      </c>
      <c r="J36" s="240">
        <v>73</v>
      </c>
      <c r="K36" s="470">
        <f t="shared" ca="1" si="5"/>
        <v>1.03</v>
      </c>
      <c r="L36" s="470">
        <f t="shared" ca="1" si="5"/>
        <v>1.03</v>
      </c>
      <c r="M36" s="470">
        <f t="shared" ca="1" si="5"/>
        <v>1.03</v>
      </c>
      <c r="N36" s="162"/>
      <c r="O36" s="240" t="s">
        <v>86</v>
      </c>
      <c r="P36" s="478">
        <f t="shared" ca="1" si="6"/>
        <v>0.72099999999999997</v>
      </c>
      <c r="Q36" s="478">
        <f t="shared" ca="1" si="1"/>
        <v>0.87549999999999994</v>
      </c>
      <c r="R36" s="478">
        <f t="shared" ca="1" si="1"/>
        <v>1.4935</v>
      </c>
      <c r="S36" s="478">
        <f t="shared" ca="1" si="7"/>
        <v>1.4935</v>
      </c>
      <c r="T36" s="478">
        <f t="shared" ca="1" si="2"/>
        <v>1.4935</v>
      </c>
      <c r="U36" s="478">
        <f t="shared" ca="1" si="2"/>
        <v>1.4935</v>
      </c>
      <c r="V36" s="478">
        <f t="shared" ca="1" si="2"/>
        <v>1.4935</v>
      </c>
      <c r="W36" s="478">
        <f t="shared" ca="1" si="2"/>
        <v>1.4935</v>
      </c>
      <c r="X36" s="478">
        <f t="shared" ca="1" si="8"/>
        <v>2.6780000000000004</v>
      </c>
      <c r="Y36" s="478">
        <f t="shared" ca="1" si="3"/>
        <v>2.6780000000000004</v>
      </c>
      <c r="Z36" s="478">
        <f t="shared" ca="1" si="3"/>
        <v>2.6780000000000004</v>
      </c>
      <c r="AA36" s="478">
        <f t="shared" ca="1" si="3"/>
        <v>2.6780000000000004</v>
      </c>
      <c r="AB36" s="478">
        <f t="shared" ca="1" si="3"/>
        <v>4.944</v>
      </c>
      <c r="AC36" s="478">
        <f t="shared" ca="1" si="3"/>
        <v>4.944</v>
      </c>
      <c r="AD36" s="478">
        <f t="shared" ca="1" si="3"/>
        <v>4.944</v>
      </c>
      <c r="AE36" s="472"/>
      <c r="AF36" s="472" t="s">
        <v>86</v>
      </c>
      <c r="AG36" s="471">
        <f t="shared" ca="1" si="9"/>
        <v>0.57527807153199995</v>
      </c>
      <c r="AH36" s="471">
        <f t="shared" ca="1" si="10"/>
        <v>0.69855194400300002</v>
      </c>
      <c r="AI36" s="471">
        <f t="shared" ca="1" si="11"/>
        <v>1.191647433887</v>
      </c>
      <c r="AJ36" s="471">
        <f t="shared" ca="1" si="12"/>
        <v>1.191647433887</v>
      </c>
      <c r="AK36" s="471">
        <f t="shared" ca="1" si="13"/>
        <v>1.191647433887</v>
      </c>
      <c r="AL36" s="471">
        <f t="shared" ca="1" si="14"/>
        <v>1.191647433887</v>
      </c>
      <c r="AM36" s="471">
        <f t="shared" ca="1" si="15"/>
        <v>1.191647433887</v>
      </c>
      <c r="AN36" s="471">
        <f t="shared" ca="1" si="16"/>
        <v>1.191647433887</v>
      </c>
      <c r="AO36" s="471">
        <f t="shared" ca="1" si="17"/>
        <v>2.1367471228329999</v>
      </c>
      <c r="AP36" s="471">
        <f t="shared" ca="1" si="18"/>
        <v>2.1367471228329999</v>
      </c>
      <c r="AQ36" s="471">
        <f t="shared" ca="1" si="19"/>
        <v>2.1367471228329999</v>
      </c>
      <c r="AR36" s="471">
        <f t="shared" ca="1" si="20"/>
        <v>2.1367471228329999</v>
      </c>
      <c r="AS36" s="471">
        <f t="shared" ca="1" si="21"/>
        <v>3.9447639190760002</v>
      </c>
      <c r="AT36" s="471">
        <f t="shared" ca="1" si="22"/>
        <v>3.9447639190760002</v>
      </c>
      <c r="AU36" s="471">
        <f t="shared" ca="1" si="23"/>
        <v>3.9447639190760002</v>
      </c>
      <c r="AW36" s="472">
        <v>29.40834000000001</v>
      </c>
      <c r="AX36" s="473">
        <f t="shared" ca="1" si="24"/>
        <v>28.804994867416998</v>
      </c>
      <c r="AY36" s="258">
        <f t="shared" ca="1" si="25"/>
        <v>0.60334513258301214</v>
      </c>
    </row>
    <row r="37" spans="2:51" x14ac:dyDescent="0.2">
      <c r="B37" s="240">
        <v>7</v>
      </c>
      <c r="C37" s="240" t="s">
        <v>88</v>
      </c>
      <c r="D37" s="240" t="s">
        <v>89</v>
      </c>
      <c r="E37" s="240">
        <v>7</v>
      </c>
      <c r="F37" s="240" t="s">
        <v>33</v>
      </c>
      <c r="G37" s="240" t="s">
        <v>504</v>
      </c>
      <c r="H37" s="475">
        <f>IF(ISTEXT(VLOOKUP($C37,Exch!$D$11:$M$230,H$24,FALSE))=FALSE,VLOOKUP($C37,Exch!$D$11:$M$230,H$24,FALSE),VLOOKUP($C37,Exch!$D$11:$M$230,8,FALSE))</f>
        <v>9.3415479917499997</v>
      </c>
      <c r="J37" s="240">
        <v>73</v>
      </c>
      <c r="K37" s="470">
        <f t="shared" ca="1" si="5"/>
        <v>1.03</v>
      </c>
      <c r="L37" s="470">
        <f t="shared" ca="1" si="5"/>
        <v>1.03</v>
      </c>
      <c r="M37" s="470">
        <f t="shared" ca="1" si="5"/>
        <v>1.03</v>
      </c>
      <c r="N37" s="162"/>
      <c r="O37" s="240" t="s">
        <v>88</v>
      </c>
      <c r="P37" s="478">
        <f t="shared" ca="1" si="6"/>
        <v>10.7403139584</v>
      </c>
      <c r="Q37" s="478">
        <f t="shared" ca="1" si="1"/>
        <v>10.7403139584</v>
      </c>
      <c r="R37" s="478">
        <f t="shared" ca="1" si="1"/>
        <v>21.4806279168</v>
      </c>
      <c r="S37" s="478">
        <f t="shared" ca="1" si="7"/>
        <v>10.7403139584</v>
      </c>
      <c r="T37" s="478">
        <f t="shared" ca="1" si="2"/>
        <v>10.7403139584</v>
      </c>
      <c r="U37" s="478">
        <f t="shared" ca="1" si="2"/>
        <v>21.4806279168</v>
      </c>
      <c r="V37" s="478">
        <f t="shared" ca="1" si="2"/>
        <v>33.414310092800001</v>
      </c>
      <c r="W37" s="478">
        <f t="shared" ca="1" si="2"/>
        <v>45.944676377600011</v>
      </c>
      <c r="X37" s="478">
        <f t="shared" ca="1" si="8"/>
        <v>10.132520104800001</v>
      </c>
      <c r="Y37" s="478">
        <f t="shared" ca="1" si="3"/>
        <v>10.132520104800001</v>
      </c>
      <c r="Z37" s="478">
        <f t="shared" ca="1" si="3"/>
        <v>20.265040209600002</v>
      </c>
      <c r="AA37" s="478">
        <f t="shared" ca="1" si="3"/>
        <v>31.523395881600003</v>
      </c>
      <c r="AB37" s="478">
        <f t="shared" ca="1" si="3"/>
        <v>43.34466933720001</v>
      </c>
      <c r="AC37" s="478">
        <f t="shared" ca="1" si="3"/>
        <v>55.16594279280001</v>
      </c>
      <c r="AD37" s="478">
        <f t="shared" ca="1" si="3"/>
        <v>67.550134032000017</v>
      </c>
      <c r="AE37" s="472"/>
      <c r="AF37" s="472" t="s">
        <v>88</v>
      </c>
      <c r="AG37" s="471">
        <f t="shared" ca="1" si="9"/>
        <v>1.1497359932090001</v>
      </c>
      <c r="AH37" s="471">
        <f t="shared" ca="1" si="10"/>
        <v>1.1497359932090001</v>
      </c>
      <c r="AI37" s="471">
        <f t="shared" ca="1" si="11"/>
        <v>2.2994719864170001</v>
      </c>
      <c r="AJ37" s="471">
        <f t="shared" ca="1" si="12"/>
        <v>1.1497359932090001</v>
      </c>
      <c r="AK37" s="471">
        <f t="shared" ca="1" si="13"/>
        <v>1.1497359932090001</v>
      </c>
      <c r="AL37" s="471">
        <f t="shared" ca="1" si="14"/>
        <v>2.2994719864170001</v>
      </c>
      <c r="AM37" s="471">
        <f t="shared" ca="1" si="15"/>
        <v>3.576956423315</v>
      </c>
      <c r="AN37" s="471">
        <f t="shared" ca="1" si="16"/>
        <v>4.9183150820590003</v>
      </c>
      <c r="AO37" s="471">
        <f t="shared" ca="1" si="17"/>
        <v>1.084672488302</v>
      </c>
      <c r="AP37" s="471">
        <f t="shared" ca="1" si="18"/>
        <v>1.084672488302</v>
      </c>
      <c r="AQ37" s="471">
        <f t="shared" ca="1" si="19"/>
        <v>2.169344976603</v>
      </c>
      <c r="AR37" s="471">
        <f t="shared" ca="1" si="20"/>
        <v>3.3745366302719999</v>
      </c>
      <c r="AS37" s="471">
        <f t="shared" ca="1" si="21"/>
        <v>4.6399878666229997</v>
      </c>
      <c r="AT37" s="471">
        <f t="shared" ca="1" si="22"/>
        <v>5.9054391029750004</v>
      </c>
      <c r="AU37" s="471">
        <f t="shared" ca="1" si="23"/>
        <v>7.2311499220100002</v>
      </c>
      <c r="AW37" s="472">
        <v>41.226248000000005</v>
      </c>
      <c r="AX37" s="473">
        <f t="shared" ca="1" si="24"/>
        <v>43.182962926130998</v>
      </c>
      <c r="AY37" s="258">
        <f t="shared" ca="1" si="25"/>
        <v>-1.9567149261309922</v>
      </c>
    </row>
    <row r="38" spans="2:51" x14ac:dyDescent="0.2">
      <c r="B38" s="240">
        <v>8</v>
      </c>
      <c r="C38" s="240" t="s">
        <v>90</v>
      </c>
      <c r="D38" s="240" t="s">
        <v>91</v>
      </c>
      <c r="E38" s="240">
        <v>8</v>
      </c>
      <c r="F38" s="240" t="s">
        <v>33</v>
      </c>
      <c r="G38" s="240" t="s">
        <v>499</v>
      </c>
      <c r="H38" s="475">
        <f>IF(ISTEXT(VLOOKUP($C38,Exch!$D$11:$M$230,H$24,FALSE))=FALSE,VLOOKUP($C38,Exch!$D$11:$M$230,H$24,FALSE),VLOOKUP($C38,Exch!$D$11:$M$230,8,FALSE))</f>
        <v>1.25330694090271</v>
      </c>
      <c r="J38" s="240">
        <v>73</v>
      </c>
      <c r="K38" s="470">
        <f t="shared" ca="1" si="5"/>
        <v>1.03</v>
      </c>
      <c r="L38" s="470">
        <f t="shared" ca="1" si="5"/>
        <v>1.03</v>
      </c>
      <c r="M38" s="470">
        <f t="shared" ca="1" si="5"/>
        <v>1.03</v>
      </c>
      <c r="N38" s="162"/>
      <c r="O38" s="240" t="s">
        <v>90</v>
      </c>
      <c r="P38" s="478">
        <f t="shared" ca="1" si="6"/>
        <v>0.44154624051200014</v>
      </c>
      <c r="Q38" s="478">
        <f t="shared" ca="1" si="1"/>
        <v>0.62055147315200021</v>
      </c>
      <c r="R38" s="478">
        <f t="shared" ca="1" si="1"/>
        <v>1.0740313958400003</v>
      </c>
      <c r="S38" s="478">
        <f t="shared" ca="1" si="7"/>
        <v>0.44154624051200014</v>
      </c>
      <c r="T38" s="478">
        <f t="shared" ca="1" si="2"/>
        <v>0.62055147315200021</v>
      </c>
      <c r="U38" s="478">
        <f t="shared" ca="1" si="2"/>
        <v>1.0740313958400003</v>
      </c>
      <c r="V38" s="478">
        <f t="shared" ca="1" si="2"/>
        <v>2.3867364352000005</v>
      </c>
      <c r="W38" s="478">
        <f t="shared" ca="1" si="2"/>
        <v>2.3867364352000005</v>
      </c>
      <c r="X38" s="478">
        <f t="shared" ca="1" si="8"/>
        <v>0.41655915986400005</v>
      </c>
      <c r="Y38" s="478">
        <f t="shared" ca="1" si="3"/>
        <v>0.58543449494400002</v>
      </c>
      <c r="Z38" s="478">
        <f t="shared" ca="1" si="3"/>
        <v>1.0132520104800002</v>
      </c>
      <c r="AA38" s="478">
        <f t="shared" ca="1" si="3"/>
        <v>2.2516711344</v>
      </c>
      <c r="AB38" s="478">
        <f t="shared" ca="1" si="3"/>
        <v>2.2516711344</v>
      </c>
      <c r="AC38" s="478">
        <f t="shared" ca="1" si="3"/>
        <v>5.0662600524000005</v>
      </c>
      <c r="AD38" s="478">
        <f t="shared" ca="1" si="3"/>
        <v>5.7417613927200009</v>
      </c>
      <c r="AE38" s="472"/>
      <c r="AF38" s="472" t="s">
        <v>90</v>
      </c>
      <c r="AG38" s="471">
        <f t="shared" ca="1" si="9"/>
        <v>0.352304951087</v>
      </c>
      <c r="AH38" s="471">
        <f t="shared" ca="1" si="10"/>
        <v>0.49513128260900002</v>
      </c>
      <c r="AI38" s="471">
        <f t="shared" ca="1" si="11"/>
        <v>0.85695798913099996</v>
      </c>
      <c r="AJ38" s="471">
        <f t="shared" ca="1" si="12"/>
        <v>0.352304951087</v>
      </c>
      <c r="AK38" s="471">
        <f t="shared" ca="1" si="13"/>
        <v>0.49513128260900002</v>
      </c>
      <c r="AL38" s="471">
        <f t="shared" ca="1" si="14"/>
        <v>0.85695798913099996</v>
      </c>
      <c r="AM38" s="471">
        <f t="shared" ca="1" si="15"/>
        <v>1.904351086958</v>
      </c>
      <c r="AN38" s="471">
        <f t="shared" ca="1" si="16"/>
        <v>1.904351086958</v>
      </c>
      <c r="AO38" s="471">
        <f t="shared" ca="1" si="17"/>
        <v>0.33236803074299998</v>
      </c>
      <c r="AP38" s="471">
        <f t="shared" ca="1" si="18"/>
        <v>0.46711182698999998</v>
      </c>
      <c r="AQ38" s="471">
        <f t="shared" ca="1" si="19"/>
        <v>0.80846277748200002</v>
      </c>
      <c r="AR38" s="471">
        <f t="shared" ca="1" si="20"/>
        <v>1.7965839499609999</v>
      </c>
      <c r="AS38" s="471">
        <f t="shared" ca="1" si="21"/>
        <v>1.7965839499609999</v>
      </c>
      <c r="AT38" s="471">
        <f t="shared" ca="1" si="22"/>
        <v>4.0423138874109998</v>
      </c>
      <c r="AU38" s="471">
        <f t="shared" ca="1" si="23"/>
        <v>4.5812890723989996</v>
      </c>
      <c r="AW38" s="472">
        <v>20.114685999999999</v>
      </c>
      <c r="AX38" s="473">
        <f t="shared" ca="1" si="24"/>
        <v>21.042204114516998</v>
      </c>
      <c r="AY38" s="258">
        <f t="shared" ca="1" si="25"/>
        <v>-0.9275181145169995</v>
      </c>
    </row>
    <row r="39" spans="2:51" x14ac:dyDescent="0.2">
      <c r="B39" s="240">
        <v>9</v>
      </c>
      <c r="C39" s="240" t="s">
        <v>92</v>
      </c>
      <c r="D39" s="240" t="s">
        <v>93</v>
      </c>
      <c r="E39" s="240">
        <v>9</v>
      </c>
      <c r="F39" s="240" t="s">
        <v>33</v>
      </c>
      <c r="G39" s="240" t="s">
        <v>499</v>
      </c>
      <c r="H39" s="475">
        <f>IF(ISTEXT(VLOOKUP($C39,Exch!$D$11:$M$230,H$24,FALSE))=FALSE,VLOOKUP($C39,Exch!$D$11:$M$230,H$24,FALSE),VLOOKUP($C39,Exch!$D$11:$M$230,8,FALSE))</f>
        <v>1.25330694090271</v>
      </c>
      <c r="J39" s="240">
        <v>73</v>
      </c>
      <c r="K39" s="470">
        <f t="shared" ca="1" si="5"/>
        <v>1.03</v>
      </c>
      <c r="L39" s="470">
        <f t="shared" ca="1" si="5"/>
        <v>1.03</v>
      </c>
      <c r="M39" s="470">
        <f t="shared" ca="1" si="5"/>
        <v>1.03</v>
      </c>
      <c r="N39" s="162"/>
      <c r="O39" s="240" t="s">
        <v>92</v>
      </c>
      <c r="P39" s="478">
        <f t="shared" ca="1" si="6"/>
        <v>1.1933682176000002</v>
      </c>
      <c r="Q39" s="478">
        <f t="shared" ca="1" si="1"/>
        <v>1.1933682176000002</v>
      </c>
      <c r="R39" s="478">
        <f t="shared" ca="1" si="1"/>
        <v>1.1933682176000002</v>
      </c>
      <c r="S39" s="478">
        <f t="shared" ca="1" si="7"/>
        <v>1.1933682176000002</v>
      </c>
      <c r="T39" s="478">
        <f t="shared" ca="1" si="2"/>
        <v>1.1933682176000002</v>
      </c>
      <c r="U39" s="478">
        <f t="shared" ca="1" si="2"/>
        <v>1.6707155046400002</v>
      </c>
      <c r="V39" s="478">
        <f t="shared" ca="1" si="2"/>
        <v>2.3867364352000005</v>
      </c>
      <c r="W39" s="478">
        <f t="shared" ca="1" si="2"/>
        <v>4.7734728704000009</v>
      </c>
      <c r="X39" s="478">
        <f t="shared" ca="1" si="8"/>
        <v>5.6291778360000002</v>
      </c>
      <c r="Y39" s="478">
        <f t="shared" ca="1" si="3"/>
        <v>5.6291778360000002</v>
      </c>
      <c r="Z39" s="478">
        <f t="shared" ca="1" si="3"/>
        <v>5.6291778360000002</v>
      </c>
      <c r="AA39" s="478">
        <f t="shared" ca="1" si="3"/>
        <v>5.6291778360000002</v>
      </c>
      <c r="AB39" s="478">
        <f t="shared" ca="1" si="3"/>
        <v>9.5696023212000032</v>
      </c>
      <c r="AC39" s="478">
        <f t="shared" ca="1" si="3"/>
        <v>12.947109022800003</v>
      </c>
      <c r="AD39" s="478">
        <f t="shared" ca="1" si="3"/>
        <v>19.702122425999999</v>
      </c>
      <c r="AE39" s="472"/>
      <c r="AF39" s="472" t="s">
        <v>92</v>
      </c>
      <c r="AG39" s="471">
        <f t="shared" ca="1" si="9"/>
        <v>0.95217554347900002</v>
      </c>
      <c r="AH39" s="471">
        <f t="shared" ca="1" si="10"/>
        <v>0.95217554347900002</v>
      </c>
      <c r="AI39" s="471">
        <f t="shared" ca="1" si="11"/>
        <v>0.95217554347900002</v>
      </c>
      <c r="AJ39" s="471">
        <f t="shared" ca="1" si="12"/>
        <v>0.95217554347900002</v>
      </c>
      <c r="AK39" s="471">
        <f t="shared" ca="1" si="13"/>
        <v>0.95217554347900002</v>
      </c>
      <c r="AL39" s="471">
        <f t="shared" ca="1" si="14"/>
        <v>1.333045760871</v>
      </c>
      <c r="AM39" s="471">
        <f t="shared" ca="1" si="15"/>
        <v>1.904351086958</v>
      </c>
      <c r="AN39" s="471">
        <f t="shared" ca="1" si="16"/>
        <v>3.8087021739160001</v>
      </c>
      <c r="AO39" s="471">
        <f t="shared" ca="1" si="17"/>
        <v>4.4914598749010004</v>
      </c>
      <c r="AP39" s="471">
        <f t="shared" ca="1" si="18"/>
        <v>4.4914598749010004</v>
      </c>
      <c r="AQ39" s="471">
        <f t="shared" ca="1" si="19"/>
        <v>4.4914598749010004</v>
      </c>
      <c r="AR39" s="471">
        <f t="shared" ca="1" si="20"/>
        <v>4.4914598749010004</v>
      </c>
      <c r="AS39" s="471">
        <f t="shared" ca="1" si="21"/>
        <v>7.635481787332</v>
      </c>
      <c r="AT39" s="471">
        <f t="shared" ca="1" si="22"/>
        <v>10.330357712273001</v>
      </c>
      <c r="AU39" s="471">
        <f t="shared" ca="1" si="23"/>
        <v>15.720109562155001</v>
      </c>
      <c r="AW39" s="472">
        <v>61.029145999999997</v>
      </c>
      <c r="AX39" s="473">
        <f t="shared" ca="1" si="24"/>
        <v>63.458765300504005</v>
      </c>
      <c r="AY39" s="258">
        <f t="shared" ca="1" si="25"/>
        <v>-2.4296193005040081</v>
      </c>
    </row>
    <row r="40" spans="2:51" x14ac:dyDescent="0.2">
      <c r="B40" s="240">
        <v>10</v>
      </c>
      <c r="C40" s="240" t="s">
        <v>462</v>
      </c>
      <c r="D40" s="240" t="s">
        <v>463</v>
      </c>
      <c r="E40" s="240">
        <v>10</v>
      </c>
      <c r="F40" s="240" t="s">
        <v>33</v>
      </c>
      <c r="G40" s="240" t="s">
        <v>504</v>
      </c>
      <c r="H40" s="475">
        <f>IF(ISTEXT(VLOOKUP($C40,Exch!$D$11:$M$230,H$24,FALSE))=FALSE,VLOOKUP($C40,Exch!$D$11:$M$230,H$24,FALSE),VLOOKUP($C40,Exch!$D$11:$M$230,8,FALSE))</f>
        <v>9.3415479917499997</v>
      </c>
      <c r="J40" s="240">
        <v>73</v>
      </c>
      <c r="K40" s="470">
        <f t="shared" ca="1" si="5"/>
        <v>1.03</v>
      </c>
      <c r="L40" s="470">
        <f t="shared" ca="1" si="5"/>
        <v>1.03</v>
      </c>
      <c r="M40" s="470">
        <f t="shared" ca="1" si="5"/>
        <v>1.03</v>
      </c>
      <c r="N40" s="162"/>
      <c r="O40" s="240" t="s">
        <v>462</v>
      </c>
      <c r="P40" s="478">
        <f t="shared" ca="1" si="6"/>
        <v>6.5635251968000015</v>
      </c>
      <c r="Q40" s="478">
        <f t="shared" ca="1" si="1"/>
        <v>10.7403139584</v>
      </c>
      <c r="R40" s="478">
        <f t="shared" ca="1" si="1"/>
        <v>10.7403139584</v>
      </c>
      <c r="S40" s="478">
        <f t="shared" ca="1" si="7"/>
        <v>6.5635251968000015</v>
      </c>
      <c r="T40" s="478">
        <f t="shared" ca="1" si="2"/>
        <v>10.7403139584</v>
      </c>
      <c r="U40" s="478">
        <f t="shared" ca="1" si="2"/>
        <v>10.7403139584</v>
      </c>
      <c r="V40" s="478">
        <f t="shared" ca="1" si="2"/>
        <v>16.7071550464</v>
      </c>
      <c r="W40" s="478">
        <f t="shared" ca="1" si="2"/>
        <v>29.834205440000002</v>
      </c>
      <c r="X40" s="478">
        <f t="shared" ca="1" si="8"/>
        <v>6.1920956196000008</v>
      </c>
      <c r="Y40" s="478">
        <f t="shared" ca="1" si="3"/>
        <v>10.132520104800001</v>
      </c>
      <c r="Z40" s="478">
        <f t="shared" ca="1" si="3"/>
        <v>10.132520104800001</v>
      </c>
      <c r="AA40" s="478">
        <f t="shared" ca="1" si="3"/>
        <v>15.761697940800001</v>
      </c>
      <c r="AB40" s="478">
        <f t="shared" ca="1" si="3"/>
        <v>28.145889180000005</v>
      </c>
      <c r="AC40" s="478">
        <f t="shared" ca="1" si="3"/>
        <v>39.404244851999998</v>
      </c>
      <c r="AD40" s="478">
        <f t="shared" ca="1" si="3"/>
        <v>50.662600523999998</v>
      </c>
      <c r="AE40" s="472"/>
      <c r="AF40" s="472" t="s">
        <v>462</v>
      </c>
      <c r="AG40" s="471">
        <f t="shared" ca="1" si="9"/>
        <v>0.70261644029400006</v>
      </c>
      <c r="AH40" s="471">
        <f t="shared" ca="1" si="10"/>
        <v>1.1497359932090001</v>
      </c>
      <c r="AI40" s="471">
        <f t="shared" ca="1" si="11"/>
        <v>1.1497359932090001</v>
      </c>
      <c r="AJ40" s="471">
        <f t="shared" ca="1" si="12"/>
        <v>0.70261644029400006</v>
      </c>
      <c r="AK40" s="471">
        <f t="shared" ca="1" si="13"/>
        <v>1.1497359932090001</v>
      </c>
      <c r="AL40" s="471">
        <f t="shared" ca="1" si="14"/>
        <v>1.1497359932090001</v>
      </c>
      <c r="AM40" s="471">
        <f t="shared" ca="1" si="15"/>
        <v>1.788478211658</v>
      </c>
      <c r="AN40" s="471">
        <f t="shared" ca="1" si="16"/>
        <v>3.1937110922460001</v>
      </c>
      <c r="AO40" s="471">
        <f t="shared" ca="1" si="17"/>
        <v>0.66285540951800004</v>
      </c>
      <c r="AP40" s="471">
        <f t="shared" ca="1" si="18"/>
        <v>1.084672488302</v>
      </c>
      <c r="AQ40" s="471">
        <f t="shared" ca="1" si="19"/>
        <v>1.084672488302</v>
      </c>
      <c r="AR40" s="471">
        <f t="shared" ca="1" si="20"/>
        <v>1.687268315136</v>
      </c>
      <c r="AS40" s="471">
        <f t="shared" ca="1" si="21"/>
        <v>3.0129791341710002</v>
      </c>
      <c r="AT40" s="471">
        <f t="shared" ca="1" si="22"/>
        <v>4.218170787839</v>
      </c>
      <c r="AU40" s="471">
        <f t="shared" ca="1" si="23"/>
        <v>5.423362441508</v>
      </c>
      <c r="AW40" s="472">
        <v>26.904981999999997</v>
      </c>
      <c r="AX40" s="473">
        <f t="shared" ca="1" si="24"/>
        <v>28.160347222104004</v>
      </c>
      <c r="AY40" s="258">
        <f t="shared" ca="1" si="25"/>
        <v>-1.2553652221040075</v>
      </c>
    </row>
    <row r="41" spans="2:51" x14ac:dyDescent="0.2">
      <c r="B41" s="240">
        <v>11</v>
      </c>
      <c r="C41" s="240" t="s">
        <v>94</v>
      </c>
      <c r="D41" s="240" t="s">
        <v>95</v>
      </c>
      <c r="E41" s="240">
        <v>11</v>
      </c>
      <c r="F41" s="240" t="s">
        <v>33</v>
      </c>
      <c r="G41" s="240" t="s">
        <v>499</v>
      </c>
      <c r="H41" s="475">
        <f>IF(ISTEXT(VLOOKUP($C41,Exch!$D$11:$M$230,H$24,FALSE))=FALSE,VLOOKUP($C41,Exch!$D$11:$M$230,H$24,FALSE),VLOOKUP($C41,Exch!$D$11:$M$230,8,FALSE))</f>
        <v>1.25330694090271</v>
      </c>
      <c r="J41" s="240">
        <v>73</v>
      </c>
      <c r="K41" s="470">
        <f t="shared" ca="1" si="5"/>
        <v>1.03</v>
      </c>
      <c r="L41" s="470">
        <f t="shared" ca="1" si="5"/>
        <v>1.03</v>
      </c>
      <c r="M41" s="470">
        <f t="shared" ca="1" si="5"/>
        <v>1.03</v>
      </c>
      <c r="N41" s="162"/>
      <c r="O41" s="240" t="s">
        <v>94</v>
      </c>
      <c r="P41" s="478">
        <f t="shared" ca="1" si="6"/>
        <v>0.76375565926400013</v>
      </c>
      <c r="Q41" s="478">
        <f t="shared" ca="1" si="1"/>
        <v>1.2411029463040004</v>
      </c>
      <c r="R41" s="478">
        <f t="shared" ca="1" si="1"/>
        <v>1.8497207372800004</v>
      </c>
      <c r="S41" s="478">
        <f t="shared" ca="1" si="7"/>
        <v>0.76375565926400013</v>
      </c>
      <c r="T41" s="478">
        <f t="shared" ca="1" si="2"/>
        <v>1.2411029463040004</v>
      </c>
      <c r="U41" s="478">
        <f t="shared" ca="1" si="2"/>
        <v>1.8497207372800004</v>
      </c>
      <c r="V41" s="478">
        <f t="shared" ca="1" si="2"/>
        <v>3.0311552727040003</v>
      </c>
      <c r="W41" s="478">
        <f t="shared" ca="1" si="2"/>
        <v>4.1171203507200005</v>
      </c>
      <c r="X41" s="478">
        <f t="shared" ca="1" si="8"/>
        <v>0.72053476300800012</v>
      </c>
      <c r="Y41" s="478">
        <f t="shared" ca="1" si="3"/>
        <v>1.170868989888</v>
      </c>
      <c r="Z41" s="478">
        <f t="shared" ca="1" si="3"/>
        <v>1.7450451291600002</v>
      </c>
      <c r="AA41" s="478">
        <f t="shared" ca="1" si="3"/>
        <v>2.8596223406880004</v>
      </c>
      <c r="AB41" s="478">
        <f t="shared" ca="1" si="3"/>
        <v>3.8841327068400004</v>
      </c>
      <c r="AC41" s="478">
        <f t="shared" ca="1" si="3"/>
        <v>5.0437433410560004</v>
      </c>
      <c r="AD41" s="478">
        <f t="shared" ca="1" si="3"/>
        <v>6.5073295784159999</v>
      </c>
      <c r="AE41" s="472"/>
      <c r="AF41" s="472" t="s">
        <v>94</v>
      </c>
      <c r="AG41" s="471">
        <f t="shared" ca="1" si="9"/>
        <v>0.60939234782700002</v>
      </c>
      <c r="AH41" s="471">
        <f t="shared" ca="1" si="10"/>
        <v>0.99026256521800005</v>
      </c>
      <c r="AI41" s="471">
        <f t="shared" ca="1" si="11"/>
        <v>1.4758720923919999</v>
      </c>
      <c r="AJ41" s="471">
        <f t="shared" ca="1" si="12"/>
        <v>0.60939234782700002</v>
      </c>
      <c r="AK41" s="471">
        <f t="shared" ca="1" si="13"/>
        <v>0.99026256521800005</v>
      </c>
      <c r="AL41" s="471">
        <f t="shared" ca="1" si="14"/>
        <v>1.4758720923919999</v>
      </c>
      <c r="AM41" s="471">
        <f t="shared" ca="1" si="15"/>
        <v>2.418525880437</v>
      </c>
      <c r="AN41" s="471">
        <f t="shared" ca="1" si="16"/>
        <v>3.2850056250019999</v>
      </c>
      <c r="AO41" s="471">
        <f t="shared" ca="1" si="17"/>
        <v>0.57490686398699997</v>
      </c>
      <c r="AP41" s="471">
        <f t="shared" ca="1" si="18"/>
        <v>0.93422365397999996</v>
      </c>
      <c r="AQ41" s="471">
        <f t="shared" ca="1" si="19"/>
        <v>1.392352561219</v>
      </c>
      <c r="AR41" s="471">
        <f t="shared" ca="1" si="20"/>
        <v>2.2816616164500001</v>
      </c>
      <c r="AS41" s="471">
        <f t="shared" ca="1" si="21"/>
        <v>3.099107313682</v>
      </c>
      <c r="AT41" s="471">
        <f t="shared" ca="1" si="22"/>
        <v>4.0243480479120004</v>
      </c>
      <c r="AU41" s="471">
        <f t="shared" ca="1" si="23"/>
        <v>5.1921276153860001</v>
      </c>
      <c r="AW41" s="472">
        <v>27.993627999999998</v>
      </c>
      <c r="AX41" s="473">
        <f t="shared" ca="1" si="24"/>
        <v>29.353313188928997</v>
      </c>
      <c r="AY41" s="258">
        <f t="shared" ca="1" si="25"/>
        <v>-1.3596851889289994</v>
      </c>
    </row>
    <row r="42" spans="2:51" x14ac:dyDescent="0.2">
      <c r="B42" s="240">
        <v>12</v>
      </c>
      <c r="C42" s="240" t="s">
        <v>96</v>
      </c>
      <c r="D42" s="240" t="s">
        <v>97</v>
      </c>
      <c r="E42" s="240">
        <v>12</v>
      </c>
      <c r="F42" s="240" t="s">
        <v>33</v>
      </c>
      <c r="G42" s="240" t="s">
        <v>505</v>
      </c>
      <c r="H42" s="475">
        <f>IF(ISTEXT(VLOOKUP($C42,Exch!$D$11:$M$230,H$24,FALSE))=FALSE,VLOOKUP($C42,Exch!$D$11:$M$230,H$24,FALSE),VLOOKUP($C42,Exch!$D$11:$M$230,8,FALSE))</f>
        <v>0.97753746620884829</v>
      </c>
      <c r="J42" s="240">
        <v>73</v>
      </c>
      <c r="K42" s="470">
        <f t="shared" ca="1" si="5"/>
        <v>1.03</v>
      </c>
      <c r="L42" s="470">
        <f t="shared" ca="1" si="5"/>
        <v>1.03</v>
      </c>
      <c r="M42" s="470">
        <f t="shared" ca="1" si="5"/>
        <v>1.03</v>
      </c>
      <c r="N42" s="162"/>
      <c r="O42" s="240" t="s">
        <v>96</v>
      </c>
      <c r="P42" s="478">
        <f t="shared" ca="1" si="6"/>
        <v>0.73988829491200014</v>
      </c>
      <c r="Q42" s="478">
        <f t="shared" ca="1" si="1"/>
        <v>0.73988829491200014</v>
      </c>
      <c r="R42" s="478">
        <f t="shared" ca="1" si="1"/>
        <v>0.73988829491200014</v>
      </c>
      <c r="S42" s="478">
        <f t="shared" ca="1" si="7"/>
        <v>1.1098324423679999</v>
      </c>
      <c r="T42" s="478">
        <f t="shared" ca="1" si="2"/>
        <v>1.1098324423679999</v>
      </c>
      <c r="U42" s="478">
        <f t="shared" ca="1" si="2"/>
        <v>1.1098324423679999</v>
      </c>
      <c r="V42" s="478">
        <f t="shared" ca="1" si="2"/>
        <v>1.4797765898240003</v>
      </c>
      <c r="W42" s="478">
        <f t="shared" ca="1" si="2"/>
        <v>1.4797765898240003</v>
      </c>
      <c r="X42" s="478">
        <f t="shared" ca="1" si="8"/>
        <v>3.6026738150400011</v>
      </c>
      <c r="Y42" s="478">
        <f t="shared" ca="1" si="3"/>
        <v>3.6026738150400011</v>
      </c>
      <c r="Z42" s="478">
        <f t="shared" ca="1" si="3"/>
        <v>3.6026738150400011</v>
      </c>
      <c r="AA42" s="478">
        <f t="shared" ca="1" si="3"/>
        <v>3.6026738150400011</v>
      </c>
      <c r="AB42" s="478">
        <f t="shared" ca="1" si="3"/>
        <v>3.6026738150400011</v>
      </c>
      <c r="AC42" s="478">
        <f t="shared" ca="1" si="3"/>
        <v>3.6026738150400011</v>
      </c>
      <c r="AD42" s="478">
        <f t="shared" ca="1" si="3"/>
        <v>6.1358038412400004</v>
      </c>
      <c r="AE42" s="472"/>
      <c r="AF42" s="472" t="s">
        <v>96</v>
      </c>
      <c r="AG42" s="471">
        <f t="shared" ca="1" si="9"/>
        <v>0.75688996124300001</v>
      </c>
      <c r="AH42" s="471">
        <f t="shared" ca="1" si="10"/>
        <v>0.75688996124300001</v>
      </c>
      <c r="AI42" s="471">
        <f t="shared" ca="1" si="11"/>
        <v>0.75688996124300001</v>
      </c>
      <c r="AJ42" s="471">
        <f t="shared" ca="1" si="12"/>
        <v>1.135334941864</v>
      </c>
      <c r="AK42" s="471">
        <f t="shared" ca="1" si="13"/>
        <v>1.135334941864</v>
      </c>
      <c r="AL42" s="471">
        <f t="shared" ca="1" si="14"/>
        <v>1.135334941864</v>
      </c>
      <c r="AM42" s="471">
        <f t="shared" ca="1" si="15"/>
        <v>1.5137799224849999</v>
      </c>
      <c r="AN42" s="471">
        <f t="shared" ca="1" si="16"/>
        <v>1.5137799224849999</v>
      </c>
      <c r="AO42" s="471">
        <f t="shared" ca="1" si="17"/>
        <v>3.6854585523069998</v>
      </c>
      <c r="AP42" s="471">
        <f t="shared" ca="1" si="18"/>
        <v>3.6854585523069998</v>
      </c>
      <c r="AQ42" s="471">
        <f t="shared" ca="1" si="19"/>
        <v>3.6854585523069998</v>
      </c>
      <c r="AR42" s="471">
        <f t="shared" ca="1" si="20"/>
        <v>3.6854585523069998</v>
      </c>
      <c r="AS42" s="471">
        <f t="shared" ca="1" si="21"/>
        <v>3.6854585523069998</v>
      </c>
      <c r="AT42" s="471">
        <f t="shared" ca="1" si="22"/>
        <v>3.6854585523069998</v>
      </c>
      <c r="AU42" s="471">
        <f t="shared" ca="1" si="23"/>
        <v>6.2767965968980004</v>
      </c>
      <c r="AW42" s="472">
        <v>34.772116000000004</v>
      </c>
      <c r="AX42" s="473">
        <f t="shared" ca="1" si="24"/>
        <v>37.093782465031005</v>
      </c>
      <c r="AY42" s="258">
        <f t="shared" ca="1" si="25"/>
        <v>-2.3216664650310008</v>
      </c>
    </row>
    <row r="43" spans="2:51" x14ac:dyDescent="0.2">
      <c r="B43" s="240">
        <v>13</v>
      </c>
      <c r="C43" s="240" t="s">
        <v>464</v>
      </c>
      <c r="D43" s="240" t="s">
        <v>465</v>
      </c>
      <c r="E43" s="240">
        <v>13</v>
      </c>
      <c r="F43" s="240" t="s">
        <v>33</v>
      </c>
      <c r="G43" s="240" t="s">
        <v>504</v>
      </c>
      <c r="H43" s="475">
        <f>IF(ISTEXT(VLOOKUP($C43,Exch!$D$11:$M$230,H$24,FALSE))=FALSE,VLOOKUP($C43,Exch!$D$11:$M$230,H$24,FALSE),VLOOKUP($C43,Exch!$D$11:$M$230,8,FALSE))</f>
        <v>9.3415479917499997</v>
      </c>
      <c r="J43" s="240">
        <v>73</v>
      </c>
      <c r="K43" s="470">
        <f t="shared" ca="1" si="5"/>
        <v>1.03</v>
      </c>
      <c r="L43" s="470">
        <f t="shared" ca="1" si="5"/>
        <v>1.03</v>
      </c>
      <c r="M43" s="470">
        <f t="shared" ca="1" si="5"/>
        <v>1.03</v>
      </c>
      <c r="N43" s="162"/>
      <c r="O43" s="240" t="s">
        <v>464</v>
      </c>
      <c r="P43" s="478">
        <f t="shared" ca="1" si="6"/>
        <v>6.5635251968000015</v>
      </c>
      <c r="Q43" s="478">
        <f t="shared" ca="1" si="1"/>
        <v>11.635340121600002</v>
      </c>
      <c r="R43" s="478">
        <f t="shared" ca="1" si="1"/>
        <v>11.635340121600002</v>
      </c>
      <c r="S43" s="478">
        <f t="shared" ca="1" si="7"/>
        <v>6.5635251968000015</v>
      </c>
      <c r="T43" s="478">
        <f t="shared" ca="1" si="2"/>
        <v>11.635340121600002</v>
      </c>
      <c r="U43" s="478">
        <f t="shared" ca="1" si="2"/>
        <v>11.635340121600002</v>
      </c>
      <c r="V43" s="478">
        <f t="shared" ca="1" si="2"/>
        <v>23.270680243200005</v>
      </c>
      <c r="W43" s="478">
        <f t="shared" ca="1" si="2"/>
        <v>43.557939942400004</v>
      </c>
      <c r="X43" s="478">
        <f t="shared" ca="1" si="8"/>
        <v>6.1920956196000008</v>
      </c>
      <c r="Y43" s="478">
        <f t="shared" ca="1" si="3"/>
        <v>10.976896780200001</v>
      </c>
      <c r="Z43" s="478">
        <f t="shared" ca="1" si="3"/>
        <v>10.976896780200001</v>
      </c>
      <c r="AA43" s="478">
        <f t="shared" ca="1" si="3"/>
        <v>21.953793560400001</v>
      </c>
      <c r="AB43" s="478">
        <f t="shared" ca="1" si="3"/>
        <v>65.861380681200018</v>
      </c>
      <c r="AC43" s="478">
        <f t="shared" ca="1" si="3"/>
        <v>65.861380681200018</v>
      </c>
      <c r="AD43" s="478">
        <f t="shared" ca="1" si="3"/>
        <v>102.45103661520002</v>
      </c>
      <c r="AE43" s="472"/>
      <c r="AF43" s="472" t="s">
        <v>464</v>
      </c>
      <c r="AG43" s="471">
        <f t="shared" ca="1" si="9"/>
        <v>0.70261644029400006</v>
      </c>
      <c r="AH43" s="471">
        <f t="shared" ca="1" si="10"/>
        <v>1.2455473259759999</v>
      </c>
      <c r="AI43" s="471">
        <f t="shared" ca="1" si="11"/>
        <v>1.2455473259759999</v>
      </c>
      <c r="AJ43" s="471">
        <f t="shared" ca="1" si="12"/>
        <v>0.70261644029400006</v>
      </c>
      <c r="AK43" s="471">
        <f t="shared" ca="1" si="13"/>
        <v>1.2455473259759999</v>
      </c>
      <c r="AL43" s="471">
        <f t="shared" ca="1" si="14"/>
        <v>1.2455473259759999</v>
      </c>
      <c r="AM43" s="471">
        <f t="shared" ca="1" si="15"/>
        <v>2.4910946519519999</v>
      </c>
      <c r="AN43" s="471">
        <f t="shared" ca="1" si="16"/>
        <v>4.6628181946789997</v>
      </c>
      <c r="AO43" s="471">
        <f t="shared" ca="1" si="17"/>
        <v>0.66285540951800004</v>
      </c>
      <c r="AP43" s="471">
        <f t="shared" ca="1" si="18"/>
        <v>1.1750618623269999</v>
      </c>
      <c r="AQ43" s="471">
        <f t="shared" ca="1" si="19"/>
        <v>1.1750618623269999</v>
      </c>
      <c r="AR43" s="471">
        <f t="shared" ca="1" si="20"/>
        <v>2.3501237246529998</v>
      </c>
      <c r="AS43" s="471">
        <f t="shared" ca="1" si="21"/>
        <v>7.0503711739600003</v>
      </c>
      <c r="AT43" s="471">
        <f t="shared" ca="1" si="22"/>
        <v>7.0503711739600003</v>
      </c>
      <c r="AU43" s="471">
        <f t="shared" ca="1" si="23"/>
        <v>10.967244048383</v>
      </c>
      <c r="AW43" s="472">
        <v>42.145863999999996</v>
      </c>
      <c r="AX43" s="473">
        <f t="shared" ca="1" si="24"/>
        <v>43.972424286251005</v>
      </c>
      <c r="AY43" s="258">
        <f t="shared" ca="1" si="25"/>
        <v>-1.8265602862510093</v>
      </c>
    </row>
    <row r="44" spans="2:51" x14ac:dyDescent="0.2">
      <c r="B44" s="240">
        <v>14</v>
      </c>
      <c r="C44" s="240" t="s">
        <v>99</v>
      </c>
      <c r="D44" s="240" t="s">
        <v>100</v>
      </c>
      <c r="E44" s="240">
        <v>14</v>
      </c>
      <c r="F44" s="240" t="s">
        <v>33</v>
      </c>
      <c r="G44" s="240" t="s">
        <v>499</v>
      </c>
      <c r="H44" s="475">
        <f>IF(ISTEXT(VLOOKUP($C44,Exch!$D$11:$M$230,H$24,FALSE))=FALSE,VLOOKUP($C44,Exch!$D$11:$M$230,H$24,FALSE),VLOOKUP($C44,Exch!$D$11:$M$230,8,FALSE))</f>
        <v>1.25330694090271</v>
      </c>
      <c r="J44" s="240">
        <v>73</v>
      </c>
      <c r="K44" s="470">
        <f t="shared" ca="1" si="5"/>
        <v>1.03</v>
      </c>
      <c r="L44" s="470">
        <f t="shared" ca="1" si="5"/>
        <v>1.03</v>
      </c>
      <c r="M44" s="470">
        <f t="shared" ca="1" si="5"/>
        <v>1.03</v>
      </c>
      <c r="N44" s="162"/>
      <c r="O44" s="240" t="s">
        <v>99</v>
      </c>
      <c r="P44" s="478">
        <f t="shared" ca="1" si="6"/>
        <v>0.85922511667200019</v>
      </c>
      <c r="Q44" s="478">
        <f t="shared" ca="1" si="1"/>
        <v>1.0740313958400003</v>
      </c>
      <c r="R44" s="478">
        <f t="shared" ca="1" si="1"/>
        <v>1.4320418611200003</v>
      </c>
      <c r="S44" s="478">
        <f t="shared" ca="1" si="7"/>
        <v>1.9093891481600007</v>
      </c>
      <c r="T44" s="478">
        <f t="shared" ca="1" si="2"/>
        <v>1.9093891481600007</v>
      </c>
      <c r="U44" s="478">
        <f t="shared" ca="1" si="2"/>
        <v>1.9093891481600007</v>
      </c>
      <c r="V44" s="478">
        <f t="shared" ca="1" si="2"/>
        <v>2.5060732569600002</v>
      </c>
      <c r="W44" s="478">
        <f t="shared" ca="1" si="2"/>
        <v>3.3414310092800004</v>
      </c>
      <c r="X44" s="478">
        <f t="shared" ca="1" si="8"/>
        <v>1.9139204642400001</v>
      </c>
      <c r="Y44" s="478">
        <f t="shared" ca="1" si="3"/>
        <v>1.9139204642400001</v>
      </c>
      <c r="Z44" s="478">
        <f t="shared" ca="1" si="3"/>
        <v>1.9139204642400001</v>
      </c>
      <c r="AA44" s="478">
        <f t="shared" ca="1" si="3"/>
        <v>2.3642546911200006</v>
      </c>
      <c r="AB44" s="478">
        <f t="shared" ca="1" si="3"/>
        <v>3.6026738150400011</v>
      </c>
      <c r="AC44" s="478">
        <f t="shared" ca="1" si="3"/>
        <v>4.053008041920001</v>
      </c>
      <c r="AD44" s="478">
        <f t="shared" ca="1" si="3"/>
        <v>4.5033422688</v>
      </c>
      <c r="AE44" s="472"/>
      <c r="AF44" s="472" t="s">
        <v>99</v>
      </c>
      <c r="AG44" s="471">
        <f t="shared" ca="1" si="9"/>
        <v>0.68556639130499997</v>
      </c>
      <c r="AH44" s="471">
        <f t="shared" ca="1" si="10"/>
        <v>0.85695798913099996</v>
      </c>
      <c r="AI44" s="471">
        <f t="shared" ca="1" si="11"/>
        <v>1.1426106521749999</v>
      </c>
      <c r="AJ44" s="471">
        <f t="shared" ca="1" si="12"/>
        <v>1.523480869566</v>
      </c>
      <c r="AK44" s="471">
        <f t="shared" ca="1" si="13"/>
        <v>1.523480869566</v>
      </c>
      <c r="AL44" s="471">
        <f t="shared" ca="1" si="14"/>
        <v>1.523480869566</v>
      </c>
      <c r="AM44" s="471">
        <f t="shared" ca="1" si="15"/>
        <v>1.9995686413060001</v>
      </c>
      <c r="AN44" s="471">
        <f t="shared" ca="1" si="16"/>
        <v>2.6660915217409999</v>
      </c>
      <c r="AO44" s="471">
        <f t="shared" ca="1" si="17"/>
        <v>1.5270963574659999</v>
      </c>
      <c r="AP44" s="471">
        <f t="shared" ca="1" si="18"/>
        <v>1.5270963574659999</v>
      </c>
      <c r="AQ44" s="471">
        <f t="shared" ca="1" si="19"/>
        <v>1.5270963574659999</v>
      </c>
      <c r="AR44" s="471">
        <f t="shared" ca="1" si="20"/>
        <v>1.886413147459</v>
      </c>
      <c r="AS44" s="471">
        <f t="shared" ca="1" si="21"/>
        <v>2.8745343199370001</v>
      </c>
      <c r="AT44" s="471">
        <f t="shared" ca="1" si="22"/>
        <v>3.2338511099290002</v>
      </c>
      <c r="AU44" s="471">
        <f t="shared" ca="1" si="23"/>
        <v>3.5931678999210002</v>
      </c>
      <c r="AW44" s="472">
        <v>26.767863999999999</v>
      </c>
      <c r="AX44" s="473">
        <f t="shared" ca="1" si="24"/>
        <v>28.090493353999996</v>
      </c>
      <c r="AY44" s="258">
        <f t="shared" ca="1" si="25"/>
        <v>-1.3226293539999965</v>
      </c>
    </row>
    <row r="45" spans="2:51" x14ac:dyDescent="0.2">
      <c r="B45" s="240">
        <v>15</v>
      </c>
      <c r="C45" s="240" t="s">
        <v>101</v>
      </c>
      <c r="D45" s="240" t="s">
        <v>102</v>
      </c>
      <c r="E45" s="240">
        <v>15</v>
      </c>
      <c r="F45" s="240" t="s">
        <v>33</v>
      </c>
      <c r="G45" s="240" t="s">
        <v>499</v>
      </c>
      <c r="H45" s="475">
        <f>IF(ISTEXT(VLOOKUP($C45,Exch!$D$11:$M$230,H$24,FALSE))=FALSE,VLOOKUP($C45,Exch!$D$11:$M$230,H$24,FALSE),VLOOKUP($C45,Exch!$D$11:$M$230,8,FALSE))</f>
        <v>1.25330694090271</v>
      </c>
      <c r="J45" s="240">
        <v>73</v>
      </c>
      <c r="K45" s="470">
        <f t="shared" ca="1" si="5"/>
        <v>1.03</v>
      </c>
      <c r="L45" s="470">
        <f t="shared" ca="1" si="5"/>
        <v>1.03</v>
      </c>
      <c r="M45" s="470">
        <f t="shared" ca="1" si="5"/>
        <v>1.03</v>
      </c>
      <c r="N45" s="162"/>
      <c r="O45" s="240" t="s">
        <v>101</v>
      </c>
      <c r="P45" s="478">
        <f t="shared" ca="1" si="6"/>
        <v>0.8114903879680001</v>
      </c>
      <c r="Q45" s="478">
        <f t="shared" ca="1" si="1"/>
        <v>0.8114903879680001</v>
      </c>
      <c r="R45" s="478">
        <f t="shared" ca="1" si="1"/>
        <v>0.8114903879680001</v>
      </c>
      <c r="S45" s="478">
        <f t="shared" ca="1" si="7"/>
        <v>1.4320418611200003</v>
      </c>
      <c r="T45" s="478">
        <f t="shared" ca="1" si="2"/>
        <v>1.4320418611200003</v>
      </c>
      <c r="U45" s="478">
        <f t="shared" ca="1" si="2"/>
        <v>1.4320418611200003</v>
      </c>
      <c r="V45" s="478">
        <f t="shared" ca="1" si="2"/>
        <v>1.9690575590400001</v>
      </c>
      <c r="W45" s="478">
        <f t="shared" ca="1" si="2"/>
        <v>2.6850784896</v>
      </c>
      <c r="X45" s="478">
        <f t="shared" ca="1" si="8"/>
        <v>3.0397560314400009</v>
      </c>
      <c r="Y45" s="478">
        <f t="shared" ca="1" si="3"/>
        <v>3.0397560314400009</v>
      </c>
      <c r="Z45" s="478">
        <f t="shared" ca="1" si="3"/>
        <v>3.0397560314400009</v>
      </c>
      <c r="AA45" s="478">
        <f t="shared" ca="1" si="3"/>
        <v>3.8278409284800001</v>
      </c>
      <c r="AB45" s="478">
        <f t="shared" ca="1" si="3"/>
        <v>4.9536764956800017</v>
      </c>
      <c r="AC45" s="478">
        <f t="shared" ca="1" si="3"/>
        <v>7.8808489704000007</v>
      </c>
      <c r="AD45" s="478">
        <f t="shared" ca="1" si="3"/>
        <v>9.2881434294000016</v>
      </c>
      <c r="AE45" s="472"/>
      <c r="AF45" s="472" t="s">
        <v>101</v>
      </c>
      <c r="AG45" s="471">
        <f t="shared" ca="1" si="9"/>
        <v>0.64747936956600005</v>
      </c>
      <c r="AH45" s="471">
        <f t="shared" ca="1" si="10"/>
        <v>0.64747936956600005</v>
      </c>
      <c r="AI45" s="471">
        <f t="shared" ca="1" si="11"/>
        <v>0.64747936956600005</v>
      </c>
      <c r="AJ45" s="471">
        <f t="shared" ca="1" si="12"/>
        <v>1.1426106521749999</v>
      </c>
      <c r="AK45" s="471">
        <f t="shared" ca="1" si="13"/>
        <v>1.1426106521749999</v>
      </c>
      <c r="AL45" s="471">
        <f t="shared" ca="1" si="14"/>
        <v>1.1426106521749999</v>
      </c>
      <c r="AM45" s="471">
        <f t="shared" ca="1" si="15"/>
        <v>1.57108964674</v>
      </c>
      <c r="AN45" s="471">
        <f t="shared" ca="1" si="16"/>
        <v>2.1423949728279998</v>
      </c>
      <c r="AO45" s="471">
        <f t="shared" ca="1" si="17"/>
        <v>2.425388332447</v>
      </c>
      <c r="AP45" s="471">
        <f t="shared" ca="1" si="18"/>
        <v>2.425388332447</v>
      </c>
      <c r="AQ45" s="471">
        <f t="shared" ca="1" si="19"/>
        <v>2.425388332447</v>
      </c>
      <c r="AR45" s="471">
        <f t="shared" ca="1" si="20"/>
        <v>3.0541927149329999</v>
      </c>
      <c r="AS45" s="471">
        <f t="shared" ca="1" si="21"/>
        <v>3.9524846899130002</v>
      </c>
      <c r="AT45" s="471">
        <f t="shared" ca="1" si="22"/>
        <v>6.2880438248620001</v>
      </c>
      <c r="AU45" s="471">
        <f t="shared" ca="1" si="23"/>
        <v>7.4109087935869997</v>
      </c>
      <c r="AW45" s="472">
        <v>35.565626000000002</v>
      </c>
      <c r="AX45" s="473">
        <f t="shared" ca="1" si="24"/>
        <v>37.065549705426996</v>
      </c>
      <c r="AY45" s="258">
        <f t="shared" ca="1" si="25"/>
        <v>-1.499923705426994</v>
      </c>
    </row>
    <row r="46" spans="2:51" x14ac:dyDescent="0.2">
      <c r="B46" s="240">
        <v>16</v>
      </c>
      <c r="C46" s="240" t="s">
        <v>103</v>
      </c>
      <c r="D46" s="240" t="s">
        <v>104</v>
      </c>
      <c r="E46" s="240">
        <v>16</v>
      </c>
      <c r="F46" s="240" t="s">
        <v>33</v>
      </c>
      <c r="G46" s="240" t="s">
        <v>506</v>
      </c>
      <c r="H46" s="475">
        <f>IF(ISTEXT(VLOOKUP($C46,Exch!$D$11:$M$230,H$24,FALSE))=FALSE,VLOOKUP($C46,Exch!$D$11:$M$230,H$24,FALSE),VLOOKUP($C46,Exch!$D$11:$M$230,8,FALSE))</f>
        <v>5.3728679625</v>
      </c>
      <c r="J46" s="240">
        <v>73</v>
      </c>
      <c r="K46" s="470">
        <f t="shared" ca="1" si="5"/>
        <v>1.03</v>
      </c>
      <c r="L46" s="470">
        <f t="shared" ca="1" si="5"/>
        <v>1.03</v>
      </c>
      <c r="M46" s="470">
        <f t="shared" ca="1" si="5"/>
        <v>1.03</v>
      </c>
      <c r="N46" s="162"/>
      <c r="O46" s="240" t="s">
        <v>103</v>
      </c>
      <c r="P46" s="478">
        <f t="shared" ca="1" si="6"/>
        <v>3.9381151180800003</v>
      </c>
      <c r="Q46" s="478">
        <f t="shared" ca="1" si="1"/>
        <v>3.9381151180800003</v>
      </c>
      <c r="R46" s="478">
        <f t="shared" ca="1" si="1"/>
        <v>4.6541360486399999</v>
      </c>
      <c r="S46" s="478">
        <f t="shared" ca="1" si="7"/>
        <v>3.9381151180800003</v>
      </c>
      <c r="T46" s="478">
        <f t="shared" ca="1" si="2"/>
        <v>3.9381151180800003</v>
      </c>
      <c r="U46" s="478">
        <f t="shared" ca="1" si="2"/>
        <v>4.6541360486399999</v>
      </c>
      <c r="V46" s="478">
        <f t="shared" ca="1" si="2"/>
        <v>7.5182197708800009</v>
      </c>
      <c r="W46" s="478">
        <f t="shared" ca="1" si="2"/>
        <v>11.814345354240002</v>
      </c>
      <c r="X46" s="478">
        <f t="shared" ca="1" si="8"/>
        <v>3.7152573717599999</v>
      </c>
      <c r="Y46" s="478">
        <f t="shared" ca="1" si="3"/>
        <v>3.7152573717599999</v>
      </c>
      <c r="Z46" s="478">
        <f t="shared" ca="1" si="3"/>
        <v>4.3907587120800002</v>
      </c>
      <c r="AA46" s="478">
        <f t="shared" ca="1" si="3"/>
        <v>7.0927640733600006</v>
      </c>
      <c r="AB46" s="478">
        <f t="shared" ca="1" si="3"/>
        <v>11.145772115280002</v>
      </c>
      <c r="AC46" s="478">
        <f t="shared" ca="1" si="3"/>
        <v>11.145772115280002</v>
      </c>
      <c r="AD46" s="478">
        <f t="shared" ca="1" si="3"/>
        <v>11.145772115280002</v>
      </c>
      <c r="AE46" s="472"/>
      <c r="AF46" s="472" t="s">
        <v>103</v>
      </c>
      <c r="AG46" s="471">
        <f t="shared" ca="1" si="9"/>
        <v>0.73296331597300002</v>
      </c>
      <c r="AH46" s="471">
        <f t="shared" ca="1" si="10"/>
        <v>0.73296331597300002</v>
      </c>
      <c r="AI46" s="471">
        <f t="shared" ca="1" si="11"/>
        <v>0.86622937342299999</v>
      </c>
      <c r="AJ46" s="471">
        <f t="shared" ca="1" si="12"/>
        <v>0.73296331597300002</v>
      </c>
      <c r="AK46" s="471">
        <f t="shared" ca="1" si="13"/>
        <v>0.73296331597300002</v>
      </c>
      <c r="AL46" s="471">
        <f t="shared" ca="1" si="14"/>
        <v>0.86622937342299999</v>
      </c>
      <c r="AM46" s="471">
        <f t="shared" ca="1" si="15"/>
        <v>1.399293603222</v>
      </c>
      <c r="AN46" s="471">
        <f t="shared" ca="1" si="16"/>
        <v>2.1988899479200001</v>
      </c>
      <c r="AO46" s="471">
        <f t="shared" ca="1" si="17"/>
        <v>0.69148495695199996</v>
      </c>
      <c r="AP46" s="471">
        <f t="shared" ca="1" si="18"/>
        <v>0.69148495695199996</v>
      </c>
      <c r="AQ46" s="471">
        <f t="shared" ca="1" si="19"/>
        <v>0.81720949458000003</v>
      </c>
      <c r="AR46" s="471">
        <f t="shared" ca="1" si="20"/>
        <v>1.3201076450910001</v>
      </c>
      <c r="AS46" s="471">
        <f t="shared" ca="1" si="21"/>
        <v>2.0744548708570001</v>
      </c>
      <c r="AT46" s="471">
        <f t="shared" ca="1" si="22"/>
        <v>2.0744548708570001</v>
      </c>
      <c r="AU46" s="471">
        <f t="shared" ca="1" si="23"/>
        <v>2.0744548708570001</v>
      </c>
      <c r="AW46" s="472">
        <v>15.2826</v>
      </c>
      <c r="AX46" s="473">
        <f t="shared" ca="1" si="24"/>
        <v>18.006147228025998</v>
      </c>
      <c r="AY46" s="258">
        <f t="shared" ca="1" si="25"/>
        <v>-2.723547228025998</v>
      </c>
    </row>
    <row r="47" spans="2:51" x14ac:dyDescent="0.2">
      <c r="B47" s="240">
        <v>17</v>
      </c>
      <c r="C47" s="240" t="s">
        <v>105</v>
      </c>
      <c r="D47" s="240" t="s">
        <v>106</v>
      </c>
      <c r="E47" s="240">
        <v>17</v>
      </c>
      <c r="F47" s="240" t="s">
        <v>33</v>
      </c>
      <c r="G47" s="240" t="s">
        <v>507</v>
      </c>
      <c r="H47" s="475">
        <f>IF(ISTEXT(VLOOKUP($C47,Exch!$D$11:$M$230,H$24,FALSE))=FALSE,VLOOKUP($C47,Exch!$D$11:$M$230,H$24,FALSE),VLOOKUP($C47,Exch!$D$11:$M$230,8,FALSE))</f>
        <v>176.61384960000001</v>
      </c>
      <c r="J47" s="240">
        <v>73</v>
      </c>
      <c r="K47" s="470">
        <f t="shared" ca="1" si="5"/>
        <v>1.03</v>
      </c>
      <c r="L47" s="470">
        <f t="shared" ca="1" si="5"/>
        <v>1.03</v>
      </c>
      <c r="M47" s="470">
        <f t="shared" ca="1" si="5"/>
        <v>1.03</v>
      </c>
      <c r="N47" s="162"/>
      <c r="O47" s="240" t="s">
        <v>105</v>
      </c>
      <c r="P47" s="478">
        <f t="shared" ca="1" si="6"/>
        <v>155.13786828800008</v>
      </c>
      <c r="Q47" s="478">
        <f t="shared" ca="1" si="6"/>
        <v>155.13786828800008</v>
      </c>
      <c r="R47" s="478">
        <f t="shared" ca="1" si="6"/>
        <v>161.10470937600002</v>
      </c>
      <c r="S47" s="478">
        <f t="shared" ca="1" si="7"/>
        <v>155.13786828800008</v>
      </c>
      <c r="T47" s="478">
        <f t="shared" ca="1" si="7"/>
        <v>155.13786828800008</v>
      </c>
      <c r="U47" s="478">
        <f t="shared" ca="1" si="7"/>
        <v>161.10470937600002</v>
      </c>
      <c r="V47" s="478">
        <f t="shared" ca="1" si="7"/>
        <v>184.97207372800005</v>
      </c>
      <c r="W47" s="478">
        <f t="shared" ca="1" si="7"/>
        <v>268.50784896000005</v>
      </c>
      <c r="X47" s="478">
        <f t="shared" ca="1" si="8"/>
        <v>146.35862373600003</v>
      </c>
      <c r="Y47" s="478">
        <f t="shared" ca="1" si="8"/>
        <v>146.35862373600003</v>
      </c>
      <c r="Z47" s="478">
        <f t="shared" ca="1" si="8"/>
        <v>151.98780157199997</v>
      </c>
      <c r="AA47" s="478">
        <f t="shared" ca="1" si="8"/>
        <v>174.50451291600001</v>
      </c>
      <c r="AB47" s="478">
        <f t="shared" ca="1" si="8"/>
        <v>900.66845376000015</v>
      </c>
      <c r="AC47" s="478">
        <f t="shared" ca="1" si="8"/>
        <v>1001.9936548080002</v>
      </c>
      <c r="AD47" s="478">
        <f t="shared" ca="1" si="8"/>
        <v>1001.9936548080002</v>
      </c>
      <c r="AE47" s="472"/>
      <c r="AF47" s="472" t="s">
        <v>105</v>
      </c>
      <c r="AG47" s="471">
        <f t="shared" ca="1" si="9"/>
        <v>0.878401487988</v>
      </c>
      <c r="AH47" s="471">
        <f t="shared" ca="1" si="10"/>
        <v>0.878401487988</v>
      </c>
      <c r="AI47" s="471">
        <f t="shared" ca="1" si="11"/>
        <v>0.91218616060299995</v>
      </c>
      <c r="AJ47" s="471">
        <f t="shared" ca="1" si="12"/>
        <v>0.878401487988</v>
      </c>
      <c r="AK47" s="471">
        <f t="shared" ca="1" si="13"/>
        <v>0.878401487988</v>
      </c>
      <c r="AL47" s="471">
        <f t="shared" ca="1" si="14"/>
        <v>0.91218616060299995</v>
      </c>
      <c r="AM47" s="471">
        <f t="shared" ca="1" si="15"/>
        <v>1.047324851063</v>
      </c>
      <c r="AN47" s="471">
        <f t="shared" ca="1" si="16"/>
        <v>1.5203102676719999</v>
      </c>
      <c r="AO47" s="471">
        <f t="shared" ca="1" si="17"/>
        <v>0.82869278976399996</v>
      </c>
      <c r="AP47" s="471">
        <f t="shared" ca="1" si="18"/>
        <v>0.82869278976399996</v>
      </c>
      <c r="AQ47" s="471">
        <f t="shared" ca="1" si="19"/>
        <v>0.86056558937000005</v>
      </c>
      <c r="AR47" s="471">
        <f t="shared" ca="1" si="20"/>
        <v>0.98805678779600004</v>
      </c>
      <c r="AS47" s="471">
        <f t="shared" ca="1" si="21"/>
        <v>5.0996479370100003</v>
      </c>
      <c r="AT47" s="471">
        <f t="shared" ca="1" si="22"/>
        <v>5.6733583299230004</v>
      </c>
      <c r="AU47" s="471">
        <f t="shared" ca="1" si="23"/>
        <v>5.6733583299230004</v>
      </c>
      <c r="AW47" s="472">
        <v>24.339378</v>
      </c>
      <c r="AX47" s="473">
        <f t="shared" ca="1" si="24"/>
        <v>27.857985945443001</v>
      </c>
      <c r="AY47" s="258">
        <f t="shared" ca="1" si="25"/>
        <v>-3.5186079454430015</v>
      </c>
    </row>
    <row r="48" spans="2:51" x14ac:dyDescent="0.2">
      <c r="B48" s="240">
        <v>18</v>
      </c>
      <c r="C48" s="240" t="s">
        <v>107</v>
      </c>
      <c r="D48" s="240" t="s">
        <v>108</v>
      </c>
      <c r="E48" s="240">
        <v>18</v>
      </c>
      <c r="F48" s="240" t="s">
        <v>33</v>
      </c>
      <c r="G48" s="240" t="s">
        <v>499</v>
      </c>
      <c r="H48" s="475">
        <f>IF(ISTEXT(VLOOKUP($C48,Exch!$D$11:$M$230,H$24,FALSE))=FALSE,VLOOKUP($C48,Exch!$D$11:$M$230,H$24,FALSE),VLOOKUP($C48,Exch!$D$11:$M$230,8,FALSE))</f>
        <v>1.25330694090271</v>
      </c>
      <c r="J48" s="240">
        <v>73</v>
      </c>
      <c r="K48" s="470">
        <f t="shared" ca="1" si="5"/>
        <v>1.03</v>
      </c>
      <c r="L48" s="470">
        <f t="shared" ca="1" si="5"/>
        <v>1.03</v>
      </c>
      <c r="M48" s="470">
        <f t="shared" ca="1" si="5"/>
        <v>1.03</v>
      </c>
      <c r="N48" s="162"/>
      <c r="O48" s="240" t="s">
        <v>107</v>
      </c>
      <c r="P48" s="478">
        <f t="shared" ca="1" si="6"/>
        <v>0.83535775232000009</v>
      </c>
      <c r="Q48" s="478">
        <f t="shared" ca="1" si="6"/>
        <v>2.2673996134399999</v>
      </c>
      <c r="R48" s="478">
        <f t="shared" ca="1" si="6"/>
        <v>2.5060732569600002</v>
      </c>
      <c r="S48" s="478">
        <f t="shared" ca="1" si="7"/>
        <v>2.2673996134399999</v>
      </c>
      <c r="T48" s="478">
        <f t="shared" ca="1" si="7"/>
        <v>2.2673996134399999</v>
      </c>
      <c r="U48" s="478">
        <f t="shared" ca="1" si="7"/>
        <v>2.5060732569600002</v>
      </c>
      <c r="V48" s="478">
        <f t="shared" ca="1" si="7"/>
        <v>3.1027573657600009</v>
      </c>
      <c r="W48" s="478">
        <f t="shared" ca="1" si="7"/>
        <v>6.2055147315200019</v>
      </c>
      <c r="X48" s="478">
        <f t="shared" ca="1" si="8"/>
        <v>2.1390875776800002</v>
      </c>
      <c r="Y48" s="478">
        <f t="shared" ca="1" si="8"/>
        <v>2.3642546911200006</v>
      </c>
      <c r="Z48" s="478">
        <f t="shared" ca="1" si="8"/>
        <v>2.9271724747200003</v>
      </c>
      <c r="AA48" s="478">
        <f t="shared" ca="1" si="8"/>
        <v>3.6026738150400011</v>
      </c>
      <c r="AB48" s="478">
        <f t="shared" ca="1" si="8"/>
        <v>9.0066845376</v>
      </c>
      <c r="AC48" s="478">
        <f t="shared" ca="1" si="8"/>
        <v>9.0066845376</v>
      </c>
      <c r="AD48" s="478">
        <f t="shared" ca="1" si="8"/>
        <v>9.0066845376</v>
      </c>
      <c r="AE48" s="472"/>
      <c r="AF48" s="472" t="s">
        <v>107</v>
      </c>
      <c r="AG48" s="471">
        <f t="shared" ca="1" si="9"/>
        <v>0.66652288043499996</v>
      </c>
      <c r="AH48" s="471">
        <f t="shared" ca="1" si="10"/>
        <v>1.80913353261</v>
      </c>
      <c r="AI48" s="471">
        <f t="shared" ca="1" si="11"/>
        <v>1.9995686413060001</v>
      </c>
      <c r="AJ48" s="471">
        <f t="shared" ca="1" si="12"/>
        <v>1.80913353261</v>
      </c>
      <c r="AK48" s="471">
        <f t="shared" ca="1" si="13"/>
        <v>1.80913353261</v>
      </c>
      <c r="AL48" s="471">
        <f t="shared" ca="1" si="14"/>
        <v>1.9995686413060001</v>
      </c>
      <c r="AM48" s="471">
        <f t="shared" ca="1" si="15"/>
        <v>2.4756564130449998</v>
      </c>
      <c r="AN48" s="471">
        <f t="shared" ca="1" si="16"/>
        <v>4.9513128260909998</v>
      </c>
      <c r="AO48" s="471">
        <f t="shared" ca="1" si="17"/>
        <v>1.706754752463</v>
      </c>
      <c r="AP48" s="471">
        <f t="shared" ca="1" si="18"/>
        <v>1.886413147459</v>
      </c>
      <c r="AQ48" s="471">
        <f t="shared" ca="1" si="19"/>
        <v>2.3355591349489999</v>
      </c>
      <c r="AR48" s="471">
        <f t="shared" ca="1" si="20"/>
        <v>2.8745343199370001</v>
      </c>
      <c r="AS48" s="471">
        <f t="shared" ca="1" si="21"/>
        <v>7.1863357998420003</v>
      </c>
      <c r="AT48" s="471">
        <f t="shared" ca="1" si="22"/>
        <v>7.1863357998420003</v>
      </c>
      <c r="AU48" s="471">
        <f t="shared" ca="1" si="23"/>
        <v>7.1863357998420003</v>
      </c>
      <c r="AW48" s="472">
        <v>45.731341999999998</v>
      </c>
      <c r="AX48" s="473">
        <f t="shared" ca="1" si="24"/>
        <v>47.882298754346998</v>
      </c>
      <c r="AY48" s="258">
        <f t="shared" ca="1" si="25"/>
        <v>-2.1509567543469998</v>
      </c>
    </row>
    <row r="49" spans="2:51" x14ac:dyDescent="0.2">
      <c r="B49" s="240">
        <v>19</v>
      </c>
      <c r="C49" s="240" t="s">
        <v>109</v>
      </c>
      <c r="D49" s="240" t="s">
        <v>110</v>
      </c>
      <c r="E49" s="240">
        <v>19</v>
      </c>
      <c r="F49" s="240" t="s">
        <v>33</v>
      </c>
      <c r="G49" s="240" t="s">
        <v>508</v>
      </c>
      <c r="H49" s="475">
        <f>IF(ISTEXT(VLOOKUP($C49,Exch!$D$11:$M$230,H$24,FALSE))=FALSE,VLOOKUP($C49,Exch!$D$11:$M$230,H$24,FALSE),VLOOKUP($C49,Exch!$D$11:$M$230,8,FALSE))</f>
        <v>160.1822262</v>
      </c>
      <c r="J49" s="240">
        <v>73</v>
      </c>
      <c r="K49" s="470">
        <f t="shared" ca="1" si="5"/>
        <v>1.03</v>
      </c>
      <c r="L49" s="470">
        <f t="shared" ca="1" si="5"/>
        <v>1.03</v>
      </c>
      <c r="M49" s="470">
        <f t="shared" ca="1" si="5"/>
        <v>1.03</v>
      </c>
      <c r="N49" s="162"/>
      <c r="O49" s="240" t="s">
        <v>109</v>
      </c>
      <c r="P49" s="478">
        <f t="shared" ca="1" si="6"/>
        <v>143.20418611200006</v>
      </c>
      <c r="Q49" s="478">
        <f t="shared" ca="1" si="6"/>
        <v>143.20418611200006</v>
      </c>
      <c r="R49" s="478">
        <f t="shared" ca="1" si="6"/>
        <v>167.07155046400001</v>
      </c>
      <c r="S49" s="478">
        <f t="shared" ca="1" si="7"/>
        <v>143.20418611200006</v>
      </c>
      <c r="T49" s="478">
        <f t="shared" ca="1" si="7"/>
        <v>143.20418611200006</v>
      </c>
      <c r="U49" s="478">
        <f t="shared" ca="1" si="7"/>
        <v>167.07155046400001</v>
      </c>
      <c r="V49" s="478">
        <f t="shared" ca="1" si="7"/>
        <v>298.34205440000011</v>
      </c>
      <c r="W49" s="478">
        <f t="shared" ca="1" si="7"/>
        <v>477.34728704000003</v>
      </c>
      <c r="X49" s="478">
        <f t="shared" ca="1" si="8"/>
        <v>135.10026806400003</v>
      </c>
      <c r="Y49" s="478">
        <f t="shared" ca="1" si="8"/>
        <v>135.10026806400003</v>
      </c>
      <c r="Z49" s="478">
        <f t="shared" ca="1" si="8"/>
        <v>157.61697940799999</v>
      </c>
      <c r="AA49" s="478">
        <f t="shared" ca="1" si="8"/>
        <v>281.45889180000006</v>
      </c>
      <c r="AB49" s="478">
        <f t="shared" ca="1" si="8"/>
        <v>450.33422688000007</v>
      </c>
      <c r="AC49" s="478">
        <f t="shared" ca="1" si="8"/>
        <v>675.50134032000017</v>
      </c>
      <c r="AD49" s="478">
        <f t="shared" ca="1" si="8"/>
        <v>979.4769434640001</v>
      </c>
      <c r="AE49" s="472"/>
      <c r="AF49" s="472" t="s">
        <v>109</v>
      </c>
      <c r="AG49" s="471">
        <f t="shared" ca="1" si="9"/>
        <v>0.89400796523600001</v>
      </c>
      <c r="AH49" s="471">
        <f t="shared" ca="1" si="10"/>
        <v>0.89400796523600001</v>
      </c>
      <c r="AI49" s="471">
        <f t="shared" ca="1" si="11"/>
        <v>1.0430092927750001</v>
      </c>
      <c r="AJ49" s="471">
        <f t="shared" ca="1" si="12"/>
        <v>0.89400796523600001</v>
      </c>
      <c r="AK49" s="471">
        <f t="shared" ca="1" si="13"/>
        <v>0.89400796523600001</v>
      </c>
      <c r="AL49" s="471">
        <f t="shared" ca="1" si="14"/>
        <v>1.0430092927750001</v>
      </c>
      <c r="AM49" s="471">
        <f t="shared" ca="1" si="15"/>
        <v>1.862516594241</v>
      </c>
      <c r="AN49" s="471">
        <f t="shared" ca="1" si="16"/>
        <v>2.980026550786</v>
      </c>
      <c r="AO49" s="471">
        <f t="shared" ca="1" si="17"/>
        <v>0.84341609720999999</v>
      </c>
      <c r="AP49" s="471">
        <f t="shared" ca="1" si="18"/>
        <v>0.84341609720999999</v>
      </c>
      <c r="AQ49" s="471">
        <f t="shared" ca="1" si="19"/>
        <v>0.98398544674499999</v>
      </c>
      <c r="AR49" s="471">
        <f t="shared" ca="1" si="20"/>
        <v>1.7571168691870001</v>
      </c>
      <c r="AS49" s="471">
        <f t="shared" ca="1" si="21"/>
        <v>2.8113869907</v>
      </c>
      <c r="AT49" s="471">
        <f t="shared" ca="1" si="22"/>
        <v>4.2170804860500004</v>
      </c>
      <c r="AU49" s="471">
        <f t="shared" ca="1" si="23"/>
        <v>6.1147667047720002</v>
      </c>
      <c r="AW49" s="472">
        <v>23.479606000000004</v>
      </c>
      <c r="AX49" s="473">
        <f t="shared" ca="1" si="24"/>
        <v>28.075762283395001</v>
      </c>
      <c r="AY49" s="258">
        <f t="shared" ca="1" si="25"/>
        <v>-4.5961562833949969</v>
      </c>
    </row>
    <row r="50" spans="2:51" x14ac:dyDescent="0.2">
      <c r="B50" s="240">
        <v>20</v>
      </c>
      <c r="C50" s="240" t="s">
        <v>111</v>
      </c>
      <c r="D50" s="240" t="s">
        <v>112</v>
      </c>
      <c r="E50" s="240">
        <v>20</v>
      </c>
      <c r="F50" s="240" t="s">
        <v>33</v>
      </c>
      <c r="G50" s="240" t="s">
        <v>503</v>
      </c>
      <c r="H50" s="475">
        <f>IF(ISTEXT(VLOOKUP($C50,Exch!$D$11:$M$230,H$24,FALSE))=FALSE,VLOOKUP($C50,Exch!$D$11:$M$230,H$24,FALSE),VLOOKUP($C50,Exch!$D$11:$M$230,8,FALSE))</f>
        <v>1.377737472</v>
      </c>
      <c r="J50" s="240">
        <v>73</v>
      </c>
      <c r="K50" s="470">
        <f t="shared" ca="1" si="5"/>
        <v>1.03</v>
      </c>
      <c r="L50" s="470">
        <f t="shared" ca="1" si="5"/>
        <v>1.03</v>
      </c>
      <c r="M50" s="470">
        <f t="shared" ca="1" si="5"/>
        <v>1.03</v>
      </c>
      <c r="N50" s="162"/>
      <c r="O50" s="240" t="s">
        <v>111</v>
      </c>
      <c r="P50" s="478">
        <f t="shared" ca="1" si="6"/>
        <v>1.1933682176000002</v>
      </c>
      <c r="Q50" s="478">
        <f t="shared" ca="1" si="6"/>
        <v>1.1933682176000002</v>
      </c>
      <c r="R50" s="478">
        <f t="shared" ca="1" si="6"/>
        <v>1.1933682176000002</v>
      </c>
      <c r="S50" s="478">
        <f t="shared" ca="1" si="7"/>
        <v>2.3867364352000005</v>
      </c>
      <c r="T50" s="478">
        <f t="shared" ca="1" si="7"/>
        <v>2.3867364352000005</v>
      </c>
      <c r="U50" s="478">
        <f t="shared" ca="1" si="7"/>
        <v>2.3867364352000005</v>
      </c>
      <c r="V50" s="478">
        <f t="shared" ca="1" si="7"/>
        <v>2.3867364352000005</v>
      </c>
      <c r="W50" s="478">
        <f t="shared" ca="1" si="7"/>
        <v>2.3867364352000005</v>
      </c>
      <c r="X50" s="478">
        <f t="shared" ca="1" si="8"/>
        <v>10.132520104800001</v>
      </c>
      <c r="Y50" s="478">
        <f t="shared" ca="1" si="8"/>
        <v>10.132520104800001</v>
      </c>
      <c r="Z50" s="478">
        <f t="shared" ca="1" si="8"/>
        <v>10.132520104800001</v>
      </c>
      <c r="AA50" s="478">
        <f t="shared" ca="1" si="8"/>
        <v>10.132520104800001</v>
      </c>
      <c r="AB50" s="478">
        <f t="shared" ca="1" si="8"/>
        <v>10.132520104800001</v>
      </c>
      <c r="AC50" s="478">
        <f t="shared" ca="1" si="8"/>
        <v>10.132520104800001</v>
      </c>
      <c r="AD50" s="478">
        <f t="shared" ca="1" si="8"/>
        <v>10.132520104800001</v>
      </c>
      <c r="AE50" s="472"/>
      <c r="AF50" s="472" t="s">
        <v>111</v>
      </c>
      <c r="AG50" s="471">
        <f t="shared" ca="1" si="9"/>
        <v>0.86617969087199997</v>
      </c>
      <c r="AH50" s="471">
        <f t="shared" ca="1" si="10"/>
        <v>0.86617969087199997</v>
      </c>
      <c r="AI50" s="471">
        <f t="shared" ca="1" si="11"/>
        <v>0.86617969087199997</v>
      </c>
      <c r="AJ50" s="471">
        <f t="shared" ca="1" si="12"/>
        <v>1.7323593817439999</v>
      </c>
      <c r="AK50" s="471">
        <f t="shared" ca="1" si="13"/>
        <v>1.7323593817439999</v>
      </c>
      <c r="AL50" s="471">
        <f t="shared" ca="1" si="14"/>
        <v>1.7323593817439999</v>
      </c>
      <c r="AM50" s="471">
        <f t="shared" ca="1" si="15"/>
        <v>1.7323593817439999</v>
      </c>
      <c r="AN50" s="471">
        <f t="shared" ca="1" si="16"/>
        <v>1.7323593817439999</v>
      </c>
      <c r="AO50" s="471">
        <f t="shared" ca="1" si="17"/>
        <v>7.3544636120630003</v>
      </c>
      <c r="AP50" s="471">
        <f t="shared" ca="1" si="18"/>
        <v>7.3544636120630003</v>
      </c>
      <c r="AQ50" s="471">
        <f t="shared" ca="1" si="19"/>
        <v>7.3544636120630003</v>
      </c>
      <c r="AR50" s="471">
        <f t="shared" ca="1" si="20"/>
        <v>7.3544636120630003</v>
      </c>
      <c r="AS50" s="471">
        <f t="shared" ca="1" si="21"/>
        <v>7.3544636120630003</v>
      </c>
      <c r="AT50" s="471">
        <f t="shared" ca="1" si="22"/>
        <v>7.3544636120630003</v>
      </c>
      <c r="AU50" s="471">
        <f t="shared" ca="1" si="23"/>
        <v>7.3544636120630003</v>
      </c>
      <c r="AW50" s="472">
        <v>55.221137999999996</v>
      </c>
      <c r="AX50" s="473">
        <f t="shared" ca="1" si="24"/>
        <v>62.741581265777</v>
      </c>
      <c r="AY50" s="258">
        <f t="shared" ca="1" si="25"/>
        <v>-7.5204432657770042</v>
      </c>
    </row>
    <row r="51" spans="2:51" x14ac:dyDescent="0.2">
      <c r="B51" s="240">
        <v>21</v>
      </c>
      <c r="C51" s="240" t="s">
        <v>113</v>
      </c>
      <c r="D51" s="240" t="s">
        <v>114</v>
      </c>
      <c r="E51" s="240">
        <v>21</v>
      </c>
      <c r="F51" s="240" t="s">
        <v>33</v>
      </c>
      <c r="G51" s="240" t="s">
        <v>499</v>
      </c>
      <c r="H51" s="475">
        <f>IF(ISTEXT(VLOOKUP($C51,Exch!$D$11:$M$230,H$24,FALSE))=FALSE,VLOOKUP($C51,Exch!$D$11:$M$230,H$24,FALSE),VLOOKUP($C51,Exch!$D$11:$M$230,8,FALSE))</f>
        <v>1.25330694090271</v>
      </c>
      <c r="J51" s="240">
        <v>73</v>
      </c>
      <c r="K51" s="470">
        <f t="shared" ca="1" si="5"/>
        <v>1.03</v>
      </c>
      <c r="L51" s="470">
        <f t="shared" ca="1" si="5"/>
        <v>1.03</v>
      </c>
      <c r="M51" s="470">
        <f t="shared" ca="1" si="5"/>
        <v>1.03</v>
      </c>
      <c r="N51" s="162"/>
      <c r="O51" s="240" t="s">
        <v>113</v>
      </c>
      <c r="P51" s="478">
        <f t="shared" ca="1" si="6"/>
        <v>0.71602093056000016</v>
      </c>
      <c r="Q51" s="478">
        <f t="shared" ca="1" si="6"/>
        <v>0.71602093056000016</v>
      </c>
      <c r="R51" s="478">
        <f t="shared" ca="1" si="6"/>
        <v>0.71602093056000016</v>
      </c>
      <c r="S51" s="478">
        <f t="shared" ca="1" si="7"/>
        <v>1.4320418611200003</v>
      </c>
      <c r="T51" s="478">
        <f t="shared" ca="1" si="7"/>
        <v>1.4320418611200003</v>
      </c>
      <c r="U51" s="478">
        <f t="shared" ca="1" si="7"/>
        <v>1.4320418611200003</v>
      </c>
      <c r="V51" s="478">
        <f t="shared" ca="1" si="7"/>
        <v>1.6707155046400002</v>
      </c>
      <c r="W51" s="478">
        <f t="shared" ca="1" si="7"/>
        <v>1.9093891481600007</v>
      </c>
      <c r="X51" s="478">
        <f t="shared" ca="1" si="8"/>
        <v>2.4768382478400008</v>
      </c>
      <c r="Y51" s="478">
        <f t="shared" ca="1" si="8"/>
        <v>2.4768382478400008</v>
      </c>
      <c r="Z51" s="478">
        <f t="shared" ca="1" si="8"/>
        <v>2.4768382478400008</v>
      </c>
      <c r="AA51" s="478">
        <f t="shared" ca="1" si="8"/>
        <v>2.4768382478400008</v>
      </c>
      <c r="AB51" s="478">
        <f t="shared" ca="1" si="8"/>
        <v>2.4768382478400008</v>
      </c>
      <c r="AC51" s="478">
        <f t="shared" ca="1" si="8"/>
        <v>2.4768382478400008</v>
      </c>
      <c r="AD51" s="478">
        <f t="shared" ca="1" si="8"/>
        <v>3.3775067016000002</v>
      </c>
      <c r="AE51" s="472"/>
      <c r="AF51" s="472" t="s">
        <v>113</v>
      </c>
      <c r="AG51" s="471">
        <f t="shared" ca="1" si="9"/>
        <v>0.57130532608700002</v>
      </c>
      <c r="AH51" s="471">
        <f t="shared" ca="1" si="10"/>
        <v>0.57130532608700002</v>
      </c>
      <c r="AI51" s="471">
        <f t="shared" ca="1" si="11"/>
        <v>0.57130532608700002</v>
      </c>
      <c r="AJ51" s="471">
        <f t="shared" ca="1" si="12"/>
        <v>1.1426106521749999</v>
      </c>
      <c r="AK51" s="471">
        <f t="shared" ca="1" si="13"/>
        <v>1.1426106521749999</v>
      </c>
      <c r="AL51" s="471">
        <f t="shared" ca="1" si="14"/>
        <v>1.1426106521749999</v>
      </c>
      <c r="AM51" s="471">
        <f t="shared" ca="1" si="15"/>
        <v>1.333045760871</v>
      </c>
      <c r="AN51" s="471">
        <f t="shared" ca="1" si="16"/>
        <v>1.523480869566</v>
      </c>
      <c r="AO51" s="471">
        <f t="shared" ca="1" si="17"/>
        <v>1.9762423449569999</v>
      </c>
      <c r="AP51" s="471">
        <f t="shared" ca="1" si="18"/>
        <v>1.9762423449569999</v>
      </c>
      <c r="AQ51" s="471">
        <f t="shared" ca="1" si="19"/>
        <v>1.9762423449569999</v>
      </c>
      <c r="AR51" s="471">
        <f t="shared" ca="1" si="20"/>
        <v>1.9762423449569999</v>
      </c>
      <c r="AS51" s="471">
        <f t="shared" ca="1" si="21"/>
        <v>1.9762423449569999</v>
      </c>
      <c r="AT51" s="471">
        <f t="shared" ca="1" si="22"/>
        <v>1.9762423449569999</v>
      </c>
      <c r="AU51" s="471">
        <f t="shared" ca="1" si="23"/>
        <v>2.6948759249409999</v>
      </c>
      <c r="AW51" s="472">
        <v>21.546779999999998</v>
      </c>
      <c r="AX51" s="473">
        <f t="shared" ca="1" si="24"/>
        <v>22.550604559906006</v>
      </c>
      <c r="AY51" s="258">
        <f t="shared" ca="1" si="25"/>
        <v>-1.0038245599060076</v>
      </c>
    </row>
    <row r="52" spans="2:51" x14ac:dyDescent="0.2">
      <c r="B52" s="240">
        <v>22</v>
      </c>
      <c r="C52" s="240" t="s">
        <v>115</v>
      </c>
      <c r="D52" s="240" t="s">
        <v>116</v>
      </c>
      <c r="E52" s="240">
        <v>22</v>
      </c>
      <c r="F52" s="240" t="s">
        <v>33</v>
      </c>
      <c r="G52" s="240" t="s">
        <v>499</v>
      </c>
      <c r="H52" s="475">
        <f>IF(ISTEXT(VLOOKUP($C52,Exch!$D$11:$M$230,H$24,FALSE))=FALSE,VLOOKUP($C52,Exch!$D$11:$M$230,H$24,FALSE),VLOOKUP($C52,Exch!$D$11:$M$230,8,FALSE))</f>
        <v>1.25330694090271</v>
      </c>
      <c r="J52" s="240">
        <v>73</v>
      </c>
      <c r="K52" s="470">
        <f t="shared" ca="1" si="5"/>
        <v>1.03</v>
      </c>
      <c r="L52" s="470">
        <f t="shared" ca="1" si="5"/>
        <v>1.03</v>
      </c>
      <c r="M52" s="470">
        <f t="shared" ca="1" si="5"/>
        <v>1.03</v>
      </c>
      <c r="N52" s="162"/>
      <c r="O52" s="240" t="s">
        <v>115</v>
      </c>
      <c r="P52" s="478">
        <f t="shared" ca="1" si="6"/>
        <v>0.76375565926400013</v>
      </c>
      <c r="Q52" s="478">
        <f t="shared" ca="1" si="6"/>
        <v>1.2411029463040004</v>
      </c>
      <c r="R52" s="478">
        <f t="shared" ca="1" si="6"/>
        <v>1.8497207372800004</v>
      </c>
      <c r="S52" s="478">
        <f t="shared" ca="1" si="7"/>
        <v>0.76375565926400013</v>
      </c>
      <c r="T52" s="478">
        <f t="shared" ca="1" si="7"/>
        <v>1.2411029463040004</v>
      </c>
      <c r="U52" s="478">
        <f t="shared" ca="1" si="7"/>
        <v>1.8497207372800004</v>
      </c>
      <c r="V52" s="478">
        <f t="shared" ca="1" si="7"/>
        <v>3.0311552727040003</v>
      </c>
      <c r="W52" s="478">
        <f t="shared" ca="1" si="7"/>
        <v>4.1171203507200005</v>
      </c>
      <c r="X52" s="478">
        <f t="shared" ca="1" si="8"/>
        <v>0.72053476300800012</v>
      </c>
      <c r="Y52" s="478">
        <f t="shared" ca="1" si="8"/>
        <v>1.170868989888</v>
      </c>
      <c r="Z52" s="478">
        <f t="shared" ca="1" si="8"/>
        <v>1.7450451291600002</v>
      </c>
      <c r="AA52" s="478">
        <f t="shared" ca="1" si="8"/>
        <v>2.8596223406880004</v>
      </c>
      <c r="AB52" s="478">
        <f t="shared" ca="1" si="8"/>
        <v>3.8841327068400004</v>
      </c>
      <c r="AC52" s="478">
        <f t="shared" ca="1" si="8"/>
        <v>5.0437433410560004</v>
      </c>
      <c r="AD52" s="478">
        <f t="shared" ca="1" si="8"/>
        <v>6.5073295784159999</v>
      </c>
      <c r="AE52" s="472"/>
      <c r="AF52" s="472" t="s">
        <v>115</v>
      </c>
      <c r="AG52" s="471">
        <f t="shared" ca="1" si="9"/>
        <v>0.60939234782700002</v>
      </c>
      <c r="AH52" s="471">
        <f t="shared" ca="1" si="10"/>
        <v>0.99026256521800005</v>
      </c>
      <c r="AI52" s="471">
        <f t="shared" ca="1" si="11"/>
        <v>1.4758720923919999</v>
      </c>
      <c r="AJ52" s="471">
        <f t="shared" ca="1" si="12"/>
        <v>0.60939234782700002</v>
      </c>
      <c r="AK52" s="471">
        <f t="shared" ca="1" si="13"/>
        <v>0.99026256521800005</v>
      </c>
      <c r="AL52" s="471">
        <f t="shared" ca="1" si="14"/>
        <v>1.4758720923919999</v>
      </c>
      <c r="AM52" s="471">
        <f t="shared" ca="1" si="15"/>
        <v>2.418525880437</v>
      </c>
      <c r="AN52" s="471">
        <f t="shared" ca="1" si="16"/>
        <v>3.2850056250019999</v>
      </c>
      <c r="AO52" s="471">
        <f t="shared" ca="1" si="17"/>
        <v>0.57490686398699997</v>
      </c>
      <c r="AP52" s="471">
        <f t="shared" ca="1" si="18"/>
        <v>0.93422365397999996</v>
      </c>
      <c r="AQ52" s="471">
        <f t="shared" ca="1" si="19"/>
        <v>1.392352561219</v>
      </c>
      <c r="AR52" s="471">
        <f t="shared" ca="1" si="20"/>
        <v>2.2816616164500001</v>
      </c>
      <c r="AS52" s="471">
        <f t="shared" ca="1" si="21"/>
        <v>3.099107313682</v>
      </c>
      <c r="AT52" s="471">
        <f t="shared" ca="1" si="22"/>
        <v>4.0243480479120004</v>
      </c>
      <c r="AU52" s="471">
        <f t="shared" ca="1" si="23"/>
        <v>5.1921276153860001</v>
      </c>
      <c r="AW52" s="472">
        <v>27.993627999999998</v>
      </c>
      <c r="AX52" s="473">
        <f t="shared" ca="1" si="24"/>
        <v>29.353313188928997</v>
      </c>
      <c r="AY52" s="258">
        <f t="shared" ca="1" si="25"/>
        <v>-1.3596851889289994</v>
      </c>
    </row>
    <row r="53" spans="2:51" x14ac:dyDescent="0.2">
      <c r="B53" s="240">
        <v>23</v>
      </c>
      <c r="C53" s="240" t="s">
        <v>117</v>
      </c>
      <c r="D53" s="240" t="s">
        <v>118</v>
      </c>
      <c r="E53" s="240">
        <v>23</v>
      </c>
      <c r="F53" s="240" t="s">
        <v>33</v>
      </c>
      <c r="G53" s="240" t="s">
        <v>509</v>
      </c>
      <c r="H53" s="475">
        <f>IF(ISTEXT(VLOOKUP($C53,Exch!$D$11:$M$230,H$24,FALSE))=FALSE,VLOOKUP($C53,Exch!$D$11:$M$230,H$24,FALSE),VLOOKUP($C53,Exch!$D$11:$M$230,8,FALSE))</f>
        <v>142.53159153600001</v>
      </c>
      <c r="J53" s="240">
        <v>73</v>
      </c>
      <c r="K53" s="470">
        <f t="shared" ca="1" si="5"/>
        <v>1.03</v>
      </c>
      <c r="L53" s="470">
        <f t="shared" ca="1" si="5"/>
        <v>1.03</v>
      </c>
      <c r="M53" s="470">
        <f t="shared" ca="1" si="5"/>
        <v>1.03</v>
      </c>
      <c r="N53" s="162"/>
      <c r="O53" s="240" t="s">
        <v>117</v>
      </c>
      <c r="P53" s="478">
        <f t="shared" ca="1" si="6"/>
        <v>89.502616320000016</v>
      </c>
      <c r="Q53" s="478">
        <f t="shared" ca="1" si="6"/>
        <v>143.20418611200006</v>
      </c>
      <c r="R53" s="478">
        <f t="shared" ca="1" si="6"/>
        <v>214.80627916800003</v>
      </c>
      <c r="S53" s="478">
        <f t="shared" ca="1" si="7"/>
        <v>89.502616320000016</v>
      </c>
      <c r="T53" s="478">
        <f t="shared" ca="1" si="7"/>
        <v>143.20418611200006</v>
      </c>
      <c r="U53" s="478">
        <f t="shared" ca="1" si="7"/>
        <v>214.80627916800003</v>
      </c>
      <c r="V53" s="478">
        <f t="shared" ca="1" si="7"/>
        <v>387.84467072000007</v>
      </c>
      <c r="W53" s="478">
        <f t="shared" ca="1" si="7"/>
        <v>560.88306227200007</v>
      </c>
      <c r="X53" s="478">
        <f t="shared" ca="1" si="8"/>
        <v>84.437667540000021</v>
      </c>
      <c r="Y53" s="478">
        <f t="shared" ca="1" si="8"/>
        <v>135.10026806400003</v>
      </c>
      <c r="Z53" s="478">
        <f t="shared" ca="1" si="8"/>
        <v>202.65040209599999</v>
      </c>
      <c r="AA53" s="478">
        <f t="shared" ca="1" si="8"/>
        <v>365.89655934000007</v>
      </c>
      <c r="AB53" s="478">
        <f t="shared" ca="1" si="8"/>
        <v>529.14271658400014</v>
      </c>
      <c r="AC53" s="478">
        <f t="shared" ca="1" si="8"/>
        <v>619.20956196000009</v>
      </c>
      <c r="AD53" s="478">
        <f t="shared" ca="1" si="8"/>
        <v>759.93900785999995</v>
      </c>
      <c r="AE53" s="472"/>
      <c r="AF53" s="472" t="s">
        <v>117</v>
      </c>
      <c r="AG53" s="471">
        <f t="shared" ca="1" si="9"/>
        <v>0.62794932236099998</v>
      </c>
      <c r="AH53" s="471">
        <f t="shared" ca="1" si="10"/>
        <v>1.004718915777</v>
      </c>
      <c r="AI53" s="471">
        <f t="shared" ca="1" si="11"/>
        <v>1.507078373665</v>
      </c>
      <c r="AJ53" s="471">
        <f t="shared" ca="1" si="12"/>
        <v>0.62794932236099998</v>
      </c>
      <c r="AK53" s="471">
        <f t="shared" ca="1" si="13"/>
        <v>1.004718915777</v>
      </c>
      <c r="AL53" s="471">
        <f t="shared" ca="1" si="14"/>
        <v>1.507078373665</v>
      </c>
      <c r="AM53" s="471">
        <f t="shared" ca="1" si="15"/>
        <v>2.7211137302289998</v>
      </c>
      <c r="AN53" s="471">
        <f t="shared" ca="1" si="16"/>
        <v>3.9351490867929999</v>
      </c>
      <c r="AO53" s="471">
        <f t="shared" ca="1" si="17"/>
        <v>0.59241370021899997</v>
      </c>
      <c r="AP53" s="471">
        <f t="shared" ca="1" si="18"/>
        <v>0.94786192035100003</v>
      </c>
      <c r="AQ53" s="471">
        <f t="shared" ca="1" si="19"/>
        <v>1.4217928805269999</v>
      </c>
      <c r="AR53" s="471">
        <f t="shared" ca="1" si="20"/>
        <v>2.5671260342840001</v>
      </c>
      <c r="AS53" s="471">
        <f t="shared" ca="1" si="21"/>
        <v>3.7124591880410001</v>
      </c>
      <c r="AT53" s="471">
        <f t="shared" ca="1" si="22"/>
        <v>4.3443671349419999</v>
      </c>
      <c r="AU53" s="471">
        <f t="shared" ca="1" si="23"/>
        <v>5.3317233019739998</v>
      </c>
      <c r="AW53" s="472">
        <v>28.412653999999996</v>
      </c>
      <c r="AX53" s="473">
        <f t="shared" ca="1" si="24"/>
        <v>31.853500200966003</v>
      </c>
      <c r="AY53" s="258">
        <f t="shared" ca="1" si="25"/>
        <v>-3.440846200966007</v>
      </c>
    </row>
    <row r="54" spans="2:51" x14ac:dyDescent="0.2">
      <c r="B54" s="240">
        <v>24</v>
      </c>
      <c r="C54" s="240" t="s">
        <v>119</v>
      </c>
      <c r="D54" s="240" t="s">
        <v>120</v>
      </c>
      <c r="E54" s="240">
        <v>24</v>
      </c>
      <c r="F54" s="240" t="s">
        <v>33</v>
      </c>
      <c r="G54" s="240" t="s">
        <v>499</v>
      </c>
      <c r="H54" s="475">
        <f>IF(ISTEXT(VLOOKUP($C54,Exch!$D$11:$M$230,H$24,FALSE))=FALSE,VLOOKUP($C54,Exch!$D$11:$M$230,H$24,FALSE),VLOOKUP($C54,Exch!$D$11:$M$230,8,FALSE))</f>
        <v>1.25330694090271</v>
      </c>
      <c r="J54" s="240">
        <v>73</v>
      </c>
      <c r="K54" s="470">
        <f t="shared" ca="1" si="5"/>
        <v>1.03</v>
      </c>
      <c r="L54" s="470">
        <f t="shared" ca="1" si="5"/>
        <v>1.03</v>
      </c>
      <c r="M54" s="470">
        <f t="shared" ca="1" si="5"/>
        <v>1.03</v>
      </c>
      <c r="N54" s="162"/>
      <c r="O54" s="240" t="s">
        <v>119</v>
      </c>
      <c r="P54" s="478">
        <f t="shared" ca="1" si="6"/>
        <v>0.76375565926400013</v>
      </c>
      <c r="Q54" s="478">
        <f t="shared" ca="1" si="6"/>
        <v>1.5275113185280003</v>
      </c>
      <c r="R54" s="478">
        <f t="shared" ca="1" si="6"/>
        <v>2.2912669777920001</v>
      </c>
      <c r="S54" s="478">
        <f t="shared" ca="1" si="7"/>
        <v>0.76375565926400013</v>
      </c>
      <c r="T54" s="478">
        <f t="shared" ca="1" si="7"/>
        <v>1.5275113185280003</v>
      </c>
      <c r="U54" s="478">
        <f t="shared" ca="1" si="7"/>
        <v>2.2912669777920001</v>
      </c>
      <c r="V54" s="478">
        <f t="shared" ca="1" si="7"/>
        <v>3.0550226370560005</v>
      </c>
      <c r="W54" s="478">
        <f t="shared" ca="1" si="7"/>
        <v>4.5825339555840001</v>
      </c>
      <c r="X54" s="478">
        <f t="shared" ca="1" si="8"/>
        <v>0.72053476300800012</v>
      </c>
      <c r="Y54" s="478">
        <f t="shared" ca="1" si="8"/>
        <v>1.4410695260160002</v>
      </c>
      <c r="Z54" s="478">
        <f t="shared" ca="1" si="8"/>
        <v>2.1616042890240004</v>
      </c>
      <c r="AA54" s="478">
        <f t="shared" ca="1" si="8"/>
        <v>2.8821390520320005</v>
      </c>
      <c r="AB54" s="478">
        <f t="shared" ca="1" si="8"/>
        <v>4.3232085780480007</v>
      </c>
      <c r="AC54" s="478">
        <f t="shared" ca="1" si="8"/>
        <v>4.3232085780480007</v>
      </c>
      <c r="AD54" s="478">
        <f t="shared" ca="1" si="8"/>
        <v>4.3232085780480007</v>
      </c>
      <c r="AE54" s="472"/>
      <c r="AF54" s="472" t="s">
        <v>119</v>
      </c>
      <c r="AG54" s="471">
        <f t="shared" ca="1" si="9"/>
        <v>0.60939234782700002</v>
      </c>
      <c r="AH54" s="471">
        <f t="shared" ca="1" si="10"/>
        <v>1.218784695653</v>
      </c>
      <c r="AI54" s="471">
        <f t="shared" ca="1" si="11"/>
        <v>1.82817704348</v>
      </c>
      <c r="AJ54" s="471">
        <f t="shared" ca="1" si="12"/>
        <v>0.60939234782700002</v>
      </c>
      <c r="AK54" s="471">
        <f t="shared" ca="1" si="13"/>
        <v>1.218784695653</v>
      </c>
      <c r="AL54" s="471">
        <f t="shared" ca="1" si="14"/>
        <v>1.82817704348</v>
      </c>
      <c r="AM54" s="471">
        <f t="shared" ca="1" si="15"/>
        <v>2.4375693913059999</v>
      </c>
      <c r="AN54" s="471">
        <f t="shared" ca="1" si="16"/>
        <v>3.6563540869589999</v>
      </c>
      <c r="AO54" s="471">
        <f t="shared" ca="1" si="17"/>
        <v>0.57490686398699997</v>
      </c>
      <c r="AP54" s="471">
        <f t="shared" ca="1" si="18"/>
        <v>1.149813727975</v>
      </c>
      <c r="AQ54" s="471">
        <f t="shared" ca="1" si="19"/>
        <v>1.7247205919619999</v>
      </c>
      <c r="AR54" s="471">
        <f t="shared" ca="1" si="20"/>
        <v>2.2996274559500001</v>
      </c>
      <c r="AS54" s="471">
        <f t="shared" ca="1" si="21"/>
        <v>3.4494411839239998</v>
      </c>
      <c r="AT54" s="471">
        <f t="shared" ca="1" si="22"/>
        <v>3.4494411839239998</v>
      </c>
      <c r="AU54" s="471">
        <f t="shared" ca="1" si="23"/>
        <v>3.4494411839239998</v>
      </c>
      <c r="AW54" s="472">
        <v>28.082741999999996</v>
      </c>
      <c r="AX54" s="473">
        <f t="shared" ca="1" si="24"/>
        <v>29.504023843831</v>
      </c>
      <c r="AY54" s="258">
        <f t="shared" ca="1" si="25"/>
        <v>-1.4212818438310038</v>
      </c>
    </row>
    <row r="55" spans="2:51" x14ac:dyDescent="0.2">
      <c r="B55" s="240">
        <v>25</v>
      </c>
      <c r="C55" s="240" t="s">
        <v>121</v>
      </c>
      <c r="D55" s="240" t="s">
        <v>122</v>
      </c>
      <c r="E55" s="240">
        <v>25</v>
      </c>
      <c r="F55" s="240" t="s">
        <v>33</v>
      </c>
      <c r="G55" s="240" t="s">
        <v>510</v>
      </c>
      <c r="H55" s="475">
        <f>IF(ISTEXT(VLOOKUP($C55,Exch!$D$11:$M$230,H$24,FALSE))=FALSE,VLOOKUP($C55,Exch!$D$11:$M$230,H$24,FALSE),VLOOKUP($C55,Exch!$D$11:$M$230,8,FALSE))</f>
        <v>11.789587275000001</v>
      </c>
      <c r="J55" s="240">
        <v>73</v>
      </c>
      <c r="K55" s="470">
        <f t="shared" ca="1" si="5"/>
        <v>1.03</v>
      </c>
      <c r="L55" s="470">
        <f t="shared" ca="1" si="5"/>
        <v>1.03</v>
      </c>
      <c r="M55" s="470">
        <f t="shared" ca="1" si="5"/>
        <v>1.03</v>
      </c>
      <c r="N55" s="162"/>
      <c r="O55" s="240" t="s">
        <v>121</v>
      </c>
      <c r="P55" s="478">
        <f t="shared" ca="1" si="6"/>
        <v>11.933682176000001</v>
      </c>
      <c r="Q55" s="478">
        <f t="shared" ca="1" si="6"/>
        <v>17.900523264000007</v>
      </c>
      <c r="R55" s="478">
        <f t="shared" ca="1" si="6"/>
        <v>22.673996134400006</v>
      </c>
      <c r="S55" s="478">
        <f t="shared" ca="1" si="7"/>
        <v>11.933682176000001</v>
      </c>
      <c r="T55" s="478">
        <f t="shared" ca="1" si="7"/>
        <v>17.900523264000007</v>
      </c>
      <c r="U55" s="478">
        <f t="shared" ca="1" si="7"/>
        <v>22.673996134400006</v>
      </c>
      <c r="V55" s="478">
        <f t="shared" ca="1" si="7"/>
        <v>35.801046528000015</v>
      </c>
      <c r="W55" s="478">
        <f t="shared" ca="1" si="7"/>
        <v>71.602093056000029</v>
      </c>
      <c r="X55" s="478">
        <f t="shared" ca="1" si="8"/>
        <v>39.404244851999998</v>
      </c>
      <c r="Y55" s="478">
        <f t="shared" ca="1" si="8"/>
        <v>39.404244851999998</v>
      </c>
      <c r="Z55" s="478">
        <f t="shared" ca="1" si="8"/>
        <v>39.404244851999998</v>
      </c>
      <c r="AA55" s="478">
        <f t="shared" ca="1" si="8"/>
        <v>39.404244851999998</v>
      </c>
      <c r="AB55" s="478">
        <f t="shared" ca="1" si="8"/>
        <v>78.808489703999996</v>
      </c>
      <c r="AC55" s="478">
        <f t="shared" ca="1" si="8"/>
        <v>78.808489703999996</v>
      </c>
      <c r="AD55" s="478">
        <f t="shared" ca="1" si="8"/>
        <v>112.58355672000002</v>
      </c>
      <c r="AE55" s="472"/>
      <c r="AF55" s="472" t="s">
        <v>121</v>
      </c>
      <c r="AG55" s="471">
        <f t="shared" ca="1" si="9"/>
        <v>1.0122222175919999</v>
      </c>
      <c r="AH55" s="471">
        <f t="shared" ca="1" si="10"/>
        <v>1.518333326389</v>
      </c>
      <c r="AI55" s="471">
        <f t="shared" ca="1" si="11"/>
        <v>1.923222213426</v>
      </c>
      <c r="AJ55" s="471">
        <f t="shared" ca="1" si="12"/>
        <v>1.0122222175919999</v>
      </c>
      <c r="AK55" s="471">
        <f t="shared" ca="1" si="13"/>
        <v>1.518333326389</v>
      </c>
      <c r="AL55" s="471">
        <f t="shared" ca="1" si="14"/>
        <v>1.923222213426</v>
      </c>
      <c r="AM55" s="471">
        <f t="shared" ca="1" si="15"/>
        <v>3.0366666527769999</v>
      </c>
      <c r="AN55" s="471">
        <f t="shared" ca="1" si="16"/>
        <v>6.0733333055549998</v>
      </c>
      <c r="AO55" s="471">
        <f t="shared" ca="1" si="17"/>
        <v>3.3422921373640002</v>
      </c>
      <c r="AP55" s="471">
        <f t="shared" ca="1" si="18"/>
        <v>3.3422921373640002</v>
      </c>
      <c r="AQ55" s="471">
        <f t="shared" ca="1" si="19"/>
        <v>3.3422921373640002</v>
      </c>
      <c r="AR55" s="471">
        <f t="shared" ca="1" si="20"/>
        <v>3.3422921373640002</v>
      </c>
      <c r="AS55" s="471">
        <f t="shared" ca="1" si="21"/>
        <v>6.6845842747280004</v>
      </c>
      <c r="AT55" s="471">
        <f t="shared" ca="1" si="22"/>
        <v>6.6845842747280004</v>
      </c>
      <c r="AU55" s="471">
        <f t="shared" ca="1" si="23"/>
        <v>9.5494061067540006</v>
      </c>
      <c r="AW55" s="472">
        <v>57.958853999999988</v>
      </c>
      <c r="AX55" s="473">
        <f t="shared" ca="1" si="24"/>
        <v>54.305298678812008</v>
      </c>
      <c r="AY55" s="258">
        <f t="shared" ca="1" si="25"/>
        <v>3.6535553211879801</v>
      </c>
    </row>
    <row r="56" spans="2:51" x14ac:dyDescent="0.2">
      <c r="B56" s="240">
        <v>26</v>
      </c>
      <c r="C56" s="240" t="s">
        <v>123</v>
      </c>
      <c r="D56" s="240" t="s">
        <v>124</v>
      </c>
      <c r="E56" s="240">
        <v>26</v>
      </c>
      <c r="F56" s="240" t="s">
        <v>33</v>
      </c>
      <c r="G56" s="240" t="s">
        <v>511</v>
      </c>
      <c r="H56" s="475">
        <f>IF(ISTEXT(VLOOKUP($C56,Exch!$D$11:$M$230,H$24,FALSE))=FALSE,VLOOKUP($C56,Exch!$D$11:$M$230,H$24,FALSE),VLOOKUP($C56,Exch!$D$11:$M$230,8,FALSE))</f>
        <v>2.0740880188802024</v>
      </c>
      <c r="J56" s="240">
        <v>73</v>
      </c>
      <c r="K56" s="470">
        <f t="shared" ca="1" si="5"/>
        <v>1.03</v>
      </c>
      <c r="L56" s="470">
        <f t="shared" ca="1" si="5"/>
        <v>1.03</v>
      </c>
      <c r="M56" s="470">
        <f t="shared" ca="1" si="5"/>
        <v>1.03</v>
      </c>
      <c r="N56" s="162"/>
      <c r="O56" s="240" t="s">
        <v>123</v>
      </c>
      <c r="P56" s="478">
        <f t="shared" ca="1" si="6"/>
        <v>1.6707155046400002</v>
      </c>
      <c r="Q56" s="478">
        <f t="shared" ca="1" si="6"/>
        <v>1.6707155046400002</v>
      </c>
      <c r="R56" s="478">
        <f t="shared" ca="1" si="6"/>
        <v>1.6707155046400002</v>
      </c>
      <c r="S56" s="478">
        <f t="shared" ca="1" si="7"/>
        <v>3.3414310092800004</v>
      </c>
      <c r="T56" s="478">
        <f t="shared" ca="1" si="7"/>
        <v>3.3414310092800004</v>
      </c>
      <c r="U56" s="478">
        <f t="shared" ca="1" si="7"/>
        <v>3.3414310092800004</v>
      </c>
      <c r="V56" s="478">
        <f t="shared" ca="1" si="7"/>
        <v>3.3414310092800004</v>
      </c>
      <c r="W56" s="478">
        <f t="shared" ca="1" si="7"/>
        <v>3.3414310092800004</v>
      </c>
      <c r="X56" s="478">
        <f t="shared" ca="1" si="8"/>
        <v>3.9404244852000003</v>
      </c>
      <c r="Y56" s="478">
        <f t="shared" ca="1" si="8"/>
        <v>3.9404244852000003</v>
      </c>
      <c r="Z56" s="478">
        <f t="shared" ca="1" si="8"/>
        <v>3.9404244852000003</v>
      </c>
      <c r="AA56" s="478">
        <f t="shared" ca="1" si="8"/>
        <v>3.9404244852000003</v>
      </c>
      <c r="AB56" s="478">
        <f t="shared" ca="1" si="8"/>
        <v>3.9404244852000003</v>
      </c>
      <c r="AC56" s="478">
        <f t="shared" ca="1" si="8"/>
        <v>3.9404244852000003</v>
      </c>
      <c r="AD56" s="478">
        <f t="shared" ca="1" si="8"/>
        <v>5.6291778360000002</v>
      </c>
      <c r="AE56" s="472"/>
      <c r="AF56" s="472" t="s">
        <v>123</v>
      </c>
      <c r="AG56" s="471">
        <f t="shared" ca="1" si="9"/>
        <v>0.80551813106900005</v>
      </c>
      <c r="AH56" s="471">
        <f t="shared" ca="1" si="10"/>
        <v>0.80551813106900005</v>
      </c>
      <c r="AI56" s="471">
        <f t="shared" ca="1" si="11"/>
        <v>0.80551813106900005</v>
      </c>
      <c r="AJ56" s="471">
        <f t="shared" ca="1" si="12"/>
        <v>1.611036262137</v>
      </c>
      <c r="AK56" s="471">
        <f t="shared" ca="1" si="13"/>
        <v>1.611036262137</v>
      </c>
      <c r="AL56" s="471">
        <f t="shared" ca="1" si="14"/>
        <v>1.611036262137</v>
      </c>
      <c r="AM56" s="471">
        <f t="shared" ca="1" si="15"/>
        <v>1.611036262137</v>
      </c>
      <c r="AN56" s="471">
        <f t="shared" ca="1" si="16"/>
        <v>1.611036262137</v>
      </c>
      <c r="AO56" s="471">
        <f t="shared" ca="1" si="17"/>
        <v>1.8998347463230001</v>
      </c>
      <c r="AP56" s="471">
        <f t="shared" ca="1" si="18"/>
        <v>1.8998347463230001</v>
      </c>
      <c r="AQ56" s="471">
        <f t="shared" ca="1" si="19"/>
        <v>1.8998347463230001</v>
      </c>
      <c r="AR56" s="471">
        <f t="shared" ca="1" si="20"/>
        <v>1.8998347463230001</v>
      </c>
      <c r="AS56" s="471">
        <f t="shared" ca="1" si="21"/>
        <v>1.8998347463230001</v>
      </c>
      <c r="AT56" s="471">
        <f t="shared" ca="1" si="22"/>
        <v>1.8998347463230001</v>
      </c>
      <c r="AU56" s="471">
        <f t="shared" ca="1" si="23"/>
        <v>2.714049637604</v>
      </c>
      <c r="AW56" s="472">
        <v>24.517242</v>
      </c>
      <c r="AX56" s="473">
        <f t="shared" ca="1" si="24"/>
        <v>24.584793819434005</v>
      </c>
      <c r="AY56" s="258">
        <f t="shared" ca="1" si="25"/>
        <v>-6.7551819434005012E-2</v>
      </c>
    </row>
    <row r="57" spans="2:51" x14ac:dyDescent="0.2">
      <c r="B57" s="240">
        <v>27</v>
      </c>
      <c r="C57" s="240" t="s">
        <v>125</v>
      </c>
      <c r="D57" s="240" t="s">
        <v>126</v>
      </c>
      <c r="E57" s="240">
        <v>27</v>
      </c>
      <c r="F57" s="240" t="s">
        <v>33</v>
      </c>
      <c r="G57" s="240" t="s">
        <v>509</v>
      </c>
      <c r="H57" s="475">
        <f>IF(ISTEXT(VLOOKUP($C57,Exch!$D$11:$M$230,H$24,FALSE))=FALSE,VLOOKUP($C57,Exch!$D$11:$M$230,H$24,FALSE),VLOOKUP($C57,Exch!$D$11:$M$230,8,FALSE))</f>
        <v>142.53159153600001</v>
      </c>
      <c r="J57" s="240">
        <v>73</v>
      </c>
      <c r="K57" s="470">
        <f t="shared" ca="1" si="5"/>
        <v>1.03</v>
      </c>
      <c r="L57" s="470">
        <f t="shared" ca="1" si="5"/>
        <v>1.03</v>
      </c>
      <c r="M57" s="470">
        <f t="shared" ca="1" si="5"/>
        <v>1.03</v>
      </c>
      <c r="N57" s="162"/>
      <c r="O57" s="240" t="s">
        <v>125</v>
      </c>
      <c r="P57" s="478">
        <f t="shared" ca="1" si="6"/>
        <v>73.678553754624019</v>
      </c>
      <c r="Q57" s="478">
        <f t="shared" ca="1" si="6"/>
        <v>122.79758959103999</v>
      </c>
      <c r="R57" s="478">
        <f t="shared" ca="1" si="6"/>
        <v>171.91662542745604</v>
      </c>
      <c r="S57" s="478">
        <f t="shared" ca="1" si="7"/>
        <v>73.678553754624019</v>
      </c>
      <c r="T57" s="478">
        <f t="shared" ca="1" si="7"/>
        <v>122.79758959103999</v>
      </c>
      <c r="U57" s="478">
        <f t="shared" ca="1" si="7"/>
        <v>171.91662542745604</v>
      </c>
      <c r="V57" s="478">
        <f t="shared" ca="1" si="7"/>
        <v>306.99397397760004</v>
      </c>
      <c r="W57" s="478">
        <f t="shared" ca="1" si="7"/>
        <v>478.91059940505596</v>
      </c>
      <c r="X57" s="478">
        <f t="shared" ca="1" si="8"/>
        <v>335.96059160815201</v>
      </c>
      <c r="Y57" s="478">
        <f t="shared" ca="1" si="8"/>
        <v>335.96059160815201</v>
      </c>
      <c r="Z57" s="478">
        <f t="shared" ca="1" si="8"/>
        <v>335.96059160815201</v>
      </c>
      <c r="AA57" s="478">
        <f t="shared" ca="1" si="8"/>
        <v>335.96059160815201</v>
      </c>
      <c r="AB57" s="478">
        <f t="shared" ca="1" si="8"/>
        <v>596.619671304132</v>
      </c>
      <c r="AC57" s="478">
        <f t="shared" ca="1" si="8"/>
        <v>596.619671304132</v>
      </c>
      <c r="AD57" s="478">
        <f t="shared" ca="1" si="8"/>
        <v>718.26057516225592</v>
      </c>
      <c r="AE57" s="472"/>
      <c r="AF57" s="472" t="s">
        <v>125</v>
      </c>
      <c r="AG57" s="471">
        <f t="shared" ca="1" si="9"/>
        <v>0.51692788216700003</v>
      </c>
      <c r="AH57" s="471">
        <f t="shared" ca="1" si="10"/>
        <v>0.861546470279</v>
      </c>
      <c r="AI57" s="471">
        <f t="shared" ca="1" si="11"/>
        <v>1.2061650583900001</v>
      </c>
      <c r="AJ57" s="471">
        <f t="shared" ca="1" si="12"/>
        <v>0.51692788216700003</v>
      </c>
      <c r="AK57" s="471">
        <f t="shared" ca="1" si="13"/>
        <v>0.861546470279</v>
      </c>
      <c r="AL57" s="471">
        <f t="shared" ca="1" si="14"/>
        <v>1.2061650583900001</v>
      </c>
      <c r="AM57" s="471">
        <f t="shared" ca="1" si="15"/>
        <v>2.1538661756969999</v>
      </c>
      <c r="AN57" s="471">
        <f t="shared" ca="1" si="16"/>
        <v>3.3600312340870002</v>
      </c>
      <c r="AO57" s="471">
        <f t="shared" ca="1" si="17"/>
        <v>2.3570956304330002</v>
      </c>
      <c r="AP57" s="471">
        <f t="shared" ca="1" si="18"/>
        <v>2.3570956304330002</v>
      </c>
      <c r="AQ57" s="471">
        <f t="shared" ca="1" si="19"/>
        <v>2.3570956304330002</v>
      </c>
      <c r="AR57" s="471">
        <f t="shared" ca="1" si="20"/>
        <v>2.3570956304330002</v>
      </c>
      <c r="AS57" s="471">
        <f t="shared" ca="1" si="21"/>
        <v>4.1858767230099998</v>
      </c>
      <c r="AT57" s="471">
        <f t="shared" ca="1" si="22"/>
        <v>4.1858767230099998</v>
      </c>
      <c r="AU57" s="471">
        <f t="shared" ca="1" si="23"/>
        <v>5.0393078995460003</v>
      </c>
      <c r="AW57" s="472">
        <v>30.002413999999995</v>
      </c>
      <c r="AX57" s="473">
        <f t="shared" ca="1" si="24"/>
        <v>33.522620098754004</v>
      </c>
      <c r="AY57" s="258">
        <f t="shared" ca="1" si="25"/>
        <v>-3.5202060987540094</v>
      </c>
    </row>
    <row r="58" spans="2:51" x14ac:dyDescent="0.2">
      <c r="B58" s="240">
        <v>28</v>
      </c>
      <c r="C58" s="240" t="s">
        <v>127</v>
      </c>
      <c r="D58" s="240" t="s">
        <v>128</v>
      </c>
      <c r="E58" s="240">
        <v>28</v>
      </c>
      <c r="F58" s="240" t="s">
        <v>33</v>
      </c>
      <c r="G58" s="240" t="s">
        <v>499</v>
      </c>
      <c r="H58" s="475">
        <f>IF(ISTEXT(VLOOKUP($C58,Exch!$D$11:$M$230,H$24,FALSE))=FALSE,VLOOKUP($C58,Exch!$D$11:$M$230,H$24,FALSE),VLOOKUP($C58,Exch!$D$11:$M$230,8,FALSE))</f>
        <v>1.25330694090271</v>
      </c>
      <c r="J58" s="240">
        <v>73</v>
      </c>
      <c r="K58" s="470">
        <f t="shared" ca="1" si="5"/>
        <v>1.03</v>
      </c>
      <c r="L58" s="470">
        <f t="shared" ca="1" si="5"/>
        <v>1.03</v>
      </c>
      <c r="M58" s="470">
        <f t="shared" ca="1" si="5"/>
        <v>1.03</v>
      </c>
      <c r="N58" s="162"/>
      <c r="O58" s="240" t="s">
        <v>127</v>
      </c>
      <c r="P58" s="478">
        <f t="shared" ca="1" si="6"/>
        <v>0.59668410880000011</v>
      </c>
      <c r="Q58" s="478">
        <f t="shared" ca="1" si="6"/>
        <v>0.89502616320000006</v>
      </c>
      <c r="R58" s="478">
        <f t="shared" ca="1" si="6"/>
        <v>1.1336998067199999</v>
      </c>
      <c r="S58" s="478">
        <f t="shared" ca="1" si="7"/>
        <v>0.89502616320000006</v>
      </c>
      <c r="T58" s="478">
        <f t="shared" ca="1" si="7"/>
        <v>1.1336998067199999</v>
      </c>
      <c r="U58" s="478">
        <f t="shared" ca="1" si="7"/>
        <v>1.1336998067199999</v>
      </c>
      <c r="V58" s="478">
        <f t="shared" ca="1" si="7"/>
        <v>2.4464048460800001</v>
      </c>
      <c r="W58" s="478">
        <f t="shared" ca="1" si="7"/>
        <v>2.4464048460800001</v>
      </c>
      <c r="X58" s="478">
        <f t="shared" ca="1" si="8"/>
        <v>0.84437667540000005</v>
      </c>
      <c r="Y58" s="478">
        <f t="shared" ca="1" si="8"/>
        <v>1.0695437888400001</v>
      </c>
      <c r="Z58" s="478">
        <f t="shared" ca="1" si="8"/>
        <v>1.0695437888400001</v>
      </c>
      <c r="AA58" s="478">
        <f t="shared" ca="1" si="8"/>
        <v>2.3079629127599999</v>
      </c>
      <c r="AB58" s="478">
        <f t="shared" ca="1" si="8"/>
        <v>2.3079629127599999</v>
      </c>
      <c r="AC58" s="478">
        <f t="shared" ca="1" si="8"/>
        <v>5.009968274040002</v>
      </c>
      <c r="AD58" s="478">
        <f t="shared" ca="1" si="8"/>
        <v>5.009968274040002</v>
      </c>
      <c r="AE58" s="472"/>
      <c r="AF58" s="472" t="s">
        <v>127</v>
      </c>
      <c r="AG58" s="471">
        <f t="shared" ca="1" si="9"/>
        <v>0.47608777173900002</v>
      </c>
      <c r="AH58" s="471">
        <f t="shared" ca="1" si="10"/>
        <v>0.71413165760899999</v>
      </c>
      <c r="AI58" s="471">
        <f t="shared" ca="1" si="11"/>
        <v>0.90456676630499999</v>
      </c>
      <c r="AJ58" s="471">
        <f t="shared" ca="1" si="12"/>
        <v>0.71413165760899999</v>
      </c>
      <c r="AK58" s="471">
        <f t="shared" ca="1" si="13"/>
        <v>0.90456676630499999</v>
      </c>
      <c r="AL58" s="471">
        <f t="shared" ca="1" si="14"/>
        <v>0.90456676630499999</v>
      </c>
      <c r="AM58" s="471">
        <f t="shared" ca="1" si="15"/>
        <v>1.951959864132</v>
      </c>
      <c r="AN58" s="471">
        <f t="shared" ca="1" si="16"/>
        <v>1.951959864132</v>
      </c>
      <c r="AO58" s="471">
        <f t="shared" ca="1" si="17"/>
        <v>0.67371898123499996</v>
      </c>
      <c r="AP58" s="471">
        <f t="shared" ca="1" si="18"/>
        <v>0.85337737623099996</v>
      </c>
      <c r="AQ58" s="471">
        <f t="shared" ca="1" si="19"/>
        <v>0.85337737623099996</v>
      </c>
      <c r="AR58" s="471">
        <f t="shared" ca="1" si="20"/>
        <v>1.84149854871</v>
      </c>
      <c r="AS58" s="471">
        <f t="shared" ca="1" si="21"/>
        <v>1.84149854871</v>
      </c>
      <c r="AT58" s="471">
        <f t="shared" ca="1" si="22"/>
        <v>3.9973992886619998</v>
      </c>
      <c r="AU58" s="471">
        <f t="shared" ca="1" si="23"/>
        <v>3.9973992886619998</v>
      </c>
      <c r="AW58" s="472">
        <v>21.556884</v>
      </c>
      <c r="AX58" s="473">
        <f t="shared" ca="1" si="24"/>
        <v>22.580240522576997</v>
      </c>
      <c r="AY58" s="258">
        <f t="shared" ca="1" si="25"/>
        <v>-1.0233565225769965</v>
      </c>
    </row>
    <row r="59" spans="2:51" x14ac:dyDescent="0.2">
      <c r="B59" s="240">
        <v>29</v>
      </c>
      <c r="C59" s="240" t="s">
        <v>129</v>
      </c>
      <c r="D59" s="240" t="s">
        <v>130</v>
      </c>
      <c r="E59" s="240">
        <v>29</v>
      </c>
      <c r="F59" s="240" t="s">
        <v>33</v>
      </c>
      <c r="G59" s="240" t="s">
        <v>513</v>
      </c>
      <c r="H59" s="475">
        <f>IF(ISTEXT(VLOOKUP($C59,Exch!$D$11:$M$230,H$24,FALSE))=FALSE,VLOOKUP($C59,Exch!$D$11:$M$230,H$24,FALSE),VLOOKUP($C59,Exch!$D$11:$M$230,8,FALSE))</f>
        <v>11.614101392499999</v>
      </c>
      <c r="J59" s="240">
        <v>73</v>
      </c>
      <c r="K59" s="470">
        <f t="shared" ca="1" si="5"/>
        <v>1.03</v>
      </c>
      <c r="L59" s="470">
        <f t="shared" ca="1" si="5"/>
        <v>1.03</v>
      </c>
      <c r="M59" s="470">
        <f t="shared" ca="1" si="5"/>
        <v>1.03</v>
      </c>
      <c r="N59" s="162"/>
      <c r="O59" s="240" t="s">
        <v>129</v>
      </c>
      <c r="P59" s="478">
        <f t="shared" ca="1" si="6"/>
        <v>8.3535775232000002</v>
      </c>
      <c r="Q59" s="478">
        <f t="shared" ca="1" si="6"/>
        <v>8.3535775232000002</v>
      </c>
      <c r="R59" s="478">
        <f t="shared" ca="1" si="6"/>
        <v>16.7071550464</v>
      </c>
      <c r="S59" s="478">
        <f t="shared" ca="1" si="7"/>
        <v>8.3535775232000002</v>
      </c>
      <c r="T59" s="478">
        <f t="shared" ca="1" si="7"/>
        <v>8.3535775232000002</v>
      </c>
      <c r="U59" s="478">
        <f t="shared" ca="1" si="7"/>
        <v>16.7071550464</v>
      </c>
      <c r="V59" s="478">
        <f t="shared" ca="1" si="7"/>
        <v>33.414310092800001</v>
      </c>
      <c r="W59" s="478">
        <f t="shared" ca="1" si="7"/>
        <v>50.121465139199998</v>
      </c>
      <c r="X59" s="478">
        <f t="shared" ca="1" si="8"/>
        <v>7.8808489704000007</v>
      </c>
      <c r="Y59" s="478">
        <f t="shared" ca="1" si="8"/>
        <v>7.8808489704000007</v>
      </c>
      <c r="Z59" s="478">
        <f t="shared" ca="1" si="8"/>
        <v>15.761697940800001</v>
      </c>
      <c r="AA59" s="478">
        <f t="shared" ca="1" si="8"/>
        <v>31.523395881600003</v>
      </c>
      <c r="AB59" s="478">
        <f t="shared" ca="1" si="8"/>
        <v>47.285093822400007</v>
      </c>
      <c r="AC59" s="478">
        <f t="shared" ca="1" si="8"/>
        <v>63.046791763200005</v>
      </c>
      <c r="AD59" s="478">
        <f t="shared" ca="1" si="8"/>
        <v>78.808489703999996</v>
      </c>
      <c r="AE59" s="472"/>
      <c r="AF59" s="472" t="s">
        <v>129</v>
      </c>
      <c r="AG59" s="471">
        <f t="shared" ca="1" si="9"/>
        <v>0.71926163212200001</v>
      </c>
      <c r="AH59" s="471">
        <f t="shared" ca="1" si="10"/>
        <v>0.71926163212200001</v>
      </c>
      <c r="AI59" s="471">
        <f t="shared" ca="1" si="11"/>
        <v>1.438523264244</v>
      </c>
      <c r="AJ59" s="471">
        <f t="shared" ca="1" si="12"/>
        <v>0.71926163212200001</v>
      </c>
      <c r="AK59" s="471">
        <f t="shared" ca="1" si="13"/>
        <v>0.71926163212200001</v>
      </c>
      <c r="AL59" s="471">
        <f t="shared" ca="1" si="14"/>
        <v>1.438523264244</v>
      </c>
      <c r="AM59" s="471">
        <f t="shared" ca="1" si="15"/>
        <v>2.877046528488</v>
      </c>
      <c r="AN59" s="471">
        <f t="shared" ca="1" si="16"/>
        <v>4.315569792732</v>
      </c>
      <c r="AO59" s="471">
        <f t="shared" ca="1" si="17"/>
        <v>0.67855865073499999</v>
      </c>
      <c r="AP59" s="471">
        <f t="shared" ca="1" si="18"/>
        <v>0.67855865073499999</v>
      </c>
      <c r="AQ59" s="471">
        <f t="shared" ca="1" si="19"/>
        <v>1.3571173014710001</v>
      </c>
      <c r="AR59" s="471">
        <f t="shared" ca="1" si="20"/>
        <v>2.7142346029420001</v>
      </c>
      <c r="AS59" s="471">
        <f t="shared" ca="1" si="21"/>
        <v>4.0713519044130004</v>
      </c>
      <c r="AT59" s="471">
        <f t="shared" ca="1" si="22"/>
        <v>5.4284692058840003</v>
      </c>
      <c r="AU59" s="471">
        <f t="shared" ca="1" si="23"/>
        <v>6.7855865073550001</v>
      </c>
      <c r="AW59" s="472">
        <v>33.086522000000002</v>
      </c>
      <c r="AX59" s="473">
        <f t="shared" ca="1" si="24"/>
        <v>34.660586201731</v>
      </c>
      <c r="AY59" s="258">
        <f t="shared" ca="1" si="25"/>
        <v>-1.574064201730998</v>
      </c>
    </row>
    <row r="60" spans="2:51" x14ac:dyDescent="0.2">
      <c r="B60" s="240">
        <v>30</v>
      </c>
      <c r="C60" s="240" t="s">
        <v>408</v>
      </c>
      <c r="D60" s="240" t="s">
        <v>466</v>
      </c>
      <c r="E60" s="240">
        <v>30</v>
      </c>
      <c r="F60" s="240" t="s">
        <v>33</v>
      </c>
      <c r="G60" s="240" t="s">
        <v>499</v>
      </c>
      <c r="H60" s="475">
        <f>IF(ISTEXT(VLOOKUP($C60,Exch!$D$11:$M$230,H$24,FALSE))=FALSE,VLOOKUP($C60,Exch!$D$11:$M$230,H$24,FALSE),VLOOKUP($C60,Exch!$D$11:$M$230,8,FALSE))</f>
        <v>1.25330694090271</v>
      </c>
      <c r="J60" s="240">
        <v>73</v>
      </c>
      <c r="K60" s="470">
        <f t="shared" ca="1" si="5"/>
        <v>1.03</v>
      </c>
      <c r="L60" s="470">
        <f t="shared" ca="1" si="5"/>
        <v>1.03</v>
      </c>
      <c r="M60" s="470">
        <f t="shared" ca="1" si="5"/>
        <v>1.03</v>
      </c>
      <c r="N60" s="162"/>
      <c r="O60" s="240" t="s">
        <v>408</v>
      </c>
      <c r="P60" s="478">
        <f t="shared" ca="1" si="6"/>
        <v>0.83535775232000009</v>
      </c>
      <c r="Q60" s="478">
        <f t="shared" ca="1" si="6"/>
        <v>2.2673996134399999</v>
      </c>
      <c r="R60" s="478">
        <f t="shared" ca="1" si="6"/>
        <v>2.5060732569600002</v>
      </c>
      <c r="S60" s="478">
        <f t="shared" ca="1" si="7"/>
        <v>2.2673996134399999</v>
      </c>
      <c r="T60" s="478">
        <f t="shared" ca="1" si="7"/>
        <v>2.2673996134399999</v>
      </c>
      <c r="U60" s="478">
        <f t="shared" ca="1" si="7"/>
        <v>2.5060732569600002</v>
      </c>
      <c r="V60" s="478">
        <f t="shared" ca="1" si="7"/>
        <v>3.1027573657600009</v>
      </c>
      <c r="W60" s="478">
        <f t="shared" ca="1" si="7"/>
        <v>6.2055147315200019</v>
      </c>
      <c r="X60" s="478">
        <f t="shared" ca="1" si="8"/>
        <v>2.1390875776800002</v>
      </c>
      <c r="Y60" s="478">
        <f t="shared" ca="1" si="8"/>
        <v>2.3642546911200006</v>
      </c>
      <c r="Z60" s="478">
        <f t="shared" ca="1" si="8"/>
        <v>2.9271724747200003</v>
      </c>
      <c r="AA60" s="478">
        <f t="shared" ca="1" si="8"/>
        <v>3.6026738150400011</v>
      </c>
      <c r="AB60" s="478">
        <f t="shared" ca="1" si="8"/>
        <v>9.0066845376</v>
      </c>
      <c r="AC60" s="478">
        <f t="shared" ca="1" si="8"/>
        <v>9.0066845376</v>
      </c>
      <c r="AD60" s="478">
        <f t="shared" ca="1" si="8"/>
        <v>9.0066845376</v>
      </c>
      <c r="AE60" s="472"/>
      <c r="AF60" s="472" t="s">
        <v>408</v>
      </c>
      <c r="AG60" s="471">
        <f t="shared" ca="1" si="9"/>
        <v>0.66652288043499996</v>
      </c>
      <c r="AH60" s="471">
        <f t="shared" ca="1" si="10"/>
        <v>1.80913353261</v>
      </c>
      <c r="AI60" s="471">
        <f t="shared" ca="1" si="11"/>
        <v>1.9995686413060001</v>
      </c>
      <c r="AJ60" s="471">
        <f t="shared" ca="1" si="12"/>
        <v>1.80913353261</v>
      </c>
      <c r="AK60" s="471">
        <f t="shared" ca="1" si="13"/>
        <v>1.80913353261</v>
      </c>
      <c r="AL60" s="471">
        <f t="shared" ca="1" si="14"/>
        <v>1.9995686413060001</v>
      </c>
      <c r="AM60" s="471">
        <f t="shared" ca="1" si="15"/>
        <v>2.4756564130449998</v>
      </c>
      <c r="AN60" s="471">
        <f t="shared" ca="1" si="16"/>
        <v>4.9513128260909998</v>
      </c>
      <c r="AO60" s="471">
        <f t="shared" ca="1" si="17"/>
        <v>1.706754752463</v>
      </c>
      <c r="AP60" s="471">
        <f t="shared" ca="1" si="18"/>
        <v>1.886413147459</v>
      </c>
      <c r="AQ60" s="471">
        <f t="shared" ca="1" si="19"/>
        <v>2.3355591349489999</v>
      </c>
      <c r="AR60" s="471">
        <f t="shared" ca="1" si="20"/>
        <v>2.8745343199370001</v>
      </c>
      <c r="AS60" s="471">
        <f t="shared" ca="1" si="21"/>
        <v>7.1863357998420003</v>
      </c>
      <c r="AT60" s="471">
        <f t="shared" ca="1" si="22"/>
        <v>7.1863357998420003</v>
      </c>
      <c r="AU60" s="471">
        <f t="shared" ca="1" si="23"/>
        <v>7.1863357998420003</v>
      </c>
      <c r="AW60" s="472">
        <v>45.731341999999998</v>
      </c>
      <c r="AX60" s="473">
        <f t="shared" ca="1" si="24"/>
        <v>47.882298754346998</v>
      </c>
      <c r="AY60" s="258">
        <f t="shared" ca="1" si="25"/>
        <v>-2.1509567543469998</v>
      </c>
    </row>
    <row r="61" spans="2:51" x14ac:dyDescent="0.2">
      <c r="B61" s="240">
        <v>31</v>
      </c>
      <c r="C61" s="240" t="s">
        <v>131</v>
      </c>
      <c r="D61" s="240" t="s">
        <v>132</v>
      </c>
      <c r="E61" s="240">
        <v>31</v>
      </c>
      <c r="F61" s="240" t="s">
        <v>33</v>
      </c>
      <c r="G61" s="240" t="s">
        <v>514</v>
      </c>
      <c r="H61" s="475">
        <f>IF(ISTEXT(VLOOKUP($C61,Exch!$D$11:$M$230,H$24,FALSE))=FALSE,VLOOKUP($C61,Exch!$D$11:$M$230,H$24,FALSE),VLOOKUP($C61,Exch!$D$11:$M$230,8,FALSE))</f>
        <v>1.39699</v>
      </c>
      <c r="J61" s="240">
        <v>73</v>
      </c>
      <c r="K61" s="470">
        <f t="shared" ca="1" si="5"/>
        <v>1.03</v>
      </c>
      <c r="L61" s="470">
        <f t="shared" ca="1" si="5"/>
        <v>1.03</v>
      </c>
      <c r="M61" s="470">
        <f t="shared" ca="1" si="5"/>
        <v>1.03</v>
      </c>
      <c r="N61" s="162"/>
      <c r="O61" s="240" t="s">
        <v>131</v>
      </c>
      <c r="P61" s="478">
        <f t="shared" ca="1" si="6"/>
        <v>0.51856792000000007</v>
      </c>
      <c r="Q61" s="478">
        <f t="shared" ca="1" si="6"/>
        <v>0.75026848000000013</v>
      </c>
      <c r="R61" s="478">
        <f t="shared" ca="1" si="6"/>
        <v>1.2136696000000002</v>
      </c>
      <c r="S61" s="478">
        <f t="shared" ca="1" si="7"/>
        <v>1.0371358400000001</v>
      </c>
      <c r="T61" s="478">
        <f t="shared" ca="1" si="7"/>
        <v>1.2688364000000001</v>
      </c>
      <c r="U61" s="478">
        <f t="shared" ca="1" si="7"/>
        <v>1.7322375200000002</v>
      </c>
      <c r="V61" s="478">
        <f t="shared" ca="1" si="7"/>
        <v>2.1956386399999999</v>
      </c>
      <c r="W61" s="478">
        <f t="shared" ca="1" si="7"/>
        <v>7.5578516000000002</v>
      </c>
      <c r="X61" s="478">
        <f t="shared" ca="1" si="8"/>
        <v>2.6511891000000003</v>
      </c>
      <c r="Y61" s="478">
        <f t="shared" ca="1" si="8"/>
        <v>2.6511891000000003</v>
      </c>
      <c r="Z61" s="478">
        <f t="shared" ca="1" si="8"/>
        <v>2.8567915200000003</v>
      </c>
      <c r="AA61" s="478">
        <f t="shared" ca="1" si="8"/>
        <v>3.2679963600000002</v>
      </c>
      <c r="AB61" s="478">
        <f t="shared" ca="1" si="8"/>
        <v>7.4125083000000007</v>
      </c>
      <c r="AC61" s="478">
        <f t="shared" ca="1" si="8"/>
        <v>8.3864145000000008</v>
      </c>
      <c r="AD61" s="478">
        <f t="shared" ca="1" si="8"/>
        <v>12.065615700000002</v>
      </c>
      <c r="AF61" s="472" t="s">
        <v>131</v>
      </c>
      <c r="AG61" s="471">
        <f t="shared" ca="1" si="9"/>
        <v>0.37120374519499999</v>
      </c>
      <c r="AH61" s="471">
        <f t="shared" ca="1" si="10"/>
        <v>0.53706073772899998</v>
      </c>
      <c r="AI61" s="471">
        <f t="shared" ca="1" si="11"/>
        <v>0.86877472279699997</v>
      </c>
      <c r="AJ61" s="471">
        <f t="shared" ca="1" si="12"/>
        <v>0.74240749038999998</v>
      </c>
      <c r="AK61" s="471">
        <f t="shared" ca="1" si="13"/>
        <v>0.90826448292399997</v>
      </c>
      <c r="AL61" s="471">
        <f t="shared" ca="1" si="14"/>
        <v>1.2399784679920001</v>
      </c>
      <c r="AM61" s="471">
        <f t="shared" ca="1" si="15"/>
        <v>1.57169245306</v>
      </c>
      <c r="AN61" s="471">
        <f t="shared" ca="1" si="16"/>
        <v>5.4100971374169999</v>
      </c>
      <c r="AO61" s="471">
        <f t="shared" ca="1" si="17"/>
        <v>1.897786741494</v>
      </c>
      <c r="AP61" s="471">
        <f t="shared" ca="1" si="18"/>
        <v>1.897786741494</v>
      </c>
      <c r="AQ61" s="471">
        <f t="shared" ca="1" si="19"/>
        <v>2.044962039814</v>
      </c>
      <c r="AR61" s="471">
        <f t="shared" ca="1" si="20"/>
        <v>2.3393126364539998</v>
      </c>
      <c r="AS61" s="471">
        <f t="shared" ca="1" si="21"/>
        <v>5.3060568078510002</v>
      </c>
      <c r="AT61" s="471">
        <f t="shared" ca="1" si="22"/>
        <v>6.0032029577879999</v>
      </c>
      <c r="AU61" s="471">
        <f t="shared" ca="1" si="23"/>
        <v>8.6368661908819995</v>
      </c>
      <c r="AW61" s="472">
        <v>35.316010470062167</v>
      </c>
      <c r="AX61" s="473">
        <f t="shared" ca="1" si="24"/>
        <v>39.775453353280994</v>
      </c>
      <c r="AY61" s="258">
        <f t="shared" ca="1" si="25"/>
        <v>-4.4594428832188271</v>
      </c>
    </row>
    <row r="62" spans="2:51" x14ac:dyDescent="0.2">
      <c r="B62" s="240">
        <v>32</v>
      </c>
      <c r="C62" s="240" t="s">
        <v>133</v>
      </c>
      <c r="D62" s="240" t="s">
        <v>134</v>
      </c>
      <c r="E62" s="240">
        <v>32</v>
      </c>
      <c r="F62" s="240" t="s">
        <v>33</v>
      </c>
      <c r="G62" s="240" t="s">
        <v>499</v>
      </c>
      <c r="H62" s="475">
        <f>IF(ISTEXT(VLOOKUP($C62,Exch!$D$11:$M$230,H$24,FALSE))=FALSE,VLOOKUP($C62,Exch!$D$11:$M$230,H$24,FALSE),VLOOKUP($C62,Exch!$D$11:$M$230,8,FALSE))</f>
        <v>1.25330694090271</v>
      </c>
      <c r="J62" s="240">
        <v>73</v>
      </c>
      <c r="K62" s="470">
        <f t="shared" ca="1" si="5"/>
        <v>1.03</v>
      </c>
      <c r="L62" s="470">
        <f t="shared" ca="1" si="5"/>
        <v>1.03</v>
      </c>
      <c r="M62" s="470">
        <f t="shared" ca="1" si="5"/>
        <v>1.03</v>
      </c>
      <c r="N62" s="162"/>
      <c r="O62" s="240" t="s">
        <v>133</v>
      </c>
      <c r="P62" s="478">
        <f t="shared" ca="1" si="6"/>
        <v>0.83535775232000009</v>
      </c>
      <c r="Q62" s="478">
        <f t="shared" ca="1" si="6"/>
        <v>2.2673996134399999</v>
      </c>
      <c r="R62" s="478">
        <f t="shared" ca="1" si="6"/>
        <v>2.5060732569600002</v>
      </c>
      <c r="S62" s="478">
        <f t="shared" ca="1" si="7"/>
        <v>2.2673996134399999</v>
      </c>
      <c r="T62" s="478">
        <f t="shared" ca="1" si="7"/>
        <v>2.2673996134399999</v>
      </c>
      <c r="U62" s="478">
        <f t="shared" ca="1" si="7"/>
        <v>2.5060732569600002</v>
      </c>
      <c r="V62" s="478">
        <f t="shared" ca="1" si="7"/>
        <v>3.1027573657600009</v>
      </c>
      <c r="W62" s="478">
        <f t="shared" ca="1" si="7"/>
        <v>6.2055147315200019</v>
      </c>
      <c r="X62" s="478">
        <f t="shared" ca="1" si="8"/>
        <v>2.1390875776800002</v>
      </c>
      <c r="Y62" s="478">
        <f t="shared" ca="1" si="8"/>
        <v>2.3642546911200006</v>
      </c>
      <c r="Z62" s="478">
        <f t="shared" ca="1" si="8"/>
        <v>2.9271724747200003</v>
      </c>
      <c r="AA62" s="478">
        <f t="shared" ca="1" si="8"/>
        <v>3.6026738150400011</v>
      </c>
      <c r="AB62" s="478">
        <f t="shared" ca="1" si="8"/>
        <v>5.8543449494400006</v>
      </c>
      <c r="AC62" s="478">
        <f t="shared" ca="1" si="8"/>
        <v>9.0066845376</v>
      </c>
      <c r="AD62" s="478">
        <f t="shared" ca="1" si="8"/>
        <v>9.0066845376</v>
      </c>
      <c r="AE62" s="472"/>
      <c r="AF62" s="472" t="s">
        <v>133</v>
      </c>
      <c r="AG62" s="471">
        <f t="shared" ca="1" si="9"/>
        <v>0.66652288043499996</v>
      </c>
      <c r="AH62" s="471">
        <f t="shared" ca="1" si="10"/>
        <v>1.80913353261</v>
      </c>
      <c r="AI62" s="471">
        <f t="shared" ca="1" si="11"/>
        <v>1.9995686413060001</v>
      </c>
      <c r="AJ62" s="471">
        <f t="shared" ca="1" si="12"/>
        <v>1.80913353261</v>
      </c>
      <c r="AK62" s="471">
        <f t="shared" ca="1" si="13"/>
        <v>1.80913353261</v>
      </c>
      <c r="AL62" s="471">
        <f t="shared" ca="1" si="14"/>
        <v>1.9995686413060001</v>
      </c>
      <c r="AM62" s="471">
        <f t="shared" ca="1" si="15"/>
        <v>2.4756564130449998</v>
      </c>
      <c r="AN62" s="471">
        <f t="shared" ca="1" si="16"/>
        <v>4.9513128260909998</v>
      </c>
      <c r="AO62" s="471">
        <f t="shared" ca="1" si="17"/>
        <v>1.706754752463</v>
      </c>
      <c r="AP62" s="471">
        <f t="shared" ca="1" si="18"/>
        <v>1.886413147459</v>
      </c>
      <c r="AQ62" s="471">
        <f t="shared" ca="1" si="19"/>
        <v>2.3355591349489999</v>
      </c>
      <c r="AR62" s="471">
        <f t="shared" ca="1" si="20"/>
        <v>2.8745343199370001</v>
      </c>
      <c r="AS62" s="471">
        <f t="shared" ca="1" si="21"/>
        <v>4.6711182698979998</v>
      </c>
      <c r="AT62" s="471">
        <f t="shared" ca="1" si="22"/>
        <v>7.1863357998420003</v>
      </c>
      <c r="AU62" s="471">
        <f t="shared" ca="1" si="23"/>
        <v>7.1863357998420003</v>
      </c>
      <c r="AW62" s="472">
        <v>43.295072000000005</v>
      </c>
      <c r="AX62" s="473">
        <f t="shared" ca="1" si="24"/>
        <v>45.367081224403002</v>
      </c>
      <c r="AY62" s="258">
        <f t="shared" ca="1" si="25"/>
        <v>-2.0720092244029971</v>
      </c>
    </row>
  </sheetData>
  <conditionalFormatting sqref="N31:N62">
    <cfRule type="cellIs" dxfId="556" priority="113" operator="equal">
      <formula>1</formula>
    </cfRule>
  </conditionalFormatting>
  <conditionalFormatting sqref="P31">
    <cfRule type="cellIs" dxfId="555" priority="111" operator="equal">
      <formula>0</formula>
    </cfRule>
  </conditionalFormatting>
  <conditionalFormatting sqref="P31">
    <cfRule type="cellIs" dxfId="554" priority="112" operator="equal">
      <formula>0</formula>
    </cfRule>
  </conditionalFormatting>
  <conditionalFormatting sqref="Q31:R31">
    <cfRule type="cellIs" dxfId="553" priority="89" operator="equal">
      <formula>0</formula>
    </cfRule>
  </conditionalFormatting>
  <conditionalFormatting sqref="Q31:R31">
    <cfRule type="cellIs" dxfId="552" priority="90" operator="equal">
      <formula>0</formula>
    </cfRule>
  </conditionalFormatting>
  <conditionalFormatting sqref="T31:W31">
    <cfRule type="cellIs" dxfId="551" priority="85" operator="equal">
      <formula>0</formula>
    </cfRule>
  </conditionalFormatting>
  <conditionalFormatting sqref="T31:W31">
    <cfRule type="cellIs" dxfId="550" priority="86" operator="equal">
      <formula>0</formula>
    </cfRule>
  </conditionalFormatting>
  <conditionalFormatting sqref="Y31:AD31">
    <cfRule type="cellIs" dxfId="549" priority="81" operator="equal">
      <formula>0</formula>
    </cfRule>
  </conditionalFormatting>
  <conditionalFormatting sqref="Y31:AD31">
    <cfRule type="cellIs" dxfId="548" priority="82" operator="equal">
      <formula>0</formula>
    </cfRule>
  </conditionalFormatting>
  <conditionalFormatting sqref="S31">
    <cfRule type="cellIs" dxfId="547" priority="87" operator="equal">
      <formula>0</formula>
    </cfRule>
  </conditionalFormatting>
  <conditionalFormatting sqref="S31">
    <cfRule type="cellIs" dxfId="546" priority="88" operator="equal">
      <formula>0</formula>
    </cfRule>
  </conditionalFormatting>
  <conditionalFormatting sqref="X31">
    <cfRule type="cellIs" dxfId="545" priority="83" operator="equal">
      <formula>0</formula>
    </cfRule>
  </conditionalFormatting>
  <conditionalFormatting sqref="X31">
    <cfRule type="cellIs" dxfId="544" priority="84" operator="equal">
      <formula>0</formula>
    </cfRule>
  </conditionalFormatting>
  <conditionalFormatting sqref="P32:P60">
    <cfRule type="cellIs" dxfId="543" priority="79" operator="equal">
      <formula>0</formula>
    </cfRule>
  </conditionalFormatting>
  <conditionalFormatting sqref="P32:P60">
    <cfRule type="cellIs" dxfId="542" priority="80" operator="equal">
      <formula>0</formula>
    </cfRule>
  </conditionalFormatting>
  <conditionalFormatting sqref="Q32:R60">
    <cfRule type="cellIs" dxfId="541" priority="77" operator="equal">
      <formula>0</formula>
    </cfRule>
  </conditionalFormatting>
  <conditionalFormatting sqref="Q32:R60">
    <cfRule type="cellIs" dxfId="540" priority="78" operator="equal">
      <formula>0</formula>
    </cfRule>
  </conditionalFormatting>
  <conditionalFormatting sqref="S32:S60">
    <cfRule type="cellIs" dxfId="539" priority="75" operator="equal">
      <formula>0</formula>
    </cfRule>
  </conditionalFormatting>
  <conditionalFormatting sqref="S32:S60">
    <cfRule type="cellIs" dxfId="538" priority="76" operator="equal">
      <formula>0</formula>
    </cfRule>
  </conditionalFormatting>
  <conditionalFormatting sqref="T32:W60">
    <cfRule type="cellIs" dxfId="537" priority="73" operator="equal">
      <formula>0</formula>
    </cfRule>
  </conditionalFormatting>
  <conditionalFormatting sqref="T32:W60">
    <cfRule type="cellIs" dxfId="536" priority="74" operator="equal">
      <formula>0</formula>
    </cfRule>
  </conditionalFormatting>
  <conditionalFormatting sqref="X32:X60">
    <cfRule type="cellIs" dxfId="535" priority="71" operator="equal">
      <formula>0</formula>
    </cfRule>
  </conditionalFormatting>
  <conditionalFormatting sqref="X32:X60">
    <cfRule type="cellIs" dxfId="534" priority="72" operator="equal">
      <formula>0</formula>
    </cfRule>
  </conditionalFormatting>
  <conditionalFormatting sqref="Y32:AD60">
    <cfRule type="cellIs" dxfId="533" priority="69" operator="equal">
      <formula>0</formula>
    </cfRule>
  </conditionalFormatting>
  <conditionalFormatting sqref="Y32:AD60">
    <cfRule type="cellIs" dxfId="532" priority="70" operator="equal">
      <formula>0</formula>
    </cfRule>
  </conditionalFormatting>
  <conditionalFormatting sqref="P62">
    <cfRule type="cellIs" dxfId="531" priority="67" operator="equal">
      <formula>0</formula>
    </cfRule>
  </conditionalFormatting>
  <conditionalFormatting sqref="P62">
    <cfRule type="cellIs" dxfId="530" priority="68" operator="equal">
      <formula>0</formula>
    </cfRule>
  </conditionalFormatting>
  <conditionalFormatting sqref="Q62:R62">
    <cfRule type="cellIs" dxfId="529" priority="65" operator="equal">
      <formula>0</formula>
    </cfRule>
  </conditionalFormatting>
  <conditionalFormatting sqref="Q62:R62">
    <cfRule type="cellIs" dxfId="528" priority="66" operator="equal">
      <formula>0</formula>
    </cfRule>
  </conditionalFormatting>
  <conditionalFormatting sqref="S62">
    <cfRule type="cellIs" dxfId="527" priority="63" operator="equal">
      <formula>0</formula>
    </cfRule>
  </conditionalFormatting>
  <conditionalFormatting sqref="S62">
    <cfRule type="cellIs" dxfId="526" priority="64" operator="equal">
      <formula>0</formula>
    </cfRule>
  </conditionalFormatting>
  <conditionalFormatting sqref="T62:W62">
    <cfRule type="cellIs" dxfId="525" priority="61" operator="equal">
      <formula>0</formula>
    </cfRule>
  </conditionalFormatting>
  <conditionalFormatting sqref="T62:W62">
    <cfRule type="cellIs" dxfId="524" priority="62" operator="equal">
      <formula>0</formula>
    </cfRule>
  </conditionalFormatting>
  <conditionalFormatting sqref="X62">
    <cfRule type="cellIs" dxfId="523" priority="59" operator="equal">
      <formula>0</formula>
    </cfRule>
  </conditionalFormatting>
  <conditionalFormatting sqref="X62">
    <cfRule type="cellIs" dxfId="522" priority="60" operator="equal">
      <formula>0</formula>
    </cfRule>
  </conditionalFormatting>
  <conditionalFormatting sqref="Y62:AD62">
    <cfRule type="cellIs" dxfId="521" priority="57" operator="equal">
      <formula>0</formula>
    </cfRule>
  </conditionalFormatting>
  <conditionalFormatting sqref="Y62:AD62">
    <cfRule type="cellIs" dxfId="520" priority="58" operator="equal">
      <formula>0</formula>
    </cfRule>
  </conditionalFormatting>
  <conditionalFormatting sqref="P61">
    <cfRule type="cellIs" dxfId="519" priority="55" operator="equal">
      <formula>0</formula>
    </cfRule>
  </conditionalFormatting>
  <conditionalFormatting sqref="P61">
    <cfRule type="cellIs" dxfId="518" priority="56" operator="equal">
      <formula>0</formula>
    </cfRule>
  </conditionalFormatting>
  <conditionalFormatting sqref="Q61:R61">
    <cfRule type="cellIs" dxfId="517" priority="53" operator="equal">
      <formula>0</formula>
    </cfRule>
  </conditionalFormatting>
  <conditionalFormatting sqref="Q61:R61">
    <cfRule type="cellIs" dxfId="516" priority="54" operator="equal">
      <formula>0</formula>
    </cfRule>
  </conditionalFormatting>
  <conditionalFormatting sqref="S61">
    <cfRule type="cellIs" dxfId="515" priority="51" operator="equal">
      <formula>0</formula>
    </cfRule>
  </conditionalFormatting>
  <conditionalFormatting sqref="S61">
    <cfRule type="cellIs" dxfId="514" priority="52" operator="equal">
      <formula>0</formula>
    </cfRule>
  </conditionalFormatting>
  <conditionalFormatting sqref="T61:W61">
    <cfRule type="cellIs" dxfId="513" priority="49" operator="equal">
      <formula>0</formula>
    </cfRule>
  </conditionalFormatting>
  <conditionalFormatting sqref="T61:W61">
    <cfRule type="cellIs" dxfId="512" priority="50" operator="equal">
      <formula>0</formula>
    </cfRule>
  </conditionalFormatting>
  <conditionalFormatting sqref="X61">
    <cfRule type="cellIs" dxfId="511" priority="47" operator="equal">
      <formula>0</formula>
    </cfRule>
  </conditionalFormatting>
  <conditionalFormatting sqref="X61">
    <cfRule type="cellIs" dxfId="510" priority="48" operator="equal">
      <formula>0</formula>
    </cfRule>
  </conditionalFormatting>
  <conditionalFormatting sqref="Y61:AD61">
    <cfRule type="cellIs" dxfId="509" priority="45" operator="equal">
      <formula>0</formula>
    </cfRule>
  </conditionalFormatting>
  <conditionalFormatting sqref="Y61:AD61">
    <cfRule type="cellIs" dxfId="508" priority="46" operator="equal">
      <formula>0</formula>
    </cfRule>
  </conditionalFormatting>
  <conditionalFormatting sqref="AG31">
    <cfRule type="cellIs" dxfId="507" priority="7" operator="equal">
      <formula>0</formula>
    </cfRule>
  </conditionalFormatting>
  <conditionalFormatting sqref="AG31">
    <cfRule type="cellIs" dxfId="506" priority="8" operator="equal">
      <formula>0</formula>
    </cfRule>
  </conditionalFormatting>
  <conditionalFormatting sqref="AH31:AU31">
    <cfRule type="cellIs" dxfId="505" priority="5" operator="equal">
      <formula>0</formula>
    </cfRule>
  </conditionalFormatting>
  <conditionalFormatting sqref="AH31:AU31">
    <cfRule type="cellIs" dxfId="504" priority="6" operator="equal">
      <formula>0</formula>
    </cfRule>
  </conditionalFormatting>
  <conditionalFormatting sqref="AG32:AG62">
    <cfRule type="cellIs" dxfId="503" priority="3" operator="equal">
      <formula>0</formula>
    </cfRule>
  </conditionalFormatting>
  <conditionalFormatting sqref="AG32:AG62">
    <cfRule type="cellIs" dxfId="502" priority="4" operator="equal">
      <formula>0</formula>
    </cfRule>
  </conditionalFormatting>
  <conditionalFormatting sqref="AH32:AU62">
    <cfRule type="cellIs" dxfId="501" priority="1" operator="equal">
      <formula>0</formula>
    </cfRule>
  </conditionalFormatting>
  <conditionalFormatting sqref="AH32:AU62">
    <cfRule type="cellIs" dxfId="500" priority="2" operator="equal">
      <formula>0</formula>
    </cfRule>
  </conditionalFormatting>
  <dataValidations count="1">
    <dataValidation type="list" allowBlank="1" showInputMessage="1" showErrorMessage="1" sqref="C6">
      <formula1>"1,2,3,4,5,6,7,8"</formula1>
    </dataValidation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99"/>
  </sheetPr>
  <dimension ref="A1:M67"/>
  <sheetViews>
    <sheetView view="pageLayout" zoomScaleNormal="100" workbookViewId="0">
      <selection sqref="A1:N68"/>
    </sheetView>
  </sheetViews>
  <sheetFormatPr defaultRowHeight="12.75" x14ac:dyDescent="0.2"/>
  <cols>
    <col min="2" max="2" width="2.42578125" style="240" customWidth="1"/>
    <col min="5" max="5" width="4.7109375" customWidth="1"/>
    <col min="8" max="8" width="4.7109375" customWidth="1"/>
    <col min="11" max="11" width="4.7109375" customWidth="1"/>
    <col min="14" max="14" width="2.7109375" customWidth="1"/>
  </cols>
  <sheetData>
    <row r="1" spans="1:13" ht="19.5" x14ac:dyDescent="0.3">
      <c r="A1" s="499" t="str">
        <f>"1. "&amp;Inputs!C21&amp;": Letter Post Items from Group I Countries"</f>
        <v>1. United States: Letter Post Items from Group I Countries</v>
      </c>
    </row>
    <row r="2" spans="1:13" s="240" customFormat="1" x14ac:dyDescent="0.2"/>
    <row r="3" spans="1:13" s="240" customFormat="1" x14ac:dyDescent="0.2">
      <c r="A3" s="240" t="s">
        <v>1160</v>
      </c>
    </row>
    <row r="4" spans="1:13" s="240" customFormat="1" x14ac:dyDescent="0.2">
      <c r="A4" s="240" t="s">
        <v>1139</v>
      </c>
    </row>
    <row r="5" spans="1:13" s="240" customFormat="1" x14ac:dyDescent="0.2">
      <c r="A5" s="240" t="s">
        <v>1164</v>
      </c>
    </row>
    <row r="6" spans="1:13" s="240" customFormat="1" x14ac:dyDescent="0.2"/>
    <row r="7" spans="1:13" s="240" customFormat="1" x14ac:dyDescent="0.2">
      <c r="A7" s="4" t="str">
        <f>"All rates are given in "&amp;Inputs!$C$25 &amp; ". One SDR equals " &amp; VLOOKUP(Inputs!$E$25,Exch!$F$238:$M$248,8,FALSE) &amp; " " &amp; Inputs!$E$25 &amp; " as of Jan-Apr 2016."</f>
        <v>All rates are given in U.S. dollars. One SDR equals 1.39699 USD as of Jan-Apr 2016.</v>
      </c>
    </row>
    <row r="8" spans="1:13" s="240" customFormat="1" x14ac:dyDescent="0.2"/>
    <row r="9" spans="1:13" x14ac:dyDescent="0.2">
      <c r="A9" s="12" t="s">
        <v>1075</v>
      </c>
      <c r="B9" s="12"/>
    </row>
    <row r="11" spans="1:13" ht="13.5" thickBot="1" x14ac:dyDescent="0.25">
      <c r="C11" s="520">
        <v>2018</v>
      </c>
      <c r="D11" s="520"/>
      <c r="E11" s="12"/>
      <c r="F11" s="520">
        <f>+C11+1</f>
        <v>2019</v>
      </c>
      <c r="G11" s="520"/>
      <c r="H11" s="12"/>
      <c r="I11" s="520">
        <f>+F11+1</f>
        <v>2020</v>
      </c>
      <c r="J11" s="520"/>
      <c r="K11" s="12"/>
      <c r="L11" s="520">
        <f>+I11+1</f>
        <v>2021</v>
      </c>
      <c r="M11" s="520"/>
    </row>
    <row r="12" spans="1:13" s="514" customFormat="1" ht="15" customHeight="1" x14ac:dyDescent="0.2">
      <c r="A12" s="513" t="s">
        <v>1073</v>
      </c>
      <c r="C12" s="513" t="s">
        <v>806</v>
      </c>
      <c r="D12" s="513" t="s">
        <v>1074</v>
      </c>
      <c r="E12" s="515"/>
      <c r="F12" s="513" t="s">
        <v>806</v>
      </c>
      <c r="G12" s="513" t="s">
        <v>1074</v>
      </c>
      <c r="H12" s="515"/>
      <c r="I12" s="513" t="s">
        <v>806</v>
      </c>
      <c r="J12" s="513" t="s">
        <v>1074</v>
      </c>
      <c r="K12" s="515"/>
      <c r="L12" s="513" t="s">
        <v>806</v>
      </c>
      <c r="M12" s="513" t="s">
        <v>1074</v>
      </c>
    </row>
    <row r="13" spans="1:13" x14ac:dyDescent="0.2">
      <c r="A13">
        <v>0</v>
      </c>
      <c r="C13" s="159">
        <f>'T1'!E31</f>
        <v>0</v>
      </c>
      <c r="D13" s="159">
        <f>'T1'!F31</f>
        <v>0</v>
      </c>
      <c r="E13" s="159"/>
      <c r="F13" s="159">
        <f>'T1'!H31</f>
        <v>0</v>
      </c>
      <c r="G13" s="159">
        <f>'T1'!I31</f>
        <v>0</v>
      </c>
      <c r="H13" s="159"/>
      <c r="I13" s="159">
        <f>'T1'!K31</f>
        <v>0</v>
      </c>
      <c r="J13" s="159">
        <f>'T1'!L31</f>
        <v>0</v>
      </c>
      <c r="K13" s="159"/>
      <c r="L13" s="159">
        <f>'T1'!N31</f>
        <v>0</v>
      </c>
      <c r="M13" s="159">
        <f>'T1'!O31</f>
        <v>0</v>
      </c>
    </row>
    <row r="14" spans="1:13" x14ac:dyDescent="0.2">
      <c r="A14">
        <f t="shared" ref="A14:A23" si="0">+A13+10</f>
        <v>10</v>
      </c>
      <c r="C14" s="159">
        <f ca="1">'T1'!E32</f>
        <v>0.49851588150000004</v>
      </c>
      <c r="D14" s="159">
        <f ca="1">+'T1'!F32</f>
        <v>0.36399999999999999</v>
      </c>
      <c r="E14" s="159"/>
      <c r="F14" s="159">
        <f ca="1">'T1'!H32</f>
        <v>0.51357543370000003</v>
      </c>
      <c r="G14" s="159">
        <f ca="1">+'T1'!I32</f>
        <v>0.375</v>
      </c>
      <c r="H14" s="159"/>
      <c r="I14" s="159">
        <f ca="1">'T1'!K32</f>
        <v>0.52866292569999995</v>
      </c>
      <c r="J14" s="159">
        <f ca="1">+'T1'!L32</f>
        <v>0.38700000000000001</v>
      </c>
      <c r="K14" s="159"/>
      <c r="L14" s="159">
        <f ca="1">'T1'!N32</f>
        <v>0.54517534750000007</v>
      </c>
      <c r="M14" s="159">
        <f ca="1">+'T1'!O32</f>
        <v>0.39800000000000002</v>
      </c>
    </row>
    <row r="15" spans="1:13" x14ac:dyDescent="0.2">
      <c r="A15" s="240">
        <f t="shared" si="0"/>
        <v>20</v>
      </c>
      <c r="C15" s="159">
        <f ca="1">'T1'!E33</f>
        <v>0.53462807300000004</v>
      </c>
      <c r="D15" s="159">
        <f ca="1">+'T1'!F33</f>
        <v>0.36399999999999999</v>
      </c>
      <c r="E15" s="159"/>
      <c r="F15" s="159">
        <f ca="1">'T1'!H33</f>
        <v>0.55077727740000004</v>
      </c>
      <c r="G15" s="159">
        <f ca="1">+'T1'!I33</f>
        <v>0.375</v>
      </c>
      <c r="H15" s="159"/>
      <c r="I15" s="159">
        <f ca="1">'T1'!K33</f>
        <v>0.56698236139999991</v>
      </c>
      <c r="J15" s="159">
        <f ca="1">+'T1'!L33</f>
        <v>0.38700000000000001</v>
      </c>
      <c r="K15" s="159"/>
      <c r="L15" s="159">
        <f ca="1">'T1'!N33</f>
        <v>0.58464031500000002</v>
      </c>
      <c r="M15" s="159">
        <f ca="1">+'T1'!O33</f>
        <v>0.39800000000000002</v>
      </c>
    </row>
    <row r="16" spans="1:13" x14ac:dyDescent="0.2">
      <c r="A16" s="240">
        <f t="shared" si="0"/>
        <v>30</v>
      </c>
      <c r="C16" s="159">
        <f ca="1">'T1'!E34</f>
        <v>0.57074026450000004</v>
      </c>
      <c r="D16" s="159">
        <f ca="1">+'T1'!F34</f>
        <v>0.59099999999999997</v>
      </c>
      <c r="E16" s="159"/>
      <c r="F16" s="159">
        <f ca="1">'T1'!H34</f>
        <v>0.58797912110000006</v>
      </c>
      <c r="G16" s="159">
        <f ca="1">+'T1'!I34</f>
        <v>0.60799999999999998</v>
      </c>
      <c r="H16" s="159"/>
      <c r="I16" s="159">
        <f ca="1">'T1'!K34</f>
        <v>0.60530179709999987</v>
      </c>
      <c r="J16" s="159">
        <f ca="1">+'T1'!L34</f>
        <v>0.627</v>
      </c>
      <c r="K16" s="159"/>
      <c r="L16" s="159">
        <f ca="1">'T1'!N34</f>
        <v>0.62410528249999997</v>
      </c>
      <c r="M16" s="159">
        <f ca="1">+'T1'!O34</f>
        <v>0.64500000000000002</v>
      </c>
    </row>
    <row r="17" spans="1:13" x14ac:dyDescent="0.2">
      <c r="A17" s="240">
        <f t="shared" si="0"/>
        <v>40</v>
      </c>
      <c r="C17" s="159">
        <f ca="1">'T1'!E35</f>
        <v>0.60685245600000004</v>
      </c>
      <c r="D17" s="159">
        <f ca="1">+'T1'!F35</f>
        <v>0.59099999999999997</v>
      </c>
      <c r="E17" s="159"/>
      <c r="F17" s="159">
        <f ca="1">'T1'!H35</f>
        <v>0.62518096479999996</v>
      </c>
      <c r="G17" s="159">
        <f ca="1">+'T1'!I35</f>
        <v>0.60799999999999998</v>
      </c>
      <c r="H17" s="159"/>
      <c r="I17" s="159">
        <f ca="1">'T1'!K35</f>
        <v>0.64362123279999994</v>
      </c>
      <c r="J17" s="159">
        <f ca="1">+'T1'!L35</f>
        <v>0.627</v>
      </c>
      <c r="K17" s="159"/>
      <c r="L17" s="159">
        <f ca="1">'T1'!N35</f>
        <v>0.66357025000000003</v>
      </c>
      <c r="M17" s="159">
        <f ca="1">+'T1'!O35</f>
        <v>0.64500000000000002</v>
      </c>
    </row>
    <row r="18" spans="1:13" x14ac:dyDescent="0.2">
      <c r="A18" s="240">
        <f t="shared" si="0"/>
        <v>50</v>
      </c>
      <c r="C18" s="159">
        <f ca="1">'T1'!E36</f>
        <v>0.64296464750000004</v>
      </c>
      <c r="D18" s="159">
        <f ca="1">+'T1'!F36</f>
        <v>0.59099999999999997</v>
      </c>
      <c r="E18" s="159"/>
      <c r="F18" s="159">
        <f ca="1">'T1'!H36</f>
        <v>0.66238280849999998</v>
      </c>
      <c r="G18" s="159">
        <f ca="1">+'T1'!I36</f>
        <v>0.60799999999999998</v>
      </c>
      <c r="H18" s="159"/>
      <c r="I18" s="159">
        <f ca="1">'T1'!K36</f>
        <v>0.6819406684999999</v>
      </c>
      <c r="J18" s="159">
        <f ca="1">+'T1'!L36</f>
        <v>0.627</v>
      </c>
      <c r="K18" s="159"/>
      <c r="L18" s="159">
        <f ca="1">'T1'!N36</f>
        <v>0.70303521750000009</v>
      </c>
      <c r="M18" s="159">
        <f ca="1">+'T1'!O36</f>
        <v>0.64500000000000002</v>
      </c>
    </row>
    <row r="19" spans="1:13" x14ac:dyDescent="0.2">
      <c r="A19" s="240">
        <f t="shared" si="0"/>
        <v>60</v>
      </c>
      <c r="C19" s="159">
        <f ca="1">'T1'!E37</f>
        <v>0.67907683900000004</v>
      </c>
      <c r="D19" s="159">
        <f ca="1">+'T1'!F37</f>
        <v>1.0880000000000001</v>
      </c>
      <c r="E19" s="159"/>
      <c r="F19" s="159">
        <f ca="1">'T1'!H37</f>
        <v>0.69958465219999999</v>
      </c>
      <c r="G19" s="159">
        <f ca="1">+'T1'!I37</f>
        <v>1.121</v>
      </c>
      <c r="H19" s="159"/>
      <c r="I19" s="159">
        <f ca="1">'T1'!K37</f>
        <v>0.72026010419999986</v>
      </c>
      <c r="J19" s="159">
        <f ca="1">+'T1'!L37</f>
        <v>1.155</v>
      </c>
      <c r="K19" s="159"/>
      <c r="L19" s="159">
        <f ca="1">'T1'!N37</f>
        <v>0.74250018500000003</v>
      </c>
      <c r="M19" s="159">
        <f ca="1">+'T1'!O37</f>
        <v>1.1890000000000001</v>
      </c>
    </row>
    <row r="20" spans="1:13" x14ac:dyDescent="0.2">
      <c r="A20" s="240">
        <f t="shared" si="0"/>
        <v>70</v>
      </c>
      <c r="C20" s="159">
        <f ca="1">'T1'!E38</f>
        <v>0.71518903050000004</v>
      </c>
      <c r="D20" s="159">
        <f ca="1">+'T1'!F38</f>
        <v>1.0880000000000001</v>
      </c>
      <c r="E20" s="159"/>
      <c r="F20" s="159">
        <f ca="1">'T1'!H38</f>
        <v>0.7367864959</v>
      </c>
      <c r="G20" s="159">
        <f ca="1">+'T1'!I38</f>
        <v>1.121</v>
      </c>
      <c r="H20" s="159"/>
      <c r="I20" s="159">
        <f ca="1">'T1'!K38</f>
        <v>0.75857953989999993</v>
      </c>
      <c r="J20" s="159">
        <f ca="1">+'T1'!L38</f>
        <v>1.155</v>
      </c>
      <c r="K20" s="159"/>
      <c r="L20" s="159">
        <f ca="1">'T1'!N38</f>
        <v>0.78196515249999998</v>
      </c>
      <c r="M20" s="159">
        <f ca="1">+'T1'!O38</f>
        <v>1.1890000000000001</v>
      </c>
    </row>
    <row r="21" spans="1:13" x14ac:dyDescent="0.2">
      <c r="A21" s="240">
        <f t="shared" si="0"/>
        <v>80</v>
      </c>
      <c r="C21" s="159">
        <f ca="1">'T1'!E39</f>
        <v>0.75130122199999994</v>
      </c>
      <c r="D21" s="159">
        <f ca="1">+'T1'!F39</f>
        <v>1.0880000000000001</v>
      </c>
      <c r="E21" s="159"/>
      <c r="F21" s="159">
        <f ca="1">'T1'!H39</f>
        <v>0.77398833960000002</v>
      </c>
      <c r="G21" s="159">
        <f ca="1">+'T1'!I39</f>
        <v>1.121</v>
      </c>
      <c r="H21" s="159"/>
      <c r="I21" s="159">
        <f ca="1">'T1'!K39</f>
        <v>0.79689897559999989</v>
      </c>
      <c r="J21" s="159">
        <f ca="1">+'T1'!L39</f>
        <v>1.155</v>
      </c>
      <c r="K21" s="159"/>
      <c r="L21" s="159">
        <f ca="1">'T1'!N39</f>
        <v>0.82143012000000004</v>
      </c>
      <c r="M21" s="159">
        <f ca="1">+'T1'!O39</f>
        <v>1.1890000000000001</v>
      </c>
    </row>
    <row r="22" spans="1:13" x14ac:dyDescent="0.2">
      <c r="A22" s="240">
        <f t="shared" si="0"/>
        <v>90</v>
      </c>
      <c r="C22" s="159">
        <f ca="1">'T1'!E40</f>
        <v>0.78741341349999994</v>
      </c>
      <c r="D22" s="159">
        <f ca="1">+'T1'!F40</f>
        <v>1.0880000000000001</v>
      </c>
      <c r="E22" s="159"/>
      <c r="F22" s="159">
        <f ca="1">'T1'!H40</f>
        <v>0.81119018329999992</v>
      </c>
      <c r="G22" s="159">
        <f ca="1">+'T1'!I40</f>
        <v>1.121</v>
      </c>
      <c r="H22" s="159"/>
      <c r="I22" s="159">
        <f ca="1">'T1'!K40</f>
        <v>0.83521841129999985</v>
      </c>
      <c r="J22" s="159">
        <f ca="1">+'T1'!L40</f>
        <v>1.155</v>
      </c>
      <c r="K22" s="159"/>
      <c r="L22" s="159">
        <f ca="1">'T1'!N40</f>
        <v>0.86089508749999999</v>
      </c>
      <c r="M22" s="159">
        <f ca="1">+'T1'!O40</f>
        <v>1.1890000000000001</v>
      </c>
    </row>
    <row r="23" spans="1:13" x14ac:dyDescent="0.2">
      <c r="A23" s="240">
        <f t="shared" si="0"/>
        <v>100</v>
      </c>
      <c r="C23" s="159">
        <f ca="1">'T1'!E41</f>
        <v>0.82352560500000005</v>
      </c>
      <c r="D23" s="159">
        <f ca="1">+'T1'!F41</f>
        <v>1.0880000000000001</v>
      </c>
      <c r="E23" s="159"/>
      <c r="F23" s="159">
        <f ca="1">'T1'!H41</f>
        <v>0.84839202700000005</v>
      </c>
      <c r="G23" s="159">
        <f ca="1">+'T1'!I41</f>
        <v>1.121</v>
      </c>
      <c r="H23" s="159"/>
      <c r="I23" s="159">
        <f ca="1">'T1'!K41</f>
        <v>0.87353784699999992</v>
      </c>
      <c r="J23" s="159">
        <f ca="1">+'T1'!L41</f>
        <v>1.155</v>
      </c>
      <c r="K23" s="159"/>
      <c r="L23" s="159">
        <f ca="1">'T1'!N41</f>
        <v>0.90036005500000005</v>
      </c>
      <c r="M23" s="159">
        <f ca="1">+'T1'!O41</f>
        <v>1.1890000000000001</v>
      </c>
    </row>
    <row r="24" spans="1:13" x14ac:dyDescent="0.2">
      <c r="A24" s="240">
        <f>+A23+50</f>
        <v>150</v>
      </c>
      <c r="C24" s="159">
        <f ca="1">'T1'!E42</f>
        <v>1.0040865624999999</v>
      </c>
      <c r="D24" s="159">
        <f ca="1">+'T1'!F42</f>
        <v>1.492</v>
      </c>
      <c r="E24" s="159"/>
      <c r="F24" s="159">
        <f ca="1">'T1'!H42</f>
        <v>1.0344012454999998</v>
      </c>
      <c r="G24" s="159">
        <f ca="1">+'T1'!I42</f>
        <v>1.5369999999999999</v>
      </c>
      <c r="H24" s="159"/>
      <c r="I24" s="159">
        <f ca="1">'T1'!K42</f>
        <v>1.0651350254999998</v>
      </c>
      <c r="J24" s="159">
        <f ca="1">+'T1'!L42</f>
        <v>1.583</v>
      </c>
      <c r="K24" s="159"/>
      <c r="L24" s="159">
        <f ca="1">'T1'!N42</f>
        <v>1.0976848925</v>
      </c>
      <c r="M24" s="159">
        <f ca="1">+'T1'!O42</f>
        <v>1.631</v>
      </c>
    </row>
    <row r="25" spans="1:13" x14ac:dyDescent="0.2">
      <c r="A25" s="240">
        <f>+A24+50</f>
        <v>200</v>
      </c>
      <c r="C25" s="159">
        <f ca="1">'T1'!E43</f>
        <v>1.18464752</v>
      </c>
      <c r="D25" s="159">
        <f ca="1">+'T1'!F43</f>
        <v>1.492</v>
      </c>
      <c r="E25" s="159"/>
      <c r="F25" s="159">
        <f ca="1">'T1'!H43</f>
        <v>1.220410464</v>
      </c>
      <c r="G25" s="159">
        <f ca="1">+'T1'!I43</f>
        <v>1.5369999999999999</v>
      </c>
      <c r="H25" s="159"/>
      <c r="I25" s="159">
        <f ca="1">'T1'!K43</f>
        <v>1.256732204</v>
      </c>
      <c r="J25" s="159">
        <f ca="1">+'T1'!L43</f>
        <v>1.583</v>
      </c>
      <c r="K25" s="159"/>
      <c r="L25" s="159">
        <f ca="1">'T1'!N43</f>
        <v>1.2950097300000001</v>
      </c>
      <c r="M25" s="159">
        <f ca="1">+'T1'!O43</f>
        <v>1.631</v>
      </c>
    </row>
    <row r="26" spans="1:13" x14ac:dyDescent="0.2">
      <c r="A26" s="240">
        <f>+A25+50</f>
        <v>250</v>
      </c>
      <c r="C26" s="159">
        <f ca="1">'T1'!E44</f>
        <v>1.3652084775</v>
      </c>
      <c r="D26" s="159">
        <f ca="1">+'T1'!F44</f>
        <v>1.492</v>
      </c>
      <c r="E26" s="159"/>
      <c r="F26" s="159">
        <f ca="1">'T1'!H44</f>
        <v>1.4064196824999999</v>
      </c>
      <c r="G26" s="159">
        <f ca="1">+'T1'!I44</f>
        <v>1.5369999999999999</v>
      </c>
      <c r="H26" s="159"/>
      <c r="I26" s="159">
        <f ca="1">'T1'!K44</f>
        <v>1.4483293824999999</v>
      </c>
      <c r="J26" s="159">
        <f ca="1">+'T1'!L44</f>
        <v>1.583</v>
      </c>
      <c r="K26" s="159"/>
      <c r="L26" s="159">
        <f ca="1">'T1'!N44</f>
        <v>1.4923345674999999</v>
      </c>
      <c r="M26" s="159">
        <f ca="1">+'T1'!O44</f>
        <v>1.631</v>
      </c>
    </row>
    <row r="27" spans="1:13" x14ac:dyDescent="0.2">
      <c r="A27" s="240">
        <v>375</v>
      </c>
      <c r="C27" s="159">
        <f ca="1">'T1'!E45</f>
        <v>1.81661087125</v>
      </c>
      <c r="D27" s="159">
        <f ca="1">+'T1'!F45</f>
        <v>5.1360000000000001</v>
      </c>
      <c r="E27" s="159"/>
      <c r="F27" s="159">
        <f ca="1">'T1'!H45</f>
        <v>1.87144272875</v>
      </c>
      <c r="G27" s="159">
        <f ca="1">+'T1'!I45</f>
        <v>5.29</v>
      </c>
      <c r="H27" s="159"/>
      <c r="I27" s="159">
        <f ca="1">'T1'!K45</f>
        <v>1.9273223287499996</v>
      </c>
      <c r="J27" s="159">
        <f ca="1">+'T1'!L45</f>
        <v>5.4489999999999998</v>
      </c>
      <c r="K27" s="159"/>
      <c r="L27" s="159">
        <f ca="1">'T1'!N45</f>
        <v>1.9856466612500001</v>
      </c>
      <c r="M27" s="159">
        <f ca="1">+'T1'!O45</f>
        <v>5.6130000000000004</v>
      </c>
    </row>
    <row r="28" spans="1:13" x14ac:dyDescent="0.2">
      <c r="A28">
        <v>500</v>
      </c>
      <c r="C28" s="159">
        <f ca="1">'T1'!E46</f>
        <v>2.268013265</v>
      </c>
      <c r="D28" s="159">
        <f ca="1">+'T1'!F46</f>
        <v>5.1360000000000001</v>
      </c>
      <c r="E28" s="159"/>
      <c r="F28" s="159">
        <f ca="1">'T1'!H46</f>
        <v>2.3364657749999997</v>
      </c>
      <c r="G28" s="159">
        <f ca="1">+'T1'!I46</f>
        <v>5.29</v>
      </c>
      <c r="H28" s="159"/>
      <c r="I28" s="159">
        <f ca="1">'T1'!K46</f>
        <v>2.4063152749999999</v>
      </c>
      <c r="J28" s="159">
        <f ca="1">+'T1'!L46</f>
        <v>5.4489999999999998</v>
      </c>
      <c r="K28" s="159"/>
      <c r="L28" s="159">
        <f ca="1">'T1'!N46</f>
        <v>2.4789587549999998</v>
      </c>
      <c r="M28" s="159">
        <f ca="1">+'T1'!O46</f>
        <v>5.6130000000000004</v>
      </c>
    </row>
    <row r="29" spans="1:13" s="240" customFormat="1" x14ac:dyDescent="0.2"/>
    <row r="30" spans="1:13" x14ac:dyDescent="0.2">
      <c r="A30" s="12" t="s">
        <v>1076</v>
      </c>
      <c r="B30" s="12"/>
      <c r="C30" s="240"/>
      <c r="D30" s="240"/>
      <c r="E30" s="240"/>
      <c r="F30" s="240"/>
      <c r="G30" s="240"/>
      <c r="H30" s="240"/>
      <c r="I30" s="240"/>
      <c r="J30" s="240"/>
      <c r="K30" s="240"/>
      <c r="L30" s="240"/>
      <c r="M30" s="240"/>
    </row>
    <row r="31" spans="1:13" x14ac:dyDescent="0.2">
      <c r="A31" s="240"/>
      <c r="C31" s="240"/>
      <c r="D31" s="240"/>
      <c r="E31" s="240"/>
      <c r="F31" s="240"/>
      <c r="G31" s="240"/>
      <c r="H31" s="240"/>
      <c r="I31" s="240"/>
      <c r="J31" s="240"/>
      <c r="K31" s="240"/>
      <c r="L31" s="240"/>
      <c r="M31" s="240"/>
    </row>
    <row r="32" spans="1:13" ht="13.5" thickBot="1" x14ac:dyDescent="0.25">
      <c r="A32" s="240"/>
      <c r="C32" s="520">
        <v>2018</v>
      </c>
      <c r="D32" s="520"/>
      <c r="E32" s="12"/>
      <c r="F32" s="520">
        <f>+C32+1</f>
        <v>2019</v>
      </c>
      <c r="G32" s="520"/>
      <c r="H32" s="12"/>
      <c r="I32" s="520">
        <f>+F32+1</f>
        <v>2020</v>
      </c>
      <c r="J32" s="520"/>
      <c r="K32" s="12"/>
      <c r="L32" s="520">
        <f>+I32+1</f>
        <v>2021</v>
      </c>
      <c r="M32" s="520"/>
    </row>
    <row r="33" spans="1:13" s="514" customFormat="1" ht="15" customHeight="1" x14ac:dyDescent="0.2">
      <c r="A33" s="513" t="s">
        <v>1073</v>
      </c>
      <c r="C33" s="513" t="s">
        <v>806</v>
      </c>
      <c r="D33" s="513" t="s">
        <v>1074</v>
      </c>
      <c r="E33" s="515"/>
      <c r="F33" s="513" t="s">
        <v>806</v>
      </c>
      <c r="G33" s="513" t="s">
        <v>1074</v>
      </c>
      <c r="H33" s="515"/>
      <c r="I33" s="513" t="s">
        <v>806</v>
      </c>
      <c r="J33" s="513" t="s">
        <v>1074</v>
      </c>
      <c r="K33" s="515"/>
      <c r="L33" s="513" t="s">
        <v>806</v>
      </c>
      <c r="M33" s="513" t="s">
        <v>1074</v>
      </c>
    </row>
    <row r="34" spans="1:13" x14ac:dyDescent="0.2">
      <c r="A34" s="240">
        <v>0</v>
      </c>
      <c r="C34" s="159">
        <f>'T1'!E53</f>
        <v>0</v>
      </c>
      <c r="D34" s="159">
        <f>'T1'!F53</f>
        <v>0</v>
      </c>
      <c r="E34" s="159"/>
      <c r="F34" s="159">
        <f>'T1'!H53</f>
        <v>0</v>
      </c>
      <c r="G34" s="159">
        <f>'T1'!I53</f>
        <v>0</v>
      </c>
      <c r="H34" s="159"/>
      <c r="I34" s="159">
        <f>'T1'!K53</f>
        <v>0</v>
      </c>
      <c r="J34" s="159">
        <f>'T1'!L53</f>
        <v>0</v>
      </c>
      <c r="K34" s="159"/>
      <c r="L34" s="159">
        <f>'T1'!N53</f>
        <v>0</v>
      </c>
      <c r="M34" s="159">
        <f>'T1'!O53</f>
        <v>0</v>
      </c>
    </row>
    <row r="35" spans="1:13" x14ac:dyDescent="0.2">
      <c r="A35" s="240">
        <f>+A34+10</f>
        <v>10</v>
      </c>
      <c r="C35" s="159">
        <f ca="1">'T1'!E54</f>
        <v>1.0070062715999999</v>
      </c>
      <c r="D35" s="159">
        <f ca="1">+'T1'!F54</f>
        <v>1.802</v>
      </c>
      <c r="E35" s="159"/>
      <c r="F35" s="159">
        <f ca="1">'T1'!H54</f>
        <v>1.0370136167999999</v>
      </c>
      <c r="G35" s="159">
        <f ca="1">+'T1'!I54</f>
        <v>1.8560000000000001</v>
      </c>
      <c r="H35" s="159"/>
      <c r="I35" s="159">
        <f ca="1">'T1'!K54</f>
        <v>1.0684319219</v>
      </c>
      <c r="J35" s="159">
        <f ca="1">+'T1'!L54</f>
        <v>1.9119999999999999</v>
      </c>
      <c r="K35" s="159"/>
      <c r="L35" s="159">
        <f ca="1">'T1'!N54</f>
        <v>1.0998641969</v>
      </c>
      <c r="M35" s="159">
        <f ca="1">+'T1'!O54</f>
        <v>1.9690000000000001</v>
      </c>
    </row>
    <row r="36" spans="1:13" x14ac:dyDescent="0.2">
      <c r="A36" s="240">
        <f t="shared" ref="A36:A44" si="1">+A35+10</f>
        <v>20</v>
      </c>
      <c r="C36" s="159">
        <f ca="1">'T1'!E55</f>
        <v>1.0291345931999998</v>
      </c>
      <c r="D36" s="159">
        <f ca="1">+'T1'!F55</f>
        <v>1.802</v>
      </c>
      <c r="E36" s="159"/>
      <c r="F36" s="159">
        <f ca="1">'T1'!H55</f>
        <v>1.0598124936</v>
      </c>
      <c r="G36" s="159">
        <f ca="1">+'T1'!I55</f>
        <v>1.8560000000000001</v>
      </c>
      <c r="H36" s="159"/>
      <c r="I36" s="159">
        <f ca="1">'T1'!K55</f>
        <v>1.0919153237999999</v>
      </c>
      <c r="J36" s="159">
        <f ca="1">+'T1'!L55</f>
        <v>1.9119999999999999</v>
      </c>
      <c r="K36" s="159"/>
      <c r="L36" s="159">
        <f ca="1">'T1'!N55</f>
        <v>1.1240460938000001</v>
      </c>
      <c r="M36" s="159">
        <f ca="1">+'T1'!O55</f>
        <v>1.9690000000000001</v>
      </c>
    </row>
    <row r="37" spans="1:13" x14ac:dyDescent="0.2">
      <c r="A37" s="240">
        <f t="shared" si="1"/>
        <v>30</v>
      </c>
      <c r="C37" s="159">
        <f ca="1">'T1'!E56</f>
        <v>1.0512629147999999</v>
      </c>
      <c r="D37" s="159">
        <f ca="1">+'T1'!F56</f>
        <v>1.802</v>
      </c>
      <c r="E37" s="159"/>
      <c r="F37" s="159">
        <f ca="1">'T1'!H56</f>
        <v>1.0826113704</v>
      </c>
      <c r="G37" s="159">
        <f ca="1">+'T1'!I56</f>
        <v>1.8560000000000001</v>
      </c>
      <c r="H37" s="159"/>
      <c r="I37" s="159">
        <f ca="1">'T1'!K56</f>
        <v>1.1153987257</v>
      </c>
      <c r="J37" s="159">
        <f ca="1">+'T1'!L56</f>
        <v>1.9119999999999999</v>
      </c>
      <c r="K37" s="159"/>
      <c r="L37" s="159">
        <f ca="1">'T1'!N56</f>
        <v>1.1482279906999999</v>
      </c>
      <c r="M37" s="159">
        <f ca="1">+'T1'!O56</f>
        <v>1.9690000000000001</v>
      </c>
    </row>
    <row r="38" spans="1:13" x14ac:dyDescent="0.2">
      <c r="A38" s="240">
        <f t="shared" si="1"/>
        <v>40</v>
      </c>
      <c r="C38" s="159">
        <f ca="1">'T1'!E57</f>
        <v>1.0733912364</v>
      </c>
      <c r="D38" s="159">
        <f ca="1">+'T1'!F57</f>
        <v>1.802</v>
      </c>
      <c r="E38" s="159"/>
      <c r="F38" s="159">
        <f ca="1">'T1'!H57</f>
        <v>1.1054102471999998</v>
      </c>
      <c r="G38" s="159">
        <f ca="1">+'T1'!I57</f>
        <v>1.8560000000000001</v>
      </c>
      <c r="H38" s="159"/>
      <c r="I38" s="159">
        <f ca="1">'T1'!K57</f>
        <v>1.1388821275999998</v>
      </c>
      <c r="J38" s="159">
        <f ca="1">+'T1'!L57</f>
        <v>1.9119999999999999</v>
      </c>
      <c r="K38" s="159"/>
      <c r="L38" s="159">
        <f ca="1">'T1'!N57</f>
        <v>1.1724098876</v>
      </c>
      <c r="M38" s="159">
        <f ca="1">+'T1'!O57</f>
        <v>1.9690000000000001</v>
      </c>
    </row>
    <row r="39" spans="1:13" x14ac:dyDescent="0.2">
      <c r="A39" s="240">
        <f t="shared" si="1"/>
        <v>50</v>
      </c>
      <c r="C39" s="159">
        <f ca="1">'T1'!E58</f>
        <v>1.0955195579999999</v>
      </c>
      <c r="D39" s="159">
        <f ca="1">+'T1'!F58</f>
        <v>1.802</v>
      </c>
      <c r="E39" s="159"/>
      <c r="F39" s="159">
        <f ca="1">'T1'!H58</f>
        <v>1.1282091239999998</v>
      </c>
      <c r="G39" s="159">
        <f ca="1">+'T1'!I58</f>
        <v>1.8560000000000001</v>
      </c>
      <c r="H39" s="159"/>
      <c r="I39" s="159">
        <f ca="1">'T1'!K58</f>
        <v>1.1623655294999999</v>
      </c>
      <c r="J39" s="159">
        <f ca="1">+'T1'!L58</f>
        <v>1.9119999999999999</v>
      </c>
      <c r="K39" s="159"/>
      <c r="L39" s="159">
        <f ca="1">'T1'!N58</f>
        <v>1.1965917845</v>
      </c>
      <c r="M39" s="159">
        <f ca="1">+'T1'!O58</f>
        <v>1.9690000000000001</v>
      </c>
    </row>
    <row r="40" spans="1:13" x14ac:dyDescent="0.2">
      <c r="A40" s="240">
        <f t="shared" si="1"/>
        <v>60</v>
      </c>
      <c r="C40" s="159">
        <f ca="1">'T1'!E59</f>
        <v>1.1176478795999998</v>
      </c>
      <c r="D40" s="159">
        <f ca="1">+'T1'!F59</f>
        <v>1.9419999999999999</v>
      </c>
      <c r="E40" s="159"/>
      <c r="F40" s="159">
        <f ca="1">'T1'!H59</f>
        <v>1.1510080007999999</v>
      </c>
      <c r="G40" s="159">
        <f ca="1">+'T1'!I59</f>
        <v>2</v>
      </c>
      <c r="H40" s="159"/>
      <c r="I40" s="159">
        <f ca="1">'T1'!K59</f>
        <v>1.1858489314</v>
      </c>
      <c r="J40" s="159">
        <f ca="1">+'T1'!L59</f>
        <v>2.06</v>
      </c>
      <c r="K40" s="159"/>
      <c r="L40" s="159">
        <f ca="1">'T1'!N59</f>
        <v>1.2207736813999999</v>
      </c>
      <c r="M40" s="159">
        <f ca="1">+'T1'!O59</f>
        <v>2.1219999999999999</v>
      </c>
    </row>
    <row r="41" spans="1:13" x14ac:dyDescent="0.2">
      <c r="A41" s="240">
        <f t="shared" si="1"/>
        <v>70</v>
      </c>
      <c r="C41" s="159">
        <f ca="1">'T1'!E60</f>
        <v>1.1397762011999999</v>
      </c>
      <c r="D41" s="159">
        <f ca="1">+'T1'!F60</f>
        <v>1.9419999999999999</v>
      </c>
      <c r="E41" s="159"/>
      <c r="F41" s="159">
        <f ca="1">'T1'!H60</f>
        <v>1.1738068775999999</v>
      </c>
      <c r="G41" s="159">
        <f ca="1">+'T1'!I60</f>
        <v>2</v>
      </c>
      <c r="H41" s="159"/>
      <c r="I41" s="159">
        <f ca="1">'T1'!K60</f>
        <v>1.2093323332999999</v>
      </c>
      <c r="J41" s="159">
        <f ca="1">+'T1'!L60</f>
        <v>2.06</v>
      </c>
      <c r="K41" s="159"/>
      <c r="L41" s="159">
        <f ca="1">'T1'!N60</f>
        <v>1.2449555782999999</v>
      </c>
      <c r="M41" s="159">
        <f ca="1">+'T1'!O60</f>
        <v>2.1219999999999999</v>
      </c>
    </row>
    <row r="42" spans="1:13" x14ac:dyDescent="0.2">
      <c r="A42" s="240">
        <f t="shared" si="1"/>
        <v>80</v>
      </c>
      <c r="C42" s="159">
        <f ca="1">'T1'!E61</f>
        <v>1.1619045228</v>
      </c>
      <c r="D42" s="159">
        <f ca="1">+'T1'!F61</f>
        <v>1.9419999999999999</v>
      </c>
      <c r="E42" s="159"/>
      <c r="F42" s="159">
        <f ca="1">'T1'!H61</f>
        <v>1.1966057543999999</v>
      </c>
      <c r="G42" s="159">
        <f ca="1">+'T1'!I61</f>
        <v>2</v>
      </c>
      <c r="H42" s="159"/>
      <c r="I42" s="159">
        <f ca="1">'T1'!K61</f>
        <v>1.2328157352</v>
      </c>
      <c r="J42" s="159">
        <f ca="1">+'T1'!L61</f>
        <v>2.06</v>
      </c>
      <c r="K42" s="159"/>
      <c r="L42" s="159">
        <f ca="1">'T1'!N61</f>
        <v>1.2691374752</v>
      </c>
      <c r="M42" s="159">
        <f ca="1">+'T1'!O61</f>
        <v>2.1219999999999999</v>
      </c>
    </row>
    <row r="43" spans="1:13" x14ac:dyDescent="0.2">
      <c r="A43" s="240">
        <f t="shared" si="1"/>
        <v>90</v>
      </c>
      <c r="C43" s="159">
        <f ca="1">'T1'!E62</f>
        <v>1.1840328443999999</v>
      </c>
      <c r="D43" s="159">
        <f ca="1">+'T1'!F62</f>
        <v>1.9419999999999999</v>
      </c>
      <c r="E43" s="159"/>
      <c r="F43" s="159">
        <f ca="1">'T1'!H62</f>
        <v>1.2194046311999998</v>
      </c>
      <c r="G43" s="159">
        <f ca="1">+'T1'!I62</f>
        <v>2</v>
      </c>
      <c r="H43" s="159"/>
      <c r="I43" s="159">
        <f ca="1">'T1'!K62</f>
        <v>1.2562991370999999</v>
      </c>
      <c r="J43" s="159">
        <f ca="1">+'T1'!L62</f>
        <v>2.06</v>
      </c>
      <c r="K43" s="159"/>
      <c r="L43" s="159">
        <f ca="1">'T1'!N62</f>
        <v>1.2933193721</v>
      </c>
      <c r="M43" s="159">
        <f ca="1">+'T1'!O62</f>
        <v>2.1219999999999999</v>
      </c>
    </row>
    <row r="44" spans="1:13" x14ac:dyDescent="0.2">
      <c r="A44" s="240">
        <f t="shared" si="1"/>
        <v>100</v>
      </c>
      <c r="C44" s="159">
        <f ca="1">'T1'!E63</f>
        <v>1.2061611659999998</v>
      </c>
      <c r="D44" s="159">
        <f ca="1">+'T1'!F63</f>
        <v>1.9419999999999999</v>
      </c>
      <c r="E44" s="159"/>
      <c r="F44" s="159">
        <f ca="1">'T1'!H63</f>
        <v>1.2422035079999998</v>
      </c>
      <c r="G44" s="159">
        <f ca="1">+'T1'!I63</f>
        <v>2</v>
      </c>
      <c r="H44" s="159"/>
      <c r="I44" s="159">
        <f ca="1">'T1'!K63</f>
        <v>1.2797825389999999</v>
      </c>
      <c r="J44" s="159">
        <f ca="1">+'T1'!L63</f>
        <v>2.06</v>
      </c>
      <c r="K44" s="159"/>
      <c r="L44" s="159">
        <f ca="1">'T1'!N63</f>
        <v>1.3175012690000001</v>
      </c>
      <c r="M44" s="159">
        <f ca="1">+'T1'!O63</f>
        <v>2.1219999999999999</v>
      </c>
    </row>
    <row r="45" spans="1:13" x14ac:dyDescent="0.2">
      <c r="A45" s="240">
        <f>+A44+50</f>
        <v>150</v>
      </c>
      <c r="C45" s="159">
        <f ca="1">'T1'!E64</f>
        <v>1.3168027739999999</v>
      </c>
      <c r="D45" s="159">
        <f ca="1">+'T1'!F64</f>
        <v>2.2210000000000001</v>
      </c>
      <c r="E45" s="159"/>
      <c r="F45" s="159">
        <f ca="1">'T1'!H64</f>
        <v>1.356197892</v>
      </c>
      <c r="G45" s="159">
        <f ca="1">+'T1'!I64</f>
        <v>2.2879999999999998</v>
      </c>
      <c r="H45" s="159"/>
      <c r="I45" s="159">
        <f ca="1">'T1'!K64</f>
        <v>1.3971995484999999</v>
      </c>
      <c r="J45" s="159">
        <f ca="1">+'T1'!L64</f>
        <v>2.3559999999999999</v>
      </c>
      <c r="K45" s="159"/>
      <c r="L45" s="159">
        <f ca="1">'T1'!N64</f>
        <v>1.4384107534999999</v>
      </c>
      <c r="M45" s="159">
        <f ca="1">+'T1'!O64</f>
        <v>2.427</v>
      </c>
    </row>
    <row r="46" spans="1:13" x14ac:dyDescent="0.2">
      <c r="A46" s="240">
        <f t="shared" ref="A46:A47" si="2">+A45+50</f>
        <v>200</v>
      </c>
      <c r="C46" s="159">
        <f ca="1">'T1'!E65</f>
        <v>1.427444382</v>
      </c>
      <c r="D46" s="159">
        <f ca="1">+'T1'!F65</f>
        <v>2.2210000000000001</v>
      </c>
      <c r="E46" s="159"/>
      <c r="F46" s="159">
        <f ca="1">'T1'!H65</f>
        <v>1.4701922759999999</v>
      </c>
      <c r="G46" s="159">
        <f ca="1">+'T1'!I65</f>
        <v>2.2879999999999998</v>
      </c>
      <c r="H46" s="159"/>
      <c r="I46" s="159">
        <f ca="1">'T1'!K65</f>
        <v>1.5146165579999999</v>
      </c>
      <c r="J46" s="159">
        <f ca="1">+'T1'!L65</f>
        <v>2.3559999999999999</v>
      </c>
      <c r="K46" s="159"/>
      <c r="L46" s="159">
        <f ca="1">'T1'!N65</f>
        <v>1.559320238</v>
      </c>
      <c r="M46" s="159">
        <f ca="1">+'T1'!O65</f>
        <v>2.427</v>
      </c>
    </row>
    <row r="47" spans="1:13" x14ac:dyDescent="0.2">
      <c r="A47" s="240">
        <f t="shared" si="2"/>
        <v>250</v>
      </c>
      <c r="C47" s="159">
        <f ca="1">'T1'!E66</f>
        <v>1.5380859899999999</v>
      </c>
      <c r="D47" s="159">
        <f ca="1">+'T1'!F66</f>
        <v>2.2210000000000001</v>
      </c>
      <c r="E47" s="159"/>
      <c r="F47" s="159">
        <f ca="1">'T1'!H66</f>
        <v>1.5841866599999999</v>
      </c>
      <c r="G47" s="159">
        <f ca="1">+'T1'!I66</f>
        <v>2.2879999999999998</v>
      </c>
      <c r="H47" s="159"/>
      <c r="I47" s="159">
        <f ca="1">'T1'!K66</f>
        <v>1.6320335674999999</v>
      </c>
      <c r="J47" s="159">
        <f ca="1">+'T1'!L66</f>
        <v>2.3559999999999999</v>
      </c>
      <c r="K47" s="159"/>
      <c r="L47" s="159">
        <f ca="1">'T1'!N66</f>
        <v>1.6802297225</v>
      </c>
      <c r="M47" s="159">
        <f ca="1">+'T1'!O66</f>
        <v>2.427</v>
      </c>
    </row>
    <row r="48" spans="1:13" x14ac:dyDescent="0.2">
      <c r="A48" s="240">
        <f>+A47+125</f>
        <v>375</v>
      </c>
      <c r="C48" s="159">
        <f ca="1">'T1'!E67</f>
        <v>1.8146900100000001</v>
      </c>
      <c r="D48" s="159">
        <f ca="1">+'T1'!F67</f>
        <v>5.0380000000000003</v>
      </c>
      <c r="E48" s="159"/>
      <c r="F48" s="159">
        <f ca="1">'T1'!H67</f>
        <v>1.8691726199999998</v>
      </c>
      <c r="G48" s="159">
        <f ca="1">+'T1'!I67</f>
        <v>5.1890000000000001</v>
      </c>
      <c r="H48" s="159"/>
      <c r="I48" s="159">
        <f ca="1">'T1'!K67</f>
        <v>1.92557609125</v>
      </c>
      <c r="J48" s="159">
        <f ca="1">+'T1'!L67</f>
        <v>5.3440000000000003</v>
      </c>
      <c r="K48" s="159"/>
      <c r="L48" s="159">
        <f ca="1">'T1'!N67</f>
        <v>1.98250343375</v>
      </c>
      <c r="M48" s="159">
        <f ca="1">+'T1'!O67</f>
        <v>5.5049999999999999</v>
      </c>
    </row>
    <row r="49" spans="1:13" x14ac:dyDescent="0.2">
      <c r="A49" s="240">
        <f>+A48+125</f>
        <v>500</v>
      </c>
      <c r="C49" s="159">
        <f ca="1">'T1'!E68</f>
        <v>2.0912940299999998</v>
      </c>
      <c r="D49" s="159">
        <f ca="1">+'T1'!F68</f>
        <v>5.0380000000000003</v>
      </c>
      <c r="E49" s="159"/>
      <c r="F49" s="159">
        <f ca="1">'T1'!H68</f>
        <v>2.1541585799999998</v>
      </c>
      <c r="G49" s="159">
        <f ca="1">+'T1'!I68</f>
        <v>5.1890000000000001</v>
      </c>
      <c r="H49" s="159"/>
      <c r="I49" s="159">
        <f ca="1">'T1'!K68</f>
        <v>2.2191186150000002</v>
      </c>
      <c r="J49" s="159">
        <f ca="1">+'T1'!L68</f>
        <v>5.3440000000000003</v>
      </c>
      <c r="K49" s="159"/>
      <c r="L49" s="159">
        <f ca="1">'T1'!N68</f>
        <v>2.2847771450000001</v>
      </c>
      <c r="M49" s="159">
        <f ca="1">+'T1'!O68</f>
        <v>5.5049999999999999</v>
      </c>
    </row>
    <row r="50" spans="1:13" x14ac:dyDescent="0.2">
      <c r="A50" s="240">
        <f>+A49+250</f>
        <v>750</v>
      </c>
      <c r="C50" s="159">
        <f ca="1">'T1'!E69</f>
        <v>2.6445020700000001</v>
      </c>
      <c r="D50" s="159">
        <f ca="1">+'T1'!F69</f>
        <v>5.7</v>
      </c>
      <c r="E50" s="159"/>
      <c r="F50" s="159">
        <f ca="1">'T1'!H69</f>
        <v>2.7241304999999998</v>
      </c>
      <c r="G50" s="159">
        <f ca="1">+'T1'!I69</f>
        <v>5.87</v>
      </c>
      <c r="H50" s="159"/>
      <c r="I50" s="159">
        <f ca="1">'T1'!K69</f>
        <v>2.8062036624999998</v>
      </c>
      <c r="J50" s="159">
        <f ca="1">+'T1'!L69</f>
        <v>6.0469999999999997</v>
      </c>
      <c r="K50" s="159"/>
      <c r="L50" s="159">
        <f ca="1">'T1'!N69</f>
        <v>2.8893245675000001</v>
      </c>
      <c r="M50" s="159">
        <f ca="1">+'T1'!O69</f>
        <v>6.2279999999999998</v>
      </c>
    </row>
    <row r="51" spans="1:13" x14ac:dyDescent="0.2">
      <c r="A51" s="240">
        <f t="shared" ref="A51:A53" si="3">+A50+250</f>
        <v>1000</v>
      </c>
      <c r="C51" s="159">
        <f ca="1">'T1'!E70</f>
        <v>3.19771011</v>
      </c>
      <c r="D51" s="159">
        <f ca="1">+'T1'!F70</f>
        <v>5.7</v>
      </c>
      <c r="E51" s="159"/>
      <c r="F51" s="159">
        <f ca="1">'T1'!H70</f>
        <v>3.2941024199999998</v>
      </c>
      <c r="G51" s="159">
        <f ca="1">+'T1'!I70</f>
        <v>5.87</v>
      </c>
      <c r="H51" s="159"/>
      <c r="I51" s="159">
        <f ca="1">'T1'!K70</f>
        <v>3.3932887100000002</v>
      </c>
      <c r="J51" s="159">
        <f ca="1">+'T1'!L70</f>
        <v>6.0469999999999997</v>
      </c>
      <c r="K51" s="159"/>
      <c r="L51" s="159">
        <f ca="1">'T1'!N70</f>
        <v>3.4938719900000001</v>
      </c>
      <c r="M51" s="159">
        <f ca="1">+'T1'!O70</f>
        <v>6.2279999999999998</v>
      </c>
    </row>
    <row r="52" spans="1:13" x14ac:dyDescent="0.2">
      <c r="A52" s="240">
        <f t="shared" si="3"/>
        <v>1250</v>
      </c>
      <c r="C52" s="159">
        <f ca="1">'T1'!E71</f>
        <v>3.75091815</v>
      </c>
      <c r="D52" s="159">
        <f ca="1">+'T1'!F71</f>
        <v>8.1999999999999993</v>
      </c>
      <c r="E52" s="159"/>
      <c r="F52" s="159">
        <f ca="1">'T1'!H71</f>
        <v>3.8640743399999997</v>
      </c>
      <c r="G52" s="159">
        <f ca="1">+'T1'!I71</f>
        <v>8.4459999999999997</v>
      </c>
      <c r="H52" s="159"/>
      <c r="I52" s="159">
        <f ca="1">'T1'!K71</f>
        <v>3.9803737574999998</v>
      </c>
      <c r="J52" s="159">
        <f ca="1">+'T1'!L71</f>
        <v>8.6989999999999998</v>
      </c>
      <c r="K52" s="159"/>
      <c r="L52" s="159">
        <f ca="1">'T1'!N71</f>
        <v>4.0984194125000002</v>
      </c>
      <c r="M52" s="159">
        <f ca="1">+'T1'!O71</f>
        <v>8.9600000000000009</v>
      </c>
    </row>
    <row r="53" spans="1:13" x14ac:dyDescent="0.2">
      <c r="A53" s="240">
        <f t="shared" si="3"/>
        <v>1500</v>
      </c>
      <c r="C53" s="159">
        <f ca="1">'T1'!E72</f>
        <v>4.3041261899999999</v>
      </c>
      <c r="D53" s="159">
        <f ca="1">+'T1'!F72</f>
        <v>8.1999999999999993</v>
      </c>
      <c r="E53" s="159"/>
      <c r="F53" s="159">
        <f ca="1">'T1'!H72</f>
        <v>4.4340462599999997</v>
      </c>
      <c r="G53" s="159">
        <f ca="1">+'T1'!I72</f>
        <v>8.4459999999999997</v>
      </c>
      <c r="H53" s="159"/>
      <c r="I53" s="159">
        <f ca="1">'T1'!K72</f>
        <v>4.5674588050000002</v>
      </c>
      <c r="J53" s="159">
        <f ca="1">+'T1'!L72</f>
        <v>8.6989999999999998</v>
      </c>
      <c r="K53" s="159"/>
      <c r="L53" s="159">
        <f ca="1">'T1'!N72</f>
        <v>4.7029668349999998</v>
      </c>
      <c r="M53" s="159">
        <f ca="1">+'T1'!O72</f>
        <v>8.9600000000000009</v>
      </c>
    </row>
    <row r="54" spans="1:13" x14ac:dyDescent="0.2">
      <c r="A54" s="240">
        <f t="shared" ref="A54:A55" si="4">+A53+250</f>
        <v>1750</v>
      </c>
      <c r="C54" s="159">
        <f ca="1">'T1'!E73</f>
        <v>4.8573342300000002</v>
      </c>
      <c r="D54" s="159">
        <f ca="1">+'T1'!F73</f>
        <v>8.1999999999999993</v>
      </c>
      <c r="E54" s="159"/>
      <c r="F54" s="159">
        <f ca="1">'T1'!H73</f>
        <v>5.0040181799999992</v>
      </c>
      <c r="G54" s="159">
        <f ca="1">+'T1'!I73</f>
        <v>8.4459999999999997</v>
      </c>
      <c r="H54" s="159"/>
      <c r="I54" s="159">
        <f ca="1">'T1'!K73</f>
        <v>5.1545438524999998</v>
      </c>
      <c r="J54" s="159">
        <f ca="1">+'T1'!L73</f>
        <v>8.6989999999999998</v>
      </c>
      <c r="K54" s="159"/>
      <c r="L54" s="159">
        <f ca="1">'T1'!N73</f>
        <v>5.3075142575000012</v>
      </c>
      <c r="M54" s="159">
        <f ca="1">+'T1'!O73</f>
        <v>8.9600000000000009</v>
      </c>
    </row>
    <row r="55" spans="1:13" x14ac:dyDescent="0.2">
      <c r="A55" s="240">
        <f t="shared" si="4"/>
        <v>2000</v>
      </c>
      <c r="C55" s="159">
        <f ca="1">'T1'!E74</f>
        <v>5.4105422699999997</v>
      </c>
      <c r="D55" s="159">
        <f ca="1">+'T1'!F74</f>
        <v>8.1999999999999993</v>
      </c>
      <c r="E55" s="159"/>
      <c r="F55" s="159">
        <f ca="1">'T1'!H74</f>
        <v>5.5739900999999996</v>
      </c>
      <c r="G55" s="159">
        <f ca="1">+'T1'!I74</f>
        <v>8.4459999999999997</v>
      </c>
      <c r="H55" s="159"/>
      <c r="I55" s="159">
        <f ca="1">'T1'!K74</f>
        <v>5.7416289000000003</v>
      </c>
      <c r="J55" s="159">
        <f ca="1">+'T1'!L74</f>
        <v>8.6989999999999998</v>
      </c>
      <c r="K55" s="159"/>
      <c r="L55" s="159">
        <f ca="1">'T1'!N74</f>
        <v>5.9120616800000008</v>
      </c>
      <c r="M55" s="159">
        <f ca="1">+'T1'!O74</f>
        <v>8.9600000000000009</v>
      </c>
    </row>
    <row r="56" spans="1:13" x14ac:dyDescent="0.2">
      <c r="A56" s="240"/>
    </row>
    <row r="57" spans="1:13" x14ac:dyDescent="0.2">
      <c r="A57" s="12" t="s">
        <v>418</v>
      </c>
    </row>
    <row r="58" spans="1:13" x14ac:dyDescent="0.2">
      <c r="A58">
        <v>1</v>
      </c>
      <c r="C58" t="s">
        <v>1147</v>
      </c>
    </row>
    <row r="59" spans="1:13" x14ac:dyDescent="0.2">
      <c r="C59" s="240" t="s">
        <v>1140</v>
      </c>
    </row>
    <row r="61" spans="1:13" x14ac:dyDescent="0.2">
      <c r="A61">
        <v>2</v>
      </c>
      <c r="C61" t="s">
        <v>1141</v>
      </c>
    </row>
    <row r="62" spans="1:13" x14ac:dyDescent="0.2">
      <c r="C62" t="s">
        <v>1146</v>
      </c>
    </row>
    <row r="64" spans="1:13" x14ac:dyDescent="0.2">
      <c r="A64">
        <v>3</v>
      </c>
      <c r="C64" t="s">
        <v>1142</v>
      </c>
    </row>
    <row r="65" spans="3:3" x14ac:dyDescent="0.2">
      <c r="C65" t="s">
        <v>1143</v>
      </c>
    </row>
    <row r="66" spans="3:3" x14ac:dyDescent="0.2">
      <c r="C66" t="s">
        <v>1144</v>
      </c>
    </row>
    <row r="67" spans="3:3" x14ac:dyDescent="0.2">
      <c r="C67" t="s">
        <v>1145</v>
      </c>
    </row>
  </sheetData>
  <sheetProtection sheet="1" objects="1" scenarios="1" selectLockedCells="1" selectUnlockedCells="1"/>
  <mergeCells count="8">
    <mergeCell ref="C11:D11"/>
    <mergeCell ref="F11:G11"/>
    <mergeCell ref="I11:J11"/>
    <mergeCell ref="L11:M11"/>
    <mergeCell ref="C32:D32"/>
    <mergeCell ref="F32:G32"/>
    <mergeCell ref="I32:J32"/>
    <mergeCell ref="L32:M32"/>
  </mergeCells>
  <pageMargins left="0.7" right="0.7" top="0.75" bottom="0.75" header="0.3" footer="0.3"/>
  <pageSetup paperSize="9" scale="85" orientation="portrait" horizontalDpi="1200" verticalDpi="1200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1" stopIfTrue="1" id="{1E780D14-6EE5-46D3-ABC3-0BC1A63EE3A2}">
            <xm:f>'T1'!E$21="C"</xm:f>
            <x14:dxf>
              <font>
                <color rgb="FFFF0000"/>
              </font>
            </x14:dxf>
          </x14:cfRule>
          <x14:cfRule type="expression" priority="41" stopIfTrue="1" id="{099A7BF7-FD07-4AD8-942C-9F71E254D93F}">
            <xm:f>'T1'!E$21="F"</xm:f>
            <x14:dxf>
              <font>
                <color rgb="FF0070C0"/>
              </font>
            </x14:dxf>
          </x14:cfRule>
          <xm:sqref>C14:C28 F14:F28 I14:I28 L14:L28</xm:sqref>
        </x14:conditionalFormatting>
        <x14:conditionalFormatting xmlns:xm="http://schemas.microsoft.com/office/excel/2006/main">
          <x14:cfRule type="expression" priority="15" stopIfTrue="1" id="{37D48831-817C-4535-BCAE-D834AEA91EBD}">
            <xm:f>'T1'!E$22="C"</xm:f>
            <x14:dxf>
              <font>
                <color rgb="FFFF0000"/>
              </font>
            </x14:dxf>
          </x14:cfRule>
          <x14:cfRule type="expression" priority="16" stopIfTrue="1" id="{49151B4B-A046-438B-8B29-A0995CE40879}">
            <xm:f>'T1'!E$22="F"</xm:f>
            <x14:dxf>
              <font>
                <color rgb="FF0070C0"/>
              </font>
            </x14:dxf>
          </x14:cfRule>
          <xm:sqref>C35:C55 F35:F55 I35:I55 L35:L55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AY62"/>
  <sheetViews>
    <sheetView zoomScale="80" zoomScaleNormal="80" workbookViewId="0">
      <selection activeCell="C31" sqref="C31"/>
    </sheetView>
  </sheetViews>
  <sheetFormatPr defaultRowHeight="12.75" x14ac:dyDescent="0.2"/>
  <cols>
    <col min="1" max="1" width="4.28515625" style="240" customWidth="1"/>
    <col min="2" max="2" width="8.140625" style="240" customWidth="1"/>
    <col min="3" max="3" width="9.140625" style="240"/>
    <col min="4" max="4" width="27" style="240" customWidth="1"/>
    <col min="5" max="6" width="8.7109375" style="240" customWidth="1"/>
    <col min="7" max="7" width="9.85546875" style="240" customWidth="1"/>
    <col min="8" max="8" width="12.5703125" style="240" customWidth="1"/>
    <col min="9" max="13" width="8.7109375" style="240" customWidth="1"/>
    <col min="14" max="14" width="9.85546875" style="240" customWidth="1"/>
    <col min="15" max="15" width="8.7109375" style="240" customWidth="1"/>
    <col min="16" max="21" width="9.28515625" style="240" bestFit="1" customWidth="1"/>
    <col min="22" max="23" width="10.28515625" style="240" bestFit="1" customWidth="1"/>
    <col min="24" max="26" width="9.28515625" style="240" bestFit="1" customWidth="1"/>
    <col min="27" max="28" width="10.28515625" style="240" bestFit="1" customWidth="1"/>
    <col min="29" max="30" width="11.42578125" style="240" bestFit="1" customWidth="1"/>
    <col min="31" max="16384" width="9.140625" style="240"/>
  </cols>
  <sheetData>
    <row r="1" spans="1:15" ht="23.25" x14ac:dyDescent="0.35">
      <c r="A1" s="1" t="str">
        <f>"Domestic postage, Year "&amp;C6</f>
        <v>Domestic postage, Year 7</v>
      </c>
    </row>
    <row r="4" spans="1:15" x14ac:dyDescent="0.2">
      <c r="C4" s="13"/>
      <c r="D4" s="13"/>
      <c r="E4" s="13"/>
      <c r="F4" s="13"/>
      <c r="G4" s="13"/>
      <c r="H4" s="13"/>
      <c r="I4" s="13"/>
      <c r="J4" s="13"/>
      <c r="K4" s="13"/>
      <c r="L4" s="13"/>
      <c r="M4" s="13"/>
      <c r="N4" s="13"/>
      <c r="O4" s="13"/>
    </row>
    <row r="5" spans="1:15" x14ac:dyDescent="0.2"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</row>
    <row r="6" spans="1:15" x14ac:dyDescent="0.2">
      <c r="C6" s="476">
        <v>7</v>
      </c>
      <c r="D6" s="465" t="s">
        <v>69</v>
      </c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</row>
    <row r="7" spans="1:15" x14ac:dyDescent="0.2"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</row>
    <row r="8" spans="1:15" x14ac:dyDescent="0.2">
      <c r="C8" s="466">
        <v>1</v>
      </c>
      <c r="D8" s="466" t="s">
        <v>841</v>
      </c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</row>
    <row r="9" spans="1:15" x14ac:dyDescent="0.2">
      <c r="C9" s="13"/>
      <c r="D9" s="13"/>
      <c r="E9" s="13"/>
      <c r="J9" s="13"/>
      <c r="K9" s="13"/>
      <c r="L9" s="13"/>
      <c r="M9" s="13"/>
      <c r="N9" s="13"/>
      <c r="O9" s="13"/>
    </row>
    <row r="10" spans="1:15" x14ac:dyDescent="0.2">
      <c r="C10" s="13"/>
      <c r="D10" s="13"/>
      <c r="E10" s="13"/>
      <c r="L10" s="13"/>
      <c r="M10" s="13"/>
      <c r="N10" s="13"/>
      <c r="O10" s="13"/>
    </row>
    <row r="11" spans="1:15" x14ac:dyDescent="0.2">
      <c r="C11" s="13"/>
      <c r="D11" s="13"/>
      <c r="E11" s="13"/>
      <c r="N11" s="13"/>
      <c r="O11" s="13"/>
    </row>
    <row r="12" spans="1:15" x14ac:dyDescent="0.2">
      <c r="C12" s="13"/>
      <c r="D12" s="13"/>
      <c r="E12" s="13"/>
      <c r="N12" s="13"/>
      <c r="O12" s="13"/>
    </row>
    <row r="13" spans="1:15" x14ac:dyDescent="0.2">
      <c r="C13" s="13"/>
      <c r="D13" s="13"/>
      <c r="E13" s="13"/>
      <c r="N13" s="13"/>
      <c r="O13" s="13"/>
    </row>
    <row r="14" spans="1:15" x14ac:dyDescent="0.2">
      <c r="C14" s="13" t="s">
        <v>1046</v>
      </c>
      <c r="D14" s="467">
        <f ca="1">SUM(AG31:AU62)</f>
        <v>1193.0704215999656</v>
      </c>
      <c r="E14" s="13"/>
      <c r="N14" s="13"/>
      <c r="O14" s="13"/>
    </row>
    <row r="15" spans="1:15" x14ac:dyDescent="0.2">
      <c r="C15" s="13"/>
      <c r="D15" s="467"/>
      <c r="E15" s="13"/>
      <c r="K15" s="13"/>
      <c r="N15" s="13"/>
      <c r="O15" s="13"/>
    </row>
    <row r="16" spans="1:15" x14ac:dyDescent="0.2">
      <c r="C16" s="13"/>
      <c r="D16" s="13"/>
      <c r="E16" s="13"/>
      <c r="K16" s="13"/>
      <c r="N16" s="13"/>
      <c r="O16" s="13"/>
    </row>
    <row r="17" spans="1:51" x14ac:dyDescent="0.2">
      <c r="C17" s="13"/>
      <c r="D17" s="13"/>
      <c r="E17" s="13"/>
      <c r="K17" s="13"/>
      <c r="N17" s="13"/>
      <c r="O17" s="13"/>
    </row>
    <row r="18" spans="1:51" x14ac:dyDescent="0.2"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</row>
    <row r="19" spans="1:51" x14ac:dyDescent="0.2"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</row>
    <row r="20" spans="1:51" x14ac:dyDescent="0.2">
      <c r="C20" s="13"/>
      <c r="D20" s="13"/>
      <c r="E20" s="13"/>
      <c r="F20" s="13"/>
      <c r="G20" s="13"/>
      <c r="H20" s="13"/>
      <c r="I20" s="13"/>
      <c r="J20" s="13"/>
      <c r="K20" s="13"/>
      <c r="L20" s="13"/>
      <c r="M20" s="13"/>
      <c r="N20" s="13"/>
      <c r="O20" s="482" t="s">
        <v>1057</v>
      </c>
      <c r="P20" s="482"/>
      <c r="Q20" s="482"/>
      <c r="R20" s="482"/>
      <c r="S20" s="482"/>
      <c r="T20" s="482"/>
      <c r="U20" s="482"/>
      <c r="V20" s="482"/>
      <c r="W20" s="482"/>
      <c r="X20" s="482"/>
      <c r="Y20" s="482"/>
      <c r="Z20" s="482"/>
      <c r="AA20" s="482"/>
      <c r="AB20" s="482"/>
      <c r="AC20" s="482"/>
      <c r="AD20" s="482"/>
    </row>
    <row r="21" spans="1:51" x14ac:dyDescent="0.2">
      <c r="C21" s="13"/>
      <c r="D21" s="13"/>
      <c r="E21" s="13"/>
      <c r="F21" s="13"/>
      <c r="G21" s="13"/>
      <c r="H21" s="13"/>
      <c r="I21" s="13"/>
      <c r="J21" s="13"/>
      <c r="K21" s="13"/>
      <c r="L21" s="13"/>
      <c r="M21" s="13"/>
      <c r="N21" s="13"/>
      <c r="O21" s="13"/>
    </row>
    <row r="22" spans="1:51" x14ac:dyDescent="0.2">
      <c r="C22" s="13"/>
      <c r="D22" s="13"/>
      <c r="E22" s="13"/>
      <c r="F22" s="13"/>
      <c r="G22" s="13" t="s">
        <v>1058</v>
      </c>
      <c r="H22" s="13" t="str">
        <f>INDEX(Exch!$D$10:$M$10,1,DPRates1!$H$24)</f>
        <v>2014 UPU td tool 2015</v>
      </c>
      <c r="I22" s="13"/>
      <c r="J22" s="13"/>
      <c r="K22" s="13"/>
      <c r="L22" s="13"/>
      <c r="M22" s="13"/>
      <c r="N22" s="13"/>
      <c r="O22" s="13"/>
    </row>
    <row r="23" spans="1:51" x14ac:dyDescent="0.2">
      <c r="C23" s="13"/>
      <c r="D23" s="13"/>
      <c r="E23" s="13"/>
      <c r="F23" s="13"/>
      <c r="G23" s="13"/>
      <c r="H23" s="13"/>
      <c r="I23" s="13"/>
      <c r="J23" s="13"/>
      <c r="O23" s="13"/>
    </row>
    <row r="24" spans="1:51" x14ac:dyDescent="0.2">
      <c r="C24" s="13"/>
      <c r="D24" s="13"/>
      <c r="F24" s="14"/>
      <c r="G24" s="474" t="s">
        <v>1051</v>
      </c>
      <c r="H24" s="3">
        <v>10</v>
      </c>
      <c r="I24" s="13"/>
      <c r="J24" s="14" t="s">
        <v>354</v>
      </c>
      <c r="K24" s="468" t="s">
        <v>1047</v>
      </c>
      <c r="L24" s="14"/>
      <c r="M24" s="14"/>
      <c r="O24" s="14" t="s">
        <v>354</v>
      </c>
      <c r="P24" s="477" t="str">
        <f>"DPRates"&amp; $C$6-1 &amp;"!$P$31:$AD$166"</f>
        <v>DPRates6!$P$31:$AD$166</v>
      </c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  <c r="AG24" s="240" t="s">
        <v>1055</v>
      </c>
      <c r="AH24" s="3">
        <v>12</v>
      </c>
    </row>
    <row r="25" spans="1:51" x14ac:dyDescent="0.2">
      <c r="C25" s="13"/>
      <c r="D25" s="13"/>
      <c r="E25" s="13"/>
      <c r="F25" s="13"/>
      <c r="G25" s="13"/>
      <c r="H25" s="13"/>
      <c r="I25" s="13"/>
      <c r="J25" s="14" t="s">
        <v>28</v>
      </c>
      <c r="K25" s="469">
        <f>3+5*($C$6-1)</f>
        <v>33</v>
      </c>
      <c r="L25" s="469">
        <f>4+5*($C$6-1)</f>
        <v>34</v>
      </c>
      <c r="M25" s="469">
        <f>5+5*($C$6-1)</f>
        <v>35</v>
      </c>
      <c r="O25" s="14" t="s">
        <v>28</v>
      </c>
      <c r="P25" s="14">
        <v>1</v>
      </c>
      <c r="Q25" s="14">
        <f>+P25+1</f>
        <v>2</v>
      </c>
      <c r="R25" s="14">
        <f t="shared" ref="R25:AD25" si="0">+Q25+1</f>
        <v>3</v>
      </c>
      <c r="S25" s="14">
        <f t="shared" si="0"/>
        <v>4</v>
      </c>
      <c r="T25" s="14">
        <f t="shared" si="0"/>
        <v>5</v>
      </c>
      <c r="U25" s="14">
        <f t="shared" si="0"/>
        <v>6</v>
      </c>
      <c r="V25" s="14">
        <f t="shared" si="0"/>
        <v>7</v>
      </c>
      <c r="W25" s="14">
        <f t="shared" si="0"/>
        <v>8</v>
      </c>
      <c r="X25" s="14">
        <f t="shared" si="0"/>
        <v>9</v>
      </c>
      <c r="Y25" s="14">
        <f t="shared" si="0"/>
        <v>10</v>
      </c>
      <c r="Z25" s="14">
        <f t="shared" si="0"/>
        <v>11</v>
      </c>
      <c r="AA25" s="14">
        <f t="shared" si="0"/>
        <v>12</v>
      </c>
      <c r="AB25" s="14">
        <f t="shared" si="0"/>
        <v>13</v>
      </c>
      <c r="AC25" s="14">
        <f t="shared" si="0"/>
        <v>14</v>
      </c>
      <c r="AD25" s="14">
        <f t="shared" si="0"/>
        <v>15</v>
      </c>
    </row>
    <row r="26" spans="1:51" x14ac:dyDescent="0.2">
      <c r="C26" s="13"/>
      <c r="D26" s="13"/>
      <c r="E26" s="13"/>
      <c r="F26" s="13"/>
      <c r="G26" s="13"/>
      <c r="H26" s="13"/>
      <c r="I26" s="13"/>
      <c r="J26" s="13"/>
      <c r="K26" s="13"/>
      <c r="L26" s="13"/>
      <c r="M26" s="13"/>
      <c r="N26" s="13"/>
      <c r="O26" s="13"/>
    </row>
    <row r="28" spans="1:51" ht="13.5" thickBot="1" x14ac:dyDescent="0.25">
      <c r="A28" s="12">
        <v>1</v>
      </c>
      <c r="B28" s="12" t="s">
        <v>1045</v>
      </c>
      <c r="J28" s="6" t="s">
        <v>1048</v>
      </c>
      <c r="K28" s="7"/>
      <c r="L28" s="7"/>
      <c r="M28" s="7"/>
      <c r="O28" s="157"/>
      <c r="P28" s="6" t="s">
        <v>1053</v>
      </c>
      <c r="Q28" s="7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G28" s="6" t="s">
        <v>1054</v>
      </c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/>
    </row>
    <row r="30" spans="1:51" ht="45.75" customHeight="1" x14ac:dyDescent="0.2">
      <c r="B30" s="8" t="s">
        <v>457</v>
      </c>
      <c r="C30" s="8" t="s">
        <v>458</v>
      </c>
      <c r="D30" s="8" t="s">
        <v>75</v>
      </c>
      <c r="E30" s="8" t="s">
        <v>457</v>
      </c>
      <c r="F30" s="8" t="s">
        <v>485</v>
      </c>
      <c r="G30" s="149" t="s">
        <v>1049</v>
      </c>
      <c r="H30" s="149" t="s">
        <v>1050</v>
      </c>
      <c r="I30" s="8"/>
      <c r="J30" s="8" t="s">
        <v>67</v>
      </c>
      <c r="K30" s="8" t="s">
        <v>26</v>
      </c>
      <c r="L30" s="8" t="s">
        <v>27</v>
      </c>
      <c r="M30" s="8" t="s">
        <v>352</v>
      </c>
      <c r="O30" s="8"/>
      <c r="P30" s="8" t="s">
        <v>11</v>
      </c>
      <c r="Q30" s="8" t="s">
        <v>12</v>
      </c>
      <c r="R30" s="8" t="s">
        <v>13</v>
      </c>
      <c r="S30" s="8" t="s">
        <v>14</v>
      </c>
      <c r="T30" s="8" t="s">
        <v>15</v>
      </c>
      <c r="U30" s="8" t="s">
        <v>16</v>
      </c>
      <c r="V30" s="8" t="s">
        <v>17</v>
      </c>
      <c r="W30" s="8" t="s">
        <v>18</v>
      </c>
      <c r="X30" s="8" t="s">
        <v>19</v>
      </c>
      <c r="Y30" s="8" t="s">
        <v>20</v>
      </c>
      <c r="Z30" s="8" t="s">
        <v>21</v>
      </c>
      <c r="AA30" s="8" t="s">
        <v>22</v>
      </c>
      <c r="AB30" s="8" t="s">
        <v>23</v>
      </c>
      <c r="AC30" s="8" t="s">
        <v>24</v>
      </c>
      <c r="AD30" s="8" t="s">
        <v>25</v>
      </c>
      <c r="AG30" s="8" t="s">
        <v>11</v>
      </c>
      <c r="AH30" s="8" t="s">
        <v>12</v>
      </c>
      <c r="AI30" s="8" t="s">
        <v>13</v>
      </c>
      <c r="AJ30" s="8" t="s">
        <v>14</v>
      </c>
      <c r="AK30" s="8" t="s">
        <v>15</v>
      </c>
      <c r="AL30" s="8" t="s">
        <v>16</v>
      </c>
      <c r="AM30" s="8" t="s">
        <v>17</v>
      </c>
      <c r="AN30" s="8" t="s">
        <v>18</v>
      </c>
      <c r="AO30" s="8" t="s">
        <v>19</v>
      </c>
      <c r="AP30" s="8" t="s">
        <v>20</v>
      </c>
      <c r="AQ30" s="8" t="s">
        <v>21</v>
      </c>
      <c r="AR30" s="8" t="s">
        <v>22</v>
      </c>
      <c r="AS30" s="8" t="s">
        <v>23</v>
      </c>
      <c r="AT30" s="8" t="s">
        <v>24</v>
      </c>
      <c r="AU30" s="8" t="s">
        <v>25</v>
      </c>
    </row>
    <row r="31" spans="1:51" x14ac:dyDescent="0.2">
      <c r="B31" s="240">
        <v>1</v>
      </c>
      <c r="C31" s="240" t="s">
        <v>76</v>
      </c>
      <c r="D31" s="240" t="s">
        <v>77</v>
      </c>
      <c r="E31" s="240">
        <v>1</v>
      </c>
      <c r="F31" s="240" t="s">
        <v>33</v>
      </c>
      <c r="G31" s="240" t="s">
        <v>499</v>
      </c>
      <c r="H31" s="475">
        <f>IF(ISTEXT(VLOOKUP($C31,Exch!$D$11:$M$230,H$24,FALSE))=FALSE,VLOOKUP($C31,Exch!$D$11:$M$230,H$24,FALSE),VLOOKUP($C31,Exch!$D$11:$M$230,8,FALSE))</f>
        <v>1.25330694090271</v>
      </c>
      <c r="J31" s="240">
        <v>73</v>
      </c>
      <c r="K31" s="470">
        <f ca="1">1+INDEX(INDIRECT($K$24),$J31,K$25)</f>
        <v>1.03</v>
      </c>
      <c r="L31" s="470">
        <f ca="1">1+INDEX(INDIRECT($K$24),$J31,L$25)</f>
        <v>1.03</v>
      </c>
      <c r="M31" s="470">
        <f ca="1">1+INDEX(INDIRECT($K$24),$J31,M$25)</f>
        <v>1.03</v>
      </c>
      <c r="N31" s="162"/>
      <c r="O31" s="240" t="s">
        <v>76</v>
      </c>
      <c r="P31" s="478">
        <f ca="1">INDEX(INDIRECT($P$24),$B31,P$25) * $K31</f>
        <v>0.7620849437593602</v>
      </c>
      <c r="Q31" s="478">
        <f t="shared" ref="Q31:R46" ca="1" si="1">INDEX(INDIRECT($P$24),$B31,Q$25) * $K31</f>
        <v>1.1062523377152003</v>
      </c>
      <c r="R31" s="478">
        <f t="shared" ca="1" si="1"/>
        <v>1.7822954329856002</v>
      </c>
      <c r="S31" s="478">
        <f ca="1">INDEX(INDIRECT($P$24),$B31,S$25) * $L31</f>
        <v>1.7822954329856002</v>
      </c>
      <c r="T31" s="478">
        <f t="shared" ref="T31:W46" ca="1" si="2">INDEX(INDIRECT($P$24),$B31,T$25) * $L31</f>
        <v>1.7822954329856002</v>
      </c>
      <c r="U31" s="478">
        <f t="shared" ca="1" si="2"/>
        <v>1.7822954329856002</v>
      </c>
      <c r="V31" s="478">
        <f t="shared" ca="1" si="2"/>
        <v>1.7822954329856002</v>
      </c>
      <c r="W31" s="478">
        <f t="shared" ca="1" si="2"/>
        <v>1.7822954329856002</v>
      </c>
      <c r="X31" s="478">
        <f ca="1">INDEX(INDIRECT($P$24),$B31,X$25) * $M31</f>
        <v>4.4065204100208009</v>
      </c>
      <c r="Y31" s="478">
        <f t="shared" ref="Y31:AD46" ca="1" si="3">INDEX(INDIRECT($P$24),$B31,Y$25) * $M31</f>
        <v>4.4065204100208009</v>
      </c>
      <c r="Z31" s="478">
        <f t="shared" ca="1" si="3"/>
        <v>4.4065204100208009</v>
      </c>
      <c r="AA31" s="478">
        <f t="shared" ca="1" si="3"/>
        <v>4.4065204100208009</v>
      </c>
      <c r="AB31" s="478">
        <f t="shared" ca="1" si="3"/>
        <v>4.4065204100208009</v>
      </c>
      <c r="AC31" s="478">
        <f t="shared" ca="1" si="3"/>
        <v>4.4065204100208009</v>
      </c>
      <c r="AD31" s="478">
        <f t="shared" ca="1" si="3"/>
        <v>4.4065204100208009</v>
      </c>
      <c r="AE31" s="472"/>
      <c r="AF31" s="472" t="s">
        <v>76</v>
      </c>
      <c r="AG31" s="471">
        <f t="shared" ref="AG31:AU31" ca="1" si="4">ROUND(P31/$H31,$AH$24)</f>
        <v>0.60805930206600001</v>
      </c>
      <c r="AH31" s="471">
        <f t="shared" ca="1" si="4"/>
        <v>0.88266672880499997</v>
      </c>
      <c r="AI31" s="471">
        <f t="shared" ca="1" si="4"/>
        <v>1.4220741741859999</v>
      </c>
      <c r="AJ31" s="471">
        <f t="shared" ca="1" si="4"/>
        <v>1.4220741741859999</v>
      </c>
      <c r="AK31" s="471">
        <f t="shared" ca="1" si="4"/>
        <v>1.4220741741859999</v>
      </c>
      <c r="AL31" s="471">
        <f t="shared" ca="1" si="4"/>
        <v>1.4220741741859999</v>
      </c>
      <c r="AM31" s="471">
        <f t="shared" ca="1" si="4"/>
        <v>1.4220741741859999</v>
      </c>
      <c r="AN31" s="471">
        <f t="shared" ca="1" si="4"/>
        <v>1.4220741741859999</v>
      </c>
      <c r="AO31" s="471">
        <f t="shared" ca="1" si="4"/>
        <v>3.5159147900729999</v>
      </c>
      <c r="AP31" s="471">
        <f t="shared" ca="1" si="4"/>
        <v>3.5159147900729999</v>
      </c>
      <c r="AQ31" s="471">
        <f t="shared" ca="1" si="4"/>
        <v>3.5159147900729999</v>
      </c>
      <c r="AR31" s="471">
        <f t="shared" ca="1" si="4"/>
        <v>3.5159147900729999</v>
      </c>
      <c r="AS31" s="471">
        <f t="shared" ca="1" si="4"/>
        <v>3.5159147900729999</v>
      </c>
      <c r="AT31" s="471">
        <f t="shared" ca="1" si="4"/>
        <v>3.5159147900729999</v>
      </c>
      <c r="AU31" s="471">
        <f t="shared" ca="1" si="4"/>
        <v>3.5159147900729999</v>
      </c>
      <c r="AW31" s="472"/>
      <c r="AX31" s="473"/>
      <c r="AY31" s="258"/>
    </row>
    <row r="32" spans="1:51" x14ac:dyDescent="0.2">
      <c r="B32" s="240">
        <v>2</v>
      </c>
      <c r="C32" s="240" t="s">
        <v>78</v>
      </c>
      <c r="D32" s="240" t="s">
        <v>79</v>
      </c>
      <c r="E32" s="240">
        <v>2</v>
      </c>
      <c r="F32" s="240" t="s">
        <v>33</v>
      </c>
      <c r="G32" s="240" t="s">
        <v>501</v>
      </c>
      <c r="H32" s="475">
        <f>IF(ISTEXT(VLOOKUP($C32,Exch!$D$11:$M$230,H$24,FALSE))=FALSE,VLOOKUP($C32,Exch!$D$11:$M$230,H$24,FALSE),VLOOKUP($C32,Exch!$D$11:$M$230,8,FALSE))</f>
        <v>1.8925985126148825</v>
      </c>
      <c r="J32" s="240">
        <v>73</v>
      </c>
      <c r="K32" s="470">
        <f t="shared" ref="K32:M62" ca="1" si="5">1+INDEX(INDIRECT($K$24),$J32,K$25)</f>
        <v>1.03</v>
      </c>
      <c r="L32" s="470">
        <f t="shared" ca="1" si="5"/>
        <v>1.03</v>
      </c>
      <c r="M32" s="470">
        <f t="shared" ca="1" si="5"/>
        <v>1.03</v>
      </c>
      <c r="N32" s="162"/>
      <c r="O32" s="240" t="s">
        <v>78</v>
      </c>
      <c r="P32" s="478">
        <f t="shared" ref="P32:R62" ca="1" si="6">INDEX(INDIRECT($P$24),$B32,P$25) * $K32</f>
        <v>0.86041848488960015</v>
      </c>
      <c r="Q32" s="478">
        <f t="shared" ca="1" si="1"/>
        <v>0.86041848488960015</v>
      </c>
      <c r="R32" s="478">
        <f t="shared" ca="1" si="1"/>
        <v>0.86041848488960015</v>
      </c>
      <c r="S32" s="478">
        <f t="shared" ref="S32:W62" ca="1" si="7">INDEX(INDIRECT($P$24),$B32,S$25) * $L32</f>
        <v>1.7208369697792003</v>
      </c>
      <c r="T32" s="478">
        <f t="shared" ca="1" si="2"/>
        <v>1.7208369697792003</v>
      </c>
      <c r="U32" s="478">
        <f t="shared" ca="1" si="2"/>
        <v>1.7208369697792003</v>
      </c>
      <c r="V32" s="478">
        <f t="shared" ca="1" si="2"/>
        <v>2.5812554546688</v>
      </c>
      <c r="W32" s="478">
        <f t="shared" ca="1" si="2"/>
        <v>4.3020924244480003</v>
      </c>
      <c r="X32" s="478">
        <f t="shared" ref="X32:AD62" ca="1" si="8">INDEX(INDIRECT($P$24),$B32,X$25) * $M32</f>
        <v>8.3491965663552019</v>
      </c>
      <c r="Y32" s="478">
        <f t="shared" ca="1" si="3"/>
        <v>8.3491965663552019</v>
      </c>
      <c r="Z32" s="478">
        <f t="shared" ca="1" si="3"/>
        <v>8.3491965663552019</v>
      </c>
      <c r="AA32" s="478">
        <f t="shared" ca="1" si="3"/>
        <v>8.3491965663552019</v>
      </c>
      <c r="AB32" s="478">
        <f t="shared" ca="1" si="3"/>
        <v>8.3491965663552019</v>
      </c>
      <c r="AC32" s="478">
        <f t="shared" ca="1" si="3"/>
        <v>15.654743561916</v>
      </c>
      <c r="AD32" s="478">
        <f t="shared" ca="1" si="3"/>
        <v>16.872334727842802</v>
      </c>
      <c r="AE32" s="472"/>
      <c r="AF32" s="472" t="s">
        <v>78</v>
      </c>
      <c r="AG32" s="471">
        <f t="shared" ref="AG32:AG62" ca="1" si="9">ROUND(P32/$H32,$AH$24)</f>
        <v>0.454622826318</v>
      </c>
      <c r="AH32" s="471">
        <f t="shared" ref="AH32:AH62" ca="1" si="10">ROUND(Q32/$H32,$AH$24)</f>
        <v>0.454622826318</v>
      </c>
      <c r="AI32" s="471">
        <f t="shared" ref="AI32:AI62" ca="1" si="11">ROUND(R32/$H32,$AH$24)</f>
        <v>0.454622826318</v>
      </c>
      <c r="AJ32" s="471">
        <f t="shared" ref="AJ32:AJ62" ca="1" si="12">ROUND(S32/$H32,$AH$24)</f>
        <v>0.90924565263500001</v>
      </c>
      <c r="AK32" s="471">
        <f t="shared" ref="AK32:AK62" ca="1" si="13">ROUND(T32/$H32,$AH$24)</f>
        <v>0.90924565263500001</v>
      </c>
      <c r="AL32" s="471">
        <f t="shared" ref="AL32:AL62" ca="1" si="14">ROUND(U32/$H32,$AH$24)</f>
        <v>0.90924565263500001</v>
      </c>
      <c r="AM32" s="471">
        <f t="shared" ref="AM32:AM62" ca="1" si="15">ROUND(V32/$H32,$AH$24)</f>
        <v>1.363868478953</v>
      </c>
      <c r="AN32" s="471">
        <f t="shared" ref="AN32:AN62" ca="1" si="16">ROUND(W32/$H32,$AH$24)</f>
        <v>2.2731141315880001</v>
      </c>
      <c r="AO32" s="471">
        <f t="shared" ref="AO32:AO62" ca="1" si="17">ROUND(X32/$H32,$AH$24)</f>
        <v>4.4114990636969997</v>
      </c>
      <c r="AP32" s="471">
        <f t="shared" ref="AP32:AP62" ca="1" si="18">ROUND(Y32/$H32,$AH$24)</f>
        <v>4.4114990636969997</v>
      </c>
      <c r="AQ32" s="471">
        <f t="shared" ref="AQ32:AQ62" ca="1" si="19">ROUND(Z32/$H32,$AH$24)</f>
        <v>4.4114990636969997</v>
      </c>
      <c r="AR32" s="471">
        <f t="shared" ref="AR32:AR62" ca="1" si="20">ROUND(AA32/$H32,$AH$24)</f>
        <v>4.4114990636969997</v>
      </c>
      <c r="AS32" s="471">
        <f t="shared" ref="AS32:AS62" ca="1" si="21">ROUND(AB32/$H32,$AH$24)</f>
        <v>4.4114990636969997</v>
      </c>
      <c r="AT32" s="471">
        <f t="shared" ref="AT32:AT62" ca="1" si="22">ROUND(AC32/$H32,$AH$24)</f>
        <v>8.2715607444319996</v>
      </c>
      <c r="AU32" s="471">
        <f t="shared" ref="AU32:AU62" ca="1" si="23">ROUND(AD32/$H32,$AH$24)</f>
        <v>8.9149043578880001</v>
      </c>
      <c r="AW32" s="472"/>
      <c r="AX32" s="473"/>
      <c r="AY32" s="258"/>
    </row>
    <row r="33" spans="2:51" x14ac:dyDescent="0.2">
      <c r="B33" s="240">
        <v>3</v>
      </c>
      <c r="C33" s="240" t="s">
        <v>80</v>
      </c>
      <c r="D33" s="240" t="s">
        <v>81</v>
      </c>
      <c r="E33" s="240">
        <v>3</v>
      </c>
      <c r="F33" s="240" t="s">
        <v>33</v>
      </c>
      <c r="G33" s="240" t="s">
        <v>499</v>
      </c>
      <c r="H33" s="475">
        <f>IF(ISTEXT(VLOOKUP($C33,Exch!$D$11:$M$230,H$24,FALSE))=FALSE,VLOOKUP($C33,Exch!$D$11:$M$230,H$24,FALSE),VLOOKUP($C33,Exch!$D$11:$M$230,8,FALSE))</f>
        <v>1.25330694090271</v>
      </c>
      <c r="J33" s="240">
        <v>73</v>
      </c>
      <c r="K33" s="470">
        <f t="shared" ca="1" si="5"/>
        <v>1.03</v>
      </c>
      <c r="L33" s="470">
        <f t="shared" ca="1" si="5"/>
        <v>1.03</v>
      </c>
      <c r="M33" s="470">
        <f t="shared" ca="1" si="5"/>
        <v>1.03</v>
      </c>
      <c r="N33" s="162"/>
      <c r="O33" s="240" t="s">
        <v>80</v>
      </c>
      <c r="P33" s="478">
        <f t="shared" ca="1" si="6"/>
        <v>0.94646033337856017</v>
      </c>
      <c r="Q33" s="478">
        <f t="shared" ca="1" si="1"/>
        <v>0.94646033337856017</v>
      </c>
      <c r="R33" s="478">
        <f t="shared" ca="1" si="1"/>
        <v>1.8929206667571203</v>
      </c>
      <c r="S33" s="478">
        <f t="shared" ca="1" si="7"/>
        <v>1.8929206667571203</v>
      </c>
      <c r="T33" s="478">
        <f t="shared" ca="1" si="2"/>
        <v>1.8929206667571203</v>
      </c>
      <c r="U33" s="478">
        <f t="shared" ca="1" si="2"/>
        <v>1.8929206667571203</v>
      </c>
      <c r="V33" s="478">
        <f t="shared" ca="1" si="2"/>
        <v>2.8393810001356807</v>
      </c>
      <c r="W33" s="478">
        <f t="shared" ca="1" si="2"/>
        <v>4.7323016668928011</v>
      </c>
      <c r="X33" s="478">
        <f t="shared" ca="1" si="8"/>
        <v>1.7858003766926402</v>
      </c>
      <c r="Y33" s="478">
        <f t="shared" ca="1" si="3"/>
        <v>1.7858003766926402</v>
      </c>
      <c r="Z33" s="478">
        <f t="shared" ca="1" si="3"/>
        <v>1.7858003766926402</v>
      </c>
      <c r="AA33" s="478">
        <f t="shared" ca="1" si="3"/>
        <v>2.6787005650389606</v>
      </c>
      <c r="AB33" s="478">
        <f t="shared" ca="1" si="3"/>
        <v>4.4645009417316004</v>
      </c>
      <c r="AC33" s="478">
        <f t="shared" ca="1" si="3"/>
        <v>4.4645009417316004</v>
      </c>
      <c r="AD33" s="478">
        <f t="shared" ca="1" si="3"/>
        <v>6.2503013184242402</v>
      </c>
      <c r="AE33" s="472"/>
      <c r="AF33" s="472" t="s">
        <v>80</v>
      </c>
      <c r="AG33" s="471">
        <f t="shared" ca="1" si="9"/>
        <v>0.75517042353300001</v>
      </c>
      <c r="AH33" s="471">
        <f t="shared" ca="1" si="10"/>
        <v>0.75517042353300001</v>
      </c>
      <c r="AI33" s="471">
        <f t="shared" ca="1" si="11"/>
        <v>1.510340847066</v>
      </c>
      <c r="AJ33" s="471">
        <f t="shared" ca="1" si="12"/>
        <v>1.510340847066</v>
      </c>
      <c r="AK33" s="471">
        <f t="shared" ca="1" si="13"/>
        <v>1.510340847066</v>
      </c>
      <c r="AL33" s="471">
        <f t="shared" ca="1" si="14"/>
        <v>1.510340847066</v>
      </c>
      <c r="AM33" s="471">
        <f t="shared" ca="1" si="15"/>
        <v>2.2655112705999998</v>
      </c>
      <c r="AN33" s="471">
        <f t="shared" ca="1" si="16"/>
        <v>3.775852117666</v>
      </c>
      <c r="AO33" s="471">
        <f t="shared" ca="1" si="17"/>
        <v>1.4248707307140001</v>
      </c>
      <c r="AP33" s="471">
        <f t="shared" ca="1" si="18"/>
        <v>1.4248707307140001</v>
      </c>
      <c r="AQ33" s="471">
        <f t="shared" ca="1" si="19"/>
        <v>1.4248707307140001</v>
      </c>
      <c r="AR33" s="471">
        <f t="shared" ca="1" si="20"/>
        <v>2.1373060960710002</v>
      </c>
      <c r="AS33" s="471">
        <f t="shared" ca="1" si="21"/>
        <v>3.5621768267839999</v>
      </c>
      <c r="AT33" s="471">
        <f t="shared" ca="1" si="22"/>
        <v>3.5621768267839999</v>
      </c>
      <c r="AU33" s="471">
        <f t="shared" ca="1" si="23"/>
        <v>4.9870475574980002</v>
      </c>
      <c r="AW33" s="472"/>
      <c r="AX33" s="473"/>
      <c r="AY33" s="258"/>
    </row>
    <row r="34" spans="2:51" x14ac:dyDescent="0.2">
      <c r="B34" s="240">
        <v>4</v>
      </c>
      <c r="C34" s="240" t="s">
        <v>82</v>
      </c>
      <c r="D34" s="240" t="s">
        <v>83</v>
      </c>
      <c r="E34" s="240">
        <v>4</v>
      </c>
      <c r="F34" s="240" t="s">
        <v>33</v>
      </c>
      <c r="G34" s="240" t="s">
        <v>502</v>
      </c>
      <c r="H34" s="475">
        <f>IF(ISTEXT(VLOOKUP($C34,Exch!$D$11:$M$230,H$24,FALSE))=FALSE,VLOOKUP($C34,Exch!$D$11:$M$230,H$24,FALSE),VLOOKUP($C34,Exch!$D$11:$M$230,8,FALSE))</f>
        <v>1.854419338</v>
      </c>
      <c r="J34" s="240">
        <v>73</v>
      </c>
      <c r="K34" s="470">
        <f t="shared" ca="1" si="5"/>
        <v>1.03</v>
      </c>
      <c r="L34" s="470">
        <f t="shared" ca="1" si="5"/>
        <v>1.03</v>
      </c>
      <c r="M34" s="470">
        <f t="shared" ca="1" si="5"/>
        <v>1.03</v>
      </c>
      <c r="N34" s="162"/>
      <c r="O34" s="240" t="s">
        <v>82</v>
      </c>
      <c r="P34" s="478">
        <f t="shared" ca="1" si="6"/>
        <v>1.2906277273344</v>
      </c>
      <c r="Q34" s="478">
        <f t="shared" ca="1" si="1"/>
        <v>1.5487532728012801</v>
      </c>
      <c r="R34" s="478">
        <f t="shared" ca="1" si="1"/>
        <v>2.3231299092019206</v>
      </c>
      <c r="S34" s="478">
        <f t="shared" ca="1" si="7"/>
        <v>1.2906277273344</v>
      </c>
      <c r="T34" s="478">
        <f t="shared" ca="1" si="2"/>
        <v>1.5487532728012801</v>
      </c>
      <c r="U34" s="478">
        <f t="shared" ca="1" si="2"/>
        <v>2.3231299092019206</v>
      </c>
      <c r="V34" s="478">
        <f t="shared" ca="1" si="2"/>
        <v>3.8073517956364809</v>
      </c>
      <c r="W34" s="478">
        <f t="shared" ca="1" si="2"/>
        <v>6.0659503184716819</v>
      </c>
      <c r="X34" s="478">
        <f t="shared" ca="1" si="8"/>
        <v>1.2175911659268004</v>
      </c>
      <c r="Y34" s="478">
        <f t="shared" ca="1" si="3"/>
        <v>1.4611093991121602</v>
      </c>
      <c r="Z34" s="478">
        <f t="shared" ca="1" si="3"/>
        <v>2.1916640986682401</v>
      </c>
      <c r="AA34" s="478">
        <f t="shared" ca="1" si="3"/>
        <v>3.5918939394840601</v>
      </c>
      <c r="AB34" s="478">
        <f t="shared" ca="1" si="3"/>
        <v>5.7226784798559605</v>
      </c>
      <c r="AC34" s="478">
        <f t="shared" ca="1" si="3"/>
        <v>6.1488353879303412</v>
      </c>
      <c r="AD34" s="478">
        <f t="shared" ca="1" si="3"/>
        <v>6.1488353879303412</v>
      </c>
      <c r="AE34" s="472"/>
      <c r="AF34" s="472" t="s">
        <v>82</v>
      </c>
      <c r="AG34" s="471">
        <f t="shared" ca="1" si="9"/>
        <v>0.69597404475199998</v>
      </c>
      <c r="AH34" s="471">
        <f t="shared" ca="1" si="10"/>
        <v>0.83516885370299998</v>
      </c>
      <c r="AI34" s="471">
        <f t="shared" ca="1" si="11"/>
        <v>1.252753280554</v>
      </c>
      <c r="AJ34" s="471">
        <f t="shared" ca="1" si="12"/>
        <v>0.69597404475199998</v>
      </c>
      <c r="AK34" s="471">
        <f t="shared" ca="1" si="13"/>
        <v>0.83516885370299998</v>
      </c>
      <c r="AL34" s="471">
        <f t="shared" ca="1" si="14"/>
        <v>1.252753280554</v>
      </c>
      <c r="AM34" s="471">
        <f t="shared" ca="1" si="15"/>
        <v>2.0531234320189999</v>
      </c>
      <c r="AN34" s="471">
        <f t="shared" ca="1" si="16"/>
        <v>3.2710780103350001</v>
      </c>
      <c r="AO34" s="471">
        <f t="shared" ca="1" si="17"/>
        <v>0.656588906822</v>
      </c>
      <c r="AP34" s="471">
        <f t="shared" ca="1" si="18"/>
        <v>0.78790668818599996</v>
      </c>
      <c r="AQ34" s="471">
        <f t="shared" ca="1" si="19"/>
        <v>1.1818600322790001</v>
      </c>
      <c r="AR34" s="471">
        <f t="shared" ca="1" si="20"/>
        <v>1.936937275125</v>
      </c>
      <c r="AS34" s="471">
        <f t="shared" ca="1" si="21"/>
        <v>3.0859678620629998</v>
      </c>
      <c r="AT34" s="471">
        <f t="shared" ca="1" si="22"/>
        <v>3.3157739794509999</v>
      </c>
      <c r="AU34" s="471">
        <f t="shared" ca="1" si="23"/>
        <v>3.3157739794509999</v>
      </c>
      <c r="AW34" s="472"/>
      <c r="AX34" s="473"/>
      <c r="AY34" s="258"/>
    </row>
    <row r="35" spans="2:51" x14ac:dyDescent="0.2">
      <c r="B35" s="240">
        <v>5</v>
      </c>
      <c r="C35" s="240" t="s">
        <v>84</v>
      </c>
      <c r="D35" s="240" t="s">
        <v>85</v>
      </c>
      <c r="E35" s="240">
        <v>5</v>
      </c>
      <c r="F35" s="240" t="s">
        <v>33</v>
      </c>
      <c r="G35" s="240" t="s">
        <v>503</v>
      </c>
      <c r="H35" s="475">
        <f>IF(ISTEXT(VLOOKUP($C35,Exch!$D$11:$M$230,H$24,FALSE))=FALSE,VLOOKUP($C35,Exch!$D$11:$M$230,H$24,FALSE),VLOOKUP($C35,Exch!$D$11:$M$230,8,FALSE))</f>
        <v>1.377737472</v>
      </c>
      <c r="J35" s="240">
        <v>73</v>
      </c>
      <c r="K35" s="470">
        <f t="shared" ca="1" si="5"/>
        <v>1.03</v>
      </c>
      <c r="L35" s="470">
        <f t="shared" ca="1" si="5"/>
        <v>1.03</v>
      </c>
      <c r="M35" s="470">
        <f t="shared" ca="1" si="5"/>
        <v>1.03</v>
      </c>
      <c r="N35" s="162"/>
      <c r="O35" s="240" t="s">
        <v>84</v>
      </c>
      <c r="P35" s="478">
        <f t="shared" ca="1" si="6"/>
        <v>1.2291692641280003</v>
      </c>
      <c r="Q35" s="478">
        <f t="shared" ca="1" si="1"/>
        <v>1.2291692641280003</v>
      </c>
      <c r="R35" s="478">
        <f t="shared" ca="1" si="1"/>
        <v>1.2291692641280003</v>
      </c>
      <c r="S35" s="478">
        <f t="shared" ca="1" si="7"/>
        <v>2.4583385282560006</v>
      </c>
      <c r="T35" s="478">
        <f t="shared" ca="1" si="2"/>
        <v>2.4583385282560006</v>
      </c>
      <c r="U35" s="478">
        <f t="shared" ca="1" si="2"/>
        <v>2.4583385282560006</v>
      </c>
      <c r="V35" s="478">
        <f t="shared" ca="1" si="2"/>
        <v>2.4583385282560006</v>
      </c>
      <c r="W35" s="478">
        <f t="shared" ca="1" si="2"/>
        <v>2.4583385282560006</v>
      </c>
      <c r="X35" s="478">
        <f t="shared" ca="1" si="8"/>
        <v>10.436495707944001</v>
      </c>
      <c r="Y35" s="478">
        <f t="shared" ca="1" si="3"/>
        <v>10.436495707944001</v>
      </c>
      <c r="Z35" s="478">
        <f t="shared" ca="1" si="3"/>
        <v>10.436495707944001</v>
      </c>
      <c r="AA35" s="478">
        <f t="shared" ca="1" si="3"/>
        <v>10.436495707944001</v>
      </c>
      <c r="AB35" s="478">
        <f t="shared" ca="1" si="3"/>
        <v>10.436495707944001</v>
      </c>
      <c r="AC35" s="478">
        <f t="shared" ca="1" si="3"/>
        <v>10.436495707944001</v>
      </c>
      <c r="AD35" s="478">
        <f t="shared" ca="1" si="3"/>
        <v>10.436495707944001</v>
      </c>
      <c r="AE35" s="472"/>
      <c r="AF35" s="472" t="s">
        <v>84</v>
      </c>
      <c r="AG35" s="471">
        <f t="shared" ca="1" si="9"/>
        <v>0.89216508159800001</v>
      </c>
      <c r="AH35" s="471">
        <f t="shared" ca="1" si="10"/>
        <v>0.89216508159800001</v>
      </c>
      <c r="AI35" s="471">
        <f t="shared" ca="1" si="11"/>
        <v>0.89216508159800001</v>
      </c>
      <c r="AJ35" s="471">
        <f t="shared" ca="1" si="12"/>
        <v>1.7843301631970001</v>
      </c>
      <c r="AK35" s="471">
        <f t="shared" ca="1" si="13"/>
        <v>1.7843301631970001</v>
      </c>
      <c r="AL35" s="471">
        <f t="shared" ca="1" si="14"/>
        <v>1.7843301631970001</v>
      </c>
      <c r="AM35" s="471">
        <f t="shared" ca="1" si="15"/>
        <v>1.7843301631970001</v>
      </c>
      <c r="AN35" s="471">
        <f t="shared" ca="1" si="16"/>
        <v>1.7843301631970001</v>
      </c>
      <c r="AO35" s="471">
        <f t="shared" ca="1" si="17"/>
        <v>7.5750975204250004</v>
      </c>
      <c r="AP35" s="471">
        <f t="shared" ca="1" si="18"/>
        <v>7.5750975204250004</v>
      </c>
      <c r="AQ35" s="471">
        <f t="shared" ca="1" si="19"/>
        <v>7.5750975204250004</v>
      </c>
      <c r="AR35" s="471">
        <f t="shared" ca="1" si="20"/>
        <v>7.5750975204250004</v>
      </c>
      <c r="AS35" s="471">
        <f t="shared" ca="1" si="21"/>
        <v>7.5750975204250004</v>
      </c>
      <c r="AT35" s="471">
        <f t="shared" ca="1" si="22"/>
        <v>7.5750975204250004</v>
      </c>
      <c r="AU35" s="471">
        <f t="shared" ca="1" si="23"/>
        <v>7.5750975204250004</v>
      </c>
      <c r="AW35" s="472"/>
      <c r="AX35" s="473"/>
      <c r="AY35" s="258"/>
    </row>
    <row r="36" spans="2:51" x14ac:dyDescent="0.2">
      <c r="B36" s="240">
        <v>6</v>
      </c>
      <c r="C36" s="240" t="s">
        <v>86</v>
      </c>
      <c r="D36" s="240" t="s">
        <v>87</v>
      </c>
      <c r="E36" s="240">
        <v>6</v>
      </c>
      <c r="F36" s="240" t="s">
        <v>33</v>
      </c>
      <c r="G36" s="240" t="s">
        <v>499</v>
      </c>
      <c r="H36" s="475">
        <f>IF(ISTEXT(VLOOKUP($C36,Exch!$D$11:$M$230,H$24,FALSE))=FALSE,VLOOKUP($C36,Exch!$D$11:$M$230,H$24,FALSE),VLOOKUP($C36,Exch!$D$11:$M$230,8,FALSE))</f>
        <v>1.25330694090271</v>
      </c>
      <c r="J36" s="240">
        <v>73</v>
      </c>
      <c r="K36" s="470">
        <f t="shared" ca="1" si="5"/>
        <v>1.03</v>
      </c>
      <c r="L36" s="470">
        <f t="shared" ca="1" si="5"/>
        <v>1.03</v>
      </c>
      <c r="M36" s="470">
        <f t="shared" ca="1" si="5"/>
        <v>1.03</v>
      </c>
      <c r="N36" s="162"/>
      <c r="O36" s="240" t="s">
        <v>86</v>
      </c>
      <c r="P36" s="478">
        <f t="shared" ca="1" si="6"/>
        <v>0.74263000000000001</v>
      </c>
      <c r="Q36" s="478">
        <f t="shared" ca="1" si="1"/>
        <v>0.90176499999999993</v>
      </c>
      <c r="R36" s="478">
        <f t="shared" ca="1" si="1"/>
        <v>1.538305</v>
      </c>
      <c r="S36" s="478">
        <f t="shared" ca="1" si="7"/>
        <v>1.538305</v>
      </c>
      <c r="T36" s="478">
        <f t="shared" ca="1" si="2"/>
        <v>1.538305</v>
      </c>
      <c r="U36" s="478">
        <f t="shared" ca="1" si="2"/>
        <v>1.538305</v>
      </c>
      <c r="V36" s="478">
        <f t="shared" ca="1" si="2"/>
        <v>1.538305</v>
      </c>
      <c r="W36" s="478">
        <f t="shared" ca="1" si="2"/>
        <v>1.538305</v>
      </c>
      <c r="X36" s="478">
        <f t="shared" ca="1" si="8"/>
        <v>2.7583400000000005</v>
      </c>
      <c r="Y36" s="478">
        <f t="shared" ca="1" si="3"/>
        <v>2.7583400000000005</v>
      </c>
      <c r="Z36" s="478">
        <f t="shared" ca="1" si="3"/>
        <v>2.7583400000000005</v>
      </c>
      <c r="AA36" s="478">
        <f t="shared" ca="1" si="3"/>
        <v>2.7583400000000005</v>
      </c>
      <c r="AB36" s="478">
        <f t="shared" ca="1" si="3"/>
        <v>5.09232</v>
      </c>
      <c r="AC36" s="478">
        <f t="shared" ca="1" si="3"/>
        <v>5.09232</v>
      </c>
      <c r="AD36" s="478">
        <f t="shared" ca="1" si="3"/>
        <v>5.09232</v>
      </c>
      <c r="AE36" s="472"/>
      <c r="AF36" s="472" t="s">
        <v>86</v>
      </c>
      <c r="AG36" s="471">
        <f t="shared" ca="1" si="9"/>
        <v>0.59253641367800003</v>
      </c>
      <c r="AH36" s="471">
        <f t="shared" ca="1" si="10"/>
        <v>0.71950850232300001</v>
      </c>
      <c r="AI36" s="471">
        <f t="shared" ca="1" si="11"/>
        <v>1.2273968569039999</v>
      </c>
      <c r="AJ36" s="471">
        <f t="shared" ca="1" si="12"/>
        <v>1.2273968569039999</v>
      </c>
      <c r="AK36" s="471">
        <f t="shared" ca="1" si="13"/>
        <v>1.2273968569039999</v>
      </c>
      <c r="AL36" s="471">
        <f t="shared" ca="1" si="14"/>
        <v>1.2273968569039999</v>
      </c>
      <c r="AM36" s="471">
        <f t="shared" ca="1" si="15"/>
        <v>1.2273968569039999</v>
      </c>
      <c r="AN36" s="471">
        <f t="shared" ca="1" si="16"/>
        <v>1.2273968569039999</v>
      </c>
      <c r="AO36" s="471">
        <f t="shared" ca="1" si="17"/>
        <v>2.2008495365180001</v>
      </c>
      <c r="AP36" s="471">
        <f t="shared" ca="1" si="18"/>
        <v>2.2008495365180001</v>
      </c>
      <c r="AQ36" s="471">
        <f t="shared" ca="1" si="19"/>
        <v>2.2008495365180001</v>
      </c>
      <c r="AR36" s="471">
        <f t="shared" ca="1" si="20"/>
        <v>2.2008495365180001</v>
      </c>
      <c r="AS36" s="471">
        <f t="shared" ca="1" si="21"/>
        <v>4.0631068366480001</v>
      </c>
      <c r="AT36" s="471">
        <f t="shared" ca="1" si="22"/>
        <v>4.0631068366480001</v>
      </c>
      <c r="AU36" s="471">
        <f t="shared" ca="1" si="23"/>
        <v>4.0631068366480001</v>
      </c>
      <c r="AW36" s="472"/>
      <c r="AX36" s="473"/>
      <c r="AY36" s="258"/>
    </row>
    <row r="37" spans="2:51" x14ac:dyDescent="0.2">
      <c r="B37" s="240">
        <v>7</v>
      </c>
      <c r="C37" s="240" t="s">
        <v>88</v>
      </c>
      <c r="D37" s="240" t="s">
        <v>89</v>
      </c>
      <c r="E37" s="240">
        <v>7</v>
      </c>
      <c r="F37" s="240" t="s">
        <v>33</v>
      </c>
      <c r="G37" s="240" t="s">
        <v>504</v>
      </c>
      <c r="H37" s="475">
        <f>IF(ISTEXT(VLOOKUP($C37,Exch!$D$11:$M$230,H$24,FALSE))=FALSE,VLOOKUP($C37,Exch!$D$11:$M$230,H$24,FALSE),VLOOKUP($C37,Exch!$D$11:$M$230,8,FALSE))</f>
        <v>9.3415479917499997</v>
      </c>
      <c r="J37" s="240">
        <v>73</v>
      </c>
      <c r="K37" s="470">
        <f t="shared" ca="1" si="5"/>
        <v>1.03</v>
      </c>
      <c r="L37" s="470">
        <f t="shared" ca="1" si="5"/>
        <v>1.03</v>
      </c>
      <c r="M37" s="470">
        <f t="shared" ca="1" si="5"/>
        <v>1.03</v>
      </c>
      <c r="N37" s="162"/>
      <c r="O37" s="240" t="s">
        <v>88</v>
      </c>
      <c r="P37" s="478">
        <f t="shared" ca="1" si="6"/>
        <v>11.062523377152001</v>
      </c>
      <c r="Q37" s="478">
        <f t="shared" ca="1" si="1"/>
        <v>11.062523377152001</v>
      </c>
      <c r="R37" s="478">
        <f t="shared" ca="1" si="1"/>
        <v>22.125046754304002</v>
      </c>
      <c r="S37" s="478">
        <f t="shared" ca="1" si="7"/>
        <v>11.062523377152001</v>
      </c>
      <c r="T37" s="478">
        <f t="shared" ca="1" si="2"/>
        <v>11.062523377152001</v>
      </c>
      <c r="U37" s="478">
        <f t="shared" ca="1" si="2"/>
        <v>22.125046754304002</v>
      </c>
      <c r="V37" s="478">
        <f t="shared" ca="1" si="2"/>
        <v>34.416739395584003</v>
      </c>
      <c r="W37" s="478">
        <f t="shared" ca="1" si="2"/>
        <v>47.323016668928013</v>
      </c>
      <c r="X37" s="478">
        <f t="shared" ca="1" si="8"/>
        <v>10.436495707944001</v>
      </c>
      <c r="Y37" s="478">
        <f t="shared" ca="1" si="3"/>
        <v>10.436495707944001</v>
      </c>
      <c r="Z37" s="478">
        <f t="shared" ca="1" si="3"/>
        <v>20.872991415888002</v>
      </c>
      <c r="AA37" s="478">
        <f t="shared" ca="1" si="3"/>
        <v>32.469097758048001</v>
      </c>
      <c r="AB37" s="478">
        <f t="shared" ca="1" si="3"/>
        <v>44.645009417316011</v>
      </c>
      <c r="AC37" s="478">
        <f t="shared" ca="1" si="3"/>
        <v>56.820921076584014</v>
      </c>
      <c r="AD37" s="478">
        <f t="shared" ca="1" si="3"/>
        <v>69.576638052960021</v>
      </c>
      <c r="AE37" s="472"/>
      <c r="AF37" s="472" t="s">
        <v>88</v>
      </c>
      <c r="AG37" s="471">
        <f t="shared" ca="1" si="9"/>
        <v>1.1842280730050001</v>
      </c>
      <c r="AH37" s="471">
        <f t="shared" ca="1" si="10"/>
        <v>1.1842280730050001</v>
      </c>
      <c r="AI37" s="471">
        <f t="shared" ca="1" si="11"/>
        <v>2.3684561460100002</v>
      </c>
      <c r="AJ37" s="471">
        <f t="shared" ca="1" si="12"/>
        <v>1.1842280730050001</v>
      </c>
      <c r="AK37" s="471">
        <f t="shared" ca="1" si="13"/>
        <v>1.1842280730050001</v>
      </c>
      <c r="AL37" s="471">
        <f t="shared" ca="1" si="14"/>
        <v>2.3684561460100002</v>
      </c>
      <c r="AM37" s="471">
        <f t="shared" ca="1" si="15"/>
        <v>3.6842651160150002</v>
      </c>
      <c r="AN37" s="471">
        <f t="shared" ca="1" si="16"/>
        <v>5.0658645345210003</v>
      </c>
      <c r="AO37" s="471">
        <f t="shared" ca="1" si="17"/>
        <v>1.117212662951</v>
      </c>
      <c r="AP37" s="471">
        <f t="shared" ca="1" si="18"/>
        <v>1.117212662951</v>
      </c>
      <c r="AQ37" s="471">
        <f t="shared" ca="1" si="19"/>
        <v>2.2344253259009998</v>
      </c>
      <c r="AR37" s="471">
        <f t="shared" ca="1" si="20"/>
        <v>3.47577272918</v>
      </c>
      <c r="AS37" s="471">
        <f t="shared" ca="1" si="21"/>
        <v>4.7791875026220003</v>
      </c>
      <c r="AT37" s="471">
        <f t="shared" ca="1" si="22"/>
        <v>6.0826022760639997</v>
      </c>
      <c r="AU37" s="471">
        <f t="shared" ca="1" si="23"/>
        <v>7.4480844196709999</v>
      </c>
      <c r="AW37" s="472"/>
      <c r="AX37" s="473"/>
      <c r="AY37" s="258"/>
    </row>
    <row r="38" spans="2:51" x14ac:dyDescent="0.2">
      <c r="B38" s="240">
        <v>8</v>
      </c>
      <c r="C38" s="240" t="s">
        <v>90</v>
      </c>
      <c r="D38" s="240" t="s">
        <v>91</v>
      </c>
      <c r="E38" s="240">
        <v>8</v>
      </c>
      <c r="F38" s="240" t="s">
        <v>33</v>
      </c>
      <c r="G38" s="240" t="s">
        <v>499</v>
      </c>
      <c r="H38" s="475">
        <f>IF(ISTEXT(VLOOKUP($C38,Exch!$D$11:$M$230,H$24,FALSE))=FALSE,VLOOKUP($C38,Exch!$D$11:$M$230,H$24,FALSE),VLOOKUP($C38,Exch!$D$11:$M$230,8,FALSE))</f>
        <v>1.25330694090271</v>
      </c>
      <c r="J38" s="240">
        <v>73</v>
      </c>
      <c r="K38" s="470">
        <f t="shared" ca="1" si="5"/>
        <v>1.03</v>
      </c>
      <c r="L38" s="470">
        <f t="shared" ca="1" si="5"/>
        <v>1.03</v>
      </c>
      <c r="M38" s="470">
        <f t="shared" ca="1" si="5"/>
        <v>1.03</v>
      </c>
      <c r="N38" s="162"/>
      <c r="O38" s="240" t="s">
        <v>90</v>
      </c>
      <c r="P38" s="478">
        <f t="shared" ca="1" si="6"/>
        <v>0.45479262772736018</v>
      </c>
      <c r="Q38" s="478">
        <f t="shared" ca="1" si="1"/>
        <v>0.63916801734656026</v>
      </c>
      <c r="R38" s="478">
        <f t="shared" ca="1" si="1"/>
        <v>1.1062523377152003</v>
      </c>
      <c r="S38" s="478">
        <f t="shared" ca="1" si="7"/>
        <v>0.45479262772736018</v>
      </c>
      <c r="T38" s="478">
        <f t="shared" ca="1" si="2"/>
        <v>0.63916801734656026</v>
      </c>
      <c r="U38" s="478">
        <f t="shared" ca="1" si="2"/>
        <v>1.1062523377152003</v>
      </c>
      <c r="V38" s="478">
        <f t="shared" ca="1" si="2"/>
        <v>2.4583385282560006</v>
      </c>
      <c r="W38" s="478">
        <f t="shared" ca="1" si="2"/>
        <v>2.4583385282560006</v>
      </c>
      <c r="X38" s="478">
        <f t="shared" ca="1" si="8"/>
        <v>0.42905593465992009</v>
      </c>
      <c r="Y38" s="478">
        <f t="shared" ca="1" si="3"/>
        <v>0.60299752979232002</v>
      </c>
      <c r="Z38" s="478">
        <f t="shared" ca="1" si="3"/>
        <v>1.0436495707944002</v>
      </c>
      <c r="AA38" s="478">
        <f t="shared" ca="1" si="3"/>
        <v>2.3192212684319999</v>
      </c>
      <c r="AB38" s="478">
        <f t="shared" ca="1" si="3"/>
        <v>2.3192212684319999</v>
      </c>
      <c r="AC38" s="478">
        <f t="shared" ca="1" si="3"/>
        <v>5.2182478539720005</v>
      </c>
      <c r="AD38" s="478">
        <f t="shared" ca="1" si="3"/>
        <v>5.9140142345016011</v>
      </c>
      <c r="AE38" s="472"/>
      <c r="AF38" s="472" t="s">
        <v>90</v>
      </c>
      <c r="AG38" s="471">
        <f t="shared" ca="1" si="9"/>
        <v>0.36287409962</v>
      </c>
      <c r="AH38" s="471">
        <f t="shared" ca="1" si="10"/>
        <v>0.50998522108699995</v>
      </c>
      <c r="AI38" s="471">
        <f t="shared" ca="1" si="11"/>
        <v>0.88266672880499997</v>
      </c>
      <c r="AJ38" s="471">
        <f t="shared" ca="1" si="12"/>
        <v>0.36287409962</v>
      </c>
      <c r="AK38" s="471">
        <f t="shared" ca="1" si="13"/>
        <v>0.50998522108699995</v>
      </c>
      <c r="AL38" s="471">
        <f t="shared" ca="1" si="14"/>
        <v>0.88266672880499997</v>
      </c>
      <c r="AM38" s="471">
        <f t="shared" ca="1" si="15"/>
        <v>1.961481619567</v>
      </c>
      <c r="AN38" s="471">
        <f t="shared" ca="1" si="16"/>
        <v>1.961481619567</v>
      </c>
      <c r="AO38" s="471">
        <f t="shared" ca="1" si="17"/>
        <v>0.34233907166499999</v>
      </c>
      <c r="AP38" s="471">
        <f t="shared" ca="1" si="18"/>
        <v>0.48112518179899999</v>
      </c>
      <c r="AQ38" s="471">
        <f t="shared" ca="1" si="19"/>
        <v>0.83271666080700002</v>
      </c>
      <c r="AR38" s="471">
        <f t="shared" ca="1" si="20"/>
        <v>1.8504814684590001</v>
      </c>
      <c r="AS38" s="471">
        <f t="shared" ca="1" si="21"/>
        <v>1.8504814684590001</v>
      </c>
      <c r="AT38" s="471">
        <f t="shared" ca="1" si="22"/>
        <v>4.1635833040339998</v>
      </c>
      <c r="AU38" s="471">
        <f t="shared" ca="1" si="23"/>
        <v>4.7187277445709999</v>
      </c>
      <c r="AW38" s="472"/>
      <c r="AX38" s="473"/>
      <c r="AY38" s="258"/>
    </row>
    <row r="39" spans="2:51" x14ac:dyDescent="0.2">
      <c r="B39" s="240">
        <v>9</v>
      </c>
      <c r="C39" s="240" t="s">
        <v>92</v>
      </c>
      <c r="D39" s="240" t="s">
        <v>93</v>
      </c>
      <c r="E39" s="240">
        <v>9</v>
      </c>
      <c r="F39" s="240" t="s">
        <v>33</v>
      </c>
      <c r="G39" s="240" t="s">
        <v>499</v>
      </c>
      <c r="H39" s="475">
        <f>IF(ISTEXT(VLOOKUP($C39,Exch!$D$11:$M$230,H$24,FALSE))=FALSE,VLOOKUP($C39,Exch!$D$11:$M$230,H$24,FALSE),VLOOKUP($C39,Exch!$D$11:$M$230,8,FALSE))</f>
        <v>1.25330694090271</v>
      </c>
      <c r="J39" s="240">
        <v>73</v>
      </c>
      <c r="K39" s="470">
        <f t="shared" ca="1" si="5"/>
        <v>1.03</v>
      </c>
      <c r="L39" s="470">
        <f t="shared" ca="1" si="5"/>
        <v>1.03</v>
      </c>
      <c r="M39" s="470">
        <f t="shared" ca="1" si="5"/>
        <v>1.03</v>
      </c>
      <c r="N39" s="162"/>
      <c r="O39" s="240" t="s">
        <v>92</v>
      </c>
      <c r="P39" s="478">
        <f t="shared" ca="1" si="6"/>
        <v>1.2291692641280003</v>
      </c>
      <c r="Q39" s="478">
        <f t="shared" ca="1" si="1"/>
        <v>1.2291692641280003</v>
      </c>
      <c r="R39" s="478">
        <f t="shared" ca="1" si="1"/>
        <v>1.2291692641280003</v>
      </c>
      <c r="S39" s="478">
        <f t="shared" ca="1" si="7"/>
        <v>1.2291692641280003</v>
      </c>
      <c r="T39" s="478">
        <f t="shared" ca="1" si="2"/>
        <v>1.2291692641280003</v>
      </c>
      <c r="U39" s="478">
        <f t="shared" ca="1" si="2"/>
        <v>1.7208369697792003</v>
      </c>
      <c r="V39" s="478">
        <f t="shared" ca="1" si="2"/>
        <v>2.4583385282560006</v>
      </c>
      <c r="W39" s="478">
        <f t="shared" ca="1" si="2"/>
        <v>4.9166770565120013</v>
      </c>
      <c r="X39" s="478">
        <f t="shared" ca="1" si="8"/>
        <v>5.7980531710800003</v>
      </c>
      <c r="Y39" s="478">
        <f t="shared" ca="1" si="3"/>
        <v>5.7980531710800003</v>
      </c>
      <c r="Z39" s="478">
        <f t="shared" ca="1" si="3"/>
        <v>5.7980531710800003</v>
      </c>
      <c r="AA39" s="478">
        <f t="shared" ca="1" si="3"/>
        <v>5.7980531710800003</v>
      </c>
      <c r="AB39" s="478">
        <f t="shared" ca="1" si="3"/>
        <v>9.856690390836004</v>
      </c>
      <c r="AC39" s="478">
        <f t="shared" ca="1" si="3"/>
        <v>13.335522293484003</v>
      </c>
      <c r="AD39" s="478">
        <f t="shared" ca="1" si="3"/>
        <v>20.293186098779998</v>
      </c>
      <c r="AE39" s="472"/>
      <c r="AF39" s="472" t="s">
        <v>92</v>
      </c>
      <c r="AG39" s="471">
        <f t="shared" ca="1" si="9"/>
        <v>0.98074080978300004</v>
      </c>
      <c r="AH39" s="471">
        <f t="shared" ca="1" si="10"/>
        <v>0.98074080978300004</v>
      </c>
      <c r="AI39" s="471">
        <f t="shared" ca="1" si="11"/>
        <v>0.98074080978300004</v>
      </c>
      <c r="AJ39" s="471">
        <f t="shared" ca="1" si="12"/>
        <v>0.98074080978300004</v>
      </c>
      <c r="AK39" s="471">
        <f t="shared" ca="1" si="13"/>
        <v>0.98074080978300004</v>
      </c>
      <c r="AL39" s="471">
        <f t="shared" ca="1" si="14"/>
        <v>1.373037133697</v>
      </c>
      <c r="AM39" s="471">
        <f t="shared" ca="1" si="15"/>
        <v>1.961481619567</v>
      </c>
      <c r="AN39" s="471">
        <f t="shared" ca="1" si="16"/>
        <v>3.9229632391329998</v>
      </c>
      <c r="AO39" s="471">
        <f t="shared" ca="1" si="17"/>
        <v>4.6262036711479997</v>
      </c>
      <c r="AP39" s="471">
        <f t="shared" ca="1" si="18"/>
        <v>4.6262036711479997</v>
      </c>
      <c r="AQ39" s="471">
        <f t="shared" ca="1" si="19"/>
        <v>4.6262036711479997</v>
      </c>
      <c r="AR39" s="471">
        <f t="shared" ca="1" si="20"/>
        <v>4.6262036711479997</v>
      </c>
      <c r="AS39" s="471">
        <f t="shared" ca="1" si="21"/>
        <v>7.8645462409520004</v>
      </c>
      <c r="AT39" s="471">
        <f t="shared" ca="1" si="22"/>
        <v>10.640268443642</v>
      </c>
      <c r="AU39" s="471">
        <f t="shared" ca="1" si="23"/>
        <v>16.19171284902</v>
      </c>
      <c r="AW39" s="472"/>
      <c r="AX39" s="473"/>
      <c r="AY39" s="258"/>
    </row>
    <row r="40" spans="2:51" x14ac:dyDescent="0.2">
      <c r="B40" s="240">
        <v>10</v>
      </c>
      <c r="C40" s="240" t="s">
        <v>462</v>
      </c>
      <c r="D40" s="240" t="s">
        <v>463</v>
      </c>
      <c r="E40" s="240">
        <v>10</v>
      </c>
      <c r="F40" s="240" t="s">
        <v>33</v>
      </c>
      <c r="G40" s="240" t="s">
        <v>504</v>
      </c>
      <c r="H40" s="475">
        <f>IF(ISTEXT(VLOOKUP($C40,Exch!$D$11:$M$230,H$24,FALSE))=FALSE,VLOOKUP($C40,Exch!$D$11:$M$230,H$24,FALSE),VLOOKUP($C40,Exch!$D$11:$M$230,8,FALSE))</f>
        <v>9.3415479917499997</v>
      </c>
      <c r="J40" s="240">
        <v>73</v>
      </c>
      <c r="K40" s="470">
        <f t="shared" ca="1" si="5"/>
        <v>1.03</v>
      </c>
      <c r="L40" s="470">
        <f t="shared" ca="1" si="5"/>
        <v>1.03</v>
      </c>
      <c r="M40" s="470">
        <f t="shared" ca="1" si="5"/>
        <v>1.03</v>
      </c>
      <c r="N40" s="162"/>
      <c r="O40" s="240" t="s">
        <v>462</v>
      </c>
      <c r="P40" s="478">
        <f t="shared" ca="1" si="6"/>
        <v>6.7604309527040014</v>
      </c>
      <c r="Q40" s="478">
        <f t="shared" ca="1" si="1"/>
        <v>11.062523377152001</v>
      </c>
      <c r="R40" s="478">
        <f t="shared" ca="1" si="1"/>
        <v>11.062523377152001</v>
      </c>
      <c r="S40" s="478">
        <f t="shared" ca="1" si="7"/>
        <v>6.7604309527040014</v>
      </c>
      <c r="T40" s="478">
        <f t="shared" ca="1" si="2"/>
        <v>11.062523377152001</v>
      </c>
      <c r="U40" s="478">
        <f t="shared" ca="1" si="2"/>
        <v>11.062523377152001</v>
      </c>
      <c r="V40" s="478">
        <f t="shared" ca="1" si="2"/>
        <v>17.208369697792001</v>
      </c>
      <c r="W40" s="478">
        <f t="shared" ca="1" si="2"/>
        <v>30.729231603200002</v>
      </c>
      <c r="X40" s="478">
        <f t="shared" ca="1" si="8"/>
        <v>6.3778584881880009</v>
      </c>
      <c r="Y40" s="478">
        <f t="shared" ca="1" si="3"/>
        <v>10.436495707944001</v>
      </c>
      <c r="Z40" s="478">
        <f t="shared" ca="1" si="3"/>
        <v>10.436495707944001</v>
      </c>
      <c r="AA40" s="478">
        <f t="shared" ca="1" si="3"/>
        <v>16.234548879024</v>
      </c>
      <c r="AB40" s="478">
        <f t="shared" ca="1" si="3"/>
        <v>28.990265855400004</v>
      </c>
      <c r="AC40" s="478">
        <f t="shared" ca="1" si="3"/>
        <v>40.586372197559996</v>
      </c>
      <c r="AD40" s="478">
        <f t="shared" ca="1" si="3"/>
        <v>52.182478539720002</v>
      </c>
      <c r="AE40" s="472"/>
      <c r="AF40" s="472" t="s">
        <v>462</v>
      </c>
      <c r="AG40" s="471">
        <f t="shared" ca="1" si="9"/>
        <v>0.72369493350299996</v>
      </c>
      <c r="AH40" s="471">
        <f t="shared" ca="1" si="10"/>
        <v>1.1842280730050001</v>
      </c>
      <c r="AI40" s="471">
        <f t="shared" ca="1" si="11"/>
        <v>1.1842280730050001</v>
      </c>
      <c r="AJ40" s="471">
        <f t="shared" ca="1" si="12"/>
        <v>0.72369493350299996</v>
      </c>
      <c r="AK40" s="471">
        <f t="shared" ca="1" si="13"/>
        <v>1.1842280730050001</v>
      </c>
      <c r="AL40" s="471">
        <f t="shared" ca="1" si="14"/>
        <v>1.1842280730050001</v>
      </c>
      <c r="AM40" s="471">
        <f t="shared" ca="1" si="15"/>
        <v>1.842132558007</v>
      </c>
      <c r="AN40" s="471">
        <f t="shared" ca="1" si="16"/>
        <v>3.2895224250130002</v>
      </c>
      <c r="AO40" s="471">
        <f t="shared" ca="1" si="17"/>
        <v>0.68274107180300003</v>
      </c>
      <c r="AP40" s="471">
        <f t="shared" ca="1" si="18"/>
        <v>1.117212662951</v>
      </c>
      <c r="AQ40" s="471">
        <f t="shared" ca="1" si="19"/>
        <v>1.117212662951</v>
      </c>
      <c r="AR40" s="471">
        <f t="shared" ca="1" si="20"/>
        <v>1.73788636459</v>
      </c>
      <c r="AS40" s="471">
        <f t="shared" ca="1" si="21"/>
        <v>3.1033685081960001</v>
      </c>
      <c r="AT40" s="471">
        <f t="shared" ca="1" si="22"/>
        <v>4.3447159114750002</v>
      </c>
      <c r="AU40" s="471">
        <f t="shared" ca="1" si="23"/>
        <v>5.5860633147529999</v>
      </c>
      <c r="AW40" s="472"/>
      <c r="AX40" s="473"/>
      <c r="AY40" s="258"/>
    </row>
    <row r="41" spans="2:51" x14ac:dyDescent="0.2">
      <c r="B41" s="240">
        <v>11</v>
      </c>
      <c r="C41" s="240" t="s">
        <v>94</v>
      </c>
      <c r="D41" s="240" t="s">
        <v>95</v>
      </c>
      <c r="E41" s="240">
        <v>11</v>
      </c>
      <c r="F41" s="240" t="s">
        <v>33</v>
      </c>
      <c r="G41" s="240" t="s">
        <v>499</v>
      </c>
      <c r="H41" s="475">
        <f>IF(ISTEXT(VLOOKUP($C41,Exch!$D$11:$M$230,H$24,FALSE))=FALSE,VLOOKUP($C41,Exch!$D$11:$M$230,H$24,FALSE),VLOOKUP($C41,Exch!$D$11:$M$230,8,FALSE))</f>
        <v>1.25330694090271</v>
      </c>
      <c r="J41" s="240">
        <v>73</v>
      </c>
      <c r="K41" s="470">
        <f t="shared" ca="1" si="5"/>
        <v>1.03</v>
      </c>
      <c r="L41" s="470">
        <f t="shared" ca="1" si="5"/>
        <v>1.03</v>
      </c>
      <c r="M41" s="470">
        <f t="shared" ca="1" si="5"/>
        <v>1.03</v>
      </c>
      <c r="N41" s="162"/>
      <c r="O41" s="240" t="s">
        <v>94</v>
      </c>
      <c r="P41" s="478">
        <f t="shared" ca="1" si="6"/>
        <v>0.78666832904192019</v>
      </c>
      <c r="Q41" s="478">
        <f t="shared" ca="1" si="1"/>
        <v>1.2783360346931205</v>
      </c>
      <c r="R41" s="478">
        <f t="shared" ca="1" si="1"/>
        <v>1.9052123593984005</v>
      </c>
      <c r="S41" s="478">
        <f t="shared" ca="1" si="7"/>
        <v>0.78666832904192019</v>
      </c>
      <c r="T41" s="478">
        <f t="shared" ca="1" si="2"/>
        <v>1.2783360346931205</v>
      </c>
      <c r="U41" s="478">
        <f t="shared" ca="1" si="2"/>
        <v>1.9052123593984005</v>
      </c>
      <c r="V41" s="478">
        <f t="shared" ca="1" si="2"/>
        <v>3.1220899308851204</v>
      </c>
      <c r="W41" s="478">
        <f t="shared" ca="1" si="2"/>
        <v>4.2406339612416009</v>
      </c>
      <c r="X41" s="478">
        <f t="shared" ca="1" si="8"/>
        <v>0.74215080589824012</v>
      </c>
      <c r="Y41" s="478">
        <f t="shared" ca="1" si="3"/>
        <v>1.20599505958464</v>
      </c>
      <c r="Z41" s="478">
        <f t="shared" ca="1" si="3"/>
        <v>1.7973964830348002</v>
      </c>
      <c r="AA41" s="478">
        <f t="shared" ca="1" si="3"/>
        <v>2.9454110109086407</v>
      </c>
      <c r="AB41" s="478">
        <f t="shared" ca="1" si="3"/>
        <v>4.0006566880452006</v>
      </c>
      <c r="AC41" s="478">
        <f t="shared" ca="1" si="3"/>
        <v>5.1950556412876807</v>
      </c>
      <c r="AD41" s="478">
        <f t="shared" ca="1" si="3"/>
        <v>6.7025494657684801</v>
      </c>
      <c r="AE41" s="472"/>
      <c r="AF41" s="472" t="s">
        <v>94</v>
      </c>
      <c r="AG41" s="471">
        <f t="shared" ca="1" si="9"/>
        <v>0.62767411826099995</v>
      </c>
      <c r="AH41" s="471">
        <f t="shared" ca="1" si="10"/>
        <v>1.019970442175</v>
      </c>
      <c r="AI41" s="471">
        <f t="shared" ca="1" si="11"/>
        <v>1.520148255164</v>
      </c>
      <c r="AJ41" s="471">
        <f t="shared" ca="1" si="12"/>
        <v>0.62767411826099995</v>
      </c>
      <c r="AK41" s="471">
        <f t="shared" ca="1" si="13"/>
        <v>1.019970442175</v>
      </c>
      <c r="AL41" s="471">
        <f t="shared" ca="1" si="14"/>
        <v>1.520148255164</v>
      </c>
      <c r="AM41" s="471">
        <f t="shared" ca="1" si="15"/>
        <v>2.49108165685</v>
      </c>
      <c r="AN41" s="471">
        <f t="shared" ca="1" si="16"/>
        <v>3.3835557937530001</v>
      </c>
      <c r="AO41" s="471">
        <f t="shared" ca="1" si="17"/>
        <v>0.59215406990700004</v>
      </c>
      <c r="AP41" s="471">
        <f t="shared" ca="1" si="18"/>
        <v>0.96225036359899996</v>
      </c>
      <c r="AQ41" s="471">
        <f t="shared" ca="1" si="19"/>
        <v>1.434123138056</v>
      </c>
      <c r="AR41" s="471">
        <f t="shared" ca="1" si="20"/>
        <v>2.3501114649430002</v>
      </c>
      <c r="AS41" s="471">
        <f t="shared" ca="1" si="21"/>
        <v>3.1920805330920001</v>
      </c>
      <c r="AT41" s="471">
        <f t="shared" ca="1" si="22"/>
        <v>4.1450784893490003</v>
      </c>
      <c r="AU41" s="471">
        <f t="shared" ca="1" si="23"/>
        <v>5.3478914438479999</v>
      </c>
      <c r="AW41" s="472"/>
      <c r="AX41" s="473"/>
      <c r="AY41" s="258"/>
    </row>
    <row r="42" spans="2:51" x14ac:dyDescent="0.2">
      <c r="B42" s="240">
        <v>12</v>
      </c>
      <c r="C42" s="240" t="s">
        <v>96</v>
      </c>
      <c r="D42" s="240" t="s">
        <v>97</v>
      </c>
      <c r="E42" s="240">
        <v>12</v>
      </c>
      <c r="F42" s="240" t="s">
        <v>33</v>
      </c>
      <c r="G42" s="240" t="s">
        <v>505</v>
      </c>
      <c r="H42" s="475">
        <f>IF(ISTEXT(VLOOKUP($C42,Exch!$D$11:$M$230,H$24,FALSE))=FALSE,VLOOKUP($C42,Exch!$D$11:$M$230,H$24,FALSE),VLOOKUP($C42,Exch!$D$11:$M$230,8,FALSE))</f>
        <v>0.97753746620884829</v>
      </c>
      <c r="J42" s="240">
        <v>73</v>
      </c>
      <c r="K42" s="470">
        <f t="shared" ca="1" si="5"/>
        <v>1.03</v>
      </c>
      <c r="L42" s="470">
        <f t="shared" ca="1" si="5"/>
        <v>1.03</v>
      </c>
      <c r="M42" s="470">
        <f t="shared" ca="1" si="5"/>
        <v>1.03</v>
      </c>
      <c r="N42" s="162"/>
      <c r="O42" s="240" t="s">
        <v>96</v>
      </c>
      <c r="P42" s="478">
        <f t="shared" ca="1" si="6"/>
        <v>0.7620849437593602</v>
      </c>
      <c r="Q42" s="478">
        <f t="shared" ca="1" si="1"/>
        <v>0.7620849437593602</v>
      </c>
      <c r="R42" s="478">
        <f t="shared" ca="1" si="1"/>
        <v>0.7620849437593602</v>
      </c>
      <c r="S42" s="478">
        <f t="shared" ca="1" si="7"/>
        <v>1.1431274156390399</v>
      </c>
      <c r="T42" s="478">
        <f t="shared" ca="1" si="2"/>
        <v>1.1431274156390399</v>
      </c>
      <c r="U42" s="478">
        <f t="shared" ca="1" si="2"/>
        <v>1.1431274156390399</v>
      </c>
      <c r="V42" s="478">
        <f t="shared" ca="1" si="2"/>
        <v>1.5241698875187204</v>
      </c>
      <c r="W42" s="478">
        <f t="shared" ca="1" si="2"/>
        <v>1.5241698875187204</v>
      </c>
      <c r="X42" s="478">
        <f t="shared" ca="1" si="8"/>
        <v>3.7107540294912011</v>
      </c>
      <c r="Y42" s="478">
        <f t="shared" ca="1" si="3"/>
        <v>3.7107540294912011</v>
      </c>
      <c r="Z42" s="478">
        <f t="shared" ca="1" si="3"/>
        <v>3.7107540294912011</v>
      </c>
      <c r="AA42" s="478">
        <f t="shared" ca="1" si="3"/>
        <v>3.7107540294912011</v>
      </c>
      <c r="AB42" s="478">
        <f t="shared" ca="1" si="3"/>
        <v>3.7107540294912011</v>
      </c>
      <c r="AC42" s="478">
        <f t="shared" ca="1" si="3"/>
        <v>3.7107540294912011</v>
      </c>
      <c r="AD42" s="478">
        <f t="shared" ca="1" si="3"/>
        <v>6.3198779564772005</v>
      </c>
      <c r="AE42" s="472"/>
      <c r="AF42" s="472" t="s">
        <v>96</v>
      </c>
      <c r="AG42" s="471">
        <f t="shared" ca="1" si="9"/>
        <v>0.77959666007999995</v>
      </c>
      <c r="AH42" s="471">
        <f t="shared" ca="1" si="10"/>
        <v>0.77959666007999995</v>
      </c>
      <c r="AI42" s="471">
        <f t="shared" ca="1" si="11"/>
        <v>0.77959666007999995</v>
      </c>
      <c r="AJ42" s="471">
        <f t="shared" ca="1" si="12"/>
        <v>1.16939499012</v>
      </c>
      <c r="AK42" s="471">
        <f t="shared" ca="1" si="13"/>
        <v>1.16939499012</v>
      </c>
      <c r="AL42" s="471">
        <f t="shared" ca="1" si="14"/>
        <v>1.16939499012</v>
      </c>
      <c r="AM42" s="471">
        <f t="shared" ca="1" si="15"/>
        <v>1.5591933201599999</v>
      </c>
      <c r="AN42" s="471">
        <f t="shared" ca="1" si="16"/>
        <v>1.5591933201599999</v>
      </c>
      <c r="AO42" s="471">
        <f t="shared" ca="1" si="17"/>
        <v>3.7960223088760001</v>
      </c>
      <c r="AP42" s="471">
        <f t="shared" ca="1" si="18"/>
        <v>3.7960223088760001</v>
      </c>
      <c r="AQ42" s="471">
        <f t="shared" ca="1" si="19"/>
        <v>3.7960223088760001</v>
      </c>
      <c r="AR42" s="471">
        <f t="shared" ca="1" si="20"/>
        <v>3.7960223088760001</v>
      </c>
      <c r="AS42" s="471">
        <f t="shared" ca="1" si="21"/>
        <v>3.7960223088760001</v>
      </c>
      <c r="AT42" s="471">
        <f t="shared" ca="1" si="22"/>
        <v>3.7960223088760001</v>
      </c>
      <c r="AU42" s="471">
        <f t="shared" ca="1" si="23"/>
        <v>6.4651004948050002</v>
      </c>
      <c r="AW42" s="472"/>
      <c r="AX42" s="473"/>
      <c r="AY42" s="258"/>
    </row>
    <row r="43" spans="2:51" x14ac:dyDescent="0.2">
      <c r="B43" s="240">
        <v>13</v>
      </c>
      <c r="C43" s="240" t="s">
        <v>464</v>
      </c>
      <c r="D43" s="240" t="s">
        <v>465</v>
      </c>
      <c r="E43" s="240">
        <v>13</v>
      </c>
      <c r="F43" s="240" t="s">
        <v>33</v>
      </c>
      <c r="G43" s="240" t="s">
        <v>504</v>
      </c>
      <c r="H43" s="475">
        <f>IF(ISTEXT(VLOOKUP($C43,Exch!$D$11:$M$230,H$24,FALSE))=FALSE,VLOOKUP($C43,Exch!$D$11:$M$230,H$24,FALSE),VLOOKUP($C43,Exch!$D$11:$M$230,8,FALSE))</f>
        <v>9.3415479917499997</v>
      </c>
      <c r="J43" s="240">
        <v>73</v>
      </c>
      <c r="K43" s="470">
        <f t="shared" ca="1" si="5"/>
        <v>1.03</v>
      </c>
      <c r="L43" s="470">
        <f t="shared" ca="1" si="5"/>
        <v>1.03</v>
      </c>
      <c r="M43" s="470">
        <f t="shared" ca="1" si="5"/>
        <v>1.03</v>
      </c>
      <c r="N43" s="162"/>
      <c r="O43" s="240" t="s">
        <v>464</v>
      </c>
      <c r="P43" s="478">
        <f t="shared" ca="1" si="6"/>
        <v>6.7604309527040014</v>
      </c>
      <c r="Q43" s="478">
        <f t="shared" ca="1" si="1"/>
        <v>11.984400325248002</v>
      </c>
      <c r="R43" s="478">
        <f t="shared" ca="1" si="1"/>
        <v>11.984400325248002</v>
      </c>
      <c r="S43" s="478">
        <f t="shared" ca="1" si="7"/>
        <v>6.7604309527040014</v>
      </c>
      <c r="T43" s="478">
        <f t="shared" ca="1" si="2"/>
        <v>11.984400325248002</v>
      </c>
      <c r="U43" s="478">
        <f t="shared" ca="1" si="2"/>
        <v>11.984400325248002</v>
      </c>
      <c r="V43" s="478">
        <f t="shared" ca="1" si="2"/>
        <v>23.968800650496004</v>
      </c>
      <c r="W43" s="478">
        <f t="shared" ca="1" si="2"/>
        <v>44.864678140672005</v>
      </c>
      <c r="X43" s="478">
        <f t="shared" ca="1" si="8"/>
        <v>6.3778584881880009</v>
      </c>
      <c r="Y43" s="478">
        <f t="shared" ca="1" si="3"/>
        <v>11.306203683606</v>
      </c>
      <c r="Z43" s="478">
        <f t="shared" ca="1" si="3"/>
        <v>11.306203683606</v>
      </c>
      <c r="AA43" s="478">
        <f t="shared" ca="1" si="3"/>
        <v>22.612407367212001</v>
      </c>
      <c r="AB43" s="478">
        <f t="shared" ca="1" si="3"/>
        <v>67.837222101636016</v>
      </c>
      <c r="AC43" s="478">
        <f t="shared" ca="1" si="3"/>
        <v>67.837222101636016</v>
      </c>
      <c r="AD43" s="478">
        <f t="shared" ca="1" si="3"/>
        <v>105.52456771365603</v>
      </c>
      <c r="AE43" s="472"/>
      <c r="AF43" s="472" t="s">
        <v>464</v>
      </c>
      <c r="AG43" s="471">
        <f t="shared" ca="1" si="9"/>
        <v>0.72369493350299996</v>
      </c>
      <c r="AH43" s="471">
        <f t="shared" ca="1" si="10"/>
        <v>1.2829137457549999</v>
      </c>
      <c r="AI43" s="471">
        <f t="shared" ca="1" si="11"/>
        <v>1.2829137457549999</v>
      </c>
      <c r="AJ43" s="471">
        <f t="shared" ca="1" si="12"/>
        <v>0.72369493350299996</v>
      </c>
      <c r="AK43" s="471">
        <f t="shared" ca="1" si="13"/>
        <v>1.2829137457549999</v>
      </c>
      <c r="AL43" s="471">
        <f t="shared" ca="1" si="14"/>
        <v>1.2829137457549999</v>
      </c>
      <c r="AM43" s="471">
        <f t="shared" ca="1" si="15"/>
        <v>2.5658274915099999</v>
      </c>
      <c r="AN43" s="471">
        <f t="shared" ca="1" si="16"/>
        <v>4.8027027405189999</v>
      </c>
      <c r="AO43" s="471">
        <f t="shared" ca="1" si="17"/>
        <v>0.68274107180300003</v>
      </c>
      <c r="AP43" s="471">
        <f t="shared" ca="1" si="18"/>
        <v>1.2103137181970001</v>
      </c>
      <c r="AQ43" s="471">
        <f t="shared" ca="1" si="19"/>
        <v>1.2103137181970001</v>
      </c>
      <c r="AR43" s="471">
        <f t="shared" ca="1" si="20"/>
        <v>2.420627436393</v>
      </c>
      <c r="AS43" s="471">
        <f t="shared" ca="1" si="21"/>
        <v>7.2618823091789997</v>
      </c>
      <c r="AT43" s="471">
        <f t="shared" ca="1" si="22"/>
        <v>7.2618823091789997</v>
      </c>
      <c r="AU43" s="471">
        <f t="shared" ca="1" si="23"/>
        <v>11.296261369833999</v>
      </c>
      <c r="AW43" s="472"/>
      <c r="AX43" s="473"/>
      <c r="AY43" s="258"/>
    </row>
    <row r="44" spans="2:51" x14ac:dyDescent="0.2">
      <c r="B44" s="240">
        <v>14</v>
      </c>
      <c r="C44" s="240" t="s">
        <v>99</v>
      </c>
      <c r="D44" s="240" t="s">
        <v>100</v>
      </c>
      <c r="E44" s="240">
        <v>14</v>
      </c>
      <c r="F44" s="240" t="s">
        <v>33</v>
      </c>
      <c r="G44" s="240" t="s">
        <v>499</v>
      </c>
      <c r="H44" s="475">
        <f>IF(ISTEXT(VLOOKUP($C44,Exch!$D$11:$M$230,H$24,FALSE))=FALSE,VLOOKUP($C44,Exch!$D$11:$M$230,H$24,FALSE),VLOOKUP($C44,Exch!$D$11:$M$230,8,FALSE))</f>
        <v>1.25330694090271</v>
      </c>
      <c r="J44" s="240">
        <v>73</v>
      </c>
      <c r="K44" s="470">
        <f t="shared" ca="1" si="5"/>
        <v>1.03</v>
      </c>
      <c r="L44" s="470">
        <f t="shared" ca="1" si="5"/>
        <v>1.03</v>
      </c>
      <c r="M44" s="470">
        <f t="shared" ca="1" si="5"/>
        <v>1.03</v>
      </c>
      <c r="N44" s="162"/>
      <c r="O44" s="240" t="s">
        <v>99</v>
      </c>
      <c r="P44" s="478">
        <f t="shared" ca="1" si="6"/>
        <v>0.88500187017216025</v>
      </c>
      <c r="Q44" s="478">
        <f t="shared" ca="1" si="1"/>
        <v>1.1062523377152003</v>
      </c>
      <c r="R44" s="478">
        <f t="shared" ca="1" si="1"/>
        <v>1.4750031169536004</v>
      </c>
      <c r="S44" s="478">
        <f t="shared" ca="1" si="7"/>
        <v>1.9666708226048009</v>
      </c>
      <c r="T44" s="478">
        <f t="shared" ca="1" si="2"/>
        <v>1.9666708226048009</v>
      </c>
      <c r="U44" s="478">
        <f t="shared" ca="1" si="2"/>
        <v>1.9666708226048009</v>
      </c>
      <c r="V44" s="478">
        <f t="shared" ca="1" si="2"/>
        <v>2.5812554546688</v>
      </c>
      <c r="W44" s="478">
        <f t="shared" ca="1" si="2"/>
        <v>3.4416739395584006</v>
      </c>
      <c r="X44" s="478">
        <f t="shared" ca="1" si="8"/>
        <v>1.9713380781672001</v>
      </c>
      <c r="Y44" s="478">
        <f t="shared" ca="1" si="3"/>
        <v>1.9713380781672001</v>
      </c>
      <c r="Z44" s="478">
        <f t="shared" ca="1" si="3"/>
        <v>1.9713380781672001</v>
      </c>
      <c r="AA44" s="478">
        <f t="shared" ca="1" si="3"/>
        <v>2.4351823318536008</v>
      </c>
      <c r="AB44" s="478">
        <f t="shared" ca="1" si="3"/>
        <v>3.7107540294912011</v>
      </c>
      <c r="AC44" s="478">
        <f t="shared" ca="1" si="3"/>
        <v>4.174598283177601</v>
      </c>
      <c r="AD44" s="478">
        <f t="shared" ca="1" si="3"/>
        <v>4.6384425368639999</v>
      </c>
      <c r="AE44" s="472"/>
      <c r="AF44" s="472" t="s">
        <v>99</v>
      </c>
      <c r="AG44" s="471">
        <f t="shared" ca="1" si="9"/>
        <v>0.70613338304399997</v>
      </c>
      <c r="AH44" s="471">
        <f t="shared" ca="1" si="10"/>
        <v>0.88266672880499997</v>
      </c>
      <c r="AI44" s="471">
        <f t="shared" ca="1" si="11"/>
        <v>1.17688897174</v>
      </c>
      <c r="AJ44" s="471">
        <f t="shared" ca="1" si="12"/>
        <v>1.5691852956529999</v>
      </c>
      <c r="AK44" s="471">
        <f t="shared" ca="1" si="13"/>
        <v>1.5691852956529999</v>
      </c>
      <c r="AL44" s="471">
        <f t="shared" ca="1" si="14"/>
        <v>1.5691852956529999</v>
      </c>
      <c r="AM44" s="471">
        <f t="shared" ca="1" si="15"/>
        <v>2.0595557005449998</v>
      </c>
      <c r="AN44" s="471">
        <f t="shared" ca="1" si="16"/>
        <v>2.7460742673929999</v>
      </c>
      <c r="AO44" s="471">
        <f t="shared" ca="1" si="17"/>
        <v>1.57290924819</v>
      </c>
      <c r="AP44" s="471">
        <f t="shared" ca="1" si="18"/>
        <v>1.57290924819</v>
      </c>
      <c r="AQ44" s="471">
        <f t="shared" ca="1" si="19"/>
        <v>1.57290924819</v>
      </c>
      <c r="AR44" s="471">
        <f t="shared" ca="1" si="20"/>
        <v>1.943005541882</v>
      </c>
      <c r="AS44" s="471">
        <f t="shared" ca="1" si="21"/>
        <v>2.9607703495350002</v>
      </c>
      <c r="AT44" s="471">
        <f t="shared" ca="1" si="22"/>
        <v>3.330866643227</v>
      </c>
      <c r="AU44" s="471">
        <f t="shared" ca="1" si="23"/>
        <v>3.7009629369189998</v>
      </c>
      <c r="AW44" s="472"/>
      <c r="AX44" s="473"/>
      <c r="AY44" s="258"/>
    </row>
    <row r="45" spans="2:51" x14ac:dyDescent="0.2">
      <c r="B45" s="240">
        <v>15</v>
      </c>
      <c r="C45" s="240" t="s">
        <v>101</v>
      </c>
      <c r="D45" s="240" t="s">
        <v>102</v>
      </c>
      <c r="E45" s="240">
        <v>15</v>
      </c>
      <c r="F45" s="240" t="s">
        <v>33</v>
      </c>
      <c r="G45" s="240" t="s">
        <v>499</v>
      </c>
      <c r="H45" s="475">
        <f>IF(ISTEXT(VLOOKUP($C45,Exch!$D$11:$M$230,H$24,FALSE))=FALSE,VLOOKUP($C45,Exch!$D$11:$M$230,H$24,FALSE),VLOOKUP($C45,Exch!$D$11:$M$230,8,FALSE))</f>
        <v>1.25330694090271</v>
      </c>
      <c r="J45" s="240">
        <v>73</v>
      </c>
      <c r="K45" s="470">
        <f t="shared" ca="1" si="5"/>
        <v>1.03</v>
      </c>
      <c r="L45" s="470">
        <f t="shared" ca="1" si="5"/>
        <v>1.03</v>
      </c>
      <c r="M45" s="470">
        <f t="shared" ca="1" si="5"/>
        <v>1.03</v>
      </c>
      <c r="N45" s="162"/>
      <c r="O45" s="240" t="s">
        <v>101</v>
      </c>
      <c r="P45" s="478">
        <f t="shared" ca="1" si="6"/>
        <v>0.83583509960704017</v>
      </c>
      <c r="Q45" s="478">
        <f t="shared" ca="1" si="1"/>
        <v>0.83583509960704017</v>
      </c>
      <c r="R45" s="478">
        <f t="shared" ca="1" si="1"/>
        <v>0.83583509960704017</v>
      </c>
      <c r="S45" s="478">
        <f t="shared" ca="1" si="7"/>
        <v>1.4750031169536004</v>
      </c>
      <c r="T45" s="478">
        <f t="shared" ca="1" si="2"/>
        <v>1.4750031169536004</v>
      </c>
      <c r="U45" s="478">
        <f t="shared" ca="1" si="2"/>
        <v>1.4750031169536004</v>
      </c>
      <c r="V45" s="478">
        <f t="shared" ca="1" si="2"/>
        <v>2.0281292858112003</v>
      </c>
      <c r="W45" s="478">
        <f t="shared" ca="1" si="2"/>
        <v>2.7656308442880002</v>
      </c>
      <c r="X45" s="478">
        <f t="shared" ca="1" si="8"/>
        <v>3.1309487123832009</v>
      </c>
      <c r="Y45" s="478">
        <f t="shared" ca="1" si="3"/>
        <v>3.1309487123832009</v>
      </c>
      <c r="Z45" s="478">
        <f t="shared" ca="1" si="3"/>
        <v>3.1309487123832009</v>
      </c>
      <c r="AA45" s="478">
        <f t="shared" ca="1" si="3"/>
        <v>3.9426761563344002</v>
      </c>
      <c r="AB45" s="478">
        <f t="shared" ca="1" si="3"/>
        <v>5.1022867905504015</v>
      </c>
      <c r="AC45" s="478">
        <f t="shared" ca="1" si="3"/>
        <v>8.1172744395120002</v>
      </c>
      <c r="AD45" s="478">
        <f t="shared" ca="1" si="3"/>
        <v>9.5667877322820019</v>
      </c>
      <c r="AE45" s="472"/>
      <c r="AF45" s="472" t="s">
        <v>101</v>
      </c>
      <c r="AG45" s="471">
        <f t="shared" ca="1" si="9"/>
        <v>0.666903750653</v>
      </c>
      <c r="AH45" s="471">
        <f t="shared" ca="1" si="10"/>
        <v>0.666903750653</v>
      </c>
      <c r="AI45" s="471">
        <f t="shared" ca="1" si="11"/>
        <v>0.666903750653</v>
      </c>
      <c r="AJ45" s="471">
        <f t="shared" ca="1" si="12"/>
        <v>1.17688897174</v>
      </c>
      <c r="AK45" s="471">
        <f t="shared" ca="1" si="13"/>
        <v>1.17688897174</v>
      </c>
      <c r="AL45" s="471">
        <f t="shared" ca="1" si="14"/>
        <v>1.17688897174</v>
      </c>
      <c r="AM45" s="471">
        <f t="shared" ca="1" si="15"/>
        <v>1.6182223361429999</v>
      </c>
      <c r="AN45" s="471">
        <f t="shared" ca="1" si="16"/>
        <v>2.2066668220130001</v>
      </c>
      <c r="AO45" s="471">
        <f t="shared" ca="1" si="17"/>
        <v>2.4981499824200002</v>
      </c>
      <c r="AP45" s="471">
        <f t="shared" ca="1" si="18"/>
        <v>2.4981499824200002</v>
      </c>
      <c r="AQ45" s="471">
        <f t="shared" ca="1" si="19"/>
        <v>2.4981499824200002</v>
      </c>
      <c r="AR45" s="471">
        <f t="shared" ca="1" si="20"/>
        <v>3.1458184963810001</v>
      </c>
      <c r="AS45" s="471">
        <f t="shared" ca="1" si="21"/>
        <v>4.0710592306109996</v>
      </c>
      <c r="AT45" s="471">
        <f t="shared" ca="1" si="22"/>
        <v>6.4766851396079996</v>
      </c>
      <c r="AU45" s="471">
        <f t="shared" ca="1" si="23"/>
        <v>7.633236057395</v>
      </c>
      <c r="AW45" s="472"/>
      <c r="AX45" s="473"/>
      <c r="AY45" s="258"/>
    </row>
    <row r="46" spans="2:51" x14ac:dyDescent="0.2">
      <c r="B46" s="240">
        <v>16</v>
      </c>
      <c r="C46" s="240" t="s">
        <v>103</v>
      </c>
      <c r="D46" s="240" t="s">
        <v>104</v>
      </c>
      <c r="E46" s="240">
        <v>16</v>
      </c>
      <c r="F46" s="240" t="s">
        <v>33</v>
      </c>
      <c r="G46" s="240" t="s">
        <v>506</v>
      </c>
      <c r="H46" s="475">
        <f>IF(ISTEXT(VLOOKUP($C46,Exch!$D$11:$M$230,H$24,FALSE))=FALSE,VLOOKUP($C46,Exch!$D$11:$M$230,H$24,FALSE),VLOOKUP($C46,Exch!$D$11:$M$230,8,FALSE))</f>
        <v>5.3728679625</v>
      </c>
      <c r="J46" s="240">
        <v>73</v>
      </c>
      <c r="K46" s="470">
        <f t="shared" ca="1" si="5"/>
        <v>1.03</v>
      </c>
      <c r="L46" s="470">
        <f t="shared" ca="1" si="5"/>
        <v>1.03</v>
      </c>
      <c r="M46" s="470">
        <f t="shared" ca="1" si="5"/>
        <v>1.03</v>
      </c>
      <c r="N46" s="162"/>
      <c r="O46" s="240" t="s">
        <v>103</v>
      </c>
      <c r="P46" s="478">
        <f t="shared" ca="1" si="6"/>
        <v>4.0562585716224007</v>
      </c>
      <c r="Q46" s="478">
        <f t="shared" ca="1" si="1"/>
        <v>4.0562585716224007</v>
      </c>
      <c r="R46" s="478">
        <f t="shared" ca="1" si="1"/>
        <v>4.7937601300991997</v>
      </c>
      <c r="S46" s="478">
        <f t="shared" ca="1" si="7"/>
        <v>4.0562585716224007</v>
      </c>
      <c r="T46" s="478">
        <f t="shared" ca="1" si="2"/>
        <v>4.0562585716224007</v>
      </c>
      <c r="U46" s="478">
        <f t="shared" ca="1" si="2"/>
        <v>4.7937601300991997</v>
      </c>
      <c r="V46" s="478">
        <f t="shared" ca="1" si="2"/>
        <v>7.7437663640064009</v>
      </c>
      <c r="W46" s="478">
        <f t="shared" ca="1" si="2"/>
        <v>12.168775714867202</v>
      </c>
      <c r="X46" s="478">
        <f t="shared" ca="1" si="8"/>
        <v>3.8267150929128002</v>
      </c>
      <c r="Y46" s="478">
        <f t="shared" ca="1" si="3"/>
        <v>3.8267150929128002</v>
      </c>
      <c r="Z46" s="478">
        <f t="shared" ca="1" si="3"/>
        <v>4.5224814734423999</v>
      </c>
      <c r="AA46" s="478">
        <f t="shared" ca="1" si="3"/>
        <v>7.3055469955608006</v>
      </c>
      <c r="AB46" s="478">
        <f t="shared" ca="1" si="3"/>
        <v>11.480145278738402</v>
      </c>
      <c r="AC46" s="478">
        <f t="shared" ca="1" si="3"/>
        <v>11.480145278738402</v>
      </c>
      <c r="AD46" s="478">
        <f t="shared" ca="1" si="3"/>
        <v>11.480145278738402</v>
      </c>
      <c r="AE46" s="472"/>
      <c r="AF46" s="472" t="s">
        <v>103</v>
      </c>
      <c r="AG46" s="471">
        <f t="shared" ca="1" si="9"/>
        <v>0.75495221545199998</v>
      </c>
      <c r="AH46" s="471">
        <f t="shared" ca="1" si="10"/>
        <v>0.75495221545199998</v>
      </c>
      <c r="AI46" s="471">
        <f t="shared" ca="1" si="11"/>
        <v>0.89221625462599996</v>
      </c>
      <c r="AJ46" s="471">
        <f t="shared" ca="1" si="12"/>
        <v>0.75495221545199998</v>
      </c>
      <c r="AK46" s="471">
        <f t="shared" ca="1" si="13"/>
        <v>0.75495221545199998</v>
      </c>
      <c r="AL46" s="471">
        <f t="shared" ca="1" si="14"/>
        <v>0.89221625462599996</v>
      </c>
      <c r="AM46" s="471">
        <f t="shared" ca="1" si="15"/>
        <v>1.441272411318</v>
      </c>
      <c r="AN46" s="471">
        <f t="shared" ca="1" si="16"/>
        <v>2.2648566463569999</v>
      </c>
      <c r="AO46" s="471">
        <f t="shared" ca="1" si="17"/>
        <v>0.71222950566099996</v>
      </c>
      <c r="AP46" s="471">
        <f t="shared" ca="1" si="18"/>
        <v>0.71222950566099996</v>
      </c>
      <c r="AQ46" s="471">
        <f t="shared" ca="1" si="19"/>
        <v>0.841725779417</v>
      </c>
      <c r="AR46" s="471">
        <f t="shared" ca="1" si="20"/>
        <v>1.3597108744440001</v>
      </c>
      <c r="AS46" s="471">
        <f t="shared" ca="1" si="21"/>
        <v>2.1366885169829999</v>
      </c>
      <c r="AT46" s="471">
        <f t="shared" ca="1" si="22"/>
        <v>2.1366885169829999</v>
      </c>
      <c r="AU46" s="471">
        <f t="shared" ca="1" si="23"/>
        <v>2.1366885169829999</v>
      </c>
      <c r="AW46" s="472"/>
      <c r="AX46" s="473"/>
      <c r="AY46" s="258"/>
    </row>
    <row r="47" spans="2:51" x14ac:dyDescent="0.2">
      <c r="B47" s="240">
        <v>17</v>
      </c>
      <c r="C47" s="240" t="s">
        <v>105</v>
      </c>
      <c r="D47" s="240" t="s">
        <v>106</v>
      </c>
      <c r="E47" s="240">
        <v>17</v>
      </c>
      <c r="F47" s="240" t="s">
        <v>33</v>
      </c>
      <c r="G47" s="240" t="s">
        <v>507</v>
      </c>
      <c r="H47" s="475">
        <f>IF(ISTEXT(VLOOKUP($C47,Exch!$D$11:$M$230,H$24,FALSE))=FALSE,VLOOKUP($C47,Exch!$D$11:$M$230,H$24,FALSE),VLOOKUP($C47,Exch!$D$11:$M$230,8,FALSE))</f>
        <v>176.61384960000001</v>
      </c>
      <c r="J47" s="240">
        <v>73</v>
      </c>
      <c r="K47" s="470">
        <f t="shared" ca="1" si="5"/>
        <v>1.03</v>
      </c>
      <c r="L47" s="470">
        <f t="shared" ca="1" si="5"/>
        <v>1.03</v>
      </c>
      <c r="M47" s="470">
        <f t="shared" ca="1" si="5"/>
        <v>1.03</v>
      </c>
      <c r="N47" s="162"/>
      <c r="O47" s="240" t="s">
        <v>105</v>
      </c>
      <c r="P47" s="478">
        <f t="shared" ca="1" si="6"/>
        <v>159.79200433664008</v>
      </c>
      <c r="Q47" s="478">
        <f t="shared" ca="1" si="6"/>
        <v>159.79200433664008</v>
      </c>
      <c r="R47" s="478">
        <f t="shared" ca="1" si="6"/>
        <v>165.93785065728002</v>
      </c>
      <c r="S47" s="478">
        <f t="shared" ca="1" si="7"/>
        <v>159.79200433664008</v>
      </c>
      <c r="T47" s="478">
        <f t="shared" ca="1" si="7"/>
        <v>159.79200433664008</v>
      </c>
      <c r="U47" s="478">
        <f t="shared" ca="1" si="7"/>
        <v>165.93785065728002</v>
      </c>
      <c r="V47" s="478">
        <f t="shared" ca="1" si="7"/>
        <v>190.52123593984007</v>
      </c>
      <c r="W47" s="478">
        <f t="shared" ca="1" si="7"/>
        <v>276.56308442880004</v>
      </c>
      <c r="X47" s="478">
        <f t="shared" ca="1" si="8"/>
        <v>150.74938244808004</v>
      </c>
      <c r="Y47" s="478">
        <f t="shared" ca="1" si="8"/>
        <v>150.74938244808004</v>
      </c>
      <c r="Z47" s="478">
        <f t="shared" ca="1" si="8"/>
        <v>156.54743561915998</v>
      </c>
      <c r="AA47" s="478">
        <f t="shared" ca="1" si="8"/>
        <v>179.73964830348001</v>
      </c>
      <c r="AB47" s="478">
        <f t="shared" ca="1" si="8"/>
        <v>927.68850737280013</v>
      </c>
      <c r="AC47" s="478">
        <f t="shared" ca="1" si="8"/>
        <v>1032.0534644522402</v>
      </c>
      <c r="AD47" s="478">
        <f t="shared" ca="1" si="8"/>
        <v>1032.0534644522402</v>
      </c>
      <c r="AE47" s="472"/>
      <c r="AF47" s="472" t="s">
        <v>105</v>
      </c>
      <c r="AG47" s="471">
        <f t="shared" ca="1" si="9"/>
        <v>0.90475353262799996</v>
      </c>
      <c r="AH47" s="471">
        <f t="shared" ca="1" si="10"/>
        <v>0.90475353262799996</v>
      </c>
      <c r="AI47" s="471">
        <f t="shared" ca="1" si="11"/>
        <v>0.93955174542099995</v>
      </c>
      <c r="AJ47" s="471">
        <f t="shared" ca="1" si="12"/>
        <v>0.90475353262799996</v>
      </c>
      <c r="AK47" s="471">
        <f t="shared" ca="1" si="13"/>
        <v>0.90475353262799996</v>
      </c>
      <c r="AL47" s="471">
        <f t="shared" ca="1" si="14"/>
        <v>0.93955174542099995</v>
      </c>
      <c r="AM47" s="471">
        <f t="shared" ca="1" si="15"/>
        <v>1.078744596595</v>
      </c>
      <c r="AN47" s="471">
        <f t="shared" ca="1" si="16"/>
        <v>1.5659195757019999</v>
      </c>
      <c r="AO47" s="471">
        <f t="shared" ca="1" si="17"/>
        <v>0.853553573457</v>
      </c>
      <c r="AP47" s="471">
        <f t="shared" ca="1" si="18"/>
        <v>0.853553573457</v>
      </c>
      <c r="AQ47" s="471">
        <f t="shared" ca="1" si="19"/>
        <v>0.88638255705199998</v>
      </c>
      <c r="AR47" s="471">
        <f t="shared" ca="1" si="20"/>
        <v>1.01769849143</v>
      </c>
      <c r="AS47" s="471">
        <f t="shared" ca="1" si="21"/>
        <v>5.25263737512</v>
      </c>
      <c r="AT47" s="471">
        <f t="shared" ca="1" si="22"/>
        <v>5.8435590798210004</v>
      </c>
      <c r="AU47" s="471">
        <f t="shared" ca="1" si="23"/>
        <v>5.8435590798210004</v>
      </c>
      <c r="AW47" s="472"/>
      <c r="AX47" s="473"/>
      <c r="AY47" s="258"/>
    </row>
    <row r="48" spans="2:51" x14ac:dyDescent="0.2">
      <c r="B48" s="240">
        <v>18</v>
      </c>
      <c r="C48" s="240" t="s">
        <v>107</v>
      </c>
      <c r="D48" s="240" t="s">
        <v>108</v>
      </c>
      <c r="E48" s="240">
        <v>18</v>
      </c>
      <c r="F48" s="240" t="s">
        <v>33</v>
      </c>
      <c r="G48" s="240" t="s">
        <v>499</v>
      </c>
      <c r="H48" s="475">
        <f>IF(ISTEXT(VLOOKUP($C48,Exch!$D$11:$M$230,H$24,FALSE))=FALSE,VLOOKUP($C48,Exch!$D$11:$M$230,H$24,FALSE),VLOOKUP($C48,Exch!$D$11:$M$230,8,FALSE))</f>
        <v>1.25330694090271</v>
      </c>
      <c r="J48" s="240">
        <v>73</v>
      </c>
      <c r="K48" s="470">
        <f t="shared" ca="1" si="5"/>
        <v>1.03</v>
      </c>
      <c r="L48" s="470">
        <f t="shared" ca="1" si="5"/>
        <v>1.03</v>
      </c>
      <c r="M48" s="470">
        <f t="shared" ca="1" si="5"/>
        <v>1.03</v>
      </c>
      <c r="N48" s="162"/>
      <c r="O48" s="240" t="s">
        <v>107</v>
      </c>
      <c r="P48" s="478">
        <f t="shared" ca="1" si="6"/>
        <v>0.86041848488960015</v>
      </c>
      <c r="Q48" s="478">
        <f t="shared" ca="1" si="6"/>
        <v>2.3354216018431999</v>
      </c>
      <c r="R48" s="478">
        <f t="shared" ca="1" si="6"/>
        <v>2.5812554546688</v>
      </c>
      <c r="S48" s="478">
        <f t="shared" ca="1" si="7"/>
        <v>2.3354216018431999</v>
      </c>
      <c r="T48" s="478">
        <f t="shared" ca="1" si="7"/>
        <v>2.3354216018431999</v>
      </c>
      <c r="U48" s="478">
        <f t="shared" ca="1" si="7"/>
        <v>2.5812554546688</v>
      </c>
      <c r="V48" s="478">
        <f t="shared" ca="1" si="7"/>
        <v>3.195840086732801</v>
      </c>
      <c r="W48" s="478">
        <f t="shared" ca="1" si="7"/>
        <v>6.3916801734656019</v>
      </c>
      <c r="X48" s="478">
        <f t="shared" ca="1" si="8"/>
        <v>2.2032602050104004</v>
      </c>
      <c r="Y48" s="478">
        <f t="shared" ca="1" si="8"/>
        <v>2.4351823318536008</v>
      </c>
      <c r="Z48" s="478">
        <f t="shared" ca="1" si="8"/>
        <v>3.0149876489616005</v>
      </c>
      <c r="AA48" s="478">
        <f t="shared" ca="1" si="8"/>
        <v>3.7107540294912011</v>
      </c>
      <c r="AB48" s="478">
        <f t="shared" ca="1" si="8"/>
        <v>9.2768850737279998</v>
      </c>
      <c r="AC48" s="478">
        <f t="shared" ca="1" si="8"/>
        <v>9.2768850737279998</v>
      </c>
      <c r="AD48" s="478">
        <f t="shared" ca="1" si="8"/>
        <v>9.2768850737279998</v>
      </c>
      <c r="AE48" s="472"/>
      <c r="AF48" s="472" t="s">
        <v>107</v>
      </c>
      <c r="AG48" s="471">
        <f t="shared" ca="1" si="9"/>
        <v>0.68651856684799994</v>
      </c>
      <c r="AH48" s="471">
        <f t="shared" ca="1" si="10"/>
        <v>1.863407538588</v>
      </c>
      <c r="AI48" s="471">
        <f t="shared" ca="1" si="11"/>
        <v>2.0595557005449998</v>
      </c>
      <c r="AJ48" s="471">
        <f t="shared" ca="1" si="12"/>
        <v>1.863407538588</v>
      </c>
      <c r="AK48" s="471">
        <f t="shared" ca="1" si="13"/>
        <v>1.863407538588</v>
      </c>
      <c r="AL48" s="471">
        <f t="shared" ca="1" si="14"/>
        <v>2.0595557005449998</v>
      </c>
      <c r="AM48" s="471">
        <f t="shared" ca="1" si="15"/>
        <v>2.5499261054370002</v>
      </c>
      <c r="AN48" s="471">
        <f t="shared" ca="1" si="16"/>
        <v>5.0998522108730002</v>
      </c>
      <c r="AO48" s="471">
        <f t="shared" ca="1" si="17"/>
        <v>1.7579573950359999</v>
      </c>
      <c r="AP48" s="471">
        <f t="shared" ca="1" si="18"/>
        <v>1.943005541882</v>
      </c>
      <c r="AQ48" s="471">
        <f t="shared" ca="1" si="19"/>
        <v>2.405625908997</v>
      </c>
      <c r="AR48" s="471">
        <f t="shared" ca="1" si="20"/>
        <v>2.9607703495350002</v>
      </c>
      <c r="AS48" s="471">
        <f t="shared" ca="1" si="21"/>
        <v>7.4019258738379996</v>
      </c>
      <c r="AT48" s="471">
        <f t="shared" ca="1" si="22"/>
        <v>7.4019258738379996</v>
      </c>
      <c r="AU48" s="471">
        <f t="shared" ca="1" si="23"/>
        <v>7.4019258738379996</v>
      </c>
      <c r="AW48" s="472"/>
      <c r="AX48" s="473"/>
      <c r="AY48" s="258"/>
    </row>
    <row r="49" spans="2:51" x14ac:dyDescent="0.2">
      <c r="B49" s="240">
        <v>19</v>
      </c>
      <c r="C49" s="240" t="s">
        <v>109</v>
      </c>
      <c r="D49" s="240" t="s">
        <v>110</v>
      </c>
      <c r="E49" s="240">
        <v>19</v>
      </c>
      <c r="F49" s="240" t="s">
        <v>33</v>
      </c>
      <c r="G49" s="240" t="s">
        <v>508</v>
      </c>
      <c r="H49" s="475">
        <f>IF(ISTEXT(VLOOKUP($C49,Exch!$D$11:$M$230,H$24,FALSE))=FALSE,VLOOKUP($C49,Exch!$D$11:$M$230,H$24,FALSE),VLOOKUP($C49,Exch!$D$11:$M$230,8,FALSE))</f>
        <v>160.1822262</v>
      </c>
      <c r="J49" s="240">
        <v>73</v>
      </c>
      <c r="K49" s="470">
        <f t="shared" ca="1" si="5"/>
        <v>1.03</v>
      </c>
      <c r="L49" s="470">
        <f t="shared" ca="1" si="5"/>
        <v>1.03</v>
      </c>
      <c r="M49" s="470">
        <f t="shared" ca="1" si="5"/>
        <v>1.03</v>
      </c>
      <c r="N49" s="162"/>
      <c r="O49" s="240" t="s">
        <v>109</v>
      </c>
      <c r="P49" s="478">
        <f t="shared" ca="1" si="6"/>
        <v>147.50031169536007</v>
      </c>
      <c r="Q49" s="478">
        <f t="shared" ca="1" si="6"/>
        <v>147.50031169536007</v>
      </c>
      <c r="R49" s="478">
        <f t="shared" ca="1" si="6"/>
        <v>172.08369697792003</v>
      </c>
      <c r="S49" s="478">
        <f t="shared" ca="1" si="7"/>
        <v>147.50031169536007</v>
      </c>
      <c r="T49" s="478">
        <f t="shared" ca="1" si="7"/>
        <v>147.50031169536007</v>
      </c>
      <c r="U49" s="478">
        <f t="shared" ca="1" si="7"/>
        <v>172.08369697792003</v>
      </c>
      <c r="V49" s="478">
        <f t="shared" ca="1" si="7"/>
        <v>307.29231603200014</v>
      </c>
      <c r="W49" s="478">
        <f t="shared" ca="1" si="7"/>
        <v>491.66770565120004</v>
      </c>
      <c r="X49" s="478">
        <f t="shared" ca="1" si="8"/>
        <v>139.15327610592004</v>
      </c>
      <c r="Y49" s="478">
        <f t="shared" ca="1" si="8"/>
        <v>139.15327610592004</v>
      </c>
      <c r="Z49" s="478">
        <f t="shared" ca="1" si="8"/>
        <v>162.34548879023998</v>
      </c>
      <c r="AA49" s="478">
        <f t="shared" ca="1" si="8"/>
        <v>289.90265855400008</v>
      </c>
      <c r="AB49" s="478">
        <f t="shared" ca="1" si="8"/>
        <v>463.84425368640007</v>
      </c>
      <c r="AC49" s="478">
        <f t="shared" ca="1" si="8"/>
        <v>695.76638052960016</v>
      </c>
      <c r="AD49" s="478">
        <f t="shared" ca="1" si="8"/>
        <v>1008.8612517679202</v>
      </c>
      <c r="AE49" s="472"/>
      <c r="AF49" s="472" t="s">
        <v>109</v>
      </c>
      <c r="AG49" s="471">
        <f t="shared" ca="1" si="9"/>
        <v>0.92082820419300004</v>
      </c>
      <c r="AH49" s="471">
        <f t="shared" ca="1" si="10"/>
        <v>0.92082820419300004</v>
      </c>
      <c r="AI49" s="471">
        <f t="shared" ca="1" si="11"/>
        <v>1.0742995715579999</v>
      </c>
      <c r="AJ49" s="471">
        <f t="shared" ca="1" si="12"/>
        <v>0.92082820419300004</v>
      </c>
      <c r="AK49" s="471">
        <f t="shared" ca="1" si="13"/>
        <v>0.92082820419300004</v>
      </c>
      <c r="AL49" s="471">
        <f t="shared" ca="1" si="14"/>
        <v>1.0742995715579999</v>
      </c>
      <c r="AM49" s="471">
        <f t="shared" ca="1" si="15"/>
        <v>1.918392092068</v>
      </c>
      <c r="AN49" s="471">
        <f t="shared" ca="1" si="16"/>
        <v>3.06942734731</v>
      </c>
      <c r="AO49" s="471">
        <f t="shared" ca="1" si="17"/>
        <v>0.86871858012600001</v>
      </c>
      <c r="AP49" s="471">
        <f t="shared" ca="1" si="18"/>
        <v>0.86871858012600001</v>
      </c>
      <c r="AQ49" s="471">
        <f t="shared" ca="1" si="19"/>
        <v>1.013505010147</v>
      </c>
      <c r="AR49" s="471">
        <f t="shared" ca="1" si="20"/>
        <v>1.8098303752630001</v>
      </c>
      <c r="AS49" s="471">
        <f t="shared" ca="1" si="21"/>
        <v>2.8957286004210001</v>
      </c>
      <c r="AT49" s="471">
        <f t="shared" ca="1" si="22"/>
        <v>4.3435929006310001</v>
      </c>
      <c r="AU49" s="471">
        <f t="shared" ca="1" si="23"/>
        <v>6.2982097059150002</v>
      </c>
      <c r="AW49" s="472"/>
      <c r="AX49" s="473"/>
      <c r="AY49" s="258"/>
    </row>
    <row r="50" spans="2:51" x14ac:dyDescent="0.2">
      <c r="B50" s="240">
        <v>20</v>
      </c>
      <c r="C50" s="240" t="s">
        <v>111</v>
      </c>
      <c r="D50" s="240" t="s">
        <v>112</v>
      </c>
      <c r="E50" s="240">
        <v>20</v>
      </c>
      <c r="F50" s="240" t="s">
        <v>33</v>
      </c>
      <c r="G50" s="240" t="s">
        <v>503</v>
      </c>
      <c r="H50" s="475">
        <f>IF(ISTEXT(VLOOKUP($C50,Exch!$D$11:$M$230,H$24,FALSE))=FALSE,VLOOKUP($C50,Exch!$D$11:$M$230,H$24,FALSE),VLOOKUP($C50,Exch!$D$11:$M$230,8,FALSE))</f>
        <v>1.377737472</v>
      </c>
      <c r="J50" s="240">
        <v>73</v>
      </c>
      <c r="K50" s="470">
        <f t="shared" ca="1" si="5"/>
        <v>1.03</v>
      </c>
      <c r="L50" s="470">
        <f t="shared" ca="1" si="5"/>
        <v>1.03</v>
      </c>
      <c r="M50" s="470">
        <f t="shared" ca="1" si="5"/>
        <v>1.03</v>
      </c>
      <c r="N50" s="162"/>
      <c r="O50" s="240" t="s">
        <v>111</v>
      </c>
      <c r="P50" s="478">
        <f t="shared" ca="1" si="6"/>
        <v>1.2291692641280003</v>
      </c>
      <c r="Q50" s="478">
        <f t="shared" ca="1" si="6"/>
        <v>1.2291692641280003</v>
      </c>
      <c r="R50" s="478">
        <f t="shared" ca="1" si="6"/>
        <v>1.2291692641280003</v>
      </c>
      <c r="S50" s="478">
        <f t="shared" ca="1" si="7"/>
        <v>2.4583385282560006</v>
      </c>
      <c r="T50" s="478">
        <f t="shared" ca="1" si="7"/>
        <v>2.4583385282560006</v>
      </c>
      <c r="U50" s="478">
        <f t="shared" ca="1" si="7"/>
        <v>2.4583385282560006</v>
      </c>
      <c r="V50" s="478">
        <f t="shared" ca="1" si="7"/>
        <v>2.4583385282560006</v>
      </c>
      <c r="W50" s="478">
        <f t="shared" ca="1" si="7"/>
        <v>2.4583385282560006</v>
      </c>
      <c r="X50" s="478">
        <f t="shared" ca="1" si="8"/>
        <v>10.436495707944001</v>
      </c>
      <c r="Y50" s="478">
        <f t="shared" ca="1" si="8"/>
        <v>10.436495707944001</v>
      </c>
      <c r="Z50" s="478">
        <f t="shared" ca="1" si="8"/>
        <v>10.436495707944001</v>
      </c>
      <c r="AA50" s="478">
        <f t="shared" ca="1" si="8"/>
        <v>10.436495707944001</v>
      </c>
      <c r="AB50" s="478">
        <f t="shared" ca="1" si="8"/>
        <v>10.436495707944001</v>
      </c>
      <c r="AC50" s="478">
        <f t="shared" ca="1" si="8"/>
        <v>10.436495707944001</v>
      </c>
      <c r="AD50" s="478">
        <f t="shared" ca="1" si="8"/>
        <v>10.436495707944001</v>
      </c>
      <c r="AE50" s="472"/>
      <c r="AF50" s="472" t="s">
        <v>111</v>
      </c>
      <c r="AG50" s="471">
        <f t="shared" ca="1" si="9"/>
        <v>0.89216508159800001</v>
      </c>
      <c r="AH50" s="471">
        <f t="shared" ca="1" si="10"/>
        <v>0.89216508159800001</v>
      </c>
      <c r="AI50" s="471">
        <f t="shared" ca="1" si="11"/>
        <v>0.89216508159800001</v>
      </c>
      <c r="AJ50" s="471">
        <f t="shared" ca="1" si="12"/>
        <v>1.7843301631970001</v>
      </c>
      <c r="AK50" s="471">
        <f t="shared" ca="1" si="13"/>
        <v>1.7843301631970001</v>
      </c>
      <c r="AL50" s="471">
        <f t="shared" ca="1" si="14"/>
        <v>1.7843301631970001</v>
      </c>
      <c r="AM50" s="471">
        <f t="shared" ca="1" si="15"/>
        <v>1.7843301631970001</v>
      </c>
      <c r="AN50" s="471">
        <f t="shared" ca="1" si="16"/>
        <v>1.7843301631970001</v>
      </c>
      <c r="AO50" s="471">
        <f t="shared" ca="1" si="17"/>
        <v>7.5750975204250004</v>
      </c>
      <c r="AP50" s="471">
        <f t="shared" ca="1" si="18"/>
        <v>7.5750975204250004</v>
      </c>
      <c r="AQ50" s="471">
        <f t="shared" ca="1" si="19"/>
        <v>7.5750975204250004</v>
      </c>
      <c r="AR50" s="471">
        <f t="shared" ca="1" si="20"/>
        <v>7.5750975204250004</v>
      </c>
      <c r="AS50" s="471">
        <f t="shared" ca="1" si="21"/>
        <v>7.5750975204250004</v>
      </c>
      <c r="AT50" s="471">
        <f t="shared" ca="1" si="22"/>
        <v>7.5750975204250004</v>
      </c>
      <c r="AU50" s="471">
        <f t="shared" ca="1" si="23"/>
        <v>7.5750975204250004</v>
      </c>
      <c r="AW50" s="472"/>
      <c r="AX50" s="473"/>
      <c r="AY50" s="258"/>
    </row>
    <row r="51" spans="2:51" x14ac:dyDescent="0.2">
      <c r="B51" s="240">
        <v>21</v>
      </c>
      <c r="C51" s="240" t="s">
        <v>113</v>
      </c>
      <c r="D51" s="240" t="s">
        <v>114</v>
      </c>
      <c r="E51" s="240">
        <v>21</v>
      </c>
      <c r="F51" s="240" t="s">
        <v>33</v>
      </c>
      <c r="G51" s="240" t="s">
        <v>499</v>
      </c>
      <c r="H51" s="475">
        <f>IF(ISTEXT(VLOOKUP($C51,Exch!$D$11:$M$230,H$24,FALSE))=FALSE,VLOOKUP($C51,Exch!$D$11:$M$230,H$24,FALSE),VLOOKUP($C51,Exch!$D$11:$M$230,8,FALSE))</f>
        <v>1.25330694090271</v>
      </c>
      <c r="J51" s="240">
        <v>73</v>
      </c>
      <c r="K51" s="470">
        <f t="shared" ca="1" si="5"/>
        <v>1.03</v>
      </c>
      <c r="L51" s="470">
        <f t="shared" ca="1" si="5"/>
        <v>1.03</v>
      </c>
      <c r="M51" s="470">
        <f t="shared" ca="1" si="5"/>
        <v>1.03</v>
      </c>
      <c r="N51" s="162"/>
      <c r="O51" s="240" t="s">
        <v>113</v>
      </c>
      <c r="P51" s="478">
        <f t="shared" ca="1" si="6"/>
        <v>0.73750155847680021</v>
      </c>
      <c r="Q51" s="478">
        <f t="shared" ca="1" si="6"/>
        <v>0.73750155847680021</v>
      </c>
      <c r="R51" s="478">
        <f t="shared" ca="1" si="6"/>
        <v>0.73750155847680021</v>
      </c>
      <c r="S51" s="478">
        <f t="shared" ca="1" si="7"/>
        <v>1.4750031169536004</v>
      </c>
      <c r="T51" s="478">
        <f t="shared" ca="1" si="7"/>
        <v>1.4750031169536004</v>
      </c>
      <c r="U51" s="478">
        <f t="shared" ca="1" si="7"/>
        <v>1.4750031169536004</v>
      </c>
      <c r="V51" s="478">
        <f t="shared" ca="1" si="7"/>
        <v>1.7208369697792003</v>
      </c>
      <c r="W51" s="478">
        <f t="shared" ca="1" si="7"/>
        <v>1.9666708226048009</v>
      </c>
      <c r="X51" s="478">
        <f t="shared" ca="1" si="8"/>
        <v>2.5511433952752007</v>
      </c>
      <c r="Y51" s="478">
        <f t="shared" ca="1" si="8"/>
        <v>2.5511433952752007</v>
      </c>
      <c r="Z51" s="478">
        <f t="shared" ca="1" si="8"/>
        <v>2.5511433952752007</v>
      </c>
      <c r="AA51" s="478">
        <f t="shared" ca="1" si="8"/>
        <v>2.5511433952752007</v>
      </c>
      <c r="AB51" s="478">
        <f t="shared" ca="1" si="8"/>
        <v>2.5511433952752007</v>
      </c>
      <c r="AC51" s="478">
        <f t="shared" ca="1" si="8"/>
        <v>2.5511433952752007</v>
      </c>
      <c r="AD51" s="478">
        <f t="shared" ca="1" si="8"/>
        <v>3.4788319026480004</v>
      </c>
      <c r="AE51" s="472"/>
      <c r="AF51" s="472" t="s">
        <v>113</v>
      </c>
      <c r="AG51" s="471">
        <f t="shared" ca="1" si="9"/>
        <v>0.58844448586999998</v>
      </c>
      <c r="AH51" s="471">
        <f t="shared" ca="1" si="10"/>
        <v>0.58844448586999998</v>
      </c>
      <c r="AI51" s="471">
        <f t="shared" ca="1" si="11"/>
        <v>0.58844448586999998</v>
      </c>
      <c r="AJ51" s="471">
        <f t="shared" ca="1" si="12"/>
        <v>1.17688897174</v>
      </c>
      <c r="AK51" s="471">
        <f t="shared" ca="1" si="13"/>
        <v>1.17688897174</v>
      </c>
      <c r="AL51" s="471">
        <f t="shared" ca="1" si="14"/>
        <v>1.17688897174</v>
      </c>
      <c r="AM51" s="471">
        <f t="shared" ca="1" si="15"/>
        <v>1.373037133697</v>
      </c>
      <c r="AN51" s="471">
        <f t="shared" ca="1" si="16"/>
        <v>1.5691852956529999</v>
      </c>
      <c r="AO51" s="471">
        <f t="shared" ca="1" si="17"/>
        <v>2.0355296153050002</v>
      </c>
      <c r="AP51" s="471">
        <f t="shared" ca="1" si="18"/>
        <v>2.0355296153050002</v>
      </c>
      <c r="AQ51" s="471">
        <f t="shared" ca="1" si="19"/>
        <v>2.0355296153050002</v>
      </c>
      <c r="AR51" s="471">
        <f t="shared" ca="1" si="20"/>
        <v>2.0355296153050002</v>
      </c>
      <c r="AS51" s="471">
        <f t="shared" ca="1" si="21"/>
        <v>2.0355296153050002</v>
      </c>
      <c r="AT51" s="471">
        <f t="shared" ca="1" si="22"/>
        <v>2.0355296153050002</v>
      </c>
      <c r="AU51" s="471">
        <f t="shared" ca="1" si="23"/>
        <v>2.7757222026889998</v>
      </c>
      <c r="AW51" s="472"/>
      <c r="AX51" s="473"/>
      <c r="AY51" s="258"/>
    </row>
    <row r="52" spans="2:51" x14ac:dyDescent="0.2">
      <c r="B52" s="240">
        <v>22</v>
      </c>
      <c r="C52" s="240" t="s">
        <v>115</v>
      </c>
      <c r="D52" s="240" t="s">
        <v>116</v>
      </c>
      <c r="E52" s="240">
        <v>22</v>
      </c>
      <c r="F52" s="240" t="s">
        <v>33</v>
      </c>
      <c r="G52" s="240" t="s">
        <v>499</v>
      </c>
      <c r="H52" s="475">
        <f>IF(ISTEXT(VLOOKUP($C52,Exch!$D$11:$M$230,H$24,FALSE))=FALSE,VLOOKUP($C52,Exch!$D$11:$M$230,H$24,FALSE),VLOOKUP($C52,Exch!$D$11:$M$230,8,FALSE))</f>
        <v>1.25330694090271</v>
      </c>
      <c r="J52" s="240">
        <v>73</v>
      </c>
      <c r="K52" s="470">
        <f t="shared" ca="1" si="5"/>
        <v>1.03</v>
      </c>
      <c r="L52" s="470">
        <f t="shared" ca="1" si="5"/>
        <v>1.03</v>
      </c>
      <c r="M52" s="470">
        <f t="shared" ca="1" si="5"/>
        <v>1.03</v>
      </c>
      <c r="N52" s="162"/>
      <c r="O52" s="240" t="s">
        <v>115</v>
      </c>
      <c r="P52" s="478">
        <f t="shared" ca="1" si="6"/>
        <v>0.78666832904192019</v>
      </c>
      <c r="Q52" s="478">
        <f t="shared" ca="1" si="6"/>
        <v>1.2783360346931205</v>
      </c>
      <c r="R52" s="478">
        <f t="shared" ca="1" si="6"/>
        <v>1.9052123593984005</v>
      </c>
      <c r="S52" s="478">
        <f t="shared" ca="1" si="7"/>
        <v>0.78666832904192019</v>
      </c>
      <c r="T52" s="478">
        <f t="shared" ca="1" si="7"/>
        <v>1.2783360346931205</v>
      </c>
      <c r="U52" s="478">
        <f t="shared" ca="1" si="7"/>
        <v>1.9052123593984005</v>
      </c>
      <c r="V52" s="478">
        <f t="shared" ca="1" si="7"/>
        <v>3.1220899308851204</v>
      </c>
      <c r="W52" s="478">
        <f t="shared" ca="1" si="7"/>
        <v>4.2406339612416009</v>
      </c>
      <c r="X52" s="478">
        <f t="shared" ca="1" si="8"/>
        <v>0.74215080589824012</v>
      </c>
      <c r="Y52" s="478">
        <f t="shared" ca="1" si="8"/>
        <v>1.20599505958464</v>
      </c>
      <c r="Z52" s="478">
        <f t="shared" ca="1" si="8"/>
        <v>1.7973964830348002</v>
      </c>
      <c r="AA52" s="478">
        <f t="shared" ca="1" si="8"/>
        <v>2.9454110109086407</v>
      </c>
      <c r="AB52" s="478">
        <f t="shared" ca="1" si="8"/>
        <v>4.0006566880452006</v>
      </c>
      <c r="AC52" s="478">
        <f t="shared" ca="1" si="8"/>
        <v>5.1950556412876807</v>
      </c>
      <c r="AD52" s="478">
        <f t="shared" ca="1" si="8"/>
        <v>6.7025494657684801</v>
      </c>
      <c r="AE52" s="472"/>
      <c r="AF52" s="472" t="s">
        <v>115</v>
      </c>
      <c r="AG52" s="471">
        <f t="shared" ca="1" si="9"/>
        <v>0.62767411826099995</v>
      </c>
      <c r="AH52" s="471">
        <f t="shared" ca="1" si="10"/>
        <v>1.019970442175</v>
      </c>
      <c r="AI52" s="471">
        <f t="shared" ca="1" si="11"/>
        <v>1.520148255164</v>
      </c>
      <c r="AJ52" s="471">
        <f t="shared" ca="1" si="12"/>
        <v>0.62767411826099995</v>
      </c>
      <c r="AK52" s="471">
        <f t="shared" ca="1" si="13"/>
        <v>1.019970442175</v>
      </c>
      <c r="AL52" s="471">
        <f t="shared" ca="1" si="14"/>
        <v>1.520148255164</v>
      </c>
      <c r="AM52" s="471">
        <f t="shared" ca="1" si="15"/>
        <v>2.49108165685</v>
      </c>
      <c r="AN52" s="471">
        <f t="shared" ca="1" si="16"/>
        <v>3.3835557937530001</v>
      </c>
      <c r="AO52" s="471">
        <f t="shared" ca="1" si="17"/>
        <v>0.59215406990700004</v>
      </c>
      <c r="AP52" s="471">
        <f t="shared" ca="1" si="18"/>
        <v>0.96225036359899996</v>
      </c>
      <c r="AQ52" s="471">
        <f t="shared" ca="1" si="19"/>
        <v>1.434123138056</v>
      </c>
      <c r="AR52" s="471">
        <f t="shared" ca="1" si="20"/>
        <v>2.3501114649430002</v>
      </c>
      <c r="AS52" s="471">
        <f t="shared" ca="1" si="21"/>
        <v>3.1920805330920001</v>
      </c>
      <c r="AT52" s="471">
        <f t="shared" ca="1" si="22"/>
        <v>4.1450784893490003</v>
      </c>
      <c r="AU52" s="471">
        <f t="shared" ca="1" si="23"/>
        <v>5.3478914438479999</v>
      </c>
      <c r="AW52" s="472"/>
      <c r="AX52" s="473"/>
      <c r="AY52" s="258"/>
    </row>
    <row r="53" spans="2:51" x14ac:dyDescent="0.2">
      <c r="B53" s="240">
        <v>23</v>
      </c>
      <c r="C53" s="240" t="s">
        <v>117</v>
      </c>
      <c r="D53" s="240" t="s">
        <v>118</v>
      </c>
      <c r="E53" s="240">
        <v>23</v>
      </c>
      <c r="F53" s="240" t="s">
        <v>33</v>
      </c>
      <c r="G53" s="240" t="s">
        <v>509</v>
      </c>
      <c r="H53" s="475">
        <f>IF(ISTEXT(VLOOKUP($C53,Exch!$D$11:$M$230,H$24,FALSE))=FALSE,VLOOKUP($C53,Exch!$D$11:$M$230,H$24,FALSE),VLOOKUP($C53,Exch!$D$11:$M$230,8,FALSE))</f>
        <v>142.53159153600001</v>
      </c>
      <c r="J53" s="240">
        <v>73</v>
      </c>
      <c r="K53" s="470">
        <f t="shared" ca="1" si="5"/>
        <v>1.03</v>
      </c>
      <c r="L53" s="470">
        <f t="shared" ca="1" si="5"/>
        <v>1.03</v>
      </c>
      <c r="M53" s="470">
        <f t="shared" ca="1" si="5"/>
        <v>1.03</v>
      </c>
      <c r="N53" s="162"/>
      <c r="O53" s="240" t="s">
        <v>117</v>
      </c>
      <c r="P53" s="478">
        <f t="shared" ca="1" si="6"/>
        <v>92.187694809600018</v>
      </c>
      <c r="Q53" s="478">
        <f t="shared" ca="1" si="6"/>
        <v>147.50031169536007</v>
      </c>
      <c r="R53" s="478">
        <f t="shared" ca="1" si="6"/>
        <v>221.25046754304003</v>
      </c>
      <c r="S53" s="478">
        <f t="shared" ca="1" si="7"/>
        <v>92.187694809600018</v>
      </c>
      <c r="T53" s="478">
        <f t="shared" ca="1" si="7"/>
        <v>147.50031169536007</v>
      </c>
      <c r="U53" s="478">
        <f t="shared" ca="1" si="7"/>
        <v>221.25046754304003</v>
      </c>
      <c r="V53" s="478">
        <f t="shared" ca="1" si="7"/>
        <v>399.48001084160006</v>
      </c>
      <c r="W53" s="478">
        <f t="shared" ca="1" si="7"/>
        <v>577.70955414016009</v>
      </c>
      <c r="X53" s="478">
        <f t="shared" ca="1" si="8"/>
        <v>86.970797566200019</v>
      </c>
      <c r="Y53" s="478">
        <f t="shared" ca="1" si="8"/>
        <v>139.15327610592004</v>
      </c>
      <c r="Z53" s="478">
        <f t="shared" ca="1" si="8"/>
        <v>208.72991415888001</v>
      </c>
      <c r="AA53" s="478">
        <f t="shared" ca="1" si="8"/>
        <v>376.8734561202001</v>
      </c>
      <c r="AB53" s="478">
        <f t="shared" ca="1" si="8"/>
        <v>545.01699808152011</v>
      </c>
      <c r="AC53" s="478">
        <f t="shared" ca="1" si="8"/>
        <v>637.7858488188001</v>
      </c>
      <c r="AD53" s="478">
        <f t="shared" ca="1" si="8"/>
        <v>782.7371780958</v>
      </c>
      <c r="AE53" s="472"/>
      <c r="AF53" s="472" t="s">
        <v>117</v>
      </c>
      <c r="AG53" s="471">
        <f t="shared" ca="1" si="9"/>
        <v>0.64678780203099995</v>
      </c>
      <c r="AH53" s="471">
        <f t="shared" ca="1" si="10"/>
        <v>1.0348604832499999</v>
      </c>
      <c r="AI53" s="471">
        <f t="shared" ca="1" si="11"/>
        <v>1.552290724875</v>
      </c>
      <c r="AJ53" s="471">
        <f t="shared" ca="1" si="12"/>
        <v>0.64678780203099995</v>
      </c>
      <c r="AK53" s="471">
        <f t="shared" ca="1" si="13"/>
        <v>1.0348604832499999</v>
      </c>
      <c r="AL53" s="471">
        <f t="shared" ca="1" si="14"/>
        <v>1.552290724875</v>
      </c>
      <c r="AM53" s="471">
        <f t="shared" ca="1" si="15"/>
        <v>2.802747142136</v>
      </c>
      <c r="AN53" s="471">
        <f t="shared" ca="1" si="16"/>
        <v>4.0532035593959996</v>
      </c>
      <c r="AO53" s="471">
        <f t="shared" ca="1" si="17"/>
        <v>0.61018611122599997</v>
      </c>
      <c r="AP53" s="471">
        <f t="shared" ca="1" si="18"/>
        <v>0.97629777796200001</v>
      </c>
      <c r="AQ53" s="471">
        <f t="shared" ca="1" si="19"/>
        <v>1.464446666942</v>
      </c>
      <c r="AR53" s="471">
        <f t="shared" ca="1" si="20"/>
        <v>2.6441398153129998</v>
      </c>
      <c r="AS53" s="471">
        <f t="shared" ca="1" si="21"/>
        <v>3.823832963683</v>
      </c>
      <c r="AT53" s="471">
        <f t="shared" ca="1" si="22"/>
        <v>4.47469814899</v>
      </c>
      <c r="AU53" s="471">
        <f t="shared" ca="1" si="23"/>
        <v>5.4916750010340003</v>
      </c>
      <c r="AW53" s="472"/>
      <c r="AX53" s="473"/>
      <c r="AY53" s="258"/>
    </row>
    <row r="54" spans="2:51" x14ac:dyDescent="0.2">
      <c r="B54" s="240">
        <v>24</v>
      </c>
      <c r="C54" s="240" t="s">
        <v>119</v>
      </c>
      <c r="D54" s="240" t="s">
        <v>120</v>
      </c>
      <c r="E54" s="240">
        <v>24</v>
      </c>
      <c r="F54" s="240" t="s">
        <v>33</v>
      </c>
      <c r="G54" s="240" t="s">
        <v>499</v>
      </c>
      <c r="H54" s="475">
        <f>IF(ISTEXT(VLOOKUP($C54,Exch!$D$11:$M$230,H$24,FALSE))=FALSE,VLOOKUP($C54,Exch!$D$11:$M$230,H$24,FALSE),VLOOKUP($C54,Exch!$D$11:$M$230,8,FALSE))</f>
        <v>1.25330694090271</v>
      </c>
      <c r="J54" s="240">
        <v>73</v>
      </c>
      <c r="K54" s="470">
        <f t="shared" ca="1" si="5"/>
        <v>1.03</v>
      </c>
      <c r="L54" s="470">
        <f t="shared" ca="1" si="5"/>
        <v>1.03</v>
      </c>
      <c r="M54" s="470">
        <f t="shared" ca="1" si="5"/>
        <v>1.03</v>
      </c>
      <c r="N54" s="162"/>
      <c r="O54" s="240" t="s">
        <v>119</v>
      </c>
      <c r="P54" s="478">
        <f t="shared" ca="1" si="6"/>
        <v>0.78666832904192019</v>
      </c>
      <c r="Q54" s="478">
        <f t="shared" ca="1" si="6"/>
        <v>1.5733366580838404</v>
      </c>
      <c r="R54" s="478">
        <f t="shared" ca="1" si="6"/>
        <v>2.3600049871257602</v>
      </c>
      <c r="S54" s="478">
        <f t="shared" ca="1" si="7"/>
        <v>0.78666832904192019</v>
      </c>
      <c r="T54" s="478">
        <f t="shared" ca="1" si="7"/>
        <v>1.5733366580838404</v>
      </c>
      <c r="U54" s="478">
        <f t="shared" ca="1" si="7"/>
        <v>2.3600049871257602</v>
      </c>
      <c r="V54" s="478">
        <f t="shared" ca="1" si="7"/>
        <v>3.1466733161676808</v>
      </c>
      <c r="W54" s="478">
        <f t="shared" ca="1" si="7"/>
        <v>4.7200099742515205</v>
      </c>
      <c r="X54" s="478">
        <f t="shared" ca="1" si="8"/>
        <v>0.74215080589824012</v>
      </c>
      <c r="Y54" s="478">
        <f t="shared" ca="1" si="8"/>
        <v>1.4843016117964802</v>
      </c>
      <c r="Z54" s="478">
        <f t="shared" ca="1" si="8"/>
        <v>2.2264524176947202</v>
      </c>
      <c r="AA54" s="478">
        <f t="shared" ca="1" si="8"/>
        <v>2.9686032235929605</v>
      </c>
      <c r="AB54" s="478">
        <f t="shared" ca="1" si="8"/>
        <v>4.4529048353894405</v>
      </c>
      <c r="AC54" s="478">
        <f t="shared" ca="1" si="8"/>
        <v>4.4529048353894405</v>
      </c>
      <c r="AD54" s="478">
        <f t="shared" ca="1" si="8"/>
        <v>4.4529048353894405</v>
      </c>
      <c r="AE54" s="472"/>
      <c r="AF54" s="472" t="s">
        <v>119</v>
      </c>
      <c r="AG54" s="471">
        <f t="shared" ca="1" si="9"/>
        <v>0.62767411826099995</v>
      </c>
      <c r="AH54" s="471">
        <f t="shared" ca="1" si="10"/>
        <v>1.255348236523</v>
      </c>
      <c r="AI54" s="471">
        <f t="shared" ca="1" si="11"/>
        <v>1.8830223547839999</v>
      </c>
      <c r="AJ54" s="471">
        <f t="shared" ca="1" si="12"/>
        <v>0.62767411826099995</v>
      </c>
      <c r="AK54" s="471">
        <f t="shared" ca="1" si="13"/>
        <v>1.255348236523</v>
      </c>
      <c r="AL54" s="471">
        <f t="shared" ca="1" si="14"/>
        <v>1.8830223547839999</v>
      </c>
      <c r="AM54" s="471">
        <f t="shared" ca="1" si="15"/>
        <v>2.5106964730449999</v>
      </c>
      <c r="AN54" s="471">
        <f t="shared" ca="1" si="16"/>
        <v>3.7660447095679999</v>
      </c>
      <c r="AO54" s="471">
        <f t="shared" ca="1" si="17"/>
        <v>0.59215406990700004</v>
      </c>
      <c r="AP54" s="471">
        <f t="shared" ca="1" si="18"/>
        <v>1.1843081398140001</v>
      </c>
      <c r="AQ54" s="471">
        <f t="shared" ca="1" si="19"/>
        <v>1.7764622097210001</v>
      </c>
      <c r="AR54" s="471">
        <f t="shared" ca="1" si="20"/>
        <v>2.3686162796280001</v>
      </c>
      <c r="AS54" s="471">
        <f t="shared" ca="1" si="21"/>
        <v>3.5529244194420002</v>
      </c>
      <c r="AT54" s="471">
        <f t="shared" ca="1" si="22"/>
        <v>3.5529244194420002</v>
      </c>
      <c r="AU54" s="471">
        <f t="shared" ca="1" si="23"/>
        <v>3.5529244194420002</v>
      </c>
      <c r="AW54" s="472"/>
      <c r="AX54" s="473"/>
      <c r="AY54" s="258"/>
    </row>
    <row r="55" spans="2:51" x14ac:dyDescent="0.2">
      <c r="B55" s="240">
        <v>25</v>
      </c>
      <c r="C55" s="240" t="s">
        <v>121</v>
      </c>
      <c r="D55" s="240" t="s">
        <v>122</v>
      </c>
      <c r="E55" s="240">
        <v>25</v>
      </c>
      <c r="F55" s="240" t="s">
        <v>33</v>
      </c>
      <c r="G55" s="240" t="s">
        <v>510</v>
      </c>
      <c r="H55" s="475">
        <f>IF(ISTEXT(VLOOKUP($C55,Exch!$D$11:$M$230,H$24,FALSE))=FALSE,VLOOKUP($C55,Exch!$D$11:$M$230,H$24,FALSE),VLOOKUP($C55,Exch!$D$11:$M$230,8,FALSE))</f>
        <v>11.789587275000001</v>
      </c>
      <c r="J55" s="240">
        <v>73</v>
      </c>
      <c r="K55" s="470">
        <f t="shared" ca="1" si="5"/>
        <v>1.03</v>
      </c>
      <c r="L55" s="470">
        <f t="shared" ca="1" si="5"/>
        <v>1.03</v>
      </c>
      <c r="M55" s="470">
        <f t="shared" ca="1" si="5"/>
        <v>1.03</v>
      </c>
      <c r="N55" s="162"/>
      <c r="O55" s="240" t="s">
        <v>121</v>
      </c>
      <c r="P55" s="478">
        <f t="shared" ca="1" si="6"/>
        <v>12.291692641280001</v>
      </c>
      <c r="Q55" s="478">
        <f t="shared" ca="1" si="6"/>
        <v>18.437538961920009</v>
      </c>
      <c r="R55" s="478">
        <f t="shared" ca="1" si="6"/>
        <v>23.354216018432009</v>
      </c>
      <c r="S55" s="478">
        <f t="shared" ca="1" si="7"/>
        <v>12.291692641280001</v>
      </c>
      <c r="T55" s="478">
        <f t="shared" ca="1" si="7"/>
        <v>18.437538961920009</v>
      </c>
      <c r="U55" s="478">
        <f t="shared" ca="1" si="7"/>
        <v>23.354216018432009</v>
      </c>
      <c r="V55" s="478">
        <f t="shared" ca="1" si="7"/>
        <v>36.875077923840017</v>
      </c>
      <c r="W55" s="478">
        <f t="shared" ca="1" si="7"/>
        <v>73.750155847680034</v>
      </c>
      <c r="X55" s="478">
        <f t="shared" ca="1" si="8"/>
        <v>40.586372197559996</v>
      </c>
      <c r="Y55" s="478">
        <f t="shared" ca="1" si="8"/>
        <v>40.586372197559996</v>
      </c>
      <c r="Z55" s="478">
        <f t="shared" ca="1" si="8"/>
        <v>40.586372197559996</v>
      </c>
      <c r="AA55" s="478">
        <f t="shared" ca="1" si="8"/>
        <v>40.586372197559996</v>
      </c>
      <c r="AB55" s="478">
        <f t="shared" ca="1" si="8"/>
        <v>81.172744395119992</v>
      </c>
      <c r="AC55" s="478">
        <f t="shared" ca="1" si="8"/>
        <v>81.172744395119992</v>
      </c>
      <c r="AD55" s="478">
        <f t="shared" ca="1" si="8"/>
        <v>115.96106342160002</v>
      </c>
      <c r="AE55" s="472"/>
      <c r="AF55" s="472" t="s">
        <v>121</v>
      </c>
      <c r="AG55" s="471">
        <f t="shared" ca="1" si="9"/>
        <v>1.0425888841199999</v>
      </c>
      <c r="AH55" s="471">
        <f t="shared" ca="1" si="10"/>
        <v>1.56388332618</v>
      </c>
      <c r="AI55" s="471">
        <f t="shared" ca="1" si="11"/>
        <v>1.980918879828</v>
      </c>
      <c r="AJ55" s="471">
        <f t="shared" ca="1" si="12"/>
        <v>1.0425888841199999</v>
      </c>
      <c r="AK55" s="471">
        <f t="shared" ca="1" si="13"/>
        <v>1.56388332618</v>
      </c>
      <c r="AL55" s="471">
        <f t="shared" ca="1" si="14"/>
        <v>1.980918879828</v>
      </c>
      <c r="AM55" s="471">
        <f t="shared" ca="1" si="15"/>
        <v>3.1277666523610002</v>
      </c>
      <c r="AN55" s="471">
        <f t="shared" ca="1" si="16"/>
        <v>6.2555333047210002</v>
      </c>
      <c r="AO55" s="471">
        <f t="shared" ca="1" si="17"/>
        <v>3.4425609014849998</v>
      </c>
      <c r="AP55" s="471">
        <f t="shared" ca="1" si="18"/>
        <v>3.4425609014849998</v>
      </c>
      <c r="AQ55" s="471">
        <f t="shared" ca="1" si="19"/>
        <v>3.4425609014849998</v>
      </c>
      <c r="AR55" s="471">
        <f t="shared" ca="1" si="20"/>
        <v>3.4425609014849998</v>
      </c>
      <c r="AS55" s="471">
        <f t="shared" ca="1" si="21"/>
        <v>6.8851218029699996</v>
      </c>
      <c r="AT55" s="471">
        <f t="shared" ca="1" si="22"/>
        <v>6.8851218029699996</v>
      </c>
      <c r="AU55" s="471">
        <f t="shared" ca="1" si="23"/>
        <v>9.8358882899569995</v>
      </c>
      <c r="AW55" s="472"/>
      <c r="AX55" s="473"/>
      <c r="AY55" s="258"/>
    </row>
    <row r="56" spans="2:51" x14ac:dyDescent="0.2">
      <c r="B56" s="240">
        <v>26</v>
      </c>
      <c r="C56" s="240" t="s">
        <v>123</v>
      </c>
      <c r="D56" s="240" t="s">
        <v>124</v>
      </c>
      <c r="E56" s="240">
        <v>26</v>
      </c>
      <c r="F56" s="240" t="s">
        <v>33</v>
      </c>
      <c r="G56" s="240" t="s">
        <v>511</v>
      </c>
      <c r="H56" s="475">
        <f>IF(ISTEXT(VLOOKUP($C56,Exch!$D$11:$M$230,H$24,FALSE))=FALSE,VLOOKUP($C56,Exch!$D$11:$M$230,H$24,FALSE),VLOOKUP($C56,Exch!$D$11:$M$230,8,FALSE))</f>
        <v>2.0740880188802024</v>
      </c>
      <c r="J56" s="240">
        <v>73</v>
      </c>
      <c r="K56" s="470">
        <f t="shared" ca="1" si="5"/>
        <v>1.03</v>
      </c>
      <c r="L56" s="470">
        <f t="shared" ca="1" si="5"/>
        <v>1.03</v>
      </c>
      <c r="M56" s="470">
        <f t="shared" ca="1" si="5"/>
        <v>1.03</v>
      </c>
      <c r="N56" s="162"/>
      <c r="O56" s="240" t="s">
        <v>123</v>
      </c>
      <c r="P56" s="478">
        <f t="shared" ca="1" si="6"/>
        <v>1.7208369697792003</v>
      </c>
      <c r="Q56" s="478">
        <f t="shared" ca="1" si="6"/>
        <v>1.7208369697792003</v>
      </c>
      <c r="R56" s="478">
        <f t="shared" ca="1" si="6"/>
        <v>1.7208369697792003</v>
      </c>
      <c r="S56" s="478">
        <f t="shared" ca="1" si="7"/>
        <v>3.4416739395584006</v>
      </c>
      <c r="T56" s="478">
        <f t="shared" ca="1" si="7"/>
        <v>3.4416739395584006</v>
      </c>
      <c r="U56" s="478">
        <f t="shared" ca="1" si="7"/>
        <v>3.4416739395584006</v>
      </c>
      <c r="V56" s="478">
        <f t="shared" ca="1" si="7"/>
        <v>3.4416739395584006</v>
      </c>
      <c r="W56" s="478">
        <f t="shared" ca="1" si="7"/>
        <v>3.4416739395584006</v>
      </c>
      <c r="X56" s="478">
        <f t="shared" ca="1" si="8"/>
        <v>4.0586372197560001</v>
      </c>
      <c r="Y56" s="478">
        <f t="shared" ca="1" si="8"/>
        <v>4.0586372197560001</v>
      </c>
      <c r="Z56" s="478">
        <f t="shared" ca="1" si="8"/>
        <v>4.0586372197560001</v>
      </c>
      <c r="AA56" s="478">
        <f t="shared" ca="1" si="8"/>
        <v>4.0586372197560001</v>
      </c>
      <c r="AB56" s="478">
        <f t="shared" ca="1" si="8"/>
        <v>4.0586372197560001</v>
      </c>
      <c r="AC56" s="478">
        <f t="shared" ca="1" si="8"/>
        <v>4.0586372197560001</v>
      </c>
      <c r="AD56" s="478">
        <f t="shared" ca="1" si="8"/>
        <v>5.7980531710800003</v>
      </c>
      <c r="AE56" s="472"/>
      <c r="AF56" s="472" t="s">
        <v>123</v>
      </c>
      <c r="AG56" s="471">
        <f t="shared" ca="1" si="9"/>
        <v>0.82968367500100004</v>
      </c>
      <c r="AH56" s="471">
        <f t="shared" ca="1" si="10"/>
        <v>0.82968367500100004</v>
      </c>
      <c r="AI56" s="471">
        <f t="shared" ca="1" si="11"/>
        <v>0.82968367500100004</v>
      </c>
      <c r="AJ56" s="471">
        <f t="shared" ca="1" si="12"/>
        <v>1.659367350001</v>
      </c>
      <c r="AK56" s="471">
        <f t="shared" ca="1" si="13"/>
        <v>1.659367350001</v>
      </c>
      <c r="AL56" s="471">
        <f t="shared" ca="1" si="14"/>
        <v>1.659367350001</v>
      </c>
      <c r="AM56" s="471">
        <f t="shared" ca="1" si="15"/>
        <v>1.659367350001</v>
      </c>
      <c r="AN56" s="471">
        <f t="shared" ca="1" si="16"/>
        <v>1.659367350001</v>
      </c>
      <c r="AO56" s="471">
        <f t="shared" ca="1" si="17"/>
        <v>1.9568297887120001</v>
      </c>
      <c r="AP56" s="471">
        <f t="shared" ca="1" si="18"/>
        <v>1.9568297887120001</v>
      </c>
      <c r="AQ56" s="471">
        <f t="shared" ca="1" si="19"/>
        <v>1.9568297887120001</v>
      </c>
      <c r="AR56" s="471">
        <f t="shared" ca="1" si="20"/>
        <v>1.9568297887120001</v>
      </c>
      <c r="AS56" s="471">
        <f t="shared" ca="1" si="21"/>
        <v>1.9568297887120001</v>
      </c>
      <c r="AT56" s="471">
        <f t="shared" ca="1" si="22"/>
        <v>1.9568297887120001</v>
      </c>
      <c r="AU56" s="471">
        <f t="shared" ca="1" si="23"/>
        <v>2.795471126732</v>
      </c>
      <c r="AW56" s="472"/>
      <c r="AX56" s="473"/>
      <c r="AY56" s="258"/>
    </row>
    <row r="57" spans="2:51" x14ac:dyDescent="0.2">
      <c r="B57" s="240">
        <v>27</v>
      </c>
      <c r="C57" s="240" t="s">
        <v>125</v>
      </c>
      <c r="D57" s="240" t="s">
        <v>126</v>
      </c>
      <c r="E57" s="240">
        <v>27</v>
      </c>
      <c r="F57" s="240" t="s">
        <v>33</v>
      </c>
      <c r="G57" s="240" t="s">
        <v>509</v>
      </c>
      <c r="H57" s="475">
        <f>IF(ISTEXT(VLOOKUP($C57,Exch!$D$11:$M$230,H$24,FALSE))=FALSE,VLOOKUP($C57,Exch!$D$11:$M$230,H$24,FALSE),VLOOKUP($C57,Exch!$D$11:$M$230,8,FALSE))</f>
        <v>142.53159153600001</v>
      </c>
      <c r="J57" s="240">
        <v>73</v>
      </c>
      <c r="K57" s="470">
        <f t="shared" ca="1" si="5"/>
        <v>1.03</v>
      </c>
      <c r="L57" s="470">
        <f t="shared" ca="1" si="5"/>
        <v>1.03</v>
      </c>
      <c r="M57" s="470">
        <f t="shared" ca="1" si="5"/>
        <v>1.03</v>
      </c>
      <c r="N57" s="162"/>
      <c r="O57" s="240" t="s">
        <v>125</v>
      </c>
      <c r="P57" s="478">
        <f t="shared" ca="1" si="6"/>
        <v>75.888910367262739</v>
      </c>
      <c r="Q57" s="478">
        <f t="shared" ca="1" si="6"/>
        <v>126.48151727877119</v>
      </c>
      <c r="R57" s="478">
        <f t="shared" ca="1" si="6"/>
        <v>177.07412419027972</v>
      </c>
      <c r="S57" s="478">
        <f t="shared" ca="1" si="7"/>
        <v>75.888910367262739</v>
      </c>
      <c r="T57" s="478">
        <f t="shared" ca="1" si="7"/>
        <v>126.48151727877119</v>
      </c>
      <c r="U57" s="478">
        <f t="shared" ca="1" si="7"/>
        <v>177.07412419027972</v>
      </c>
      <c r="V57" s="478">
        <f t="shared" ca="1" si="7"/>
        <v>316.20379319692802</v>
      </c>
      <c r="W57" s="478">
        <f t="shared" ca="1" si="7"/>
        <v>493.27791738720765</v>
      </c>
      <c r="X57" s="478">
        <f t="shared" ca="1" si="8"/>
        <v>346.03940935639656</v>
      </c>
      <c r="Y57" s="478">
        <f t="shared" ca="1" si="8"/>
        <v>346.03940935639656</v>
      </c>
      <c r="Z57" s="478">
        <f t="shared" ca="1" si="8"/>
        <v>346.03940935639656</v>
      </c>
      <c r="AA57" s="478">
        <f t="shared" ca="1" si="8"/>
        <v>346.03940935639656</v>
      </c>
      <c r="AB57" s="478">
        <f t="shared" ca="1" si="8"/>
        <v>614.51826144325594</v>
      </c>
      <c r="AC57" s="478">
        <f t="shared" ca="1" si="8"/>
        <v>614.51826144325594</v>
      </c>
      <c r="AD57" s="478">
        <f t="shared" ca="1" si="8"/>
        <v>739.80839241712363</v>
      </c>
      <c r="AE57" s="472"/>
      <c r="AF57" s="472" t="s">
        <v>125</v>
      </c>
      <c r="AG57" s="471">
        <f t="shared" ca="1" si="9"/>
        <v>0.53243571863200001</v>
      </c>
      <c r="AH57" s="471">
        <f t="shared" ca="1" si="10"/>
        <v>0.88739286438700005</v>
      </c>
      <c r="AI57" s="471">
        <f t="shared" ca="1" si="11"/>
        <v>1.242350010142</v>
      </c>
      <c r="AJ57" s="471">
        <f t="shared" ca="1" si="12"/>
        <v>0.53243571863200001</v>
      </c>
      <c r="AK57" s="471">
        <f t="shared" ca="1" si="13"/>
        <v>0.88739286438700005</v>
      </c>
      <c r="AL57" s="471">
        <f t="shared" ca="1" si="14"/>
        <v>1.242350010142</v>
      </c>
      <c r="AM57" s="471">
        <f t="shared" ca="1" si="15"/>
        <v>2.2184821609680001</v>
      </c>
      <c r="AN57" s="471">
        <f t="shared" ca="1" si="16"/>
        <v>3.4608321711090002</v>
      </c>
      <c r="AO57" s="471">
        <f t="shared" ca="1" si="17"/>
        <v>2.4278084993459998</v>
      </c>
      <c r="AP57" s="471">
        <f t="shared" ca="1" si="18"/>
        <v>2.4278084993459998</v>
      </c>
      <c r="AQ57" s="471">
        <f t="shared" ca="1" si="19"/>
        <v>2.4278084993459998</v>
      </c>
      <c r="AR57" s="471">
        <f t="shared" ca="1" si="20"/>
        <v>2.4278084993459998</v>
      </c>
      <c r="AS57" s="471">
        <f t="shared" ca="1" si="21"/>
        <v>4.3114530246999996</v>
      </c>
      <c r="AT57" s="471">
        <f t="shared" ca="1" si="22"/>
        <v>4.3114530246999996</v>
      </c>
      <c r="AU57" s="471">
        <f t="shared" ca="1" si="23"/>
        <v>5.1904871365330001</v>
      </c>
      <c r="AW57" s="472"/>
      <c r="AX57" s="473"/>
      <c r="AY57" s="258"/>
    </row>
    <row r="58" spans="2:51" x14ac:dyDescent="0.2">
      <c r="B58" s="240">
        <v>28</v>
      </c>
      <c r="C58" s="240" t="s">
        <v>127</v>
      </c>
      <c r="D58" s="240" t="s">
        <v>128</v>
      </c>
      <c r="E58" s="240">
        <v>28</v>
      </c>
      <c r="F58" s="240" t="s">
        <v>33</v>
      </c>
      <c r="G58" s="240" t="s">
        <v>499</v>
      </c>
      <c r="H58" s="475">
        <f>IF(ISTEXT(VLOOKUP($C58,Exch!$D$11:$M$230,H$24,FALSE))=FALSE,VLOOKUP($C58,Exch!$D$11:$M$230,H$24,FALSE),VLOOKUP($C58,Exch!$D$11:$M$230,8,FALSE))</f>
        <v>1.25330694090271</v>
      </c>
      <c r="J58" s="240">
        <v>73</v>
      </c>
      <c r="K58" s="470">
        <f t="shared" ca="1" si="5"/>
        <v>1.03</v>
      </c>
      <c r="L58" s="470">
        <f t="shared" ca="1" si="5"/>
        <v>1.03</v>
      </c>
      <c r="M58" s="470">
        <f t="shared" ca="1" si="5"/>
        <v>1.03</v>
      </c>
      <c r="N58" s="162"/>
      <c r="O58" s="240" t="s">
        <v>127</v>
      </c>
      <c r="P58" s="478">
        <f t="shared" ca="1" si="6"/>
        <v>0.61458463206400016</v>
      </c>
      <c r="Q58" s="478">
        <f t="shared" ca="1" si="6"/>
        <v>0.92187694809600007</v>
      </c>
      <c r="R58" s="478">
        <f t="shared" ca="1" si="6"/>
        <v>1.1677108009216</v>
      </c>
      <c r="S58" s="478">
        <f t="shared" ca="1" si="7"/>
        <v>0.92187694809600007</v>
      </c>
      <c r="T58" s="478">
        <f t="shared" ca="1" si="7"/>
        <v>1.1677108009216</v>
      </c>
      <c r="U58" s="478">
        <f t="shared" ca="1" si="7"/>
        <v>1.1677108009216</v>
      </c>
      <c r="V58" s="478">
        <f t="shared" ca="1" si="7"/>
        <v>2.5197969914624001</v>
      </c>
      <c r="W58" s="478">
        <f t="shared" ca="1" si="7"/>
        <v>2.5197969914624001</v>
      </c>
      <c r="X58" s="478">
        <f t="shared" ca="1" si="8"/>
        <v>0.86970797566200009</v>
      </c>
      <c r="Y58" s="478">
        <f t="shared" ca="1" si="8"/>
        <v>1.1016301025052002</v>
      </c>
      <c r="Z58" s="478">
        <f t="shared" ca="1" si="8"/>
        <v>1.1016301025052002</v>
      </c>
      <c r="AA58" s="478">
        <f t="shared" ca="1" si="8"/>
        <v>2.3772018001427999</v>
      </c>
      <c r="AB58" s="478">
        <f t="shared" ca="1" si="8"/>
        <v>2.3772018001427999</v>
      </c>
      <c r="AC58" s="478">
        <f t="shared" ca="1" si="8"/>
        <v>5.1602673222612019</v>
      </c>
      <c r="AD58" s="478">
        <f t="shared" ca="1" si="8"/>
        <v>5.1602673222612019</v>
      </c>
      <c r="AE58" s="472"/>
      <c r="AF58" s="472" t="s">
        <v>127</v>
      </c>
      <c r="AG58" s="471">
        <f t="shared" ca="1" si="9"/>
        <v>0.49037040489200001</v>
      </c>
      <c r="AH58" s="471">
        <f t="shared" ca="1" si="10"/>
        <v>0.73555560733799996</v>
      </c>
      <c r="AI58" s="471">
        <f t="shared" ca="1" si="11"/>
        <v>0.93170376929400001</v>
      </c>
      <c r="AJ58" s="471">
        <f t="shared" ca="1" si="12"/>
        <v>0.73555560733799996</v>
      </c>
      <c r="AK58" s="471">
        <f t="shared" ca="1" si="13"/>
        <v>0.93170376929400001</v>
      </c>
      <c r="AL58" s="471">
        <f t="shared" ca="1" si="14"/>
        <v>0.93170376929400001</v>
      </c>
      <c r="AM58" s="471">
        <f t="shared" ca="1" si="15"/>
        <v>2.0105186600559999</v>
      </c>
      <c r="AN58" s="471">
        <f t="shared" ca="1" si="16"/>
        <v>2.0105186600559999</v>
      </c>
      <c r="AO58" s="471">
        <f t="shared" ca="1" si="17"/>
        <v>0.69393055067200005</v>
      </c>
      <c r="AP58" s="471">
        <f t="shared" ca="1" si="18"/>
        <v>0.87897869751799995</v>
      </c>
      <c r="AQ58" s="471">
        <f t="shared" ca="1" si="19"/>
        <v>0.87897869751799995</v>
      </c>
      <c r="AR58" s="471">
        <f t="shared" ca="1" si="20"/>
        <v>1.896743505171</v>
      </c>
      <c r="AS58" s="471">
        <f t="shared" ca="1" si="21"/>
        <v>1.896743505171</v>
      </c>
      <c r="AT58" s="471">
        <f t="shared" ca="1" si="22"/>
        <v>4.1173212673219997</v>
      </c>
      <c r="AU58" s="471">
        <f t="shared" ca="1" si="23"/>
        <v>4.1173212673219997</v>
      </c>
      <c r="AW58" s="472"/>
      <c r="AX58" s="473"/>
      <c r="AY58" s="258"/>
    </row>
    <row r="59" spans="2:51" x14ac:dyDescent="0.2">
      <c r="B59" s="240">
        <v>29</v>
      </c>
      <c r="C59" s="240" t="s">
        <v>129</v>
      </c>
      <c r="D59" s="240" t="s">
        <v>130</v>
      </c>
      <c r="E59" s="240">
        <v>29</v>
      </c>
      <c r="F59" s="240" t="s">
        <v>33</v>
      </c>
      <c r="G59" s="240" t="s">
        <v>513</v>
      </c>
      <c r="H59" s="475">
        <f>IF(ISTEXT(VLOOKUP($C59,Exch!$D$11:$M$230,H$24,FALSE))=FALSE,VLOOKUP($C59,Exch!$D$11:$M$230,H$24,FALSE),VLOOKUP($C59,Exch!$D$11:$M$230,8,FALSE))</f>
        <v>11.614101392499999</v>
      </c>
      <c r="J59" s="240">
        <v>73</v>
      </c>
      <c r="K59" s="470">
        <f t="shared" ca="1" si="5"/>
        <v>1.03</v>
      </c>
      <c r="L59" s="470">
        <f t="shared" ca="1" si="5"/>
        <v>1.03</v>
      </c>
      <c r="M59" s="470">
        <f t="shared" ca="1" si="5"/>
        <v>1.03</v>
      </c>
      <c r="N59" s="162"/>
      <c r="O59" s="240" t="s">
        <v>129</v>
      </c>
      <c r="P59" s="478">
        <f t="shared" ca="1" si="6"/>
        <v>8.6041848488960007</v>
      </c>
      <c r="Q59" s="478">
        <f t="shared" ca="1" si="6"/>
        <v>8.6041848488960007</v>
      </c>
      <c r="R59" s="478">
        <f t="shared" ca="1" si="6"/>
        <v>17.208369697792001</v>
      </c>
      <c r="S59" s="478">
        <f t="shared" ca="1" si="7"/>
        <v>8.6041848488960007</v>
      </c>
      <c r="T59" s="478">
        <f t="shared" ca="1" si="7"/>
        <v>8.6041848488960007</v>
      </c>
      <c r="U59" s="478">
        <f t="shared" ca="1" si="7"/>
        <v>17.208369697792001</v>
      </c>
      <c r="V59" s="478">
        <f t="shared" ca="1" si="7"/>
        <v>34.416739395584003</v>
      </c>
      <c r="W59" s="478">
        <f t="shared" ca="1" si="7"/>
        <v>51.625109093375997</v>
      </c>
      <c r="X59" s="478">
        <f t="shared" ca="1" si="8"/>
        <v>8.1172744395120002</v>
      </c>
      <c r="Y59" s="478">
        <f t="shared" ca="1" si="8"/>
        <v>8.1172744395120002</v>
      </c>
      <c r="Z59" s="478">
        <f t="shared" ca="1" si="8"/>
        <v>16.234548879024</v>
      </c>
      <c r="AA59" s="478">
        <f t="shared" ca="1" si="8"/>
        <v>32.469097758048001</v>
      </c>
      <c r="AB59" s="478">
        <f t="shared" ca="1" si="8"/>
        <v>48.703646637072012</v>
      </c>
      <c r="AC59" s="478">
        <f t="shared" ca="1" si="8"/>
        <v>64.938195516096002</v>
      </c>
      <c r="AD59" s="478">
        <f t="shared" ca="1" si="8"/>
        <v>81.172744395119992</v>
      </c>
      <c r="AE59" s="472"/>
      <c r="AF59" s="472" t="s">
        <v>129</v>
      </c>
      <c r="AG59" s="471">
        <f t="shared" ca="1" si="9"/>
        <v>0.74083948108599995</v>
      </c>
      <c r="AH59" s="471">
        <f t="shared" ca="1" si="10"/>
        <v>0.74083948108599995</v>
      </c>
      <c r="AI59" s="471">
        <f t="shared" ca="1" si="11"/>
        <v>1.481678962171</v>
      </c>
      <c r="AJ59" s="471">
        <f t="shared" ca="1" si="12"/>
        <v>0.74083948108599995</v>
      </c>
      <c r="AK59" s="471">
        <f t="shared" ca="1" si="13"/>
        <v>0.74083948108599995</v>
      </c>
      <c r="AL59" s="471">
        <f t="shared" ca="1" si="14"/>
        <v>1.481678962171</v>
      </c>
      <c r="AM59" s="471">
        <f t="shared" ca="1" si="15"/>
        <v>2.9633579243430002</v>
      </c>
      <c r="AN59" s="471">
        <f t="shared" ca="1" si="16"/>
        <v>4.445036886514</v>
      </c>
      <c r="AO59" s="471">
        <f t="shared" ca="1" si="17"/>
        <v>0.69891541025799997</v>
      </c>
      <c r="AP59" s="471">
        <f t="shared" ca="1" si="18"/>
        <v>0.69891541025799997</v>
      </c>
      <c r="AQ59" s="471">
        <f t="shared" ca="1" si="19"/>
        <v>1.3978308205150001</v>
      </c>
      <c r="AR59" s="471">
        <f t="shared" ca="1" si="20"/>
        <v>2.7956616410300001</v>
      </c>
      <c r="AS59" s="471">
        <f t="shared" ca="1" si="21"/>
        <v>4.1934924615450004</v>
      </c>
      <c r="AT59" s="471">
        <f t="shared" ca="1" si="22"/>
        <v>5.5913232820600003</v>
      </c>
      <c r="AU59" s="471">
        <f t="shared" ca="1" si="23"/>
        <v>6.9891541025760002</v>
      </c>
      <c r="AW59" s="472"/>
      <c r="AX59" s="473"/>
      <c r="AY59" s="258"/>
    </row>
    <row r="60" spans="2:51" x14ac:dyDescent="0.2">
      <c r="B60" s="240">
        <v>30</v>
      </c>
      <c r="C60" s="240" t="s">
        <v>408</v>
      </c>
      <c r="D60" s="240" t="s">
        <v>466</v>
      </c>
      <c r="E60" s="240">
        <v>30</v>
      </c>
      <c r="F60" s="240" t="s">
        <v>33</v>
      </c>
      <c r="G60" s="240" t="s">
        <v>499</v>
      </c>
      <c r="H60" s="475">
        <f>IF(ISTEXT(VLOOKUP($C60,Exch!$D$11:$M$230,H$24,FALSE))=FALSE,VLOOKUP($C60,Exch!$D$11:$M$230,H$24,FALSE),VLOOKUP($C60,Exch!$D$11:$M$230,8,FALSE))</f>
        <v>1.25330694090271</v>
      </c>
      <c r="J60" s="240">
        <v>73</v>
      </c>
      <c r="K60" s="470">
        <f t="shared" ca="1" si="5"/>
        <v>1.03</v>
      </c>
      <c r="L60" s="470">
        <f t="shared" ca="1" si="5"/>
        <v>1.03</v>
      </c>
      <c r="M60" s="470">
        <f t="shared" ca="1" si="5"/>
        <v>1.03</v>
      </c>
      <c r="N60" s="162"/>
      <c r="O60" s="240" t="s">
        <v>408</v>
      </c>
      <c r="P60" s="478">
        <f t="shared" ca="1" si="6"/>
        <v>0.86041848488960015</v>
      </c>
      <c r="Q60" s="478">
        <f t="shared" ca="1" si="6"/>
        <v>2.3354216018431999</v>
      </c>
      <c r="R60" s="478">
        <f t="shared" ca="1" si="6"/>
        <v>2.5812554546688</v>
      </c>
      <c r="S60" s="478">
        <f t="shared" ca="1" si="7"/>
        <v>2.3354216018431999</v>
      </c>
      <c r="T60" s="478">
        <f t="shared" ca="1" si="7"/>
        <v>2.3354216018431999</v>
      </c>
      <c r="U60" s="478">
        <f t="shared" ca="1" si="7"/>
        <v>2.5812554546688</v>
      </c>
      <c r="V60" s="478">
        <f t="shared" ca="1" si="7"/>
        <v>3.195840086732801</v>
      </c>
      <c r="W60" s="478">
        <f t="shared" ca="1" si="7"/>
        <v>6.3916801734656019</v>
      </c>
      <c r="X60" s="478">
        <f t="shared" ca="1" si="8"/>
        <v>2.2032602050104004</v>
      </c>
      <c r="Y60" s="478">
        <f t="shared" ca="1" si="8"/>
        <v>2.4351823318536008</v>
      </c>
      <c r="Z60" s="478">
        <f t="shared" ca="1" si="8"/>
        <v>3.0149876489616005</v>
      </c>
      <c r="AA60" s="478">
        <f t="shared" ca="1" si="8"/>
        <v>3.7107540294912011</v>
      </c>
      <c r="AB60" s="478">
        <f t="shared" ca="1" si="8"/>
        <v>9.2768850737279998</v>
      </c>
      <c r="AC60" s="478">
        <f t="shared" ca="1" si="8"/>
        <v>9.2768850737279998</v>
      </c>
      <c r="AD60" s="478">
        <f t="shared" ca="1" si="8"/>
        <v>9.2768850737279998</v>
      </c>
      <c r="AE60" s="472"/>
      <c r="AF60" s="472" t="s">
        <v>408</v>
      </c>
      <c r="AG60" s="471">
        <f t="shared" ca="1" si="9"/>
        <v>0.68651856684799994</v>
      </c>
      <c r="AH60" s="471">
        <f t="shared" ca="1" si="10"/>
        <v>1.863407538588</v>
      </c>
      <c r="AI60" s="471">
        <f t="shared" ca="1" si="11"/>
        <v>2.0595557005449998</v>
      </c>
      <c r="AJ60" s="471">
        <f t="shared" ca="1" si="12"/>
        <v>1.863407538588</v>
      </c>
      <c r="AK60" s="471">
        <f t="shared" ca="1" si="13"/>
        <v>1.863407538588</v>
      </c>
      <c r="AL60" s="471">
        <f t="shared" ca="1" si="14"/>
        <v>2.0595557005449998</v>
      </c>
      <c r="AM60" s="471">
        <f t="shared" ca="1" si="15"/>
        <v>2.5499261054370002</v>
      </c>
      <c r="AN60" s="471">
        <f t="shared" ca="1" si="16"/>
        <v>5.0998522108730002</v>
      </c>
      <c r="AO60" s="471">
        <f t="shared" ca="1" si="17"/>
        <v>1.7579573950359999</v>
      </c>
      <c r="AP60" s="471">
        <f t="shared" ca="1" si="18"/>
        <v>1.943005541882</v>
      </c>
      <c r="AQ60" s="471">
        <f t="shared" ca="1" si="19"/>
        <v>2.405625908997</v>
      </c>
      <c r="AR60" s="471">
        <f t="shared" ca="1" si="20"/>
        <v>2.9607703495350002</v>
      </c>
      <c r="AS60" s="471">
        <f t="shared" ca="1" si="21"/>
        <v>7.4019258738379996</v>
      </c>
      <c r="AT60" s="471">
        <f t="shared" ca="1" si="22"/>
        <v>7.4019258738379996</v>
      </c>
      <c r="AU60" s="471">
        <f t="shared" ca="1" si="23"/>
        <v>7.4019258738379996</v>
      </c>
      <c r="AW60" s="472"/>
      <c r="AX60" s="473"/>
      <c r="AY60" s="258"/>
    </row>
    <row r="61" spans="2:51" x14ac:dyDescent="0.2">
      <c r="B61" s="240">
        <v>31</v>
      </c>
      <c r="C61" s="240" t="s">
        <v>131</v>
      </c>
      <c r="D61" s="240" t="s">
        <v>132</v>
      </c>
      <c r="E61" s="240">
        <v>31</v>
      </c>
      <c r="F61" s="240" t="s">
        <v>33</v>
      </c>
      <c r="G61" s="240" t="s">
        <v>514</v>
      </c>
      <c r="H61" s="475">
        <f>IF(ISTEXT(VLOOKUP($C61,Exch!$D$11:$M$230,H$24,FALSE))=FALSE,VLOOKUP($C61,Exch!$D$11:$M$230,H$24,FALSE),VLOOKUP($C61,Exch!$D$11:$M$230,8,FALSE))</f>
        <v>1.39699</v>
      </c>
      <c r="J61" s="240">
        <v>73</v>
      </c>
      <c r="K61" s="470">
        <f t="shared" ca="1" si="5"/>
        <v>1.03</v>
      </c>
      <c r="L61" s="470">
        <f t="shared" ca="1" si="5"/>
        <v>1.03</v>
      </c>
      <c r="M61" s="470">
        <f t="shared" ca="1" si="5"/>
        <v>1.03</v>
      </c>
      <c r="N61" s="162"/>
      <c r="O61" s="240" t="s">
        <v>131</v>
      </c>
      <c r="P61" s="478">
        <f t="shared" ca="1" si="6"/>
        <v>0.53412495760000012</v>
      </c>
      <c r="Q61" s="478">
        <f t="shared" ca="1" si="6"/>
        <v>0.77277653440000016</v>
      </c>
      <c r="R61" s="478">
        <f t="shared" ca="1" si="6"/>
        <v>1.2500796880000002</v>
      </c>
      <c r="S61" s="478">
        <f t="shared" ca="1" si="7"/>
        <v>1.0682499152000002</v>
      </c>
      <c r="T61" s="478">
        <f t="shared" ca="1" si="7"/>
        <v>1.3069014920000002</v>
      </c>
      <c r="U61" s="478">
        <f t="shared" ca="1" si="7"/>
        <v>1.7842046456000002</v>
      </c>
      <c r="V61" s="478">
        <f t="shared" ca="1" si="7"/>
        <v>2.2615077991999999</v>
      </c>
      <c r="W61" s="478">
        <f t="shared" ca="1" si="7"/>
        <v>7.7845871480000008</v>
      </c>
      <c r="X61" s="478">
        <f t="shared" ca="1" si="8"/>
        <v>2.7307247730000004</v>
      </c>
      <c r="Y61" s="478">
        <f t="shared" ca="1" si="8"/>
        <v>2.7307247730000004</v>
      </c>
      <c r="Z61" s="478">
        <f t="shared" ca="1" si="8"/>
        <v>2.9424952656000003</v>
      </c>
      <c r="AA61" s="478">
        <f t="shared" ca="1" si="8"/>
        <v>3.3660362508000001</v>
      </c>
      <c r="AB61" s="478">
        <f t="shared" ca="1" si="8"/>
        <v>7.6348835490000013</v>
      </c>
      <c r="AC61" s="478">
        <f t="shared" ca="1" si="8"/>
        <v>8.6380069350000017</v>
      </c>
      <c r="AD61" s="478">
        <f t="shared" ca="1" si="8"/>
        <v>12.427584171000003</v>
      </c>
      <c r="AF61" s="472" t="s">
        <v>131</v>
      </c>
      <c r="AG61" s="471">
        <f t="shared" ca="1" si="9"/>
        <v>0.38233985755099997</v>
      </c>
      <c r="AH61" s="471">
        <f t="shared" ca="1" si="10"/>
        <v>0.553172559861</v>
      </c>
      <c r="AI61" s="471">
        <f t="shared" ca="1" si="11"/>
        <v>0.89483796448099995</v>
      </c>
      <c r="AJ61" s="471">
        <f t="shared" ca="1" si="12"/>
        <v>0.76467971510199995</v>
      </c>
      <c r="AK61" s="471">
        <f t="shared" ca="1" si="13"/>
        <v>0.93551241741199997</v>
      </c>
      <c r="AL61" s="471">
        <f t="shared" ca="1" si="14"/>
        <v>1.277177822032</v>
      </c>
      <c r="AM61" s="471">
        <f t="shared" ca="1" si="15"/>
        <v>1.6188432266520001</v>
      </c>
      <c r="AN61" s="471">
        <f t="shared" ca="1" si="16"/>
        <v>5.5724000515389998</v>
      </c>
      <c r="AO61" s="471">
        <f t="shared" ca="1" si="17"/>
        <v>1.9547203437389999</v>
      </c>
      <c r="AP61" s="471">
        <f t="shared" ca="1" si="18"/>
        <v>1.9547203437389999</v>
      </c>
      <c r="AQ61" s="471">
        <f t="shared" ca="1" si="19"/>
        <v>2.106310901009</v>
      </c>
      <c r="AR61" s="471">
        <f t="shared" ca="1" si="20"/>
        <v>2.409492015548</v>
      </c>
      <c r="AS61" s="471">
        <f t="shared" ca="1" si="21"/>
        <v>5.4652385120869997</v>
      </c>
      <c r="AT61" s="471">
        <f t="shared" ca="1" si="22"/>
        <v>6.1832990465210003</v>
      </c>
      <c r="AU61" s="471">
        <f t="shared" ca="1" si="23"/>
        <v>8.8959721766079998</v>
      </c>
      <c r="AW61" s="472"/>
      <c r="AX61" s="473"/>
      <c r="AY61" s="258"/>
    </row>
    <row r="62" spans="2:51" x14ac:dyDescent="0.2">
      <c r="B62" s="240">
        <v>32</v>
      </c>
      <c r="C62" s="240" t="s">
        <v>133</v>
      </c>
      <c r="D62" s="240" t="s">
        <v>134</v>
      </c>
      <c r="E62" s="240">
        <v>32</v>
      </c>
      <c r="F62" s="240" t="s">
        <v>33</v>
      </c>
      <c r="G62" s="240" t="s">
        <v>499</v>
      </c>
      <c r="H62" s="475">
        <f>IF(ISTEXT(VLOOKUP($C62,Exch!$D$11:$M$230,H$24,FALSE))=FALSE,VLOOKUP($C62,Exch!$D$11:$M$230,H$24,FALSE),VLOOKUP($C62,Exch!$D$11:$M$230,8,FALSE))</f>
        <v>1.25330694090271</v>
      </c>
      <c r="J62" s="240">
        <v>73</v>
      </c>
      <c r="K62" s="470">
        <f t="shared" ca="1" si="5"/>
        <v>1.03</v>
      </c>
      <c r="L62" s="470">
        <f t="shared" ca="1" si="5"/>
        <v>1.03</v>
      </c>
      <c r="M62" s="470">
        <f t="shared" ca="1" si="5"/>
        <v>1.03</v>
      </c>
      <c r="N62" s="162"/>
      <c r="O62" s="240" t="s">
        <v>133</v>
      </c>
      <c r="P62" s="478">
        <f t="shared" ca="1" si="6"/>
        <v>0.86041848488960015</v>
      </c>
      <c r="Q62" s="478">
        <f t="shared" ca="1" si="6"/>
        <v>2.3354216018431999</v>
      </c>
      <c r="R62" s="478">
        <f t="shared" ca="1" si="6"/>
        <v>2.5812554546688</v>
      </c>
      <c r="S62" s="478">
        <f t="shared" ca="1" si="7"/>
        <v>2.3354216018431999</v>
      </c>
      <c r="T62" s="478">
        <f t="shared" ca="1" si="7"/>
        <v>2.3354216018431999</v>
      </c>
      <c r="U62" s="478">
        <f t="shared" ca="1" si="7"/>
        <v>2.5812554546688</v>
      </c>
      <c r="V62" s="478">
        <f t="shared" ca="1" si="7"/>
        <v>3.195840086732801</v>
      </c>
      <c r="W62" s="478">
        <f t="shared" ca="1" si="7"/>
        <v>6.3916801734656019</v>
      </c>
      <c r="X62" s="478">
        <f t="shared" ca="1" si="8"/>
        <v>2.2032602050104004</v>
      </c>
      <c r="Y62" s="478">
        <f t="shared" ca="1" si="8"/>
        <v>2.4351823318536008</v>
      </c>
      <c r="Z62" s="478">
        <f t="shared" ca="1" si="8"/>
        <v>3.0149876489616005</v>
      </c>
      <c r="AA62" s="478">
        <f t="shared" ca="1" si="8"/>
        <v>3.7107540294912011</v>
      </c>
      <c r="AB62" s="478">
        <f t="shared" ca="1" si="8"/>
        <v>6.0299752979232011</v>
      </c>
      <c r="AC62" s="478">
        <f t="shared" ca="1" si="8"/>
        <v>9.2768850737279998</v>
      </c>
      <c r="AD62" s="478">
        <f t="shared" ca="1" si="8"/>
        <v>9.2768850737279998</v>
      </c>
      <c r="AE62" s="472"/>
      <c r="AF62" s="472" t="s">
        <v>133</v>
      </c>
      <c r="AG62" s="471">
        <f t="shared" ca="1" si="9"/>
        <v>0.68651856684799994</v>
      </c>
      <c r="AH62" s="471">
        <f t="shared" ca="1" si="10"/>
        <v>1.863407538588</v>
      </c>
      <c r="AI62" s="471">
        <f t="shared" ca="1" si="11"/>
        <v>2.0595557005449998</v>
      </c>
      <c r="AJ62" s="471">
        <f t="shared" ca="1" si="12"/>
        <v>1.863407538588</v>
      </c>
      <c r="AK62" s="471">
        <f t="shared" ca="1" si="13"/>
        <v>1.863407538588</v>
      </c>
      <c r="AL62" s="471">
        <f t="shared" ca="1" si="14"/>
        <v>2.0595557005449998</v>
      </c>
      <c r="AM62" s="471">
        <f t="shared" ca="1" si="15"/>
        <v>2.5499261054370002</v>
      </c>
      <c r="AN62" s="471">
        <f t="shared" ca="1" si="16"/>
        <v>5.0998522108730002</v>
      </c>
      <c r="AO62" s="471">
        <f t="shared" ca="1" si="17"/>
        <v>1.7579573950359999</v>
      </c>
      <c r="AP62" s="471">
        <f t="shared" ca="1" si="18"/>
        <v>1.943005541882</v>
      </c>
      <c r="AQ62" s="471">
        <f t="shared" ca="1" si="19"/>
        <v>2.405625908997</v>
      </c>
      <c r="AR62" s="471">
        <f t="shared" ca="1" si="20"/>
        <v>2.9607703495350002</v>
      </c>
      <c r="AS62" s="471">
        <f t="shared" ca="1" si="21"/>
        <v>4.811251817994</v>
      </c>
      <c r="AT62" s="471">
        <f t="shared" ca="1" si="22"/>
        <v>7.4019258738379996</v>
      </c>
      <c r="AU62" s="471">
        <f t="shared" ca="1" si="23"/>
        <v>7.4019258738379996</v>
      </c>
      <c r="AW62" s="472"/>
      <c r="AX62" s="473"/>
      <c r="AY62" s="258"/>
    </row>
  </sheetData>
  <conditionalFormatting sqref="N31:N62">
    <cfRule type="cellIs" dxfId="499" priority="113" operator="equal">
      <formula>1</formula>
    </cfRule>
  </conditionalFormatting>
  <conditionalFormatting sqref="P31">
    <cfRule type="cellIs" dxfId="498" priority="111" operator="equal">
      <formula>0</formula>
    </cfRule>
  </conditionalFormatting>
  <conditionalFormatting sqref="P31">
    <cfRule type="cellIs" dxfId="497" priority="112" operator="equal">
      <formula>0</formula>
    </cfRule>
  </conditionalFormatting>
  <conditionalFormatting sqref="Q31:R31">
    <cfRule type="cellIs" dxfId="496" priority="89" operator="equal">
      <formula>0</formula>
    </cfRule>
  </conditionalFormatting>
  <conditionalFormatting sqref="Q31:R31">
    <cfRule type="cellIs" dxfId="495" priority="90" operator="equal">
      <formula>0</formula>
    </cfRule>
  </conditionalFormatting>
  <conditionalFormatting sqref="T31:W31">
    <cfRule type="cellIs" dxfId="494" priority="85" operator="equal">
      <formula>0</formula>
    </cfRule>
  </conditionalFormatting>
  <conditionalFormatting sqref="T31:W31">
    <cfRule type="cellIs" dxfId="493" priority="86" operator="equal">
      <formula>0</formula>
    </cfRule>
  </conditionalFormatting>
  <conditionalFormatting sqref="Y31:AD31">
    <cfRule type="cellIs" dxfId="492" priority="81" operator="equal">
      <formula>0</formula>
    </cfRule>
  </conditionalFormatting>
  <conditionalFormatting sqref="Y31:AD31">
    <cfRule type="cellIs" dxfId="491" priority="82" operator="equal">
      <formula>0</formula>
    </cfRule>
  </conditionalFormatting>
  <conditionalFormatting sqref="S31">
    <cfRule type="cellIs" dxfId="490" priority="87" operator="equal">
      <formula>0</formula>
    </cfRule>
  </conditionalFormatting>
  <conditionalFormatting sqref="S31">
    <cfRule type="cellIs" dxfId="489" priority="88" operator="equal">
      <formula>0</formula>
    </cfRule>
  </conditionalFormatting>
  <conditionalFormatting sqref="X31">
    <cfRule type="cellIs" dxfId="488" priority="83" operator="equal">
      <formula>0</formula>
    </cfRule>
  </conditionalFormatting>
  <conditionalFormatting sqref="X31">
    <cfRule type="cellIs" dxfId="487" priority="84" operator="equal">
      <formula>0</formula>
    </cfRule>
  </conditionalFormatting>
  <conditionalFormatting sqref="P32:P60">
    <cfRule type="cellIs" dxfId="486" priority="79" operator="equal">
      <formula>0</formula>
    </cfRule>
  </conditionalFormatting>
  <conditionalFormatting sqref="P32:P60">
    <cfRule type="cellIs" dxfId="485" priority="80" operator="equal">
      <formula>0</formula>
    </cfRule>
  </conditionalFormatting>
  <conditionalFormatting sqref="Q32:R60">
    <cfRule type="cellIs" dxfId="484" priority="77" operator="equal">
      <formula>0</formula>
    </cfRule>
  </conditionalFormatting>
  <conditionalFormatting sqref="Q32:R60">
    <cfRule type="cellIs" dxfId="483" priority="78" operator="equal">
      <formula>0</formula>
    </cfRule>
  </conditionalFormatting>
  <conditionalFormatting sqref="S32:S60">
    <cfRule type="cellIs" dxfId="482" priority="75" operator="equal">
      <formula>0</formula>
    </cfRule>
  </conditionalFormatting>
  <conditionalFormatting sqref="S32:S60">
    <cfRule type="cellIs" dxfId="481" priority="76" operator="equal">
      <formula>0</formula>
    </cfRule>
  </conditionalFormatting>
  <conditionalFormatting sqref="T32:W60">
    <cfRule type="cellIs" dxfId="480" priority="73" operator="equal">
      <formula>0</formula>
    </cfRule>
  </conditionalFormatting>
  <conditionalFormatting sqref="T32:W60">
    <cfRule type="cellIs" dxfId="479" priority="74" operator="equal">
      <formula>0</formula>
    </cfRule>
  </conditionalFormatting>
  <conditionalFormatting sqref="X32:X60">
    <cfRule type="cellIs" dxfId="478" priority="71" operator="equal">
      <formula>0</formula>
    </cfRule>
  </conditionalFormatting>
  <conditionalFormatting sqref="X32:X60">
    <cfRule type="cellIs" dxfId="477" priority="72" operator="equal">
      <formula>0</formula>
    </cfRule>
  </conditionalFormatting>
  <conditionalFormatting sqref="Y32:AD60">
    <cfRule type="cellIs" dxfId="476" priority="69" operator="equal">
      <formula>0</formula>
    </cfRule>
  </conditionalFormatting>
  <conditionalFormatting sqref="Y32:AD60">
    <cfRule type="cellIs" dxfId="475" priority="70" operator="equal">
      <formula>0</formula>
    </cfRule>
  </conditionalFormatting>
  <conditionalFormatting sqref="P62">
    <cfRule type="cellIs" dxfId="474" priority="67" operator="equal">
      <formula>0</formula>
    </cfRule>
  </conditionalFormatting>
  <conditionalFormatting sqref="P62">
    <cfRule type="cellIs" dxfId="473" priority="68" operator="equal">
      <formula>0</formula>
    </cfRule>
  </conditionalFormatting>
  <conditionalFormatting sqref="Q62:R62">
    <cfRule type="cellIs" dxfId="472" priority="65" operator="equal">
      <formula>0</formula>
    </cfRule>
  </conditionalFormatting>
  <conditionalFormatting sqref="Q62:R62">
    <cfRule type="cellIs" dxfId="471" priority="66" operator="equal">
      <formula>0</formula>
    </cfRule>
  </conditionalFormatting>
  <conditionalFormatting sqref="S62">
    <cfRule type="cellIs" dxfId="470" priority="63" operator="equal">
      <formula>0</formula>
    </cfRule>
  </conditionalFormatting>
  <conditionalFormatting sqref="S62">
    <cfRule type="cellIs" dxfId="469" priority="64" operator="equal">
      <formula>0</formula>
    </cfRule>
  </conditionalFormatting>
  <conditionalFormatting sqref="T62:W62">
    <cfRule type="cellIs" dxfId="468" priority="61" operator="equal">
      <formula>0</formula>
    </cfRule>
  </conditionalFormatting>
  <conditionalFormatting sqref="T62:W62">
    <cfRule type="cellIs" dxfId="467" priority="62" operator="equal">
      <formula>0</formula>
    </cfRule>
  </conditionalFormatting>
  <conditionalFormatting sqref="X62">
    <cfRule type="cellIs" dxfId="466" priority="59" operator="equal">
      <formula>0</formula>
    </cfRule>
  </conditionalFormatting>
  <conditionalFormatting sqref="X62">
    <cfRule type="cellIs" dxfId="465" priority="60" operator="equal">
      <formula>0</formula>
    </cfRule>
  </conditionalFormatting>
  <conditionalFormatting sqref="Y62:AD62">
    <cfRule type="cellIs" dxfId="464" priority="57" operator="equal">
      <formula>0</formula>
    </cfRule>
  </conditionalFormatting>
  <conditionalFormatting sqref="Y62:AD62">
    <cfRule type="cellIs" dxfId="463" priority="58" operator="equal">
      <formula>0</formula>
    </cfRule>
  </conditionalFormatting>
  <conditionalFormatting sqref="P61">
    <cfRule type="cellIs" dxfId="462" priority="55" operator="equal">
      <formula>0</formula>
    </cfRule>
  </conditionalFormatting>
  <conditionalFormatting sqref="P61">
    <cfRule type="cellIs" dxfId="461" priority="56" operator="equal">
      <formula>0</formula>
    </cfRule>
  </conditionalFormatting>
  <conditionalFormatting sqref="Q61:R61">
    <cfRule type="cellIs" dxfId="460" priority="53" operator="equal">
      <formula>0</formula>
    </cfRule>
  </conditionalFormatting>
  <conditionalFormatting sqref="Q61:R61">
    <cfRule type="cellIs" dxfId="459" priority="54" operator="equal">
      <formula>0</formula>
    </cfRule>
  </conditionalFormatting>
  <conditionalFormatting sqref="S61">
    <cfRule type="cellIs" dxfId="458" priority="51" operator="equal">
      <formula>0</formula>
    </cfRule>
  </conditionalFormatting>
  <conditionalFormatting sqref="S61">
    <cfRule type="cellIs" dxfId="457" priority="52" operator="equal">
      <formula>0</formula>
    </cfRule>
  </conditionalFormatting>
  <conditionalFormatting sqref="T61:W61">
    <cfRule type="cellIs" dxfId="456" priority="49" operator="equal">
      <formula>0</formula>
    </cfRule>
  </conditionalFormatting>
  <conditionalFormatting sqref="T61:W61">
    <cfRule type="cellIs" dxfId="455" priority="50" operator="equal">
      <formula>0</formula>
    </cfRule>
  </conditionalFormatting>
  <conditionalFormatting sqref="X61">
    <cfRule type="cellIs" dxfId="454" priority="47" operator="equal">
      <formula>0</formula>
    </cfRule>
  </conditionalFormatting>
  <conditionalFormatting sqref="X61">
    <cfRule type="cellIs" dxfId="453" priority="48" operator="equal">
      <formula>0</formula>
    </cfRule>
  </conditionalFormatting>
  <conditionalFormatting sqref="Y61:AD61">
    <cfRule type="cellIs" dxfId="452" priority="45" operator="equal">
      <formula>0</formula>
    </cfRule>
  </conditionalFormatting>
  <conditionalFormatting sqref="Y61:AD61">
    <cfRule type="cellIs" dxfId="451" priority="46" operator="equal">
      <formula>0</formula>
    </cfRule>
  </conditionalFormatting>
  <conditionalFormatting sqref="AG31">
    <cfRule type="cellIs" dxfId="450" priority="7" operator="equal">
      <formula>0</formula>
    </cfRule>
  </conditionalFormatting>
  <conditionalFormatting sqref="AG31">
    <cfRule type="cellIs" dxfId="449" priority="8" operator="equal">
      <formula>0</formula>
    </cfRule>
  </conditionalFormatting>
  <conditionalFormatting sqref="AH31:AU31">
    <cfRule type="cellIs" dxfId="448" priority="5" operator="equal">
      <formula>0</formula>
    </cfRule>
  </conditionalFormatting>
  <conditionalFormatting sqref="AH31:AU31">
    <cfRule type="cellIs" dxfId="447" priority="6" operator="equal">
      <formula>0</formula>
    </cfRule>
  </conditionalFormatting>
  <conditionalFormatting sqref="AG32:AG62">
    <cfRule type="cellIs" dxfId="446" priority="3" operator="equal">
      <formula>0</formula>
    </cfRule>
  </conditionalFormatting>
  <conditionalFormatting sqref="AG32:AG62">
    <cfRule type="cellIs" dxfId="445" priority="4" operator="equal">
      <formula>0</formula>
    </cfRule>
  </conditionalFormatting>
  <conditionalFormatting sqref="AH32:AU62">
    <cfRule type="cellIs" dxfId="444" priority="1" operator="equal">
      <formula>0</formula>
    </cfRule>
  </conditionalFormatting>
  <conditionalFormatting sqref="AH32:AU62">
    <cfRule type="cellIs" dxfId="443" priority="2" operator="equal">
      <formula>0</formula>
    </cfRule>
  </conditionalFormatting>
  <dataValidations count="1">
    <dataValidation type="list" allowBlank="1" showInputMessage="1" showErrorMessage="1" sqref="C6">
      <formula1>"1,2,3,4,5,6,7,8"</formula1>
    </dataValidation>
  </dataValidation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AY62"/>
  <sheetViews>
    <sheetView topLeftCell="R1" zoomScale="80" zoomScaleNormal="80" workbookViewId="0">
      <selection activeCell="C31" sqref="C31"/>
    </sheetView>
  </sheetViews>
  <sheetFormatPr defaultRowHeight="12.75" x14ac:dyDescent="0.2"/>
  <cols>
    <col min="1" max="1" width="4.28515625" style="240" customWidth="1"/>
    <col min="2" max="2" width="8.140625" style="240" customWidth="1"/>
    <col min="3" max="3" width="9.140625" style="240"/>
    <col min="4" max="4" width="27" style="240" customWidth="1"/>
    <col min="5" max="6" width="8.7109375" style="240" customWidth="1"/>
    <col min="7" max="7" width="9.85546875" style="240" customWidth="1"/>
    <col min="8" max="8" width="12.5703125" style="240" customWidth="1"/>
    <col min="9" max="13" width="8.7109375" style="240" customWidth="1"/>
    <col min="14" max="14" width="9.85546875" style="240" customWidth="1"/>
    <col min="15" max="15" width="8.7109375" style="240" customWidth="1"/>
    <col min="16" max="21" width="9.28515625" style="240" bestFit="1" customWidth="1"/>
    <col min="22" max="23" width="10.28515625" style="240" bestFit="1" customWidth="1"/>
    <col min="24" max="26" width="9.28515625" style="240" bestFit="1" customWidth="1"/>
    <col min="27" max="28" width="10.28515625" style="240" bestFit="1" customWidth="1"/>
    <col min="29" max="30" width="11.42578125" style="240" bestFit="1" customWidth="1"/>
    <col min="31" max="16384" width="9.140625" style="240"/>
  </cols>
  <sheetData>
    <row r="1" spans="1:15" ht="23.25" x14ac:dyDescent="0.35">
      <c r="A1" s="1" t="str">
        <f>"Domestic postage, Year "&amp;C6</f>
        <v>Domestic postage, Year 8</v>
      </c>
    </row>
    <row r="4" spans="1:15" x14ac:dyDescent="0.2">
      <c r="C4" s="13"/>
      <c r="D4" s="13"/>
      <c r="E4" s="13"/>
      <c r="F4" s="13"/>
      <c r="G4" s="13"/>
      <c r="H4" s="13"/>
      <c r="I4" s="13"/>
      <c r="J4" s="13"/>
      <c r="K4" s="13"/>
      <c r="L4" s="13"/>
      <c r="M4" s="13"/>
      <c r="N4" s="13"/>
      <c r="O4" s="13"/>
    </row>
    <row r="5" spans="1:15" x14ac:dyDescent="0.2"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</row>
    <row r="6" spans="1:15" x14ac:dyDescent="0.2">
      <c r="C6" s="476">
        <v>8</v>
      </c>
      <c r="D6" s="465" t="s">
        <v>69</v>
      </c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</row>
    <row r="7" spans="1:15" x14ac:dyDescent="0.2"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</row>
    <row r="8" spans="1:15" x14ac:dyDescent="0.2">
      <c r="C8" s="466">
        <v>1</v>
      </c>
      <c r="D8" s="466" t="s">
        <v>841</v>
      </c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</row>
    <row r="9" spans="1:15" x14ac:dyDescent="0.2">
      <c r="C9" s="13"/>
      <c r="D9" s="13"/>
      <c r="E9" s="13"/>
      <c r="J9" s="13"/>
      <c r="K9" s="13"/>
      <c r="L9" s="13"/>
      <c r="M9" s="13"/>
      <c r="N9" s="13"/>
      <c r="O9" s="13"/>
    </row>
    <row r="10" spans="1:15" x14ac:dyDescent="0.2">
      <c r="C10" s="13"/>
      <c r="D10" s="13"/>
      <c r="E10" s="13"/>
      <c r="L10" s="13"/>
      <c r="M10" s="13"/>
      <c r="N10" s="13"/>
      <c r="O10" s="13"/>
    </row>
    <row r="11" spans="1:15" x14ac:dyDescent="0.2">
      <c r="C11" s="13"/>
      <c r="D11" s="13"/>
      <c r="E11" s="13"/>
      <c r="N11" s="13"/>
      <c r="O11" s="13"/>
    </row>
    <row r="12" spans="1:15" x14ac:dyDescent="0.2">
      <c r="C12" s="13"/>
      <c r="D12" s="13"/>
      <c r="E12" s="13"/>
      <c r="N12" s="13"/>
      <c r="O12" s="13"/>
    </row>
    <row r="13" spans="1:15" x14ac:dyDescent="0.2">
      <c r="C13" s="13"/>
      <c r="D13" s="13"/>
      <c r="E13" s="13"/>
      <c r="N13" s="13"/>
      <c r="O13" s="13"/>
    </row>
    <row r="14" spans="1:15" x14ac:dyDescent="0.2">
      <c r="C14" s="13" t="s">
        <v>1046</v>
      </c>
      <c r="D14" s="467">
        <f ca="1">SUM(AG31:AU62)</f>
        <v>1228.8625342479834</v>
      </c>
      <c r="E14" s="13"/>
      <c r="N14" s="13"/>
      <c r="O14" s="13"/>
    </row>
    <row r="15" spans="1:15" x14ac:dyDescent="0.2">
      <c r="C15" s="13"/>
      <c r="D15" s="467"/>
      <c r="E15" s="13"/>
      <c r="K15" s="13"/>
      <c r="N15" s="13"/>
      <c r="O15" s="13"/>
    </row>
    <row r="16" spans="1:15" x14ac:dyDescent="0.2">
      <c r="C16" s="13"/>
      <c r="D16" s="13"/>
      <c r="E16" s="13"/>
      <c r="K16" s="13"/>
      <c r="N16" s="13"/>
      <c r="O16" s="13"/>
    </row>
    <row r="17" spans="1:51" x14ac:dyDescent="0.2">
      <c r="C17" s="13"/>
      <c r="D17" s="13"/>
      <c r="E17" s="13"/>
      <c r="K17" s="13"/>
      <c r="N17" s="13"/>
      <c r="O17" s="13"/>
    </row>
    <row r="18" spans="1:51" x14ac:dyDescent="0.2"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</row>
    <row r="19" spans="1:51" x14ac:dyDescent="0.2"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</row>
    <row r="20" spans="1:51" x14ac:dyDescent="0.2">
      <c r="C20" s="13"/>
      <c r="D20" s="13"/>
      <c r="E20" s="13"/>
      <c r="F20" s="13"/>
      <c r="G20" s="13"/>
      <c r="H20" s="13"/>
      <c r="I20" s="13"/>
      <c r="J20" s="13"/>
      <c r="K20" s="13"/>
      <c r="L20" s="13"/>
      <c r="M20" s="13"/>
      <c r="N20" s="13"/>
      <c r="O20" s="482" t="s">
        <v>1057</v>
      </c>
      <c r="P20" s="482"/>
      <c r="Q20" s="482"/>
      <c r="R20" s="482"/>
      <c r="S20" s="482"/>
      <c r="T20" s="482"/>
      <c r="U20" s="482"/>
      <c r="V20" s="482"/>
      <c r="W20" s="482"/>
      <c r="X20" s="482"/>
      <c r="Y20" s="482"/>
      <c r="Z20" s="482"/>
      <c r="AA20" s="482"/>
      <c r="AB20" s="482"/>
      <c r="AC20" s="482"/>
      <c r="AD20" s="482"/>
    </row>
    <row r="21" spans="1:51" x14ac:dyDescent="0.2">
      <c r="C21" s="13"/>
      <c r="D21" s="13"/>
      <c r="E21" s="13"/>
      <c r="F21" s="13"/>
      <c r="G21" s="13"/>
      <c r="H21" s="13"/>
      <c r="I21" s="13"/>
      <c r="J21" s="13"/>
      <c r="K21" s="13"/>
      <c r="L21" s="13"/>
      <c r="M21" s="13"/>
      <c r="N21" s="13"/>
      <c r="O21" s="13"/>
    </row>
    <row r="22" spans="1:51" x14ac:dyDescent="0.2">
      <c r="C22" s="13"/>
      <c r="D22" s="13"/>
      <c r="E22" s="13"/>
      <c r="F22" s="13"/>
      <c r="G22" s="13" t="s">
        <v>1058</v>
      </c>
      <c r="H22" s="13" t="str">
        <f>INDEX(Exch!$D$10:$M$10,1,DPRates1!$H$24)</f>
        <v>2014 UPU td tool 2015</v>
      </c>
      <c r="I22" s="13"/>
      <c r="J22" s="13"/>
      <c r="K22" s="13"/>
      <c r="L22" s="13"/>
      <c r="M22" s="13"/>
      <c r="N22" s="13"/>
      <c r="O22" s="13"/>
    </row>
    <row r="23" spans="1:51" x14ac:dyDescent="0.2">
      <c r="C23" s="13"/>
      <c r="D23" s="13"/>
      <c r="E23" s="13"/>
      <c r="F23" s="13"/>
      <c r="G23" s="13"/>
      <c r="H23" s="13"/>
      <c r="I23" s="13"/>
      <c r="J23" s="13"/>
      <c r="O23" s="13"/>
    </row>
    <row r="24" spans="1:51" x14ac:dyDescent="0.2">
      <c r="C24" s="13"/>
      <c r="D24" s="13"/>
      <c r="F24" s="14"/>
      <c r="G24" s="474" t="s">
        <v>1051</v>
      </c>
      <c r="H24" s="3">
        <v>10</v>
      </c>
      <c r="I24" s="13"/>
      <c r="J24" s="14" t="s">
        <v>354</v>
      </c>
      <c r="K24" s="468" t="s">
        <v>1047</v>
      </c>
      <c r="L24" s="14"/>
      <c r="M24" s="14"/>
      <c r="O24" s="14" t="s">
        <v>354</v>
      </c>
      <c r="P24" s="477" t="str">
        <f>"DPRates"&amp; $C$6-1 &amp;"!$P$31:$AD$166"</f>
        <v>DPRates7!$P$31:$AD$166</v>
      </c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  <c r="AG24" s="240" t="s">
        <v>1055</v>
      </c>
      <c r="AH24" s="3">
        <v>12</v>
      </c>
    </row>
    <row r="25" spans="1:51" x14ac:dyDescent="0.2">
      <c r="C25" s="13"/>
      <c r="D25" s="13"/>
      <c r="E25" s="13"/>
      <c r="F25" s="13"/>
      <c r="G25" s="13"/>
      <c r="H25" s="13"/>
      <c r="I25" s="13"/>
      <c r="J25" s="14" t="s">
        <v>28</v>
      </c>
      <c r="K25" s="469">
        <f>3+5*($C$6-1)</f>
        <v>38</v>
      </c>
      <c r="L25" s="469">
        <f>4+5*($C$6-1)</f>
        <v>39</v>
      </c>
      <c r="M25" s="469">
        <f>5+5*($C$6-1)</f>
        <v>40</v>
      </c>
      <c r="O25" s="14" t="s">
        <v>28</v>
      </c>
      <c r="P25" s="14">
        <v>1</v>
      </c>
      <c r="Q25" s="14">
        <f>+P25+1</f>
        <v>2</v>
      </c>
      <c r="R25" s="14">
        <f t="shared" ref="R25:AD25" si="0">+Q25+1</f>
        <v>3</v>
      </c>
      <c r="S25" s="14">
        <f t="shared" si="0"/>
        <v>4</v>
      </c>
      <c r="T25" s="14">
        <f t="shared" si="0"/>
        <v>5</v>
      </c>
      <c r="U25" s="14">
        <f t="shared" si="0"/>
        <v>6</v>
      </c>
      <c r="V25" s="14">
        <f t="shared" si="0"/>
        <v>7</v>
      </c>
      <c r="W25" s="14">
        <f t="shared" si="0"/>
        <v>8</v>
      </c>
      <c r="X25" s="14">
        <f t="shared" si="0"/>
        <v>9</v>
      </c>
      <c r="Y25" s="14">
        <f t="shared" si="0"/>
        <v>10</v>
      </c>
      <c r="Z25" s="14">
        <f t="shared" si="0"/>
        <v>11</v>
      </c>
      <c r="AA25" s="14">
        <f t="shared" si="0"/>
        <v>12</v>
      </c>
      <c r="AB25" s="14">
        <f t="shared" si="0"/>
        <v>13</v>
      </c>
      <c r="AC25" s="14">
        <f t="shared" si="0"/>
        <v>14</v>
      </c>
      <c r="AD25" s="14">
        <f t="shared" si="0"/>
        <v>15</v>
      </c>
    </row>
    <row r="26" spans="1:51" x14ac:dyDescent="0.2">
      <c r="C26" s="13"/>
      <c r="D26" s="13"/>
      <c r="E26" s="13"/>
      <c r="F26" s="13"/>
      <c r="G26" s="13"/>
      <c r="H26" s="13"/>
      <c r="I26" s="13"/>
      <c r="J26" s="13"/>
      <c r="K26" s="13"/>
      <c r="L26" s="13"/>
      <c r="M26" s="13"/>
      <c r="N26" s="13"/>
      <c r="O26" s="13"/>
    </row>
    <row r="28" spans="1:51" ht="13.5" thickBot="1" x14ac:dyDescent="0.25">
      <c r="A28" s="12">
        <v>1</v>
      </c>
      <c r="B28" s="12" t="s">
        <v>1045</v>
      </c>
      <c r="J28" s="6" t="s">
        <v>1048</v>
      </c>
      <c r="K28" s="7"/>
      <c r="L28" s="7"/>
      <c r="M28" s="7"/>
      <c r="O28" s="157"/>
      <c r="P28" s="6" t="s">
        <v>1053</v>
      </c>
      <c r="Q28" s="7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G28" s="6" t="s">
        <v>1054</v>
      </c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/>
    </row>
    <row r="30" spans="1:51" ht="45.75" customHeight="1" x14ac:dyDescent="0.2">
      <c r="B30" s="8" t="s">
        <v>457</v>
      </c>
      <c r="C30" s="8" t="s">
        <v>458</v>
      </c>
      <c r="D30" s="8" t="s">
        <v>75</v>
      </c>
      <c r="E30" s="8" t="s">
        <v>457</v>
      </c>
      <c r="F30" s="8" t="s">
        <v>485</v>
      </c>
      <c r="G30" s="149" t="s">
        <v>1049</v>
      </c>
      <c r="H30" s="149" t="s">
        <v>1050</v>
      </c>
      <c r="I30" s="8"/>
      <c r="J30" s="8" t="s">
        <v>67</v>
      </c>
      <c r="K30" s="8" t="s">
        <v>26</v>
      </c>
      <c r="L30" s="8" t="s">
        <v>27</v>
      </c>
      <c r="M30" s="8" t="s">
        <v>352</v>
      </c>
      <c r="O30" s="8"/>
      <c r="P30" s="8" t="s">
        <v>11</v>
      </c>
      <c r="Q30" s="8" t="s">
        <v>12</v>
      </c>
      <c r="R30" s="8" t="s">
        <v>13</v>
      </c>
      <c r="S30" s="8" t="s">
        <v>14</v>
      </c>
      <c r="T30" s="8" t="s">
        <v>15</v>
      </c>
      <c r="U30" s="8" t="s">
        <v>16</v>
      </c>
      <c r="V30" s="8" t="s">
        <v>17</v>
      </c>
      <c r="W30" s="8" t="s">
        <v>18</v>
      </c>
      <c r="X30" s="8" t="s">
        <v>19</v>
      </c>
      <c r="Y30" s="8" t="s">
        <v>20</v>
      </c>
      <c r="Z30" s="8" t="s">
        <v>21</v>
      </c>
      <c r="AA30" s="8" t="s">
        <v>22</v>
      </c>
      <c r="AB30" s="8" t="s">
        <v>23</v>
      </c>
      <c r="AC30" s="8" t="s">
        <v>24</v>
      </c>
      <c r="AD30" s="8" t="s">
        <v>25</v>
      </c>
      <c r="AG30" s="8" t="s">
        <v>11</v>
      </c>
      <c r="AH30" s="8" t="s">
        <v>12</v>
      </c>
      <c r="AI30" s="8" t="s">
        <v>13</v>
      </c>
      <c r="AJ30" s="8" t="s">
        <v>14</v>
      </c>
      <c r="AK30" s="8" t="s">
        <v>15</v>
      </c>
      <c r="AL30" s="8" t="s">
        <v>16</v>
      </c>
      <c r="AM30" s="8" t="s">
        <v>17</v>
      </c>
      <c r="AN30" s="8" t="s">
        <v>18</v>
      </c>
      <c r="AO30" s="8" t="s">
        <v>19</v>
      </c>
      <c r="AP30" s="8" t="s">
        <v>20</v>
      </c>
      <c r="AQ30" s="8" t="s">
        <v>21</v>
      </c>
      <c r="AR30" s="8" t="s">
        <v>22</v>
      </c>
      <c r="AS30" s="8" t="s">
        <v>23</v>
      </c>
      <c r="AT30" s="8" t="s">
        <v>24</v>
      </c>
      <c r="AU30" s="8" t="s">
        <v>25</v>
      </c>
      <c r="AX30" s="240" t="s">
        <v>1056</v>
      </c>
    </row>
    <row r="31" spans="1:51" x14ac:dyDescent="0.2">
      <c r="B31" s="240">
        <v>1</v>
      </c>
      <c r="C31" s="240" t="s">
        <v>76</v>
      </c>
      <c r="D31" s="240" t="s">
        <v>77</v>
      </c>
      <c r="E31" s="240">
        <v>1</v>
      </c>
      <c r="F31" s="240" t="s">
        <v>33</v>
      </c>
      <c r="G31" s="240" t="s">
        <v>499</v>
      </c>
      <c r="H31" s="475">
        <f>IF(ISTEXT(VLOOKUP($C31,Exch!$D$11:$M$230,H$24,FALSE))=FALSE,VLOOKUP($C31,Exch!$D$11:$M$230,H$24,FALSE),VLOOKUP($C31,Exch!$D$11:$M$230,8,FALSE))</f>
        <v>1.25330694090271</v>
      </c>
      <c r="J31" s="240">
        <v>73</v>
      </c>
      <c r="K31" s="470">
        <f ca="1">1+INDEX(INDIRECT($K$24),$J31,K$25)</f>
        <v>1.03</v>
      </c>
      <c r="L31" s="470">
        <f ca="1">1+INDEX(INDIRECT($K$24),$J31,L$25)</f>
        <v>1.03</v>
      </c>
      <c r="M31" s="470">
        <f ca="1">1+INDEX(INDIRECT($K$24),$J31,M$25)</f>
        <v>1.03</v>
      </c>
      <c r="N31" s="162"/>
      <c r="O31" s="240" t="s">
        <v>76</v>
      </c>
      <c r="P31" s="478">
        <f ca="1">INDEX(INDIRECT($P$24),$B31,P$25) * $K31</f>
        <v>0.78494749207214098</v>
      </c>
      <c r="Q31" s="478">
        <f t="shared" ref="Q31:R46" ca="1" si="1">INDEX(INDIRECT($P$24),$B31,Q$25) * $K31</f>
        <v>1.1394399078466564</v>
      </c>
      <c r="R31" s="478">
        <f t="shared" ca="1" si="1"/>
        <v>1.8357642959751683</v>
      </c>
      <c r="S31" s="478">
        <f ca="1">INDEX(INDIRECT($P$24),$B31,S$25) * $L31</f>
        <v>1.8357642959751683</v>
      </c>
      <c r="T31" s="478">
        <f t="shared" ref="T31:W46" ca="1" si="2">INDEX(INDIRECT($P$24),$B31,T$25) * $L31</f>
        <v>1.8357642959751683</v>
      </c>
      <c r="U31" s="478">
        <f t="shared" ca="1" si="2"/>
        <v>1.8357642959751683</v>
      </c>
      <c r="V31" s="478">
        <f t="shared" ca="1" si="2"/>
        <v>1.8357642959751683</v>
      </c>
      <c r="W31" s="478">
        <f t="shared" ca="1" si="2"/>
        <v>1.8357642959751683</v>
      </c>
      <c r="X31" s="478">
        <f ca="1">INDEX(INDIRECT($P$24),$B31,X$25) * $M31</f>
        <v>4.5387160223214247</v>
      </c>
      <c r="Y31" s="478">
        <f t="shared" ref="Y31:AD46" ca="1" si="3">INDEX(INDIRECT($P$24),$B31,Y$25) * $M31</f>
        <v>4.5387160223214247</v>
      </c>
      <c r="Z31" s="478">
        <f t="shared" ca="1" si="3"/>
        <v>4.5387160223214247</v>
      </c>
      <c r="AA31" s="478">
        <f t="shared" ca="1" si="3"/>
        <v>4.5387160223214247</v>
      </c>
      <c r="AB31" s="478">
        <f t="shared" ca="1" si="3"/>
        <v>4.5387160223214247</v>
      </c>
      <c r="AC31" s="478">
        <f t="shared" ca="1" si="3"/>
        <v>4.5387160223214247</v>
      </c>
      <c r="AD31" s="478">
        <f t="shared" ca="1" si="3"/>
        <v>4.5387160223214247</v>
      </c>
      <c r="AE31" s="472"/>
      <c r="AF31" s="472" t="s">
        <v>76</v>
      </c>
      <c r="AG31" s="471">
        <f t="shared" ref="AG31:AU31" ca="1" si="4">ROUND(P31/$H31,$AH$24)</f>
        <v>0.62630108112799998</v>
      </c>
      <c r="AH31" s="471">
        <f t="shared" ca="1" si="4"/>
        <v>0.90914673066899998</v>
      </c>
      <c r="AI31" s="471">
        <f t="shared" ca="1" si="4"/>
        <v>1.4647363994110001</v>
      </c>
      <c r="AJ31" s="471">
        <f t="shared" ca="1" si="4"/>
        <v>1.4647363994110001</v>
      </c>
      <c r="AK31" s="471">
        <f t="shared" ca="1" si="4"/>
        <v>1.4647363994110001</v>
      </c>
      <c r="AL31" s="471">
        <f t="shared" ca="1" si="4"/>
        <v>1.4647363994110001</v>
      </c>
      <c r="AM31" s="471">
        <f t="shared" ca="1" si="4"/>
        <v>1.4647363994110001</v>
      </c>
      <c r="AN31" s="471">
        <f t="shared" ca="1" si="4"/>
        <v>1.4647363994110001</v>
      </c>
      <c r="AO31" s="471">
        <f t="shared" ca="1" si="4"/>
        <v>3.621392233775</v>
      </c>
      <c r="AP31" s="471">
        <f t="shared" ca="1" si="4"/>
        <v>3.621392233775</v>
      </c>
      <c r="AQ31" s="471">
        <f t="shared" ca="1" si="4"/>
        <v>3.621392233775</v>
      </c>
      <c r="AR31" s="471">
        <f t="shared" ca="1" si="4"/>
        <v>3.621392233775</v>
      </c>
      <c r="AS31" s="471">
        <f t="shared" ca="1" si="4"/>
        <v>3.621392233775</v>
      </c>
      <c r="AT31" s="471">
        <f t="shared" ca="1" si="4"/>
        <v>3.621392233775</v>
      </c>
      <c r="AU31" s="471">
        <f t="shared" ca="1" si="4"/>
        <v>3.621392233775</v>
      </c>
      <c r="AW31" s="472">
        <v>32.210316000000006</v>
      </c>
      <c r="AX31" s="473">
        <f ca="1">SUM(AG31:AU31)</f>
        <v>35.673611844688004</v>
      </c>
      <c r="AY31" s="258">
        <f ca="1">+AW31-AX31</f>
        <v>-3.4632958446879982</v>
      </c>
    </row>
    <row r="32" spans="1:51" x14ac:dyDescent="0.2">
      <c r="B32" s="240">
        <v>2</v>
      </c>
      <c r="C32" s="240" t="s">
        <v>78</v>
      </c>
      <c r="D32" s="240" t="s">
        <v>79</v>
      </c>
      <c r="E32" s="240">
        <v>2</v>
      </c>
      <c r="F32" s="240" t="s">
        <v>33</v>
      </c>
      <c r="G32" s="240" t="s">
        <v>501</v>
      </c>
      <c r="H32" s="475">
        <f>IF(ISTEXT(VLOOKUP($C32,Exch!$D$11:$M$230,H$24,FALSE))=FALSE,VLOOKUP($C32,Exch!$D$11:$M$230,H$24,FALSE),VLOOKUP($C32,Exch!$D$11:$M$230,8,FALSE))</f>
        <v>1.8925985126148825</v>
      </c>
      <c r="J32" s="240">
        <v>73</v>
      </c>
      <c r="K32" s="470">
        <f t="shared" ref="K32:M62" ca="1" si="5">1+INDEX(INDIRECT($K$24),$J32,K$25)</f>
        <v>1.03</v>
      </c>
      <c r="L32" s="470">
        <f t="shared" ca="1" si="5"/>
        <v>1.03</v>
      </c>
      <c r="M32" s="470">
        <f t="shared" ca="1" si="5"/>
        <v>1.03</v>
      </c>
      <c r="N32" s="162"/>
      <c r="O32" s="240" t="s">
        <v>78</v>
      </c>
      <c r="P32" s="478">
        <f t="shared" ref="P32:R62" ca="1" si="6">INDEX(INDIRECT($P$24),$B32,P$25) * $K32</f>
        <v>0.88623103943628823</v>
      </c>
      <c r="Q32" s="478">
        <f t="shared" ca="1" si="1"/>
        <v>0.88623103943628823</v>
      </c>
      <c r="R32" s="478">
        <f t="shared" ca="1" si="1"/>
        <v>0.88623103943628823</v>
      </c>
      <c r="S32" s="478">
        <f t="shared" ref="S32:W62" ca="1" si="7">INDEX(INDIRECT($P$24),$B32,S$25) * $L32</f>
        <v>1.7724620788725765</v>
      </c>
      <c r="T32" s="478">
        <f t="shared" ca="1" si="2"/>
        <v>1.7724620788725765</v>
      </c>
      <c r="U32" s="478">
        <f t="shared" ca="1" si="2"/>
        <v>1.7724620788725765</v>
      </c>
      <c r="V32" s="478">
        <f t="shared" ca="1" si="2"/>
        <v>2.658693118308864</v>
      </c>
      <c r="W32" s="478">
        <f t="shared" ca="1" si="2"/>
        <v>4.4311551971814405</v>
      </c>
      <c r="X32" s="478">
        <f t="shared" ref="X32:AD62" ca="1" si="8">INDEX(INDIRECT($P$24),$B32,X$25) * $M32</f>
        <v>8.5996724633458577</v>
      </c>
      <c r="Y32" s="478">
        <f t="shared" ca="1" si="3"/>
        <v>8.5996724633458577</v>
      </c>
      <c r="Z32" s="478">
        <f t="shared" ca="1" si="3"/>
        <v>8.5996724633458577</v>
      </c>
      <c r="AA32" s="478">
        <f t="shared" ca="1" si="3"/>
        <v>8.5996724633458577</v>
      </c>
      <c r="AB32" s="478">
        <f t="shared" ca="1" si="3"/>
        <v>8.5996724633458577</v>
      </c>
      <c r="AC32" s="478">
        <f t="shared" ca="1" si="3"/>
        <v>16.12438586877348</v>
      </c>
      <c r="AD32" s="478">
        <f t="shared" ca="1" si="3"/>
        <v>17.378504769678084</v>
      </c>
      <c r="AE32" s="472"/>
      <c r="AF32" s="472" t="s">
        <v>78</v>
      </c>
      <c r="AG32" s="471">
        <f t="shared" ref="AG32:AG62" ca="1" si="9">ROUND(P32/$H32,$AH$24)</f>
        <v>0.46826151110699998</v>
      </c>
      <c r="AH32" s="471">
        <f t="shared" ref="AH32:AH62" ca="1" si="10">ROUND(Q32/$H32,$AH$24)</f>
        <v>0.46826151110699998</v>
      </c>
      <c r="AI32" s="471">
        <f t="shared" ref="AI32:AI62" ca="1" si="11">ROUND(R32/$H32,$AH$24)</f>
        <v>0.46826151110699998</v>
      </c>
      <c r="AJ32" s="471">
        <f t="shared" ref="AJ32:AJ62" ca="1" si="12">ROUND(S32/$H32,$AH$24)</f>
        <v>0.93652302221399997</v>
      </c>
      <c r="AK32" s="471">
        <f t="shared" ref="AK32:AK62" ca="1" si="13">ROUND(T32/$H32,$AH$24)</f>
        <v>0.93652302221399997</v>
      </c>
      <c r="AL32" s="471">
        <f t="shared" ref="AL32:AL62" ca="1" si="14">ROUND(U32/$H32,$AH$24)</f>
        <v>0.93652302221399997</v>
      </c>
      <c r="AM32" s="471">
        <f t="shared" ref="AM32:AM62" ca="1" si="15">ROUND(V32/$H32,$AH$24)</f>
        <v>1.4047845333219999</v>
      </c>
      <c r="AN32" s="471">
        <f t="shared" ref="AN32:AN62" ca="1" si="16">ROUND(W32/$H32,$AH$24)</f>
        <v>2.3413075555359999</v>
      </c>
      <c r="AO32" s="471">
        <f t="shared" ref="AO32:AO62" ca="1" si="17">ROUND(X32/$H32,$AH$24)</f>
        <v>4.5438440356080001</v>
      </c>
      <c r="AP32" s="471">
        <f t="shared" ref="AP32:AP62" ca="1" si="18">ROUND(Y32/$H32,$AH$24)</f>
        <v>4.5438440356080001</v>
      </c>
      <c r="AQ32" s="471">
        <f t="shared" ref="AQ32:AQ62" ca="1" si="19">ROUND(Z32/$H32,$AH$24)</f>
        <v>4.5438440356080001</v>
      </c>
      <c r="AR32" s="471">
        <f t="shared" ref="AR32:AR62" ca="1" si="20">ROUND(AA32/$H32,$AH$24)</f>
        <v>4.5438440356080001</v>
      </c>
      <c r="AS32" s="471">
        <f t="shared" ref="AS32:AS62" ca="1" si="21">ROUND(AB32/$H32,$AH$24)</f>
        <v>4.5438440356080001</v>
      </c>
      <c r="AT32" s="471">
        <f t="shared" ref="AT32:AT62" ca="1" si="22">ROUND(AC32/$H32,$AH$24)</f>
        <v>8.5197075667649997</v>
      </c>
      <c r="AU32" s="471">
        <f t="shared" ref="AU32:AU62" ca="1" si="23">ROUND(AD32/$H32,$AH$24)</f>
        <v>9.1823514886250006</v>
      </c>
      <c r="AW32" s="472">
        <v>46.193457999999993</v>
      </c>
      <c r="AX32" s="473">
        <f t="shared" ref="AX32:AX62" ca="1" si="24">SUM(AG32:AU32)</f>
        <v>48.381724922251003</v>
      </c>
      <c r="AY32" s="258">
        <f t="shared" ref="AY32:AY62" ca="1" si="25">+AW32-AX32</f>
        <v>-2.1882669222510103</v>
      </c>
    </row>
    <row r="33" spans="2:51" x14ac:dyDescent="0.2">
      <c r="B33" s="240">
        <v>3</v>
      </c>
      <c r="C33" s="240" t="s">
        <v>80</v>
      </c>
      <c r="D33" s="240" t="s">
        <v>81</v>
      </c>
      <c r="E33" s="240">
        <v>3</v>
      </c>
      <c r="F33" s="240" t="s">
        <v>33</v>
      </c>
      <c r="G33" s="240" t="s">
        <v>499</v>
      </c>
      <c r="H33" s="475">
        <f>IF(ISTEXT(VLOOKUP($C33,Exch!$D$11:$M$230,H$24,FALSE))=FALSE,VLOOKUP($C33,Exch!$D$11:$M$230,H$24,FALSE),VLOOKUP($C33,Exch!$D$11:$M$230,8,FALSE))</f>
        <v>1.25330694090271</v>
      </c>
      <c r="J33" s="240">
        <v>73</v>
      </c>
      <c r="K33" s="470">
        <f t="shared" ca="1" si="5"/>
        <v>1.03</v>
      </c>
      <c r="L33" s="470">
        <f t="shared" ca="1" si="5"/>
        <v>1.03</v>
      </c>
      <c r="M33" s="470">
        <f t="shared" ca="1" si="5"/>
        <v>1.03</v>
      </c>
      <c r="N33" s="162"/>
      <c r="O33" s="240" t="s">
        <v>80</v>
      </c>
      <c r="P33" s="478">
        <f t="shared" ca="1" si="6"/>
        <v>0.97485414337991705</v>
      </c>
      <c r="Q33" s="478">
        <f t="shared" ca="1" si="1"/>
        <v>0.97485414337991705</v>
      </c>
      <c r="R33" s="478">
        <f t="shared" ca="1" si="1"/>
        <v>1.9497082867598341</v>
      </c>
      <c r="S33" s="478">
        <f t="shared" ca="1" si="7"/>
        <v>1.9497082867598341</v>
      </c>
      <c r="T33" s="478">
        <f t="shared" ca="1" si="2"/>
        <v>1.9497082867598341</v>
      </c>
      <c r="U33" s="478">
        <f t="shared" ca="1" si="2"/>
        <v>1.9497082867598341</v>
      </c>
      <c r="V33" s="478">
        <f t="shared" ca="1" si="2"/>
        <v>2.9245624301397513</v>
      </c>
      <c r="W33" s="478">
        <f t="shared" ca="1" si="2"/>
        <v>4.8742707168995851</v>
      </c>
      <c r="X33" s="478">
        <f t="shared" ca="1" si="8"/>
        <v>1.8393743879934195</v>
      </c>
      <c r="Y33" s="478">
        <f t="shared" ca="1" si="3"/>
        <v>1.8393743879934195</v>
      </c>
      <c r="Z33" s="478">
        <f t="shared" ca="1" si="3"/>
        <v>1.8393743879934195</v>
      </c>
      <c r="AA33" s="478">
        <f t="shared" ca="1" si="3"/>
        <v>2.7590615819901294</v>
      </c>
      <c r="AB33" s="478">
        <f t="shared" ca="1" si="3"/>
        <v>4.5984359699835489</v>
      </c>
      <c r="AC33" s="478">
        <f t="shared" ca="1" si="3"/>
        <v>4.5984359699835489</v>
      </c>
      <c r="AD33" s="478">
        <f t="shared" ca="1" si="3"/>
        <v>6.4378103579769679</v>
      </c>
      <c r="AE33" s="472"/>
      <c r="AF33" s="472" t="s">
        <v>80</v>
      </c>
      <c r="AG33" s="471">
        <f t="shared" ca="1" si="9"/>
        <v>0.77782553623899997</v>
      </c>
      <c r="AH33" s="471">
        <f t="shared" ca="1" si="10"/>
        <v>0.77782553623899997</v>
      </c>
      <c r="AI33" s="471">
        <f t="shared" ca="1" si="11"/>
        <v>1.5556510724779999</v>
      </c>
      <c r="AJ33" s="471">
        <f t="shared" ca="1" si="12"/>
        <v>1.5556510724779999</v>
      </c>
      <c r="AK33" s="471">
        <f t="shared" ca="1" si="13"/>
        <v>1.5556510724779999</v>
      </c>
      <c r="AL33" s="471">
        <f t="shared" ca="1" si="14"/>
        <v>1.5556510724779999</v>
      </c>
      <c r="AM33" s="471">
        <f t="shared" ca="1" si="15"/>
        <v>2.333476608717</v>
      </c>
      <c r="AN33" s="471">
        <f t="shared" ca="1" si="16"/>
        <v>3.8891276811959998</v>
      </c>
      <c r="AO33" s="471">
        <f t="shared" ca="1" si="17"/>
        <v>1.467616852635</v>
      </c>
      <c r="AP33" s="471">
        <f t="shared" ca="1" si="18"/>
        <v>1.467616852635</v>
      </c>
      <c r="AQ33" s="471">
        <f t="shared" ca="1" si="19"/>
        <v>1.467616852635</v>
      </c>
      <c r="AR33" s="471">
        <f t="shared" ca="1" si="20"/>
        <v>2.2014252789530002</v>
      </c>
      <c r="AS33" s="471">
        <f t="shared" ca="1" si="21"/>
        <v>3.6690421315880002</v>
      </c>
      <c r="AT33" s="471">
        <f t="shared" ca="1" si="22"/>
        <v>3.6690421315880002</v>
      </c>
      <c r="AU33" s="471">
        <f t="shared" ca="1" si="23"/>
        <v>5.1366589842229997</v>
      </c>
      <c r="AW33" s="472">
        <v>29.714248000000005</v>
      </c>
      <c r="AX33" s="473">
        <f t="shared" ca="1" si="24"/>
        <v>33.079878736559998</v>
      </c>
      <c r="AY33" s="258">
        <f t="shared" ca="1" si="25"/>
        <v>-3.3656307365599929</v>
      </c>
    </row>
    <row r="34" spans="2:51" x14ac:dyDescent="0.2">
      <c r="B34" s="240">
        <v>4</v>
      </c>
      <c r="C34" s="240" t="s">
        <v>82</v>
      </c>
      <c r="D34" s="240" t="s">
        <v>83</v>
      </c>
      <c r="E34" s="240">
        <v>4</v>
      </c>
      <c r="F34" s="240" t="s">
        <v>33</v>
      </c>
      <c r="G34" s="240" t="s">
        <v>502</v>
      </c>
      <c r="H34" s="475">
        <f>IF(ISTEXT(VLOOKUP($C34,Exch!$D$11:$M$230,H$24,FALSE))=FALSE,VLOOKUP($C34,Exch!$D$11:$M$230,H$24,FALSE),VLOOKUP($C34,Exch!$D$11:$M$230,8,FALSE))</f>
        <v>1.854419338</v>
      </c>
      <c r="J34" s="240">
        <v>73</v>
      </c>
      <c r="K34" s="470">
        <f t="shared" ca="1" si="5"/>
        <v>1.03</v>
      </c>
      <c r="L34" s="470">
        <f t="shared" ca="1" si="5"/>
        <v>1.03</v>
      </c>
      <c r="M34" s="470">
        <f t="shared" ca="1" si="5"/>
        <v>1.03</v>
      </c>
      <c r="N34" s="162"/>
      <c r="O34" s="240" t="s">
        <v>82</v>
      </c>
      <c r="P34" s="478">
        <f t="shared" ca="1" si="6"/>
        <v>1.329346559154432</v>
      </c>
      <c r="Q34" s="478">
        <f t="shared" ca="1" si="1"/>
        <v>1.5952158709853186</v>
      </c>
      <c r="R34" s="478">
        <f t="shared" ca="1" si="1"/>
        <v>2.3928238064779781</v>
      </c>
      <c r="S34" s="478">
        <f t="shared" ca="1" si="7"/>
        <v>1.329346559154432</v>
      </c>
      <c r="T34" s="478">
        <f t="shared" ca="1" si="2"/>
        <v>1.5952158709853186</v>
      </c>
      <c r="U34" s="478">
        <f t="shared" ca="1" si="2"/>
        <v>2.3928238064779781</v>
      </c>
      <c r="V34" s="478">
        <f t="shared" ca="1" si="2"/>
        <v>3.9215723495055754</v>
      </c>
      <c r="W34" s="478">
        <f t="shared" ca="1" si="2"/>
        <v>6.2479288280258327</v>
      </c>
      <c r="X34" s="478">
        <f t="shared" ca="1" si="8"/>
        <v>1.2541189009046045</v>
      </c>
      <c r="Y34" s="478">
        <f t="shared" ca="1" si="3"/>
        <v>1.5049426810855251</v>
      </c>
      <c r="Z34" s="478">
        <f t="shared" ca="1" si="3"/>
        <v>2.2574140216282874</v>
      </c>
      <c r="AA34" s="478">
        <f t="shared" ca="1" si="3"/>
        <v>3.6996507576685822</v>
      </c>
      <c r="AB34" s="478">
        <f t="shared" ca="1" si="3"/>
        <v>5.8943588342516398</v>
      </c>
      <c r="AC34" s="478">
        <f t="shared" ca="1" si="3"/>
        <v>6.3333004495682514</v>
      </c>
      <c r="AD34" s="478">
        <f t="shared" ca="1" si="3"/>
        <v>6.3333004495682514</v>
      </c>
      <c r="AE34" s="472"/>
      <c r="AF34" s="472" t="s">
        <v>82</v>
      </c>
      <c r="AG34" s="471">
        <f t="shared" ca="1" si="9"/>
        <v>0.716853266095</v>
      </c>
      <c r="AH34" s="471">
        <f t="shared" ca="1" si="10"/>
        <v>0.860223919314</v>
      </c>
      <c r="AI34" s="471">
        <f t="shared" ca="1" si="11"/>
        <v>1.2903358789699999</v>
      </c>
      <c r="AJ34" s="471">
        <f t="shared" ca="1" si="12"/>
        <v>0.716853266095</v>
      </c>
      <c r="AK34" s="471">
        <f t="shared" ca="1" si="13"/>
        <v>0.860223919314</v>
      </c>
      <c r="AL34" s="471">
        <f t="shared" ca="1" si="14"/>
        <v>1.2903358789699999</v>
      </c>
      <c r="AM34" s="471">
        <f t="shared" ca="1" si="15"/>
        <v>2.1147171349790002</v>
      </c>
      <c r="AN34" s="471">
        <f t="shared" ca="1" si="16"/>
        <v>3.369210350645</v>
      </c>
      <c r="AO34" s="471">
        <f t="shared" ca="1" si="17"/>
        <v>0.67628657402699999</v>
      </c>
      <c r="AP34" s="471">
        <f t="shared" ca="1" si="18"/>
        <v>0.81154388883200002</v>
      </c>
      <c r="AQ34" s="471">
        <f t="shared" ca="1" si="19"/>
        <v>1.2173158332480001</v>
      </c>
      <c r="AR34" s="471">
        <f t="shared" ca="1" si="20"/>
        <v>1.9950453933779999</v>
      </c>
      <c r="AS34" s="471">
        <f t="shared" ca="1" si="21"/>
        <v>3.178546897925</v>
      </c>
      <c r="AT34" s="471">
        <f t="shared" ca="1" si="22"/>
        <v>3.4152471988339999</v>
      </c>
      <c r="AU34" s="471">
        <f t="shared" ca="1" si="23"/>
        <v>3.4152471988339999</v>
      </c>
      <c r="AW34" s="472">
        <v>24.349926000000004</v>
      </c>
      <c r="AX34" s="473">
        <f t="shared" ca="1" si="24"/>
        <v>25.927986599459995</v>
      </c>
      <c r="AY34" s="258">
        <f t="shared" ca="1" si="25"/>
        <v>-1.5780605994599917</v>
      </c>
    </row>
    <row r="35" spans="2:51" x14ac:dyDescent="0.2">
      <c r="B35" s="240">
        <v>5</v>
      </c>
      <c r="C35" s="240" t="s">
        <v>84</v>
      </c>
      <c r="D35" s="240" t="s">
        <v>85</v>
      </c>
      <c r="E35" s="240">
        <v>5</v>
      </c>
      <c r="F35" s="240" t="s">
        <v>33</v>
      </c>
      <c r="G35" s="240" t="s">
        <v>503</v>
      </c>
      <c r="H35" s="475">
        <f>IF(ISTEXT(VLOOKUP($C35,Exch!$D$11:$M$230,H$24,FALSE))=FALSE,VLOOKUP($C35,Exch!$D$11:$M$230,H$24,FALSE),VLOOKUP($C35,Exch!$D$11:$M$230,8,FALSE))</f>
        <v>1.377737472</v>
      </c>
      <c r="J35" s="240">
        <v>73</v>
      </c>
      <c r="K35" s="470">
        <f t="shared" ca="1" si="5"/>
        <v>1.03</v>
      </c>
      <c r="L35" s="470">
        <f t="shared" ca="1" si="5"/>
        <v>1.03</v>
      </c>
      <c r="M35" s="470">
        <f t="shared" ca="1" si="5"/>
        <v>1.03</v>
      </c>
      <c r="N35" s="162"/>
      <c r="O35" s="240" t="s">
        <v>84</v>
      </c>
      <c r="P35" s="478">
        <f t="shared" ca="1" si="6"/>
        <v>1.2660443420518404</v>
      </c>
      <c r="Q35" s="478">
        <f t="shared" ca="1" si="1"/>
        <v>1.2660443420518404</v>
      </c>
      <c r="R35" s="478">
        <f t="shared" ca="1" si="1"/>
        <v>1.2660443420518404</v>
      </c>
      <c r="S35" s="478">
        <f t="shared" ca="1" si="7"/>
        <v>2.5320886841036807</v>
      </c>
      <c r="T35" s="478">
        <f t="shared" ca="1" si="2"/>
        <v>2.5320886841036807</v>
      </c>
      <c r="U35" s="478">
        <f t="shared" ca="1" si="2"/>
        <v>2.5320886841036807</v>
      </c>
      <c r="V35" s="478">
        <f t="shared" ca="1" si="2"/>
        <v>2.5320886841036807</v>
      </c>
      <c r="W35" s="478">
        <f t="shared" ca="1" si="2"/>
        <v>2.5320886841036807</v>
      </c>
      <c r="X35" s="478">
        <f t="shared" ca="1" si="8"/>
        <v>10.749590579182321</v>
      </c>
      <c r="Y35" s="478">
        <f t="shared" ca="1" si="3"/>
        <v>10.749590579182321</v>
      </c>
      <c r="Z35" s="478">
        <f t="shared" ca="1" si="3"/>
        <v>10.749590579182321</v>
      </c>
      <c r="AA35" s="478">
        <f t="shared" ca="1" si="3"/>
        <v>10.749590579182321</v>
      </c>
      <c r="AB35" s="478">
        <f t="shared" ca="1" si="3"/>
        <v>10.749590579182321</v>
      </c>
      <c r="AC35" s="478">
        <f t="shared" ca="1" si="3"/>
        <v>10.749590579182321</v>
      </c>
      <c r="AD35" s="478">
        <f t="shared" ca="1" si="3"/>
        <v>10.749590579182321</v>
      </c>
      <c r="AE35" s="472"/>
      <c r="AF35" s="472" t="s">
        <v>84</v>
      </c>
      <c r="AG35" s="471">
        <f t="shared" ca="1" si="9"/>
        <v>0.91893003404600004</v>
      </c>
      <c r="AH35" s="471">
        <f t="shared" ca="1" si="10"/>
        <v>0.91893003404600004</v>
      </c>
      <c r="AI35" s="471">
        <f t="shared" ca="1" si="11"/>
        <v>0.91893003404600004</v>
      </c>
      <c r="AJ35" s="471">
        <f t="shared" ca="1" si="12"/>
        <v>1.837860068093</v>
      </c>
      <c r="AK35" s="471">
        <f t="shared" ca="1" si="13"/>
        <v>1.837860068093</v>
      </c>
      <c r="AL35" s="471">
        <f t="shared" ca="1" si="14"/>
        <v>1.837860068093</v>
      </c>
      <c r="AM35" s="471">
        <f t="shared" ca="1" si="15"/>
        <v>1.837860068093</v>
      </c>
      <c r="AN35" s="471">
        <f t="shared" ca="1" si="16"/>
        <v>1.837860068093</v>
      </c>
      <c r="AO35" s="471">
        <f t="shared" ca="1" si="17"/>
        <v>7.802350446038</v>
      </c>
      <c r="AP35" s="471">
        <f t="shared" ca="1" si="18"/>
        <v>7.802350446038</v>
      </c>
      <c r="AQ35" s="471">
        <f t="shared" ca="1" si="19"/>
        <v>7.802350446038</v>
      </c>
      <c r="AR35" s="471">
        <f t="shared" ca="1" si="20"/>
        <v>7.802350446038</v>
      </c>
      <c r="AS35" s="471">
        <f t="shared" ca="1" si="21"/>
        <v>7.802350446038</v>
      </c>
      <c r="AT35" s="471">
        <f t="shared" ca="1" si="22"/>
        <v>7.802350446038</v>
      </c>
      <c r="AU35" s="471">
        <f t="shared" ca="1" si="23"/>
        <v>7.802350446038</v>
      </c>
      <c r="AW35" s="472">
        <v>55.221137999999996</v>
      </c>
      <c r="AX35" s="473">
        <f t="shared" ca="1" si="24"/>
        <v>66.562543564868989</v>
      </c>
      <c r="AY35" s="258">
        <f t="shared" ca="1" si="25"/>
        <v>-11.341405564868992</v>
      </c>
    </row>
    <row r="36" spans="2:51" x14ac:dyDescent="0.2">
      <c r="B36" s="240">
        <v>6</v>
      </c>
      <c r="C36" s="240" t="s">
        <v>86</v>
      </c>
      <c r="D36" s="240" t="s">
        <v>87</v>
      </c>
      <c r="E36" s="240">
        <v>6</v>
      </c>
      <c r="F36" s="240" t="s">
        <v>33</v>
      </c>
      <c r="G36" s="240" t="s">
        <v>499</v>
      </c>
      <c r="H36" s="475">
        <f>IF(ISTEXT(VLOOKUP($C36,Exch!$D$11:$M$230,H$24,FALSE))=FALSE,VLOOKUP($C36,Exch!$D$11:$M$230,H$24,FALSE),VLOOKUP($C36,Exch!$D$11:$M$230,8,FALSE))</f>
        <v>1.25330694090271</v>
      </c>
      <c r="J36" s="240">
        <v>73</v>
      </c>
      <c r="K36" s="470">
        <f t="shared" ca="1" si="5"/>
        <v>1.03</v>
      </c>
      <c r="L36" s="470">
        <f t="shared" ca="1" si="5"/>
        <v>1.03</v>
      </c>
      <c r="M36" s="470">
        <f t="shared" ca="1" si="5"/>
        <v>1.03</v>
      </c>
      <c r="N36" s="162"/>
      <c r="O36" s="240" t="s">
        <v>86</v>
      </c>
      <c r="P36" s="478">
        <f t="shared" ca="1" si="6"/>
        <v>0.7649089</v>
      </c>
      <c r="Q36" s="478">
        <f t="shared" ca="1" si="1"/>
        <v>0.92881795</v>
      </c>
      <c r="R36" s="478">
        <f t="shared" ca="1" si="1"/>
        <v>1.58445415</v>
      </c>
      <c r="S36" s="478">
        <f t="shared" ca="1" si="7"/>
        <v>1.58445415</v>
      </c>
      <c r="T36" s="478">
        <f t="shared" ca="1" si="2"/>
        <v>1.58445415</v>
      </c>
      <c r="U36" s="478">
        <f t="shared" ca="1" si="2"/>
        <v>1.58445415</v>
      </c>
      <c r="V36" s="478">
        <f t="shared" ca="1" si="2"/>
        <v>1.58445415</v>
      </c>
      <c r="W36" s="478">
        <f t="shared" ca="1" si="2"/>
        <v>1.58445415</v>
      </c>
      <c r="X36" s="478">
        <f t="shared" ca="1" si="8"/>
        <v>2.8410902000000005</v>
      </c>
      <c r="Y36" s="478">
        <f t="shared" ca="1" si="3"/>
        <v>2.8410902000000005</v>
      </c>
      <c r="Z36" s="478">
        <f t="shared" ca="1" si="3"/>
        <v>2.8410902000000005</v>
      </c>
      <c r="AA36" s="478">
        <f t="shared" ca="1" si="3"/>
        <v>2.8410902000000005</v>
      </c>
      <c r="AB36" s="478">
        <f t="shared" ca="1" si="3"/>
        <v>5.2450896</v>
      </c>
      <c r="AC36" s="478">
        <f t="shared" ca="1" si="3"/>
        <v>5.2450896</v>
      </c>
      <c r="AD36" s="478">
        <f t="shared" ca="1" si="3"/>
        <v>5.2450896</v>
      </c>
      <c r="AE36" s="472"/>
      <c r="AF36" s="472" t="s">
        <v>86</v>
      </c>
      <c r="AG36" s="471">
        <f t="shared" ca="1" si="9"/>
        <v>0.61031250608800003</v>
      </c>
      <c r="AH36" s="471">
        <f t="shared" ca="1" si="10"/>
        <v>0.74109375739299999</v>
      </c>
      <c r="AI36" s="471">
        <f t="shared" ca="1" si="11"/>
        <v>1.264218762611</v>
      </c>
      <c r="AJ36" s="471">
        <f t="shared" ca="1" si="12"/>
        <v>1.264218762611</v>
      </c>
      <c r="AK36" s="471">
        <f t="shared" ca="1" si="13"/>
        <v>1.264218762611</v>
      </c>
      <c r="AL36" s="471">
        <f t="shared" ca="1" si="14"/>
        <v>1.264218762611</v>
      </c>
      <c r="AM36" s="471">
        <f t="shared" ca="1" si="15"/>
        <v>1.264218762611</v>
      </c>
      <c r="AN36" s="471">
        <f t="shared" ca="1" si="16"/>
        <v>1.264218762611</v>
      </c>
      <c r="AO36" s="471">
        <f t="shared" ca="1" si="17"/>
        <v>2.2668750226130001</v>
      </c>
      <c r="AP36" s="471">
        <f t="shared" ca="1" si="18"/>
        <v>2.2668750226130001</v>
      </c>
      <c r="AQ36" s="471">
        <f t="shared" ca="1" si="19"/>
        <v>2.2668750226130001</v>
      </c>
      <c r="AR36" s="471">
        <f t="shared" ca="1" si="20"/>
        <v>2.2668750226130001</v>
      </c>
      <c r="AS36" s="471">
        <f t="shared" ca="1" si="21"/>
        <v>4.1850000417470001</v>
      </c>
      <c r="AT36" s="471">
        <f t="shared" ca="1" si="22"/>
        <v>4.1850000417470001</v>
      </c>
      <c r="AU36" s="471">
        <f t="shared" ca="1" si="23"/>
        <v>4.1850000417470001</v>
      </c>
      <c r="AW36" s="472">
        <v>29.40834000000001</v>
      </c>
      <c r="AX36" s="473">
        <f t="shared" ca="1" si="24"/>
        <v>30.559219054839996</v>
      </c>
      <c r="AY36" s="258">
        <f t="shared" ca="1" si="25"/>
        <v>-1.1508790548399865</v>
      </c>
    </row>
    <row r="37" spans="2:51" x14ac:dyDescent="0.2">
      <c r="B37" s="240">
        <v>7</v>
      </c>
      <c r="C37" s="240" t="s">
        <v>88</v>
      </c>
      <c r="D37" s="240" t="s">
        <v>89</v>
      </c>
      <c r="E37" s="240">
        <v>7</v>
      </c>
      <c r="F37" s="240" t="s">
        <v>33</v>
      </c>
      <c r="G37" s="240" t="s">
        <v>504</v>
      </c>
      <c r="H37" s="475">
        <f>IF(ISTEXT(VLOOKUP($C37,Exch!$D$11:$M$230,H$24,FALSE))=FALSE,VLOOKUP($C37,Exch!$D$11:$M$230,H$24,FALSE),VLOOKUP($C37,Exch!$D$11:$M$230,8,FALSE))</f>
        <v>9.3415479917499997</v>
      </c>
      <c r="J37" s="240">
        <v>73</v>
      </c>
      <c r="K37" s="470">
        <f t="shared" ca="1" si="5"/>
        <v>1.03</v>
      </c>
      <c r="L37" s="470">
        <f t="shared" ca="1" si="5"/>
        <v>1.03</v>
      </c>
      <c r="M37" s="470">
        <f t="shared" ca="1" si="5"/>
        <v>1.03</v>
      </c>
      <c r="N37" s="162"/>
      <c r="O37" s="240" t="s">
        <v>88</v>
      </c>
      <c r="P37" s="478">
        <f t="shared" ca="1" si="6"/>
        <v>11.394399078466561</v>
      </c>
      <c r="Q37" s="478">
        <f t="shared" ca="1" si="1"/>
        <v>11.394399078466561</v>
      </c>
      <c r="R37" s="478">
        <f t="shared" ca="1" si="1"/>
        <v>22.788798156933122</v>
      </c>
      <c r="S37" s="478">
        <f t="shared" ca="1" si="7"/>
        <v>11.394399078466561</v>
      </c>
      <c r="T37" s="478">
        <f t="shared" ca="1" si="2"/>
        <v>11.394399078466561</v>
      </c>
      <c r="U37" s="478">
        <f t="shared" ca="1" si="2"/>
        <v>22.788798156933122</v>
      </c>
      <c r="V37" s="478">
        <f t="shared" ca="1" si="2"/>
        <v>35.449241577451524</v>
      </c>
      <c r="W37" s="478">
        <f t="shared" ca="1" si="2"/>
        <v>48.742707168995857</v>
      </c>
      <c r="X37" s="478">
        <f t="shared" ca="1" si="8"/>
        <v>10.749590579182321</v>
      </c>
      <c r="Y37" s="478">
        <f t="shared" ca="1" si="3"/>
        <v>10.749590579182321</v>
      </c>
      <c r="Z37" s="478">
        <f t="shared" ca="1" si="3"/>
        <v>21.499181158364642</v>
      </c>
      <c r="AA37" s="478">
        <f t="shared" ca="1" si="3"/>
        <v>33.443170690789444</v>
      </c>
      <c r="AB37" s="478">
        <f t="shared" ca="1" si="3"/>
        <v>45.984359699835494</v>
      </c>
      <c r="AC37" s="478">
        <f t="shared" ca="1" si="3"/>
        <v>58.525548708881537</v>
      </c>
      <c r="AD37" s="478">
        <f t="shared" ca="1" si="3"/>
        <v>71.663937194548822</v>
      </c>
      <c r="AE37" s="472"/>
      <c r="AF37" s="472" t="s">
        <v>88</v>
      </c>
      <c r="AG37" s="471">
        <f t="shared" ca="1" si="9"/>
        <v>1.219754915195</v>
      </c>
      <c r="AH37" s="471">
        <f t="shared" ca="1" si="10"/>
        <v>1.219754915195</v>
      </c>
      <c r="AI37" s="471">
        <f t="shared" ca="1" si="11"/>
        <v>2.43950983039</v>
      </c>
      <c r="AJ37" s="471">
        <f t="shared" ca="1" si="12"/>
        <v>1.219754915195</v>
      </c>
      <c r="AK37" s="471">
        <f t="shared" ca="1" si="13"/>
        <v>1.219754915195</v>
      </c>
      <c r="AL37" s="471">
        <f t="shared" ca="1" si="14"/>
        <v>2.43950983039</v>
      </c>
      <c r="AM37" s="471">
        <f t="shared" ca="1" si="15"/>
        <v>3.7947930694949998</v>
      </c>
      <c r="AN37" s="471">
        <f t="shared" ca="1" si="16"/>
        <v>5.2178404705560002</v>
      </c>
      <c r="AO37" s="471">
        <f t="shared" ca="1" si="17"/>
        <v>1.150729042839</v>
      </c>
      <c r="AP37" s="471">
        <f t="shared" ca="1" si="18"/>
        <v>1.150729042839</v>
      </c>
      <c r="AQ37" s="471">
        <f t="shared" ca="1" si="19"/>
        <v>2.301458085678</v>
      </c>
      <c r="AR37" s="471">
        <f t="shared" ca="1" si="20"/>
        <v>3.580045911055</v>
      </c>
      <c r="AS37" s="471">
        <f t="shared" ca="1" si="21"/>
        <v>4.9225631277010002</v>
      </c>
      <c r="AT37" s="471">
        <f t="shared" ca="1" si="22"/>
        <v>6.2650803443459999</v>
      </c>
      <c r="AU37" s="471">
        <f t="shared" ca="1" si="23"/>
        <v>7.6715269522609999</v>
      </c>
      <c r="AW37" s="472">
        <v>41.226248000000005</v>
      </c>
      <c r="AX37" s="473">
        <f t="shared" ca="1" si="24"/>
        <v>45.812805368329997</v>
      </c>
      <c r="AY37" s="258">
        <f t="shared" ca="1" si="25"/>
        <v>-4.5865573683299914</v>
      </c>
    </row>
    <row r="38" spans="2:51" x14ac:dyDescent="0.2">
      <c r="B38" s="240">
        <v>8</v>
      </c>
      <c r="C38" s="240" t="s">
        <v>90</v>
      </c>
      <c r="D38" s="240" t="s">
        <v>91</v>
      </c>
      <c r="E38" s="240">
        <v>8</v>
      </c>
      <c r="F38" s="240" t="s">
        <v>33</v>
      </c>
      <c r="G38" s="240" t="s">
        <v>499</v>
      </c>
      <c r="H38" s="475">
        <f>IF(ISTEXT(VLOOKUP($C38,Exch!$D$11:$M$230,H$24,FALSE))=FALSE,VLOOKUP($C38,Exch!$D$11:$M$230,H$24,FALSE),VLOOKUP($C38,Exch!$D$11:$M$230,8,FALSE))</f>
        <v>1.25330694090271</v>
      </c>
      <c r="J38" s="240">
        <v>73</v>
      </c>
      <c r="K38" s="470">
        <f t="shared" ca="1" si="5"/>
        <v>1.03</v>
      </c>
      <c r="L38" s="470">
        <f t="shared" ca="1" si="5"/>
        <v>1.03</v>
      </c>
      <c r="M38" s="470">
        <f t="shared" ca="1" si="5"/>
        <v>1.03</v>
      </c>
      <c r="N38" s="162"/>
      <c r="O38" s="240" t="s">
        <v>90</v>
      </c>
      <c r="P38" s="478">
        <f t="shared" ca="1" si="6"/>
        <v>0.46843640655918101</v>
      </c>
      <c r="Q38" s="478">
        <f t="shared" ca="1" si="1"/>
        <v>0.65834305786695713</v>
      </c>
      <c r="R38" s="478">
        <f t="shared" ca="1" si="1"/>
        <v>1.1394399078466564</v>
      </c>
      <c r="S38" s="478">
        <f t="shared" ca="1" si="7"/>
        <v>0.46843640655918101</v>
      </c>
      <c r="T38" s="478">
        <f t="shared" ca="1" si="2"/>
        <v>0.65834305786695713</v>
      </c>
      <c r="U38" s="478">
        <f t="shared" ca="1" si="2"/>
        <v>1.1394399078466564</v>
      </c>
      <c r="V38" s="478">
        <f t="shared" ca="1" si="2"/>
        <v>2.5320886841036807</v>
      </c>
      <c r="W38" s="478">
        <f t="shared" ca="1" si="2"/>
        <v>2.5320886841036807</v>
      </c>
      <c r="X38" s="478">
        <f t="shared" ca="1" si="8"/>
        <v>0.4419276126997177</v>
      </c>
      <c r="Y38" s="478">
        <f t="shared" ca="1" si="3"/>
        <v>0.62108745568608958</v>
      </c>
      <c r="Z38" s="478">
        <f t="shared" ca="1" si="3"/>
        <v>1.0749590579182322</v>
      </c>
      <c r="AA38" s="478">
        <f t="shared" ca="1" si="3"/>
        <v>2.3887979064849598</v>
      </c>
      <c r="AB38" s="478">
        <f t="shared" ca="1" si="3"/>
        <v>2.3887979064849598</v>
      </c>
      <c r="AC38" s="478">
        <f t="shared" ca="1" si="3"/>
        <v>5.3747952895911606</v>
      </c>
      <c r="AD38" s="478">
        <f t="shared" ca="1" si="3"/>
        <v>6.091434661536649</v>
      </c>
      <c r="AE38" s="472"/>
      <c r="AF38" s="472" t="s">
        <v>90</v>
      </c>
      <c r="AG38" s="471">
        <f t="shared" ca="1" si="9"/>
        <v>0.37376032260800002</v>
      </c>
      <c r="AH38" s="471">
        <f t="shared" ca="1" si="10"/>
        <v>0.52528477772000004</v>
      </c>
      <c r="AI38" s="471">
        <f t="shared" ca="1" si="11"/>
        <v>0.90914673066899998</v>
      </c>
      <c r="AJ38" s="471">
        <f t="shared" ca="1" si="12"/>
        <v>0.37376032260800002</v>
      </c>
      <c r="AK38" s="471">
        <f t="shared" ca="1" si="13"/>
        <v>0.52528477772000004</v>
      </c>
      <c r="AL38" s="471">
        <f t="shared" ca="1" si="14"/>
        <v>0.90914673066899998</v>
      </c>
      <c r="AM38" s="471">
        <f t="shared" ca="1" si="15"/>
        <v>2.0203260681540001</v>
      </c>
      <c r="AN38" s="471">
        <f t="shared" ca="1" si="16"/>
        <v>2.0203260681540001</v>
      </c>
      <c r="AO38" s="471">
        <f t="shared" ca="1" si="17"/>
        <v>0.35260924381499997</v>
      </c>
      <c r="AP38" s="471">
        <f t="shared" ca="1" si="18"/>
        <v>0.49555893725299999</v>
      </c>
      <c r="AQ38" s="471">
        <f t="shared" ca="1" si="19"/>
        <v>0.85769816063100002</v>
      </c>
      <c r="AR38" s="471">
        <f t="shared" ca="1" si="20"/>
        <v>1.9059959125129999</v>
      </c>
      <c r="AS38" s="471">
        <f t="shared" ca="1" si="21"/>
        <v>1.9059959125129999</v>
      </c>
      <c r="AT38" s="471">
        <f t="shared" ca="1" si="22"/>
        <v>4.2884908031549998</v>
      </c>
      <c r="AU38" s="471">
        <f t="shared" ca="1" si="23"/>
        <v>4.8602895769090004</v>
      </c>
      <c r="AW38" s="472">
        <v>20.114685999999999</v>
      </c>
      <c r="AX38" s="473">
        <f t="shared" ca="1" si="24"/>
        <v>22.323674345090996</v>
      </c>
      <c r="AY38" s="258">
        <f t="shared" ca="1" si="25"/>
        <v>-2.2089883450909973</v>
      </c>
    </row>
    <row r="39" spans="2:51" x14ac:dyDescent="0.2">
      <c r="B39" s="240">
        <v>9</v>
      </c>
      <c r="C39" s="240" t="s">
        <v>92</v>
      </c>
      <c r="D39" s="240" t="s">
        <v>93</v>
      </c>
      <c r="E39" s="240">
        <v>9</v>
      </c>
      <c r="F39" s="240" t="s">
        <v>33</v>
      </c>
      <c r="G39" s="240" t="s">
        <v>499</v>
      </c>
      <c r="H39" s="475">
        <f>IF(ISTEXT(VLOOKUP($C39,Exch!$D$11:$M$230,H$24,FALSE))=FALSE,VLOOKUP($C39,Exch!$D$11:$M$230,H$24,FALSE),VLOOKUP($C39,Exch!$D$11:$M$230,8,FALSE))</f>
        <v>1.25330694090271</v>
      </c>
      <c r="J39" s="240">
        <v>73</v>
      </c>
      <c r="K39" s="470">
        <f t="shared" ca="1" si="5"/>
        <v>1.03</v>
      </c>
      <c r="L39" s="470">
        <f t="shared" ca="1" si="5"/>
        <v>1.03</v>
      </c>
      <c r="M39" s="470">
        <f t="shared" ca="1" si="5"/>
        <v>1.03</v>
      </c>
      <c r="N39" s="162"/>
      <c r="O39" s="240" t="s">
        <v>92</v>
      </c>
      <c r="P39" s="478">
        <f t="shared" ca="1" si="6"/>
        <v>1.2660443420518404</v>
      </c>
      <c r="Q39" s="478">
        <f t="shared" ca="1" si="1"/>
        <v>1.2660443420518404</v>
      </c>
      <c r="R39" s="478">
        <f t="shared" ca="1" si="1"/>
        <v>1.2660443420518404</v>
      </c>
      <c r="S39" s="478">
        <f t="shared" ca="1" si="7"/>
        <v>1.2660443420518404</v>
      </c>
      <c r="T39" s="478">
        <f t="shared" ca="1" si="2"/>
        <v>1.2660443420518404</v>
      </c>
      <c r="U39" s="478">
        <f t="shared" ca="1" si="2"/>
        <v>1.7724620788725765</v>
      </c>
      <c r="V39" s="478">
        <f t="shared" ca="1" si="2"/>
        <v>2.5320886841036807</v>
      </c>
      <c r="W39" s="478">
        <f t="shared" ca="1" si="2"/>
        <v>5.0641773682073614</v>
      </c>
      <c r="X39" s="478">
        <f t="shared" ca="1" si="8"/>
        <v>5.9719947662124007</v>
      </c>
      <c r="Y39" s="478">
        <f t="shared" ca="1" si="3"/>
        <v>5.9719947662124007</v>
      </c>
      <c r="Z39" s="478">
        <f t="shared" ca="1" si="3"/>
        <v>5.9719947662124007</v>
      </c>
      <c r="AA39" s="478">
        <f t="shared" ca="1" si="3"/>
        <v>5.9719947662124007</v>
      </c>
      <c r="AB39" s="478">
        <f t="shared" ca="1" si="3"/>
        <v>10.152391102561085</v>
      </c>
      <c r="AC39" s="478">
        <f t="shared" ca="1" si="3"/>
        <v>13.735587962288523</v>
      </c>
      <c r="AD39" s="478">
        <f t="shared" ca="1" si="3"/>
        <v>20.901981681743397</v>
      </c>
      <c r="AE39" s="472"/>
      <c r="AF39" s="472" t="s">
        <v>92</v>
      </c>
      <c r="AG39" s="471">
        <f t="shared" ca="1" si="9"/>
        <v>1.010163034077</v>
      </c>
      <c r="AH39" s="471">
        <f t="shared" ca="1" si="10"/>
        <v>1.010163034077</v>
      </c>
      <c r="AI39" s="471">
        <f t="shared" ca="1" si="11"/>
        <v>1.010163034077</v>
      </c>
      <c r="AJ39" s="471">
        <f t="shared" ca="1" si="12"/>
        <v>1.010163034077</v>
      </c>
      <c r="AK39" s="471">
        <f t="shared" ca="1" si="13"/>
        <v>1.010163034077</v>
      </c>
      <c r="AL39" s="471">
        <f t="shared" ca="1" si="14"/>
        <v>1.4142282477079999</v>
      </c>
      <c r="AM39" s="471">
        <f t="shared" ca="1" si="15"/>
        <v>2.0203260681540001</v>
      </c>
      <c r="AN39" s="471">
        <f t="shared" ca="1" si="16"/>
        <v>4.040652136307</v>
      </c>
      <c r="AO39" s="471">
        <f t="shared" ca="1" si="17"/>
        <v>4.764989781283</v>
      </c>
      <c r="AP39" s="471">
        <f t="shared" ca="1" si="18"/>
        <v>4.764989781283</v>
      </c>
      <c r="AQ39" s="471">
        <f t="shared" ca="1" si="19"/>
        <v>4.764989781283</v>
      </c>
      <c r="AR39" s="471">
        <f t="shared" ca="1" si="20"/>
        <v>4.764989781283</v>
      </c>
      <c r="AS39" s="471">
        <f t="shared" ca="1" si="21"/>
        <v>8.1004826281810001</v>
      </c>
      <c r="AT39" s="471">
        <f t="shared" ca="1" si="22"/>
        <v>10.959476496951</v>
      </c>
      <c r="AU39" s="471">
        <f t="shared" ca="1" si="23"/>
        <v>16.677464234489999</v>
      </c>
      <c r="AW39" s="472">
        <v>61.029145999999997</v>
      </c>
      <c r="AX39" s="473">
        <f t="shared" ca="1" si="24"/>
        <v>67.323404107307994</v>
      </c>
      <c r="AY39" s="258">
        <f t="shared" ca="1" si="25"/>
        <v>-6.2942581073079964</v>
      </c>
    </row>
    <row r="40" spans="2:51" x14ac:dyDescent="0.2">
      <c r="B40" s="240">
        <v>10</v>
      </c>
      <c r="C40" s="240" t="s">
        <v>462</v>
      </c>
      <c r="D40" s="240" t="s">
        <v>463</v>
      </c>
      <c r="E40" s="240">
        <v>10</v>
      </c>
      <c r="F40" s="240" t="s">
        <v>33</v>
      </c>
      <c r="G40" s="240" t="s">
        <v>504</v>
      </c>
      <c r="H40" s="475">
        <f>IF(ISTEXT(VLOOKUP($C40,Exch!$D$11:$M$230,H$24,FALSE))=FALSE,VLOOKUP($C40,Exch!$D$11:$M$230,H$24,FALSE),VLOOKUP($C40,Exch!$D$11:$M$230,8,FALSE))</f>
        <v>9.3415479917499997</v>
      </c>
      <c r="J40" s="240">
        <v>73</v>
      </c>
      <c r="K40" s="470">
        <f t="shared" ca="1" si="5"/>
        <v>1.03</v>
      </c>
      <c r="L40" s="470">
        <f t="shared" ca="1" si="5"/>
        <v>1.03</v>
      </c>
      <c r="M40" s="470">
        <f t="shared" ca="1" si="5"/>
        <v>1.03</v>
      </c>
      <c r="N40" s="162"/>
      <c r="O40" s="240" t="s">
        <v>462</v>
      </c>
      <c r="P40" s="478">
        <f t="shared" ca="1" si="6"/>
        <v>6.9632438812851216</v>
      </c>
      <c r="Q40" s="478">
        <f t="shared" ca="1" si="1"/>
        <v>11.394399078466561</v>
      </c>
      <c r="R40" s="478">
        <f t="shared" ca="1" si="1"/>
        <v>11.394399078466561</v>
      </c>
      <c r="S40" s="478">
        <f t="shared" ca="1" si="7"/>
        <v>6.9632438812851216</v>
      </c>
      <c r="T40" s="478">
        <f t="shared" ca="1" si="2"/>
        <v>11.394399078466561</v>
      </c>
      <c r="U40" s="478">
        <f t="shared" ca="1" si="2"/>
        <v>11.394399078466561</v>
      </c>
      <c r="V40" s="478">
        <f t="shared" ca="1" si="2"/>
        <v>17.724620788725762</v>
      </c>
      <c r="W40" s="478">
        <f t="shared" ca="1" si="2"/>
        <v>31.651108551296002</v>
      </c>
      <c r="X40" s="478">
        <f t="shared" ca="1" si="8"/>
        <v>6.5691942428336407</v>
      </c>
      <c r="Y40" s="478">
        <f t="shared" ca="1" si="3"/>
        <v>10.749590579182321</v>
      </c>
      <c r="Z40" s="478">
        <f t="shared" ca="1" si="3"/>
        <v>10.749590579182321</v>
      </c>
      <c r="AA40" s="478">
        <f t="shared" ca="1" si="3"/>
        <v>16.721585345394722</v>
      </c>
      <c r="AB40" s="478">
        <f t="shared" ca="1" si="3"/>
        <v>29.859973831062003</v>
      </c>
      <c r="AC40" s="478">
        <f t="shared" ca="1" si="3"/>
        <v>41.803963363486794</v>
      </c>
      <c r="AD40" s="478">
        <f t="shared" ca="1" si="3"/>
        <v>53.747952895911602</v>
      </c>
      <c r="AE40" s="472"/>
      <c r="AF40" s="472" t="s">
        <v>462</v>
      </c>
      <c r="AG40" s="471">
        <f t="shared" ca="1" si="9"/>
        <v>0.74540578150799996</v>
      </c>
      <c r="AH40" s="471">
        <f t="shared" ca="1" si="10"/>
        <v>1.219754915195</v>
      </c>
      <c r="AI40" s="471">
        <f t="shared" ca="1" si="11"/>
        <v>1.219754915195</v>
      </c>
      <c r="AJ40" s="471">
        <f t="shared" ca="1" si="12"/>
        <v>0.74540578150799996</v>
      </c>
      <c r="AK40" s="471">
        <f t="shared" ca="1" si="13"/>
        <v>1.219754915195</v>
      </c>
      <c r="AL40" s="471">
        <f t="shared" ca="1" si="14"/>
        <v>1.219754915195</v>
      </c>
      <c r="AM40" s="471">
        <f t="shared" ca="1" si="15"/>
        <v>1.897396534748</v>
      </c>
      <c r="AN40" s="471">
        <f t="shared" ca="1" si="16"/>
        <v>3.3882080977640001</v>
      </c>
      <c r="AO40" s="471">
        <f t="shared" ca="1" si="17"/>
        <v>0.70322330395699995</v>
      </c>
      <c r="AP40" s="471">
        <f t="shared" ca="1" si="18"/>
        <v>1.150729042839</v>
      </c>
      <c r="AQ40" s="471">
        <f t="shared" ca="1" si="19"/>
        <v>1.150729042839</v>
      </c>
      <c r="AR40" s="471">
        <f t="shared" ca="1" si="20"/>
        <v>1.7900229555280001</v>
      </c>
      <c r="AS40" s="471">
        <f t="shared" ca="1" si="21"/>
        <v>3.1964695634420002</v>
      </c>
      <c r="AT40" s="471">
        <f t="shared" ca="1" si="22"/>
        <v>4.4750573888189997</v>
      </c>
      <c r="AU40" s="471">
        <f t="shared" ca="1" si="23"/>
        <v>5.7536452141960002</v>
      </c>
      <c r="AW40" s="472">
        <v>26.904981999999997</v>
      </c>
      <c r="AX40" s="473">
        <f t="shared" ca="1" si="24"/>
        <v>29.875312367927997</v>
      </c>
      <c r="AY40" s="258">
        <f t="shared" ca="1" si="25"/>
        <v>-2.9703303679279998</v>
      </c>
    </row>
    <row r="41" spans="2:51" x14ac:dyDescent="0.2">
      <c r="B41" s="240">
        <v>11</v>
      </c>
      <c r="C41" s="240" t="s">
        <v>94</v>
      </c>
      <c r="D41" s="240" t="s">
        <v>95</v>
      </c>
      <c r="E41" s="240">
        <v>11</v>
      </c>
      <c r="F41" s="240" t="s">
        <v>33</v>
      </c>
      <c r="G41" s="240" t="s">
        <v>499</v>
      </c>
      <c r="H41" s="475">
        <f>IF(ISTEXT(VLOOKUP($C41,Exch!$D$11:$M$230,H$24,FALSE))=FALSE,VLOOKUP($C41,Exch!$D$11:$M$230,H$24,FALSE),VLOOKUP($C41,Exch!$D$11:$M$230,8,FALSE))</f>
        <v>1.25330694090271</v>
      </c>
      <c r="J41" s="240">
        <v>73</v>
      </c>
      <c r="K41" s="470">
        <f t="shared" ca="1" si="5"/>
        <v>1.03</v>
      </c>
      <c r="L41" s="470">
        <f t="shared" ca="1" si="5"/>
        <v>1.03</v>
      </c>
      <c r="M41" s="470">
        <f t="shared" ca="1" si="5"/>
        <v>1.03</v>
      </c>
      <c r="N41" s="162"/>
      <c r="O41" s="240" t="s">
        <v>94</v>
      </c>
      <c r="P41" s="478">
        <f t="shared" ca="1" si="6"/>
        <v>0.81026837891317782</v>
      </c>
      <c r="Q41" s="478">
        <f t="shared" ca="1" si="1"/>
        <v>1.3166861157339143</v>
      </c>
      <c r="R41" s="478">
        <f t="shared" ca="1" si="1"/>
        <v>1.9623687301803525</v>
      </c>
      <c r="S41" s="478">
        <f t="shared" ca="1" si="7"/>
        <v>0.81026837891317782</v>
      </c>
      <c r="T41" s="478">
        <f t="shared" ca="1" si="2"/>
        <v>1.3166861157339143</v>
      </c>
      <c r="U41" s="478">
        <f t="shared" ca="1" si="2"/>
        <v>1.9623687301803525</v>
      </c>
      <c r="V41" s="478">
        <f t="shared" ca="1" si="2"/>
        <v>3.215752628811674</v>
      </c>
      <c r="W41" s="478">
        <f t="shared" ca="1" si="2"/>
        <v>4.3678529800788493</v>
      </c>
      <c r="X41" s="478">
        <f t="shared" ca="1" si="8"/>
        <v>0.76441533007518736</v>
      </c>
      <c r="Y41" s="478">
        <f t="shared" ca="1" si="3"/>
        <v>1.2421749113721792</v>
      </c>
      <c r="Z41" s="478">
        <f t="shared" ca="1" si="3"/>
        <v>1.8513183775258442</v>
      </c>
      <c r="AA41" s="478">
        <f t="shared" ca="1" si="3"/>
        <v>3.0337733412359</v>
      </c>
      <c r="AB41" s="478">
        <f t="shared" ca="1" si="3"/>
        <v>4.1206763886865563</v>
      </c>
      <c r="AC41" s="478">
        <f t="shared" ca="1" si="3"/>
        <v>5.3509073105263116</v>
      </c>
      <c r="AD41" s="478">
        <f t="shared" ca="1" si="3"/>
        <v>6.9036259497415351</v>
      </c>
      <c r="AE41" s="472"/>
      <c r="AF41" s="472" t="s">
        <v>94</v>
      </c>
      <c r="AG41" s="471">
        <f t="shared" ca="1" si="9"/>
        <v>0.64650434180899996</v>
      </c>
      <c r="AH41" s="471">
        <f t="shared" ca="1" si="10"/>
        <v>1.0505695554400001</v>
      </c>
      <c r="AI41" s="471">
        <f t="shared" ca="1" si="11"/>
        <v>1.5657527028189999</v>
      </c>
      <c r="AJ41" s="471">
        <f t="shared" ca="1" si="12"/>
        <v>0.64650434180899996</v>
      </c>
      <c r="AK41" s="471">
        <f t="shared" ca="1" si="13"/>
        <v>1.0505695554400001</v>
      </c>
      <c r="AL41" s="471">
        <f t="shared" ca="1" si="14"/>
        <v>1.5657527028189999</v>
      </c>
      <c r="AM41" s="471">
        <f t="shared" ca="1" si="15"/>
        <v>2.565814106555</v>
      </c>
      <c r="AN41" s="471">
        <f t="shared" ca="1" si="16"/>
        <v>3.4850624675650002</v>
      </c>
      <c r="AO41" s="471">
        <f t="shared" ca="1" si="17"/>
        <v>0.60991869200399995</v>
      </c>
      <c r="AP41" s="471">
        <f t="shared" ca="1" si="18"/>
        <v>0.99111787450699995</v>
      </c>
      <c r="AQ41" s="471">
        <f t="shared" ca="1" si="19"/>
        <v>1.4771468321979999</v>
      </c>
      <c r="AR41" s="471">
        <f t="shared" ca="1" si="20"/>
        <v>2.4206148088920001</v>
      </c>
      <c r="AS41" s="471">
        <f t="shared" ca="1" si="21"/>
        <v>3.2878429490849999</v>
      </c>
      <c r="AT41" s="471">
        <f t="shared" ca="1" si="22"/>
        <v>4.2694308440300004</v>
      </c>
      <c r="AU41" s="471">
        <f t="shared" ca="1" si="23"/>
        <v>5.5083281871630003</v>
      </c>
      <c r="AW41" s="472">
        <v>27.993627999999998</v>
      </c>
      <c r="AX41" s="473">
        <f t="shared" ca="1" si="24"/>
        <v>31.140929962135004</v>
      </c>
      <c r="AY41" s="258">
        <f t="shared" ca="1" si="25"/>
        <v>-3.1473019621350069</v>
      </c>
    </row>
    <row r="42" spans="2:51" x14ac:dyDescent="0.2">
      <c r="B42" s="240">
        <v>12</v>
      </c>
      <c r="C42" s="240" t="s">
        <v>96</v>
      </c>
      <c r="D42" s="240" t="s">
        <v>97</v>
      </c>
      <c r="E42" s="240">
        <v>12</v>
      </c>
      <c r="F42" s="240" t="s">
        <v>33</v>
      </c>
      <c r="G42" s="240" t="s">
        <v>505</v>
      </c>
      <c r="H42" s="475">
        <f>IF(ISTEXT(VLOOKUP($C42,Exch!$D$11:$M$230,H$24,FALSE))=FALSE,VLOOKUP($C42,Exch!$D$11:$M$230,H$24,FALSE),VLOOKUP($C42,Exch!$D$11:$M$230,8,FALSE))</f>
        <v>0.97753746620884829</v>
      </c>
      <c r="J42" s="240">
        <v>73</v>
      </c>
      <c r="K42" s="470">
        <f t="shared" ca="1" si="5"/>
        <v>1.03</v>
      </c>
      <c r="L42" s="470">
        <f t="shared" ca="1" si="5"/>
        <v>1.03</v>
      </c>
      <c r="M42" s="470">
        <f t="shared" ca="1" si="5"/>
        <v>1.03</v>
      </c>
      <c r="N42" s="162"/>
      <c r="O42" s="240" t="s">
        <v>96</v>
      </c>
      <c r="P42" s="478">
        <f t="shared" ca="1" si="6"/>
        <v>0.78494749207214098</v>
      </c>
      <c r="Q42" s="478">
        <f t="shared" ca="1" si="1"/>
        <v>0.78494749207214098</v>
      </c>
      <c r="R42" s="478">
        <f t="shared" ca="1" si="1"/>
        <v>0.78494749207214098</v>
      </c>
      <c r="S42" s="478">
        <f t="shared" ca="1" si="7"/>
        <v>1.177421238108211</v>
      </c>
      <c r="T42" s="478">
        <f t="shared" ca="1" si="2"/>
        <v>1.177421238108211</v>
      </c>
      <c r="U42" s="478">
        <f t="shared" ca="1" si="2"/>
        <v>1.177421238108211</v>
      </c>
      <c r="V42" s="478">
        <f t="shared" ca="1" si="2"/>
        <v>1.569894984144282</v>
      </c>
      <c r="W42" s="478">
        <f t="shared" ca="1" si="2"/>
        <v>1.569894984144282</v>
      </c>
      <c r="X42" s="478">
        <f t="shared" ca="1" si="8"/>
        <v>3.8220766503759371</v>
      </c>
      <c r="Y42" s="478">
        <f t="shared" ca="1" si="3"/>
        <v>3.8220766503759371</v>
      </c>
      <c r="Z42" s="478">
        <f t="shared" ca="1" si="3"/>
        <v>3.8220766503759371</v>
      </c>
      <c r="AA42" s="478">
        <f t="shared" ca="1" si="3"/>
        <v>3.8220766503759371</v>
      </c>
      <c r="AB42" s="478">
        <f t="shared" ca="1" si="3"/>
        <v>3.8220766503759371</v>
      </c>
      <c r="AC42" s="478">
        <f t="shared" ca="1" si="3"/>
        <v>3.8220766503759371</v>
      </c>
      <c r="AD42" s="478">
        <f t="shared" ca="1" si="3"/>
        <v>6.5094742951715165</v>
      </c>
      <c r="AE42" s="472"/>
      <c r="AF42" s="472" t="s">
        <v>96</v>
      </c>
      <c r="AG42" s="471">
        <f t="shared" ca="1" si="9"/>
        <v>0.80298455988200002</v>
      </c>
      <c r="AH42" s="471">
        <f t="shared" ca="1" si="10"/>
        <v>0.80298455988200002</v>
      </c>
      <c r="AI42" s="471">
        <f t="shared" ca="1" si="11"/>
        <v>0.80298455988200002</v>
      </c>
      <c r="AJ42" s="471">
        <f t="shared" ca="1" si="12"/>
        <v>1.2044768398229999</v>
      </c>
      <c r="AK42" s="471">
        <f t="shared" ca="1" si="13"/>
        <v>1.2044768398229999</v>
      </c>
      <c r="AL42" s="471">
        <f t="shared" ca="1" si="14"/>
        <v>1.2044768398229999</v>
      </c>
      <c r="AM42" s="471">
        <f t="shared" ca="1" si="15"/>
        <v>1.6059691197649999</v>
      </c>
      <c r="AN42" s="471">
        <f t="shared" ca="1" si="16"/>
        <v>1.6059691197649999</v>
      </c>
      <c r="AO42" s="471">
        <f t="shared" ca="1" si="17"/>
        <v>3.9099029781430001</v>
      </c>
      <c r="AP42" s="471">
        <f t="shared" ca="1" si="18"/>
        <v>3.9099029781430001</v>
      </c>
      <c r="AQ42" s="471">
        <f t="shared" ca="1" si="19"/>
        <v>3.9099029781430001</v>
      </c>
      <c r="AR42" s="471">
        <f t="shared" ca="1" si="20"/>
        <v>3.9099029781430001</v>
      </c>
      <c r="AS42" s="471">
        <f t="shared" ca="1" si="21"/>
        <v>3.9099029781430001</v>
      </c>
      <c r="AT42" s="471">
        <f t="shared" ca="1" si="22"/>
        <v>3.9099029781430001</v>
      </c>
      <c r="AU42" s="471">
        <f t="shared" ca="1" si="23"/>
        <v>6.6590535096489996</v>
      </c>
      <c r="AW42" s="472">
        <v>34.772116000000004</v>
      </c>
      <c r="AX42" s="473">
        <f t="shared" ca="1" si="24"/>
        <v>39.352793817152005</v>
      </c>
      <c r="AY42" s="258">
        <f t="shared" ca="1" si="25"/>
        <v>-4.5806778171520008</v>
      </c>
    </row>
    <row r="43" spans="2:51" x14ac:dyDescent="0.2">
      <c r="B43" s="240">
        <v>13</v>
      </c>
      <c r="C43" s="240" t="s">
        <v>464</v>
      </c>
      <c r="D43" s="240" t="s">
        <v>465</v>
      </c>
      <c r="E43" s="240">
        <v>13</v>
      </c>
      <c r="F43" s="240" t="s">
        <v>33</v>
      </c>
      <c r="G43" s="240" t="s">
        <v>504</v>
      </c>
      <c r="H43" s="475">
        <f>IF(ISTEXT(VLOOKUP($C43,Exch!$D$11:$M$230,H$24,FALSE))=FALSE,VLOOKUP($C43,Exch!$D$11:$M$230,H$24,FALSE),VLOOKUP($C43,Exch!$D$11:$M$230,8,FALSE))</f>
        <v>9.3415479917499997</v>
      </c>
      <c r="J43" s="240">
        <v>73</v>
      </c>
      <c r="K43" s="470">
        <f t="shared" ca="1" si="5"/>
        <v>1.03</v>
      </c>
      <c r="L43" s="470">
        <f t="shared" ca="1" si="5"/>
        <v>1.03</v>
      </c>
      <c r="M43" s="470">
        <f t="shared" ca="1" si="5"/>
        <v>1.03</v>
      </c>
      <c r="N43" s="162"/>
      <c r="O43" s="240" t="s">
        <v>464</v>
      </c>
      <c r="P43" s="478">
        <f t="shared" ca="1" si="6"/>
        <v>6.9632438812851216</v>
      </c>
      <c r="Q43" s="478">
        <f t="shared" ca="1" si="1"/>
        <v>12.343932335005443</v>
      </c>
      <c r="R43" s="478">
        <f t="shared" ca="1" si="1"/>
        <v>12.343932335005443</v>
      </c>
      <c r="S43" s="478">
        <f t="shared" ca="1" si="7"/>
        <v>6.9632438812851216</v>
      </c>
      <c r="T43" s="478">
        <f t="shared" ca="1" si="2"/>
        <v>12.343932335005443</v>
      </c>
      <c r="U43" s="478">
        <f t="shared" ca="1" si="2"/>
        <v>12.343932335005443</v>
      </c>
      <c r="V43" s="478">
        <f t="shared" ca="1" si="2"/>
        <v>24.687864670010885</v>
      </c>
      <c r="W43" s="478">
        <f t="shared" ca="1" si="2"/>
        <v>46.210618484892166</v>
      </c>
      <c r="X43" s="478">
        <f t="shared" ca="1" si="8"/>
        <v>6.5691942428336407</v>
      </c>
      <c r="Y43" s="478">
        <f t="shared" ca="1" si="3"/>
        <v>11.64538979411418</v>
      </c>
      <c r="Z43" s="478">
        <f t="shared" ca="1" si="3"/>
        <v>11.64538979411418</v>
      </c>
      <c r="AA43" s="478">
        <f t="shared" ca="1" si="3"/>
        <v>23.290779588228361</v>
      </c>
      <c r="AB43" s="478">
        <f t="shared" ca="1" si="3"/>
        <v>69.872338764685097</v>
      </c>
      <c r="AC43" s="478">
        <f t="shared" ca="1" si="3"/>
        <v>69.872338764685097</v>
      </c>
      <c r="AD43" s="478">
        <f t="shared" ca="1" si="3"/>
        <v>108.6903047450657</v>
      </c>
      <c r="AE43" s="472"/>
      <c r="AF43" s="472" t="s">
        <v>464</v>
      </c>
      <c r="AG43" s="471">
        <f t="shared" ca="1" si="9"/>
        <v>0.74540578150799996</v>
      </c>
      <c r="AH43" s="471">
        <f t="shared" ca="1" si="10"/>
        <v>1.3214011581280001</v>
      </c>
      <c r="AI43" s="471">
        <f t="shared" ca="1" si="11"/>
        <v>1.3214011581280001</v>
      </c>
      <c r="AJ43" s="471">
        <f t="shared" ca="1" si="12"/>
        <v>0.74540578150799996</v>
      </c>
      <c r="AK43" s="471">
        <f t="shared" ca="1" si="13"/>
        <v>1.3214011581280001</v>
      </c>
      <c r="AL43" s="471">
        <f t="shared" ca="1" si="14"/>
        <v>1.3214011581280001</v>
      </c>
      <c r="AM43" s="471">
        <f t="shared" ca="1" si="15"/>
        <v>2.6428023162560002</v>
      </c>
      <c r="AN43" s="471">
        <f t="shared" ca="1" si="16"/>
        <v>4.9467838227350001</v>
      </c>
      <c r="AO43" s="471">
        <f t="shared" ca="1" si="17"/>
        <v>0.70322330395699995</v>
      </c>
      <c r="AP43" s="471">
        <f t="shared" ca="1" si="18"/>
        <v>1.2466231297420001</v>
      </c>
      <c r="AQ43" s="471">
        <f t="shared" ca="1" si="19"/>
        <v>1.2466231297420001</v>
      </c>
      <c r="AR43" s="471">
        <f t="shared" ca="1" si="20"/>
        <v>2.4932462594849998</v>
      </c>
      <c r="AS43" s="471">
        <f t="shared" ca="1" si="21"/>
        <v>7.4797387784540001</v>
      </c>
      <c r="AT43" s="471">
        <f t="shared" ca="1" si="22"/>
        <v>7.4797387784540001</v>
      </c>
      <c r="AU43" s="471">
        <f t="shared" ca="1" si="23"/>
        <v>11.635149210929001</v>
      </c>
      <c r="AW43" s="472">
        <v>42.145863999999996</v>
      </c>
      <c r="AX43" s="473">
        <f t="shared" ca="1" si="24"/>
        <v>46.650344925281999</v>
      </c>
      <c r="AY43" s="258">
        <f t="shared" ca="1" si="25"/>
        <v>-4.5044809252820031</v>
      </c>
    </row>
    <row r="44" spans="2:51" x14ac:dyDescent="0.2">
      <c r="B44" s="240">
        <v>14</v>
      </c>
      <c r="C44" s="240" t="s">
        <v>99</v>
      </c>
      <c r="D44" s="240" t="s">
        <v>100</v>
      </c>
      <c r="E44" s="240">
        <v>14</v>
      </c>
      <c r="F44" s="240" t="s">
        <v>33</v>
      </c>
      <c r="G44" s="240" t="s">
        <v>499</v>
      </c>
      <c r="H44" s="475">
        <f>IF(ISTEXT(VLOOKUP($C44,Exch!$D$11:$M$230,H$24,FALSE))=FALSE,VLOOKUP($C44,Exch!$D$11:$M$230,H$24,FALSE),VLOOKUP($C44,Exch!$D$11:$M$230,8,FALSE))</f>
        <v>1.25330694090271</v>
      </c>
      <c r="J44" s="240">
        <v>73</v>
      </c>
      <c r="K44" s="470">
        <f t="shared" ca="1" si="5"/>
        <v>1.03</v>
      </c>
      <c r="L44" s="470">
        <f t="shared" ca="1" si="5"/>
        <v>1.03</v>
      </c>
      <c r="M44" s="470">
        <f t="shared" ca="1" si="5"/>
        <v>1.03</v>
      </c>
      <c r="N44" s="162"/>
      <c r="O44" s="240" t="s">
        <v>99</v>
      </c>
      <c r="P44" s="478">
        <f t="shared" ca="1" si="6"/>
        <v>0.91155192627732506</v>
      </c>
      <c r="Q44" s="478">
        <f t="shared" ca="1" si="1"/>
        <v>1.1394399078466564</v>
      </c>
      <c r="R44" s="478">
        <f t="shared" ca="1" si="1"/>
        <v>1.5192532104622085</v>
      </c>
      <c r="S44" s="478">
        <f t="shared" ca="1" si="7"/>
        <v>2.0256709472829448</v>
      </c>
      <c r="T44" s="478">
        <f t="shared" ca="1" si="2"/>
        <v>2.0256709472829448</v>
      </c>
      <c r="U44" s="478">
        <f t="shared" ca="1" si="2"/>
        <v>2.0256709472829448</v>
      </c>
      <c r="V44" s="478">
        <f t="shared" ca="1" si="2"/>
        <v>2.658693118308864</v>
      </c>
      <c r="W44" s="478">
        <f t="shared" ca="1" si="2"/>
        <v>3.5449241577451529</v>
      </c>
      <c r="X44" s="478">
        <f t="shared" ca="1" si="8"/>
        <v>2.030478220512216</v>
      </c>
      <c r="Y44" s="478">
        <f t="shared" ca="1" si="3"/>
        <v>2.030478220512216</v>
      </c>
      <c r="Z44" s="478">
        <f t="shared" ca="1" si="3"/>
        <v>2.030478220512216</v>
      </c>
      <c r="AA44" s="478">
        <f t="shared" ca="1" si="3"/>
        <v>2.5082378018092091</v>
      </c>
      <c r="AB44" s="478">
        <f t="shared" ca="1" si="3"/>
        <v>3.8220766503759371</v>
      </c>
      <c r="AC44" s="478">
        <f t="shared" ca="1" si="3"/>
        <v>4.2998362316729288</v>
      </c>
      <c r="AD44" s="478">
        <f t="shared" ca="1" si="3"/>
        <v>4.7775958129699196</v>
      </c>
      <c r="AE44" s="472"/>
      <c r="AF44" s="472" t="s">
        <v>99</v>
      </c>
      <c r="AG44" s="471">
        <f t="shared" ca="1" si="9"/>
        <v>0.72731738453500006</v>
      </c>
      <c r="AH44" s="471">
        <f t="shared" ca="1" si="10"/>
        <v>0.90914673066899998</v>
      </c>
      <c r="AI44" s="471">
        <f t="shared" ca="1" si="11"/>
        <v>1.212195640892</v>
      </c>
      <c r="AJ44" s="471">
        <f t="shared" ca="1" si="12"/>
        <v>1.6162608545229999</v>
      </c>
      <c r="AK44" s="471">
        <f t="shared" ca="1" si="13"/>
        <v>1.6162608545229999</v>
      </c>
      <c r="AL44" s="471">
        <f t="shared" ca="1" si="14"/>
        <v>1.6162608545229999</v>
      </c>
      <c r="AM44" s="471">
        <f t="shared" ca="1" si="15"/>
        <v>2.121342371561</v>
      </c>
      <c r="AN44" s="471">
        <f t="shared" ca="1" si="16"/>
        <v>2.8284564954150002</v>
      </c>
      <c r="AO44" s="471">
        <f t="shared" ca="1" si="17"/>
        <v>1.620096525636</v>
      </c>
      <c r="AP44" s="471">
        <f t="shared" ca="1" si="18"/>
        <v>1.620096525636</v>
      </c>
      <c r="AQ44" s="471">
        <f t="shared" ca="1" si="19"/>
        <v>1.620096525636</v>
      </c>
      <c r="AR44" s="471">
        <f t="shared" ca="1" si="20"/>
        <v>2.0012957081390002</v>
      </c>
      <c r="AS44" s="471">
        <f t="shared" ca="1" si="21"/>
        <v>3.0495934600210002</v>
      </c>
      <c r="AT44" s="471">
        <f t="shared" ca="1" si="22"/>
        <v>3.4307926425240001</v>
      </c>
      <c r="AU44" s="471">
        <f t="shared" ca="1" si="23"/>
        <v>3.8119918250259999</v>
      </c>
      <c r="AW44" s="472">
        <v>26.767863999999999</v>
      </c>
      <c r="AX44" s="473">
        <f t="shared" ca="1" si="24"/>
        <v>29.801204399259003</v>
      </c>
      <c r="AY44" s="258">
        <f t="shared" ca="1" si="25"/>
        <v>-3.0333403992590036</v>
      </c>
    </row>
    <row r="45" spans="2:51" x14ac:dyDescent="0.2">
      <c r="B45" s="240">
        <v>15</v>
      </c>
      <c r="C45" s="240" t="s">
        <v>101</v>
      </c>
      <c r="D45" s="240" t="s">
        <v>102</v>
      </c>
      <c r="E45" s="240">
        <v>15</v>
      </c>
      <c r="F45" s="240" t="s">
        <v>33</v>
      </c>
      <c r="G45" s="240" t="s">
        <v>499</v>
      </c>
      <c r="H45" s="475">
        <f>IF(ISTEXT(VLOOKUP($C45,Exch!$D$11:$M$230,H$24,FALSE))=FALSE,VLOOKUP($C45,Exch!$D$11:$M$230,H$24,FALSE),VLOOKUP($C45,Exch!$D$11:$M$230,8,FALSE))</f>
        <v>1.25330694090271</v>
      </c>
      <c r="J45" s="240">
        <v>73</v>
      </c>
      <c r="K45" s="470">
        <f t="shared" ca="1" si="5"/>
        <v>1.03</v>
      </c>
      <c r="L45" s="470">
        <f t="shared" ca="1" si="5"/>
        <v>1.03</v>
      </c>
      <c r="M45" s="470">
        <f t="shared" ca="1" si="5"/>
        <v>1.03</v>
      </c>
      <c r="N45" s="162"/>
      <c r="O45" s="240" t="s">
        <v>101</v>
      </c>
      <c r="P45" s="478">
        <f t="shared" ca="1" si="6"/>
        <v>0.86091015259525139</v>
      </c>
      <c r="Q45" s="478">
        <f t="shared" ca="1" si="1"/>
        <v>0.86091015259525139</v>
      </c>
      <c r="R45" s="478">
        <f t="shared" ca="1" si="1"/>
        <v>0.86091015259525139</v>
      </c>
      <c r="S45" s="478">
        <f t="shared" ca="1" si="7"/>
        <v>1.5192532104622085</v>
      </c>
      <c r="T45" s="478">
        <f t="shared" ca="1" si="2"/>
        <v>1.5192532104622085</v>
      </c>
      <c r="U45" s="478">
        <f t="shared" ca="1" si="2"/>
        <v>1.5192532104622085</v>
      </c>
      <c r="V45" s="478">
        <f t="shared" ca="1" si="2"/>
        <v>2.0889731643855365</v>
      </c>
      <c r="W45" s="478">
        <f t="shared" ca="1" si="2"/>
        <v>2.8485997696166403</v>
      </c>
      <c r="X45" s="478">
        <f t="shared" ca="1" si="8"/>
        <v>3.2248771737546971</v>
      </c>
      <c r="Y45" s="478">
        <f t="shared" ca="1" si="3"/>
        <v>3.2248771737546971</v>
      </c>
      <c r="Z45" s="478">
        <f t="shared" ca="1" si="3"/>
        <v>3.2248771737546971</v>
      </c>
      <c r="AA45" s="478">
        <f t="shared" ca="1" si="3"/>
        <v>4.0609564410244321</v>
      </c>
      <c r="AB45" s="478">
        <f t="shared" ca="1" si="3"/>
        <v>5.255355394266914</v>
      </c>
      <c r="AC45" s="478">
        <f t="shared" ca="1" si="3"/>
        <v>8.3607926726973609</v>
      </c>
      <c r="AD45" s="478">
        <f t="shared" ca="1" si="3"/>
        <v>9.853791364250462</v>
      </c>
      <c r="AE45" s="472"/>
      <c r="AF45" s="472" t="s">
        <v>101</v>
      </c>
      <c r="AG45" s="471">
        <f t="shared" ca="1" si="9"/>
        <v>0.68691086317200001</v>
      </c>
      <c r="AH45" s="471">
        <f t="shared" ca="1" si="10"/>
        <v>0.68691086317200001</v>
      </c>
      <c r="AI45" s="471">
        <f t="shared" ca="1" si="11"/>
        <v>0.68691086317200001</v>
      </c>
      <c r="AJ45" s="471">
        <f t="shared" ca="1" si="12"/>
        <v>1.212195640892</v>
      </c>
      <c r="AK45" s="471">
        <f t="shared" ca="1" si="13"/>
        <v>1.212195640892</v>
      </c>
      <c r="AL45" s="471">
        <f t="shared" ca="1" si="14"/>
        <v>1.212195640892</v>
      </c>
      <c r="AM45" s="471">
        <f t="shared" ca="1" si="15"/>
        <v>1.666769006227</v>
      </c>
      <c r="AN45" s="471">
        <f t="shared" ca="1" si="16"/>
        <v>2.2728668266729999</v>
      </c>
      <c r="AO45" s="471">
        <f t="shared" ca="1" si="17"/>
        <v>2.5730944818929999</v>
      </c>
      <c r="AP45" s="471">
        <f t="shared" ca="1" si="18"/>
        <v>2.5730944818929999</v>
      </c>
      <c r="AQ45" s="471">
        <f t="shared" ca="1" si="19"/>
        <v>2.5730944818929999</v>
      </c>
      <c r="AR45" s="471">
        <f t="shared" ca="1" si="20"/>
        <v>3.2401930512720001</v>
      </c>
      <c r="AS45" s="471">
        <f t="shared" ca="1" si="21"/>
        <v>4.1931910075290002</v>
      </c>
      <c r="AT45" s="471">
        <f t="shared" ca="1" si="22"/>
        <v>6.6709856937960001</v>
      </c>
      <c r="AU45" s="471">
        <f t="shared" ca="1" si="23"/>
        <v>7.8622331391170004</v>
      </c>
      <c r="AW45" s="472">
        <v>35.565626000000002</v>
      </c>
      <c r="AX45" s="473">
        <f t="shared" ca="1" si="24"/>
        <v>39.322841682485006</v>
      </c>
      <c r="AY45" s="258">
        <f t="shared" ca="1" si="25"/>
        <v>-3.757215682485004</v>
      </c>
    </row>
    <row r="46" spans="2:51" x14ac:dyDescent="0.2">
      <c r="B46" s="240">
        <v>16</v>
      </c>
      <c r="C46" s="240" t="s">
        <v>103</v>
      </c>
      <c r="D46" s="240" t="s">
        <v>104</v>
      </c>
      <c r="E46" s="240">
        <v>16</v>
      </c>
      <c r="F46" s="240" t="s">
        <v>33</v>
      </c>
      <c r="G46" s="240" t="s">
        <v>506</v>
      </c>
      <c r="H46" s="475">
        <f>IF(ISTEXT(VLOOKUP($C46,Exch!$D$11:$M$230,H$24,FALSE))=FALSE,VLOOKUP($C46,Exch!$D$11:$M$230,H$24,FALSE),VLOOKUP($C46,Exch!$D$11:$M$230,8,FALSE))</f>
        <v>5.3728679625</v>
      </c>
      <c r="J46" s="240">
        <v>73</v>
      </c>
      <c r="K46" s="470">
        <f t="shared" ca="1" si="5"/>
        <v>1.03</v>
      </c>
      <c r="L46" s="470">
        <f t="shared" ca="1" si="5"/>
        <v>1.03</v>
      </c>
      <c r="M46" s="470">
        <f t="shared" ca="1" si="5"/>
        <v>1.03</v>
      </c>
      <c r="N46" s="162"/>
      <c r="O46" s="240" t="s">
        <v>103</v>
      </c>
      <c r="P46" s="478">
        <f t="shared" ca="1" si="6"/>
        <v>4.177946328771073</v>
      </c>
      <c r="Q46" s="478">
        <f t="shared" ca="1" si="1"/>
        <v>4.177946328771073</v>
      </c>
      <c r="R46" s="478">
        <f t="shared" ca="1" si="1"/>
        <v>4.9375729340021755</v>
      </c>
      <c r="S46" s="478">
        <f t="shared" ca="1" si="7"/>
        <v>4.177946328771073</v>
      </c>
      <c r="T46" s="478">
        <f t="shared" ca="1" si="2"/>
        <v>4.177946328771073</v>
      </c>
      <c r="U46" s="478">
        <f t="shared" ca="1" si="2"/>
        <v>4.9375729340021755</v>
      </c>
      <c r="V46" s="478">
        <f t="shared" ca="1" si="2"/>
        <v>7.9760793549265934</v>
      </c>
      <c r="W46" s="478">
        <f t="shared" ca="1" si="2"/>
        <v>12.533838986313219</v>
      </c>
      <c r="X46" s="478">
        <f t="shared" ca="1" si="8"/>
        <v>3.9415165457001842</v>
      </c>
      <c r="Y46" s="478">
        <f t="shared" ca="1" si="3"/>
        <v>3.9415165457001842</v>
      </c>
      <c r="Z46" s="478">
        <f t="shared" ca="1" si="3"/>
        <v>4.6581559176456722</v>
      </c>
      <c r="AA46" s="478">
        <f t="shared" ca="1" si="3"/>
        <v>7.524713405427625</v>
      </c>
      <c r="AB46" s="478">
        <f t="shared" ca="1" si="3"/>
        <v>11.824549637100555</v>
      </c>
      <c r="AC46" s="478">
        <f t="shared" ca="1" si="3"/>
        <v>11.824549637100555</v>
      </c>
      <c r="AD46" s="478">
        <f t="shared" ca="1" si="3"/>
        <v>11.824549637100555</v>
      </c>
      <c r="AE46" s="472"/>
      <c r="AF46" s="472" t="s">
        <v>103</v>
      </c>
      <c r="AG46" s="471">
        <f t="shared" ca="1" si="9"/>
        <v>0.77760078191600002</v>
      </c>
      <c r="AH46" s="471">
        <f t="shared" ca="1" si="10"/>
        <v>0.77760078191600002</v>
      </c>
      <c r="AI46" s="471">
        <f t="shared" ca="1" si="11"/>
        <v>0.91898274226400001</v>
      </c>
      <c r="AJ46" s="471">
        <f t="shared" ca="1" si="12"/>
        <v>0.77760078191600002</v>
      </c>
      <c r="AK46" s="471">
        <f t="shared" ca="1" si="13"/>
        <v>0.77760078191600002</v>
      </c>
      <c r="AL46" s="471">
        <f t="shared" ca="1" si="14"/>
        <v>0.91898274226400001</v>
      </c>
      <c r="AM46" s="471">
        <f t="shared" ca="1" si="15"/>
        <v>1.4845105836579999</v>
      </c>
      <c r="AN46" s="471">
        <f t="shared" ca="1" si="16"/>
        <v>2.3328023457480001</v>
      </c>
      <c r="AO46" s="471">
        <f t="shared" ca="1" si="17"/>
        <v>0.73359639083100003</v>
      </c>
      <c r="AP46" s="471">
        <f t="shared" ca="1" si="18"/>
        <v>0.73359639083100003</v>
      </c>
      <c r="AQ46" s="471">
        <f t="shared" ca="1" si="19"/>
        <v>0.8669775528</v>
      </c>
      <c r="AR46" s="471">
        <f t="shared" ca="1" si="20"/>
        <v>1.400502200677</v>
      </c>
      <c r="AS46" s="471">
        <f t="shared" ca="1" si="21"/>
        <v>2.2007891724920001</v>
      </c>
      <c r="AT46" s="471">
        <f t="shared" ca="1" si="22"/>
        <v>2.2007891724920001</v>
      </c>
      <c r="AU46" s="471">
        <f t="shared" ca="1" si="23"/>
        <v>2.2007891724920001</v>
      </c>
      <c r="AW46" s="472">
        <v>15.2826</v>
      </c>
      <c r="AX46" s="473">
        <f t="shared" ca="1" si="24"/>
        <v>19.102721594213001</v>
      </c>
      <c r="AY46" s="258">
        <f t="shared" ca="1" si="25"/>
        <v>-3.8201215942130009</v>
      </c>
    </row>
    <row r="47" spans="2:51" x14ac:dyDescent="0.2">
      <c r="B47" s="240">
        <v>17</v>
      </c>
      <c r="C47" s="240" t="s">
        <v>105</v>
      </c>
      <c r="D47" s="240" t="s">
        <v>106</v>
      </c>
      <c r="E47" s="240">
        <v>17</v>
      </c>
      <c r="F47" s="240" t="s">
        <v>33</v>
      </c>
      <c r="G47" s="240" t="s">
        <v>507</v>
      </c>
      <c r="H47" s="475">
        <f>IF(ISTEXT(VLOOKUP($C47,Exch!$D$11:$M$230,H$24,FALSE))=FALSE,VLOOKUP($C47,Exch!$D$11:$M$230,H$24,FALSE),VLOOKUP($C47,Exch!$D$11:$M$230,8,FALSE))</f>
        <v>176.61384960000001</v>
      </c>
      <c r="J47" s="240">
        <v>73</v>
      </c>
      <c r="K47" s="470">
        <f t="shared" ca="1" si="5"/>
        <v>1.03</v>
      </c>
      <c r="L47" s="470">
        <f t="shared" ca="1" si="5"/>
        <v>1.03</v>
      </c>
      <c r="M47" s="470">
        <f t="shared" ca="1" si="5"/>
        <v>1.03</v>
      </c>
      <c r="N47" s="162"/>
      <c r="O47" s="240" t="s">
        <v>105</v>
      </c>
      <c r="P47" s="478">
        <f t="shared" ca="1" si="6"/>
        <v>164.58576446673928</v>
      </c>
      <c r="Q47" s="478">
        <f t="shared" ca="1" si="6"/>
        <v>164.58576446673928</v>
      </c>
      <c r="R47" s="478">
        <f t="shared" ca="1" si="6"/>
        <v>170.91598617699842</v>
      </c>
      <c r="S47" s="478">
        <f t="shared" ca="1" si="7"/>
        <v>164.58576446673928</v>
      </c>
      <c r="T47" s="478">
        <f t="shared" ca="1" si="7"/>
        <v>164.58576446673928</v>
      </c>
      <c r="U47" s="478">
        <f t="shared" ca="1" si="7"/>
        <v>170.91598617699842</v>
      </c>
      <c r="V47" s="478">
        <f t="shared" ca="1" si="7"/>
        <v>196.23687301803528</v>
      </c>
      <c r="W47" s="478">
        <f t="shared" ca="1" si="7"/>
        <v>284.85997696166407</v>
      </c>
      <c r="X47" s="478">
        <f t="shared" ca="1" si="8"/>
        <v>155.27186392152245</v>
      </c>
      <c r="Y47" s="478">
        <f t="shared" ca="1" si="8"/>
        <v>155.27186392152245</v>
      </c>
      <c r="Z47" s="478">
        <f t="shared" ca="1" si="8"/>
        <v>161.24385868773479</v>
      </c>
      <c r="AA47" s="478">
        <f t="shared" ca="1" si="8"/>
        <v>185.1318377525844</v>
      </c>
      <c r="AB47" s="478">
        <f t="shared" ca="1" si="8"/>
        <v>955.51916259398411</v>
      </c>
      <c r="AC47" s="478">
        <f t="shared" ca="1" si="8"/>
        <v>1063.0150683858074</v>
      </c>
      <c r="AD47" s="478">
        <f t="shared" ca="1" si="8"/>
        <v>1063.0150683858074</v>
      </c>
      <c r="AE47" s="472"/>
      <c r="AF47" s="472" t="s">
        <v>105</v>
      </c>
      <c r="AG47" s="471">
        <f t="shared" ca="1" si="9"/>
        <v>0.93189613860700005</v>
      </c>
      <c r="AH47" s="471">
        <f t="shared" ca="1" si="10"/>
        <v>0.93189613860700005</v>
      </c>
      <c r="AI47" s="471">
        <f t="shared" ca="1" si="11"/>
        <v>0.967738297784</v>
      </c>
      <c r="AJ47" s="471">
        <f t="shared" ca="1" si="12"/>
        <v>0.93189613860700005</v>
      </c>
      <c r="AK47" s="471">
        <f t="shared" ca="1" si="13"/>
        <v>0.93189613860700005</v>
      </c>
      <c r="AL47" s="471">
        <f t="shared" ca="1" si="14"/>
        <v>0.967738297784</v>
      </c>
      <c r="AM47" s="471">
        <f t="shared" ca="1" si="15"/>
        <v>1.111106934493</v>
      </c>
      <c r="AN47" s="471">
        <f t="shared" ca="1" si="16"/>
        <v>1.612897162973</v>
      </c>
      <c r="AO47" s="471">
        <f t="shared" ca="1" si="17"/>
        <v>0.87916018066099999</v>
      </c>
      <c r="AP47" s="471">
        <f t="shared" ca="1" si="18"/>
        <v>0.87916018066099999</v>
      </c>
      <c r="AQ47" s="471">
        <f t="shared" ca="1" si="19"/>
        <v>0.91297403376300001</v>
      </c>
      <c r="AR47" s="471">
        <f t="shared" ca="1" si="20"/>
        <v>1.0482294461720001</v>
      </c>
      <c r="AS47" s="471">
        <f t="shared" ca="1" si="21"/>
        <v>5.4102164963739998</v>
      </c>
      <c r="AT47" s="471">
        <f t="shared" ca="1" si="22"/>
        <v>6.0188658522159999</v>
      </c>
      <c r="AU47" s="471">
        <f t="shared" ca="1" si="23"/>
        <v>6.0188658522159999</v>
      </c>
      <c r="AW47" s="472">
        <v>24.339378</v>
      </c>
      <c r="AX47" s="473">
        <f t="shared" ca="1" si="24"/>
        <v>29.554537289524998</v>
      </c>
      <c r="AY47" s="258">
        <f t="shared" ca="1" si="25"/>
        <v>-5.2151592895249976</v>
      </c>
    </row>
    <row r="48" spans="2:51" x14ac:dyDescent="0.2">
      <c r="B48" s="240">
        <v>18</v>
      </c>
      <c r="C48" s="240" t="s">
        <v>107</v>
      </c>
      <c r="D48" s="240" t="s">
        <v>108</v>
      </c>
      <c r="E48" s="240">
        <v>18</v>
      </c>
      <c r="F48" s="240" t="s">
        <v>33</v>
      </c>
      <c r="G48" s="240" t="s">
        <v>499</v>
      </c>
      <c r="H48" s="475">
        <f>IF(ISTEXT(VLOOKUP($C48,Exch!$D$11:$M$230,H$24,FALSE))=FALSE,VLOOKUP($C48,Exch!$D$11:$M$230,H$24,FALSE),VLOOKUP($C48,Exch!$D$11:$M$230,8,FALSE))</f>
        <v>1.25330694090271</v>
      </c>
      <c r="J48" s="240">
        <v>73</v>
      </c>
      <c r="K48" s="470">
        <f t="shared" ca="1" si="5"/>
        <v>1.03</v>
      </c>
      <c r="L48" s="470">
        <f t="shared" ca="1" si="5"/>
        <v>1.03</v>
      </c>
      <c r="M48" s="470">
        <f t="shared" ca="1" si="5"/>
        <v>1.03</v>
      </c>
      <c r="N48" s="162"/>
      <c r="O48" s="240" t="s">
        <v>107</v>
      </c>
      <c r="P48" s="478">
        <f t="shared" ca="1" si="6"/>
        <v>0.88623103943628823</v>
      </c>
      <c r="Q48" s="478">
        <f t="shared" ca="1" si="6"/>
        <v>2.4054842498984961</v>
      </c>
      <c r="R48" s="478">
        <f t="shared" ca="1" si="6"/>
        <v>2.658693118308864</v>
      </c>
      <c r="S48" s="478">
        <f t="shared" ca="1" si="7"/>
        <v>2.4054842498984961</v>
      </c>
      <c r="T48" s="478">
        <f t="shared" ca="1" si="7"/>
        <v>2.4054842498984961</v>
      </c>
      <c r="U48" s="478">
        <f t="shared" ca="1" si="7"/>
        <v>2.658693118308864</v>
      </c>
      <c r="V48" s="478">
        <f t="shared" ca="1" si="7"/>
        <v>3.291715289334785</v>
      </c>
      <c r="W48" s="478">
        <f t="shared" ca="1" si="7"/>
        <v>6.5834305786695699</v>
      </c>
      <c r="X48" s="478">
        <f t="shared" ca="1" si="8"/>
        <v>2.2693580111607123</v>
      </c>
      <c r="Y48" s="478">
        <f t="shared" ca="1" si="8"/>
        <v>2.5082378018092091</v>
      </c>
      <c r="Z48" s="478">
        <f t="shared" ca="1" si="8"/>
        <v>3.1054372784304487</v>
      </c>
      <c r="AA48" s="478">
        <f t="shared" ca="1" si="8"/>
        <v>3.8220766503759371</v>
      </c>
      <c r="AB48" s="478">
        <f t="shared" ca="1" si="8"/>
        <v>9.5551916259398393</v>
      </c>
      <c r="AC48" s="478">
        <f t="shared" ca="1" si="8"/>
        <v>9.5551916259398393</v>
      </c>
      <c r="AD48" s="478">
        <f t="shared" ca="1" si="8"/>
        <v>9.5551916259398393</v>
      </c>
      <c r="AE48" s="472"/>
      <c r="AF48" s="472" t="s">
        <v>107</v>
      </c>
      <c r="AG48" s="471">
        <f t="shared" ca="1" si="9"/>
        <v>0.70711412385399997</v>
      </c>
      <c r="AH48" s="471">
        <f t="shared" ca="1" si="10"/>
        <v>1.919309764746</v>
      </c>
      <c r="AI48" s="471">
        <f t="shared" ca="1" si="11"/>
        <v>2.121342371561</v>
      </c>
      <c r="AJ48" s="471">
        <f t="shared" ca="1" si="12"/>
        <v>1.919309764746</v>
      </c>
      <c r="AK48" s="471">
        <f t="shared" ca="1" si="13"/>
        <v>1.919309764746</v>
      </c>
      <c r="AL48" s="471">
        <f t="shared" ca="1" si="14"/>
        <v>2.121342371561</v>
      </c>
      <c r="AM48" s="471">
        <f t="shared" ca="1" si="15"/>
        <v>2.6264238886000002</v>
      </c>
      <c r="AN48" s="471">
        <f t="shared" ca="1" si="16"/>
        <v>5.2528477772000004</v>
      </c>
      <c r="AO48" s="471">
        <f t="shared" ca="1" si="17"/>
        <v>1.810696116888</v>
      </c>
      <c r="AP48" s="471">
        <f t="shared" ca="1" si="18"/>
        <v>2.0012957081390002</v>
      </c>
      <c r="AQ48" s="471">
        <f t="shared" ca="1" si="19"/>
        <v>2.4777946862669999</v>
      </c>
      <c r="AR48" s="471">
        <f t="shared" ca="1" si="20"/>
        <v>3.0495934600210002</v>
      </c>
      <c r="AS48" s="471">
        <f t="shared" ca="1" si="21"/>
        <v>7.6239836500529998</v>
      </c>
      <c r="AT48" s="471">
        <f t="shared" ca="1" si="22"/>
        <v>7.6239836500529998</v>
      </c>
      <c r="AU48" s="471">
        <f t="shared" ca="1" si="23"/>
        <v>7.6239836500529998</v>
      </c>
      <c r="AW48" s="472">
        <v>45.731341999999998</v>
      </c>
      <c r="AX48" s="473">
        <f t="shared" ca="1" si="24"/>
        <v>50.798330748487999</v>
      </c>
      <c r="AY48" s="258">
        <f t="shared" ca="1" si="25"/>
        <v>-5.0669887484880007</v>
      </c>
    </row>
    <row r="49" spans="2:51" x14ac:dyDescent="0.2">
      <c r="B49" s="240">
        <v>19</v>
      </c>
      <c r="C49" s="240" t="s">
        <v>109</v>
      </c>
      <c r="D49" s="240" t="s">
        <v>110</v>
      </c>
      <c r="E49" s="240">
        <v>19</v>
      </c>
      <c r="F49" s="240" t="s">
        <v>33</v>
      </c>
      <c r="G49" s="240" t="s">
        <v>508</v>
      </c>
      <c r="H49" s="475">
        <f>IF(ISTEXT(VLOOKUP($C49,Exch!$D$11:$M$230,H$24,FALSE))=FALSE,VLOOKUP($C49,Exch!$D$11:$M$230,H$24,FALSE),VLOOKUP($C49,Exch!$D$11:$M$230,8,FALSE))</f>
        <v>160.1822262</v>
      </c>
      <c r="J49" s="240">
        <v>73</v>
      </c>
      <c r="K49" s="470">
        <f t="shared" ca="1" si="5"/>
        <v>1.03</v>
      </c>
      <c r="L49" s="470">
        <f t="shared" ca="1" si="5"/>
        <v>1.03</v>
      </c>
      <c r="M49" s="470">
        <f t="shared" ca="1" si="5"/>
        <v>1.03</v>
      </c>
      <c r="N49" s="162"/>
      <c r="O49" s="240" t="s">
        <v>109</v>
      </c>
      <c r="P49" s="478">
        <f t="shared" ca="1" si="6"/>
        <v>151.92532104622089</v>
      </c>
      <c r="Q49" s="478">
        <f t="shared" ca="1" si="6"/>
        <v>151.92532104622089</v>
      </c>
      <c r="R49" s="478">
        <f t="shared" ca="1" si="6"/>
        <v>177.24620788725764</v>
      </c>
      <c r="S49" s="478">
        <f t="shared" ca="1" si="7"/>
        <v>151.92532104622089</v>
      </c>
      <c r="T49" s="478">
        <f t="shared" ca="1" si="7"/>
        <v>151.92532104622089</v>
      </c>
      <c r="U49" s="478">
        <f t="shared" ca="1" si="7"/>
        <v>177.24620788725764</v>
      </c>
      <c r="V49" s="478">
        <f t="shared" ca="1" si="7"/>
        <v>316.51108551296016</v>
      </c>
      <c r="W49" s="478">
        <f t="shared" ca="1" si="7"/>
        <v>506.41773682073602</v>
      </c>
      <c r="X49" s="478">
        <f t="shared" ca="1" si="8"/>
        <v>143.32787438909764</v>
      </c>
      <c r="Y49" s="478">
        <f t="shared" ca="1" si="8"/>
        <v>143.32787438909764</v>
      </c>
      <c r="Z49" s="478">
        <f t="shared" ca="1" si="8"/>
        <v>167.21585345394718</v>
      </c>
      <c r="AA49" s="478">
        <f t="shared" ca="1" si="8"/>
        <v>298.59973831062007</v>
      </c>
      <c r="AB49" s="478">
        <f t="shared" ca="1" si="8"/>
        <v>477.75958129699205</v>
      </c>
      <c r="AC49" s="478">
        <f t="shared" ca="1" si="8"/>
        <v>716.63937194548816</v>
      </c>
      <c r="AD49" s="478">
        <f t="shared" ca="1" si="8"/>
        <v>1039.1270893209578</v>
      </c>
      <c r="AE49" s="472"/>
      <c r="AF49" s="472" t="s">
        <v>109</v>
      </c>
      <c r="AG49" s="471">
        <f t="shared" ca="1" si="9"/>
        <v>0.94845305031899996</v>
      </c>
      <c r="AH49" s="471">
        <f t="shared" ca="1" si="10"/>
        <v>0.94845305031899996</v>
      </c>
      <c r="AI49" s="471">
        <f t="shared" ca="1" si="11"/>
        <v>1.106528558705</v>
      </c>
      <c r="AJ49" s="471">
        <f t="shared" ca="1" si="12"/>
        <v>0.94845305031899996</v>
      </c>
      <c r="AK49" s="471">
        <f t="shared" ca="1" si="13"/>
        <v>0.94845305031899996</v>
      </c>
      <c r="AL49" s="471">
        <f t="shared" ca="1" si="14"/>
        <v>1.106528558705</v>
      </c>
      <c r="AM49" s="471">
        <f t="shared" ca="1" si="15"/>
        <v>1.975943854831</v>
      </c>
      <c r="AN49" s="471">
        <f t="shared" ca="1" si="16"/>
        <v>3.1615101677289998</v>
      </c>
      <c r="AO49" s="471">
        <f t="shared" ca="1" si="17"/>
        <v>0.89478013752999996</v>
      </c>
      <c r="AP49" s="471">
        <f t="shared" ca="1" si="18"/>
        <v>0.89478013752999996</v>
      </c>
      <c r="AQ49" s="471">
        <f t="shared" ca="1" si="19"/>
        <v>1.043910160452</v>
      </c>
      <c r="AR49" s="471">
        <f t="shared" ca="1" si="20"/>
        <v>1.8641252865210001</v>
      </c>
      <c r="AS49" s="471">
        <f t="shared" ca="1" si="21"/>
        <v>2.9826004584330001</v>
      </c>
      <c r="AT49" s="471">
        <f t="shared" ca="1" si="22"/>
        <v>4.4739006876499996</v>
      </c>
      <c r="AU49" s="471">
        <f t="shared" ca="1" si="23"/>
        <v>6.4871559970929997</v>
      </c>
      <c r="AW49" s="472">
        <v>23.479606000000004</v>
      </c>
      <c r="AX49" s="473">
        <f t="shared" ca="1" si="24"/>
        <v>29.785576206454998</v>
      </c>
      <c r="AY49" s="258">
        <f t="shared" ca="1" si="25"/>
        <v>-6.3059702064549938</v>
      </c>
    </row>
    <row r="50" spans="2:51" x14ac:dyDescent="0.2">
      <c r="B50" s="240">
        <v>20</v>
      </c>
      <c r="C50" s="240" t="s">
        <v>111</v>
      </c>
      <c r="D50" s="240" t="s">
        <v>112</v>
      </c>
      <c r="E50" s="240">
        <v>20</v>
      </c>
      <c r="F50" s="240" t="s">
        <v>33</v>
      </c>
      <c r="G50" s="240" t="s">
        <v>503</v>
      </c>
      <c r="H50" s="475">
        <f>IF(ISTEXT(VLOOKUP($C50,Exch!$D$11:$M$230,H$24,FALSE))=FALSE,VLOOKUP($C50,Exch!$D$11:$M$230,H$24,FALSE),VLOOKUP($C50,Exch!$D$11:$M$230,8,FALSE))</f>
        <v>1.377737472</v>
      </c>
      <c r="J50" s="240">
        <v>73</v>
      </c>
      <c r="K50" s="470">
        <f t="shared" ca="1" si="5"/>
        <v>1.03</v>
      </c>
      <c r="L50" s="470">
        <f t="shared" ca="1" si="5"/>
        <v>1.03</v>
      </c>
      <c r="M50" s="470">
        <f t="shared" ca="1" si="5"/>
        <v>1.03</v>
      </c>
      <c r="N50" s="162"/>
      <c r="O50" s="240" t="s">
        <v>111</v>
      </c>
      <c r="P50" s="478">
        <f t="shared" ca="1" si="6"/>
        <v>1.2660443420518404</v>
      </c>
      <c r="Q50" s="478">
        <f t="shared" ca="1" si="6"/>
        <v>1.2660443420518404</v>
      </c>
      <c r="R50" s="478">
        <f t="shared" ca="1" si="6"/>
        <v>1.2660443420518404</v>
      </c>
      <c r="S50" s="478">
        <f t="shared" ca="1" si="7"/>
        <v>2.5320886841036807</v>
      </c>
      <c r="T50" s="478">
        <f t="shared" ca="1" si="7"/>
        <v>2.5320886841036807</v>
      </c>
      <c r="U50" s="478">
        <f t="shared" ca="1" si="7"/>
        <v>2.5320886841036807</v>
      </c>
      <c r="V50" s="478">
        <f t="shared" ca="1" si="7"/>
        <v>2.5320886841036807</v>
      </c>
      <c r="W50" s="478">
        <f t="shared" ca="1" si="7"/>
        <v>2.5320886841036807</v>
      </c>
      <c r="X50" s="478">
        <f t="shared" ca="1" si="8"/>
        <v>10.749590579182321</v>
      </c>
      <c r="Y50" s="478">
        <f t="shared" ca="1" si="8"/>
        <v>10.749590579182321</v>
      </c>
      <c r="Z50" s="478">
        <f t="shared" ca="1" si="8"/>
        <v>10.749590579182321</v>
      </c>
      <c r="AA50" s="478">
        <f t="shared" ca="1" si="8"/>
        <v>10.749590579182321</v>
      </c>
      <c r="AB50" s="478">
        <f t="shared" ca="1" si="8"/>
        <v>10.749590579182321</v>
      </c>
      <c r="AC50" s="478">
        <f t="shared" ca="1" si="8"/>
        <v>10.749590579182321</v>
      </c>
      <c r="AD50" s="478">
        <f t="shared" ca="1" si="8"/>
        <v>10.749590579182321</v>
      </c>
      <c r="AE50" s="472"/>
      <c r="AF50" s="472" t="s">
        <v>111</v>
      </c>
      <c r="AG50" s="471">
        <f t="shared" ca="1" si="9"/>
        <v>0.91893003404600004</v>
      </c>
      <c r="AH50" s="471">
        <f t="shared" ca="1" si="10"/>
        <v>0.91893003404600004</v>
      </c>
      <c r="AI50" s="471">
        <f t="shared" ca="1" si="11"/>
        <v>0.91893003404600004</v>
      </c>
      <c r="AJ50" s="471">
        <f t="shared" ca="1" si="12"/>
        <v>1.837860068093</v>
      </c>
      <c r="AK50" s="471">
        <f t="shared" ca="1" si="13"/>
        <v>1.837860068093</v>
      </c>
      <c r="AL50" s="471">
        <f t="shared" ca="1" si="14"/>
        <v>1.837860068093</v>
      </c>
      <c r="AM50" s="471">
        <f t="shared" ca="1" si="15"/>
        <v>1.837860068093</v>
      </c>
      <c r="AN50" s="471">
        <f t="shared" ca="1" si="16"/>
        <v>1.837860068093</v>
      </c>
      <c r="AO50" s="471">
        <f t="shared" ca="1" si="17"/>
        <v>7.802350446038</v>
      </c>
      <c r="AP50" s="471">
        <f t="shared" ca="1" si="18"/>
        <v>7.802350446038</v>
      </c>
      <c r="AQ50" s="471">
        <f t="shared" ca="1" si="19"/>
        <v>7.802350446038</v>
      </c>
      <c r="AR50" s="471">
        <f t="shared" ca="1" si="20"/>
        <v>7.802350446038</v>
      </c>
      <c r="AS50" s="471">
        <f t="shared" ca="1" si="21"/>
        <v>7.802350446038</v>
      </c>
      <c r="AT50" s="471">
        <f t="shared" ca="1" si="22"/>
        <v>7.802350446038</v>
      </c>
      <c r="AU50" s="471">
        <f t="shared" ca="1" si="23"/>
        <v>7.802350446038</v>
      </c>
      <c r="AW50" s="472">
        <v>55.221137999999996</v>
      </c>
      <c r="AX50" s="473">
        <f t="shared" ca="1" si="24"/>
        <v>66.562543564868989</v>
      </c>
      <c r="AY50" s="258">
        <f t="shared" ca="1" si="25"/>
        <v>-11.341405564868992</v>
      </c>
    </row>
    <row r="51" spans="2:51" x14ac:dyDescent="0.2">
      <c r="B51" s="240">
        <v>21</v>
      </c>
      <c r="C51" s="240" t="s">
        <v>113</v>
      </c>
      <c r="D51" s="240" t="s">
        <v>114</v>
      </c>
      <c r="E51" s="240">
        <v>21</v>
      </c>
      <c r="F51" s="240" t="s">
        <v>33</v>
      </c>
      <c r="G51" s="240" t="s">
        <v>499</v>
      </c>
      <c r="H51" s="475">
        <f>IF(ISTEXT(VLOOKUP($C51,Exch!$D$11:$M$230,H$24,FALSE))=FALSE,VLOOKUP($C51,Exch!$D$11:$M$230,H$24,FALSE),VLOOKUP($C51,Exch!$D$11:$M$230,8,FALSE))</f>
        <v>1.25330694090271</v>
      </c>
      <c r="J51" s="240">
        <v>73</v>
      </c>
      <c r="K51" s="470">
        <f t="shared" ca="1" si="5"/>
        <v>1.03</v>
      </c>
      <c r="L51" s="470">
        <f t="shared" ca="1" si="5"/>
        <v>1.03</v>
      </c>
      <c r="M51" s="470">
        <f t="shared" ca="1" si="5"/>
        <v>1.03</v>
      </c>
      <c r="N51" s="162"/>
      <c r="O51" s="240" t="s">
        <v>113</v>
      </c>
      <c r="P51" s="478">
        <f t="shared" ca="1" si="6"/>
        <v>0.75962660523110426</v>
      </c>
      <c r="Q51" s="478">
        <f t="shared" ca="1" si="6"/>
        <v>0.75962660523110426</v>
      </c>
      <c r="R51" s="478">
        <f t="shared" ca="1" si="6"/>
        <v>0.75962660523110426</v>
      </c>
      <c r="S51" s="478">
        <f t="shared" ca="1" si="7"/>
        <v>1.5192532104622085</v>
      </c>
      <c r="T51" s="478">
        <f t="shared" ca="1" si="7"/>
        <v>1.5192532104622085</v>
      </c>
      <c r="U51" s="478">
        <f t="shared" ca="1" si="7"/>
        <v>1.5192532104622085</v>
      </c>
      <c r="V51" s="478">
        <f t="shared" ca="1" si="7"/>
        <v>1.7724620788725765</v>
      </c>
      <c r="W51" s="478">
        <f t="shared" ca="1" si="7"/>
        <v>2.0256709472829448</v>
      </c>
      <c r="X51" s="478">
        <f t="shared" ca="1" si="8"/>
        <v>2.627677697133457</v>
      </c>
      <c r="Y51" s="478">
        <f t="shared" ca="1" si="8"/>
        <v>2.627677697133457</v>
      </c>
      <c r="Z51" s="478">
        <f t="shared" ca="1" si="8"/>
        <v>2.627677697133457</v>
      </c>
      <c r="AA51" s="478">
        <f t="shared" ca="1" si="8"/>
        <v>2.627677697133457</v>
      </c>
      <c r="AB51" s="478">
        <f t="shared" ca="1" si="8"/>
        <v>2.627677697133457</v>
      </c>
      <c r="AC51" s="478">
        <f t="shared" ca="1" si="8"/>
        <v>2.627677697133457</v>
      </c>
      <c r="AD51" s="478">
        <f t="shared" ca="1" si="8"/>
        <v>3.5831968597274404</v>
      </c>
      <c r="AE51" s="472"/>
      <c r="AF51" s="472" t="s">
        <v>113</v>
      </c>
      <c r="AG51" s="471">
        <f t="shared" ca="1" si="9"/>
        <v>0.60609782044600002</v>
      </c>
      <c r="AH51" s="471">
        <f t="shared" ca="1" si="10"/>
        <v>0.60609782044600002</v>
      </c>
      <c r="AI51" s="471">
        <f t="shared" ca="1" si="11"/>
        <v>0.60609782044600002</v>
      </c>
      <c r="AJ51" s="471">
        <f t="shared" ca="1" si="12"/>
        <v>1.212195640892</v>
      </c>
      <c r="AK51" s="471">
        <f t="shared" ca="1" si="13"/>
        <v>1.212195640892</v>
      </c>
      <c r="AL51" s="471">
        <f t="shared" ca="1" si="14"/>
        <v>1.212195640892</v>
      </c>
      <c r="AM51" s="471">
        <f t="shared" ca="1" si="15"/>
        <v>1.4142282477079999</v>
      </c>
      <c r="AN51" s="471">
        <f t="shared" ca="1" si="16"/>
        <v>1.6162608545229999</v>
      </c>
      <c r="AO51" s="471">
        <f t="shared" ca="1" si="17"/>
        <v>2.0965955037650001</v>
      </c>
      <c r="AP51" s="471">
        <f t="shared" ca="1" si="18"/>
        <v>2.0965955037650001</v>
      </c>
      <c r="AQ51" s="471">
        <f t="shared" ca="1" si="19"/>
        <v>2.0965955037650001</v>
      </c>
      <c r="AR51" s="471">
        <f t="shared" ca="1" si="20"/>
        <v>2.0965955037650001</v>
      </c>
      <c r="AS51" s="471">
        <f t="shared" ca="1" si="21"/>
        <v>2.0965955037650001</v>
      </c>
      <c r="AT51" s="471">
        <f t="shared" ca="1" si="22"/>
        <v>2.0965955037650001</v>
      </c>
      <c r="AU51" s="471">
        <f t="shared" ca="1" si="23"/>
        <v>2.8589938687699998</v>
      </c>
      <c r="AW51" s="472">
        <v>21.546779999999998</v>
      </c>
      <c r="AX51" s="473">
        <f t="shared" ca="1" si="24"/>
        <v>23.923936377605003</v>
      </c>
      <c r="AY51" s="258">
        <f t="shared" ca="1" si="25"/>
        <v>-2.3771563776050044</v>
      </c>
    </row>
    <row r="52" spans="2:51" x14ac:dyDescent="0.2">
      <c r="B52" s="240">
        <v>22</v>
      </c>
      <c r="C52" s="240" t="s">
        <v>115</v>
      </c>
      <c r="D52" s="240" t="s">
        <v>116</v>
      </c>
      <c r="E52" s="240">
        <v>22</v>
      </c>
      <c r="F52" s="240" t="s">
        <v>33</v>
      </c>
      <c r="G52" s="240" t="s">
        <v>499</v>
      </c>
      <c r="H52" s="475">
        <f>IF(ISTEXT(VLOOKUP($C52,Exch!$D$11:$M$230,H$24,FALSE))=FALSE,VLOOKUP($C52,Exch!$D$11:$M$230,H$24,FALSE),VLOOKUP($C52,Exch!$D$11:$M$230,8,FALSE))</f>
        <v>1.25330694090271</v>
      </c>
      <c r="J52" s="240">
        <v>73</v>
      </c>
      <c r="K52" s="470">
        <f t="shared" ca="1" si="5"/>
        <v>1.03</v>
      </c>
      <c r="L52" s="470">
        <f t="shared" ca="1" si="5"/>
        <v>1.03</v>
      </c>
      <c r="M52" s="470">
        <f t="shared" ca="1" si="5"/>
        <v>1.03</v>
      </c>
      <c r="N52" s="162"/>
      <c r="O52" s="240" t="s">
        <v>115</v>
      </c>
      <c r="P52" s="478">
        <f t="shared" ca="1" si="6"/>
        <v>0.81026837891317782</v>
      </c>
      <c r="Q52" s="478">
        <f t="shared" ca="1" si="6"/>
        <v>1.3166861157339143</v>
      </c>
      <c r="R52" s="478">
        <f t="shared" ca="1" si="6"/>
        <v>1.9623687301803525</v>
      </c>
      <c r="S52" s="478">
        <f t="shared" ca="1" si="7"/>
        <v>0.81026837891317782</v>
      </c>
      <c r="T52" s="478">
        <f t="shared" ca="1" si="7"/>
        <v>1.3166861157339143</v>
      </c>
      <c r="U52" s="478">
        <f t="shared" ca="1" si="7"/>
        <v>1.9623687301803525</v>
      </c>
      <c r="V52" s="478">
        <f t="shared" ca="1" si="7"/>
        <v>3.215752628811674</v>
      </c>
      <c r="W52" s="478">
        <f t="shared" ca="1" si="7"/>
        <v>4.3678529800788493</v>
      </c>
      <c r="X52" s="478">
        <f t="shared" ca="1" si="8"/>
        <v>0.76441533007518736</v>
      </c>
      <c r="Y52" s="478">
        <f t="shared" ca="1" si="8"/>
        <v>1.2421749113721792</v>
      </c>
      <c r="Z52" s="478">
        <f t="shared" ca="1" si="8"/>
        <v>1.8513183775258442</v>
      </c>
      <c r="AA52" s="478">
        <f t="shared" ca="1" si="8"/>
        <v>3.0337733412359</v>
      </c>
      <c r="AB52" s="478">
        <f t="shared" ca="1" si="8"/>
        <v>4.1206763886865563</v>
      </c>
      <c r="AC52" s="478">
        <f t="shared" ca="1" si="8"/>
        <v>5.3509073105263116</v>
      </c>
      <c r="AD52" s="478">
        <f t="shared" ca="1" si="8"/>
        <v>6.9036259497415351</v>
      </c>
      <c r="AE52" s="472"/>
      <c r="AF52" s="472" t="s">
        <v>115</v>
      </c>
      <c r="AG52" s="471">
        <f t="shared" ca="1" si="9"/>
        <v>0.64650434180899996</v>
      </c>
      <c r="AH52" s="471">
        <f t="shared" ca="1" si="10"/>
        <v>1.0505695554400001</v>
      </c>
      <c r="AI52" s="471">
        <f t="shared" ca="1" si="11"/>
        <v>1.5657527028189999</v>
      </c>
      <c r="AJ52" s="471">
        <f t="shared" ca="1" si="12"/>
        <v>0.64650434180899996</v>
      </c>
      <c r="AK52" s="471">
        <f t="shared" ca="1" si="13"/>
        <v>1.0505695554400001</v>
      </c>
      <c r="AL52" s="471">
        <f t="shared" ca="1" si="14"/>
        <v>1.5657527028189999</v>
      </c>
      <c r="AM52" s="471">
        <f t="shared" ca="1" si="15"/>
        <v>2.565814106555</v>
      </c>
      <c r="AN52" s="471">
        <f t="shared" ca="1" si="16"/>
        <v>3.4850624675650002</v>
      </c>
      <c r="AO52" s="471">
        <f t="shared" ca="1" si="17"/>
        <v>0.60991869200399995</v>
      </c>
      <c r="AP52" s="471">
        <f t="shared" ca="1" si="18"/>
        <v>0.99111787450699995</v>
      </c>
      <c r="AQ52" s="471">
        <f t="shared" ca="1" si="19"/>
        <v>1.4771468321979999</v>
      </c>
      <c r="AR52" s="471">
        <f t="shared" ca="1" si="20"/>
        <v>2.4206148088920001</v>
      </c>
      <c r="AS52" s="471">
        <f t="shared" ca="1" si="21"/>
        <v>3.2878429490849999</v>
      </c>
      <c r="AT52" s="471">
        <f t="shared" ca="1" si="22"/>
        <v>4.2694308440300004</v>
      </c>
      <c r="AU52" s="471">
        <f t="shared" ca="1" si="23"/>
        <v>5.5083281871630003</v>
      </c>
      <c r="AW52" s="472">
        <v>27.993627999999998</v>
      </c>
      <c r="AX52" s="473">
        <f t="shared" ca="1" si="24"/>
        <v>31.140929962135004</v>
      </c>
      <c r="AY52" s="258">
        <f t="shared" ca="1" si="25"/>
        <v>-3.1473019621350069</v>
      </c>
    </row>
    <row r="53" spans="2:51" x14ac:dyDescent="0.2">
      <c r="B53" s="240">
        <v>23</v>
      </c>
      <c r="C53" s="240" t="s">
        <v>117</v>
      </c>
      <c r="D53" s="240" t="s">
        <v>118</v>
      </c>
      <c r="E53" s="240">
        <v>23</v>
      </c>
      <c r="F53" s="240" t="s">
        <v>33</v>
      </c>
      <c r="G53" s="240" t="s">
        <v>509</v>
      </c>
      <c r="H53" s="475">
        <f>IF(ISTEXT(VLOOKUP($C53,Exch!$D$11:$M$230,H$24,FALSE))=FALSE,VLOOKUP($C53,Exch!$D$11:$M$230,H$24,FALSE),VLOOKUP($C53,Exch!$D$11:$M$230,8,FALSE))</f>
        <v>142.53159153600001</v>
      </c>
      <c r="J53" s="240">
        <v>73</v>
      </c>
      <c r="K53" s="470">
        <f t="shared" ca="1" si="5"/>
        <v>1.03</v>
      </c>
      <c r="L53" s="470">
        <f t="shared" ca="1" si="5"/>
        <v>1.03</v>
      </c>
      <c r="M53" s="470">
        <f t="shared" ca="1" si="5"/>
        <v>1.03</v>
      </c>
      <c r="N53" s="162"/>
      <c r="O53" s="240" t="s">
        <v>117</v>
      </c>
      <c r="P53" s="478">
        <f t="shared" ca="1" si="6"/>
        <v>94.953325653888015</v>
      </c>
      <c r="Q53" s="478">
        <f t="shared" ca="1" si="6"/>
        <v>151.92532104622089</v>
      </c>
      <c r="R53" s="478">
        <f t="shared" ca="1" si="6"/>
        <v>227.88798156933123</v>
      </c>
      <c r="S53" s="478">
        <f t="shared" ca="1" si="7"/>
        <v>94.953325653888015</v>
      </c>
      <c r="T53" s="478">
        <f t="shared" ca="1" si="7"/>
        <v>151.92532104622089</v>
      </c>
      <c r="U53" s="478">
        <f t="shared" ca="1" si="7"/>
        <v>227.88798156933123</v>
      </c>
      <c r="V53" s="478">
        <f t="shared" ca="1" si="7"/>
        <v>411.46441116684809</v>
      </c>
      <c r="W53" s="478">
        <f t="shared" ca="1" si="7"/>
        <v>595.04084076436493</v>
      </c>
      <c r="X53" s="478">
        <f t="shared" ca="1" si="8"/>
        <v>89.579921493186021</v>
      </c>
      <c r="Y53" s="478">
        <f t="shared" ca="1" si="8"/>
        <v>143.32787438909764</v>
      </c>
      <c r="Z53" s="478">
        <f t="shared" ca="1" si="8"/>
        <v>214.99181158364641</v>
      </c>
      <c r="AA53" s="478">
        <f t="shared" ca="1" si="8"/>
        <v>388.17965980380609</v>
      </c>
      <c r="AB53" s="478">
        <f t="shared" ca="1" si="8"/>
        <v>561.36750802396568</v>
      </c>
      <c r="AC53" s="478">
        <f t="shared" ca="1" si="8"/>
        <v>656.91942428336415</v>
      </c>
      <c r="AD53" s="478">
        <f t="shared" ca="1" si="8"/>
        <v>806.21929343867407</v>
      </c>
      <c r="AE53" s="472"/>
      <c r="AF53" s="472" t="s">
        <v>117</v>
      </c>
      <c r="AG53" s="471">
        <f t="shared" ca="1" si="9"/>
        <v>0.66619143609200004</v>
      </c>
      <c r="AH53" s="471">
        <f t="shared" ca="1" si="10"/>
        <v>1.0659062977480001</v>
      </c>
      <c r="AI53" s="471">
        <f t="shared" ca="1" si="11"/>
        <v>1.5988594466220001</v>
      </c>
      <c r="AJ53" s="471">
        <f t="shared" ca="1" si="12"/>
        <v>0.66619143609200004</v>
      </c>
      <c r="AK53" s="471">
        <f t="shared" ca="1" si="13"/>
        <v>1.0659062977480001</v>
      </c>
      <c r="AL53" s="471">
        <f t="shared" ca="1" si="14"/>
        <v>1.5988594466220001</v>
      </c>
      <c r="AM53" s="471">
        <f t="shared" ca="1" si="15"/>
        <v>2.8868295563999999</v>
      </c>
      <c r="AN53" s="471">
        <f t="shared" ca="1" si="16"/>
        <v>4.174799666178</v>
      </c>
      <c r="AO53" s="471">
        <f t="shared" ca="1" si="17"/>
        <v>0.62849169456300003</v>
      </c>
      <c r="AP53" s="471">
        <f t="shared" ca="1" si="18"/>
        <v>1.0055867113000001</v>
      </c>
      <c r="AQ53" s="471">
        <f t="shared" ca="1" si="19"/>
        <v>1.5083800669509999</v>
      </c>
      <c r="AR53" s="471">
        <f t="shared" ca="1" si="20"/>
        <v>2.723464009772</v>
      </c>
      <c r="AS53" s="471">
        <f t="shared" ca="1" si="21"/>
        <v>3.9385479525929998</v>
      </c>
      <c r="AT53" s="471">
        <f t="shared" ca="1" si="22"/>
        <v>4.6089390934600001</v>
      </c>
      <c r="AU53" s="471">
        <f t="shared" ca="1" si="23"/>
        <v>5.6564252510650004</v>
      </c>
      <c r="AW53" s="472">
        <v>28.412653999999996</v>
      </c>
      <c r="AX53" s="473">
        <f t="shared" ca="1" si="24"/>
        <v>33.793378363206003</v>
      </c>
      <c r="AY53" s="258">
        <f t="shared" ca="1" si="25"/>
        <v>-5.3807243632060064</v>
      </c>
    </row>
    <row r="54" spans="2:51" x14ac:dyDescent="0.2">
      <c r="B54" s="240">
        <v>24</v>
      </c>
      <c r="C54" s="240" t="s">
        <v>119</v>
      </c>
      <c r="D54" s="240" t="s">
        <v>120</v>
      </c>
      <c r="E54" s="240">
        <v>24</v>
      </c>
      <c r="F54" s="240" t="s">
        <v>33</v>
      </c>
      <c r="G54" s="240" t="s">
        <v>499</v>
      </c>
      <c r="H54" s="475">
        <f>IF(ISTEXT(VLOOKUP($C54,Exch!$D$11:$M$230,H$24,FALSE))=FALSE,VLOOKUP($C54,Exch!$D$11:$M$230,H$24,FALSE),VLOOKUP($C54,Exch!$D$11:$M$230,8,FALSE))</f>
        <v>1.25330694090271</v>
      </c>
      <c r="J54" s="240">
        <v>73</v>
      </c>
      <c r="K54" s="470">
        <f t="shared" ca="1" si="5"/>
        <v>1.03</v>
      </c>
      <c r="L54" s="470">
        <f t="shared" ca="1" si="5"/>
        <v>1.03</v>
      </c>
      <c r="M54" s="470">
        <f t="shared" ca="1" si="5"/>
        <v>1.03</v>
      </c>
      <c r="N54" s="162"/>
      <c r="O54" s="240" t="s">
        <v>119</v>
      </c>
      <c r="P54" s="478">
        <f t="shared" ca="1" si="6"/>
        <v>0.81026837891317782</v>
      </c>
      <c r="Q54" s="478">
        <f t="shared" ca="1" si="6"/>
        <v>1.6205367578263556</v>
      </c>
      <c r="R54" s="478">
        <f t="shared" ca="1" si="6"/>
        <v>2.4308051367395329</v>
      </c>
      <c r="S54" s="478">
        <f t="shared" ca="1" si="7"/>
        <v>0.81026837891317782</v>
      </c>
      <c r="T54" s="478">
        <f t="shared" ca="1" si="7"/>
        <v>1.6205367578263556</v>
      </c>
      <c r="U54" s="478">
        <f t="shared" ca="1" si="7"/>
        <v>2.4308051367395329</v>
      </c>
      <c r="V54" s="478">
        <f t="shared" ca="1" si="7"/>
        <v>3.2410735156527113</v>
      </c>
      <c r="W54" s="478">
        <f t="shared" ca="1" si="7"/>
        <v>4.8616102734790658</v>
      </c>
      <c r="X54" s="478">
        <f t="shared" ca="1" si="8"/>
        <v>0.76441533007518736</v>
      </c>
      <c r="Y54" s="478">
        <f t="shared" ca="1" si="8"/>
        <v>1.5288306601503747</v>
      </c>
      <c r="Z54" s="478">
        <f t="shared" ca="1" si="8"/>
        <v>2.2932459902255617</v>
      </c>
      <c r="AA54" s="478">
        <f t="shared" ca="1" si="8"/>
        <v>3.0576613203007494</v>
      </c>
      <c r="AB54" s="478">
        <f t="shared" ca="1" si="8"/>
        <v>4.5864919804511235</v>
      </c>
      <c r="AC54" s="478">
        <f t="shared" ca="1" si="8"/>
        <v>4.5864919804511235</v>
      </c>
      <c r="AD54" s="478">
        <f t="shared" ca="1" si="8"/>
        <v>4.5864919804511235</v>
      </c>
      <c r="AE54" s="472"/>
      <c r="AF54" s="472" t="s">
        <v>119</v>
      </c>
      <c r="AG54" s="471">
        <f t="shared" ca="1" si="9"/>
        <v>0.64650434180899996</v>
      </c>
      <c r="AH54" s="471">
        <f t="shared" ca="1" si="10"/>
        <v>1.2930086836179999</v>
      </c>
      <c r="AI54" s="471">
        <f t="shared" ca="1" si="11"/>
        <v>1.939513025428</v>
      </c>
      <c r="AJ54" s="471">
        <f t="shared" ca="1" si="12"/>
        <v>0.64650434180899996</v>
      </c>
      <c r="AK54" s="471">
        <f t="shared" ca="1" si="13"/>
        <v>1.2930086836179999</v>
      </c>
      <c r="AL54" s="471">
        <f t="shared" ca="1" si="14"/>
        <v>1.939513025428</v>
      </c>
      <c r="AM54" s="471">
        <f t="shared" ca="1" si="15"/>
        <v>2.5860173672369999</v>
      </c>
      <c r="AN54" s="471">
        <f t="shared" ca="1" si="16"/>
        <v>3.8790260508549999</v>
      </c>
      <c r="AO54" s="471">
        <f t="shared" ca="1" si="17"/>
        <v>0.60991869200399995</v>
      </c>
      <c r="AP54" s="471">
        <f t="shared" ca="1" si="18"/>
        <v>1.2198373840079999</v>
      </c>
      <c r="AQ54" s="471">
        <f t="shared" ca="1" si="19"/>
        <v>1.8297560760130001</v>
      </c>
      <c r="AR54" s="471">
        <f t="shared" ca="1" si="20"/>
        <v>2.4396747680169999</v>
      </c>
      <c r="AS54" s="471">
        <f t="shared" ca="1" si="21"/>
        <v>3.659512152025</v>
      </c>
      <c r="AT54" s="471">
        <f t="shared" ca="1" si="22"/>
        <v>3.659512152025</v>
      </c>
      <c r="AU54" s="471">
        <f t="shared" ca="1" si="23"/>
        <v>3.659512152025</v>
      </c>
      <c r="AW54" s="472">
        <v>28.082741999999996</v>
      </c>
      <c r="AX54" s="473">
        <f t="shared" ca="1" si="24"/>
        <v>31.300818895919001</v>
      </c>
      <c r="AY54" s="258">
        <f t="shared" ca="1" si="25"/>
        <v>-3.2180768959190047</v>
      </c>
    </row>
    <row r="55" spans="2:51" x14ac:dyDescent="0.2">
      <c r="B55" s="240">
        <v>25</v>
      </c>
      <c r="C55" s="240" t="s">
        <v>121</v>
      </c>
      <c r="D55" s="240" t="s">
        <v>122</v>
      </c>
      <c r="E55" s="240">
        <v>25</v>
      </c>
      <c r="F55" s="240" t="s">
        <v>33</v>
      </c>
      <c r="G55" s="240" t="s">
        <v>510</v>
      </c>
      <c r="H55" s="475">
        <f>IF(ISTEXT(VLOOKUP($C55,Exch!$D$11:$M$230,H$24,FALSE))=FALSE,VLOOKUP($C55,Exch!$D$11:$M$230,H$24,FALSE),VLOOKUP($C55,Exch!$D$11:$M$230,8,FALSE))</f>
        <v>11.789587275000001</v>
      </c>
      <c r="J55" s="240">
        <v>73</v>
      </c>
      <c r="K55" s="470">
        <f t="shared" ca="1" si="5"/>
        <v>1.03</v>
      </c>
      <c r="L55" s="470">
        <f t="shared" ca="1" si="5"/>
        <v>1.03</v>
      </c>
      <c r="M55" s="470">
        <f t="shared" ca="1" si="5"/>
        <v>1.03</v>
      </c>
      <c r="N55" s="162"/>
      <c r="O55" s="240" t="s">
        <v>121</v>
      </c>
      <c r="P55" s="478">
        <f t="shared" ca="1" si="6"/>
        <v>12.660443420518401</v>
      </c>
      <c r="Q55" s="478">
        <f t="shared" ca="1" si="6"/>
        <v>18.990665130777611</v>
      </c>
      <c r="R55" s="478">
        <f t="shared" ca="1" si="6"/>
        <v>24.054842498984971</v>
      </c>
      <c r="S55" s="478">
        <f t="shared" ca="1" si="7"/>
        <v>12.660443420518401</v>
      </c>
      <c r="T55" s="478">
        <f t="shared" ca="1" si="7"/>
        <v>18.990665130777611</v>
      </c>
      <c r="U55" s="478">
        <f t="shared" ca="1" si="7"/>
        <v>24.054842498984971</v>
      </c>
      <c r="V55" s="478">
        <f t="shared" ca="1" si="7"/>
        <v>37.981330261555222</v>
      </c>
      <c r="W55" s="478">
        <f t="shared" ca="1" si="7"/>
        <v>75.962660523110443</v>
      </c>
      <c r="X55" s="478">
        <f t="shared" ca="1" si="8"/>
        <v>41.803963363486794</v>
      </c>
      <c r="Y55" s="478">
        <f t="shared" ca="1" si="8"/>
        <v>41.803963363486794</v>
      </c>
      <c r="Z55" s="478">
        <f t="shared" ca="1" si="8"/>
        <v>41.803963363486794</v>
      </c>
      <c r="AA55" s="478">
        <f t="shared" ca="1" si="8"/>
        <v>41.803963363486794</v>
      </c>
      <c r="AB55" s="478">
        <f t="shared" ca="1" si="8"/>
        <v>83.607926726973588</v>
      </c>
      <c r="AC55" s="478">
        <f t="shared" ca="1" si="8"/>
        <v>83.607926726973588</v>
      </c>
      <c r="AD55" s="478">
        <f t="shared" ca="1" si="8"/>
        <v>119.43989532424801</v>
      </c>
      <c r="AE55" s="472"/>
      <c r="AF55" s="472" t="s">
        <v>121</v>
      </c>
      <c r="AG55" s="471">
        <f t="shared" ca="1" si="9"/>
        <v>1.0738665506439999</v>
      </c>
      <c r="AH55" s="471">
        <f t="shared" ca="1" si="10"/>
        <v>1.6107998259659999</v>
      </c>
      <c r="AI55" s="471">
        <f t="shared" ca="1" si="11"/>
        <v>2.0403464462229999</v>
      </c>
      <c r="AJ55" s="471">
        <f t="shared" ca="1" si="12"/>
        <v>1.0738665506439999</v>
      </c>
      <c r="AK55" s="471">
        <f t="shared" ca="1" si="13"/>
        <v>1.6107998259659999</v>
      </c>
      <c r="AL55" s="471">
        <f t="shared" ca="1" si="14"/>
        <v>2.0403464462229999</v>
      </c>
      <c r="AM55" s="471">
        <f t="shared" ca="1" si="15"/>
        <v>3.2215996519310002</v>
      </c>
      <c r="AN55" s="471">
        <f t="shared" ca="1" si="16"/>
        <v>6.4431993038630004</v>
      </c>
      <c r="AO55" s="471">
        <f t="shared" ca="1" si="17"/>
        <v>3.54583772853</v>
      </c>
      <c r="AP55" s="471">
        <f t="shared" ca="1" si="18"/>
        <v>3.54583772853</v>
      </c>
      <c r="AQ55" s="471">
        <f t="shared" ca="1" si="19"/>
        <v>3.54583772853</v>
      </c>
      <c r="AR55" s="471">
        <f t="shared" ca="1" si="20"/>
        <v>3.54583772853</v>
      </c>
      <c r="AS55" s="471">
        <f t="shared" ca="1" si="21"/>
        <v>7.0916754570589999</v>
      </c>
      <c r="AT55" s="471">
        <f t="shared" ca="1" si="22"/>
        <v>7.0916754570589999</v>
      </c>
      <c r="AU55" s="471">
        <f t="shared" ca="1" si="23"/>
        <v>10.130964938656</v>
      </c>
      <c r="AW55" s="472">
        <v>57.958853999999988</v>
      </c>
      <c r="AX55" s="473">
        <f t="shared" ca="1" si="24"/>
        <v>57.612491368353993</v>
      </c>
      <c r="AY55" s="258">
        <f t="shared" ca="1" si="25"/>
        <v>0.34636263164599512</v>
      </c>
    </row>
    <row r="56" spans="2:51" x14ac:dyDescent="0.2">
      <c r="B56" s="240">
        <v>26</v>
      </c>
      <c r="C56" s="240" t="s">
        <v>123</v>
      </c>
      <c r="D56" s="240" t="s">
        <v>124</v>
      </c>
      <c r="E56" s="240">
        <v>26</v>
      </c>
      <c r="F56" s="240" t="s">
        <v>33</v>
      </c>
      <c r="G56" s="240" t="s">
        <v>511</v>
      </c>
      <c r="H56" s="475">
        <f>IF(ISTEXT(VLOOKUP($C56,Exch!$D$11:$M$230,H$24,FALSE))=FALSE,VLOOKUP($C56,Exch!$D$11:$M$230,H$24,FALSE),VLOOKUP($C56,Exch!$D$11:$M$230,8,FALSE))</f>
        <v>2.0740880188802024</v>
      </c>
      <c r="J56" s="240">
        <v>73</v>
      </c>
      <c r="K56" s="470">
        <f t="shared" ca="1" si="5"/>
        <v>1.03</v>
      </c>
      <c r="L56" s="470">
        <f t="shared" ca="1" si="5"/>
        <v>1.03</v>
      </c>
      <c r="M56" s="470">
        <f t="shared" ca="1" si="5"/>
        <v>1.03</v>
      </c>
      <c r="N56" s="162"/>
      <c r="O56" s="240" t="s">
        <v>123</v>
      </c>
      <c r="P56" s="478">
        <f t="shared" ca="1" si="6"/>
        <v>1.7724620788725765</v>
      </c>
      <c r="Q56" s="478">
        <f t="shared" ca="1" si="6"/>
        <v>1.7724620788725765</v>
      </c>
      <c r="R56" s="478">
        <f t="shared" ca="1" si="6"/>
        <v>1.7724620788725765</v>
      </c>
      <c r="S56" s="478">
        <f t="shared" ca="1" si="7"/>
        <v>3.5449241577451529</v>
      </c>
      <c r="T56" s="478">
        <f t="shared" ca="1" si="7"/>
        <v>3.5449241577451529</v>
      </c>
      <c r="U56" s="478">
        <f t="shared" ca="1" si="7"/>
        <v>3.5449241577451529</v>
      </c>
      <c r="V56" s="478">
        <f t="shared" ca="1" si="7"/>
        <v>3.5449241577451529</v>
      </c>
      <c r="W56" s="478">
        <f t="shared" ca="1" si="7"/>
        <v>3.5449241577451529</v>
      </c>
      <c r="X56" s="478">
        <f t="shared" ca="1" si="8"/>
        <v>4.1803963363486805</v>
      </c>
      <c r="Y56" s="478">
        <f t="shared" ca="1" si="8"/>
        <v>4.1803963363486805</v>
      </c>
      <c r="Z56" s="478">
        <f t="shared" ca="1" si="8"/>
        <v>4.1803963363486805</v>
      </c>
      <c r="AA56" s="478">
        <f t="shared" ca="1" si="8"/>
        <v>4.1803963363486805</v>
      </c>
      <c r="AB56" s="478">
        <f t="shared" ca="1" si="8"/>
        <v>4.1803963363486805</v>
      </c>
      <c r="AC56" s="478">
        <f t="shared" ca="1" si="8"/>
        <v>4.1803963363486805</v>
      </c>
      <c r="AD56" s="478">
        <f t="shared" ca="1" si="8"/>
        <v>5.9719947662124007</v>
      </c>
      <c r="AE56" s="472"/>
      <c r="AF56" s="472" t="s">
        <v>123</v>
      </c>
      <c r="AG56" s="471">
        <f t="shared" ca="1" si="9"/>
        <v>0.85457418525100004</v>
      </c>
      <c r="AH56" s="471">
        <f t="shared" ca="1" si="10"/>
        <v>0.85457418525100004</v>
      </c>
      <c r="AI56" s="471">
        <f t="shared" ca="1" si="11"/>
        <v>0.85457418525100004</v>
      </c>
      <c r="AJ56" s="471">
        <f t="shared" ca="1" si="12"/>
        <v>1.709148370501</v>
      </c>
      <c r="AK56" s="471">
        <f t="shared" ca="1" si="13"/>
        <v>1.709148370501</v>
      </c>
      <c r="AL56" s="471">
        <f t="shared" ca="1" si="14"/>
        <v>1.709148370501</v>
      </c>
      <c r="AM56" s="471">
        <f t="shared" ca="1" si="15"/>
        <v>1.709148370501</v>
      </c>
      <c r="AN56" s="471">
        <f t="shared" ca="1" si="16"/>
        <v>1.709148370501</v>
      </c>
      <c r="AO56" s="471">
        <f t="shared" ca="1" si="17"/>
        <v>2.0155346823740001</v>
      </c>
      <c r="AP56" s="471">
        <f t="shared" ca="1" si="18"/>
        <v>2.0155346823740001</v>
      </c>
      <c r="AQ56" s="471">
        <f t="shared" ca="1" si="19"/>
        <v>2.0155346823740001</v>
      </c>
      <c r="AR56" s="471">
        <f t="shared" ca="1" si="20"/>
        <v>2.0155346823740001</v>
      </c>
      <c r="AS56" s="471">
        <f t="shared" ca="1" si="21"/>
        <v>2.0155346823740001</v>
      </c>
      <c r="AT56" s="471">
        <f t="shared" ca="1" si="22"/>
        <v>2.0155346823740001</v>
      </c>
      <c r="AU56" s="471">
        <f t="shared" ca="1" si="23"/>
        <v>2.8793352605339999</v>
      </c>
      <c r="AW56" s="472">
        <v>24.517242</v>
      </c>
      <c r="AX56" s="473">
        <f t="shared" ca="1" si="24"/>
        <v>26.082007763035996</v>
      </c>
      <c r="AY56" s="258">
        <f t="shared" ca="1" si="25"/>
        <v>-1.5647657630359966</v>
      </c>
    </row>
    <row r="57" spans="2:51" x14ac:dyDescent="0.2">
      <c r="B57" s="240">
        <v>27</v>
      </c>
      <c r="C57" s="240" t="s">
        <v>125</v>
      </c>
      <c r="D57" s="240" t="s">
        <v>126</v>
      </c>
      <c r="E57" s="240">
        <v>27</v>
      </c>
      <c r="F57" s="240" t="s">
        <v>33</v>
      </c>
      <c r="G57" s="240" t="s">
        <v>509</v>
      </c>
      <c r="H57" s="475">
        <f>IF(ISTEXT(VLOOKUP($C57,Exch!$D$11:$M$230,H$24,FALSE))=FALSE,VLOOKUP($C57,Exch!$D$11:$M$230,H$24,FALSE),VLOOKUP($C57,Exch!$D$11:$M$230,8,FALSE))</f>
        <v>142.53159153600001</v>
      </c>
      <c r="J57" s="240">
        <v>73</v>
      </c>
      <c r="K57" s="470">
        <f t="shared" ca="1" si="5"/>
        <v>1.03</v>
      </c>
      <c r="L57" s="470">
        <f t="shared" ca="1" si="5"/>
        <v>1.03</v>
      </c>
      <c r="M57" s="470">
        <f t="shared" ca="1" si="5"/>
        <v>1.03</v>
      </c>
      <c r="N57" s="162"/>
      <c r="O57" s="240" t="s">
        <v>125</v>
      </c>
      <c r="P57" s="478">
        <f t="shared" ca="1" si="6"/>
        <v>78.165577678280627</v>
      </c>
      <c r="Q57" s="478">
        <f t="shared" ca="1" si="6"/>
        <v>130.27596279713433</v>
      </c>
      <c r="R57" s="478">
        <f t="shared" ca="1" si="6"/>
        <v>182.38634791598813</v>
      </c>
      <c r="S57" s="478">
        <f t="shared" ca="1" si="7"/>
        <v>78.165577678280627</v>
      </c>
      <c r="T57" s="478">
        <f t="shared" ca="1" si="7"/>
        <v>130.27596279713433</v>
      </c>
      <c r="U57" s="478">
        <f t="shared" ca="1" si="7"/>
        <v>182.38634791598813</v>
      </c>
      <c r="V57" s="478">
        <f t="shared" ca="1" si="7"/>
        <v>325.68990699283586</v>
      </c>
      <c r="W57" s="478">
        <f t="shared" ca="1" si="7"/>
        <v>508.0762549088239</v>
      </c>
      <c r="X57" s="478">
        <f t="shared" ca="1" si="8"/>
        <v>356.42059163708848</v>
      </c>
      <c r="Y57" s="478">
        <f t="shared" ca="1" si="8"/>
        <v>356.42059163708848</v>
      </c>
      <c r="Z57" s="478">
        <f t="shared" ca="1" si="8"/>
        <v>356.42059163708848</v>
      </c>
      <c r="AA57" s="478">
        <f t="shared" ca="1" si="8"/>
        <v>356.42059163708848</v>
      </c>
      <c r="AB57" s="478">
        <f t="shared" ca="1" si="8"/>
        <v>632.95380928655368</v>
      </c>
      <c r="AC57" s="478">
        <f t="shared" ca="1" si="8"/>
        <v>632.95380928655368</v>
      </c>
      <c r="AD57" s="478">
        <f t="shared" ca="1" si="8"/>
        <v>762.00264418963741</v>
      </c>
      <c r="AE57" s="472"/>
      <c r="AF57" s="472" t="s">
        <v>125</v>
      </c>
      <c r="AG57" s="471">
        <f t="shared" ca="1" si="9"/>
        <v>0.54840879019099997</v>
      </c>
      <c r="AH57" s="471">
        <f t="shared" ca="1" si="10"/>
        <v>0.91401465031899998</v>
      </c>
      <c r="AI57" s="471">
        <f t="shared" ca="1" si="11"/>
        <v>1.2796205104459999</v>
      </c>
      <c r="AJ57" s="471">
        <f t="shared" ca="1" si="12"/>
        <v>0.54840879019099997</v>
      </c>
      <c r="AK57" s="471">
        <f t="shared" ca="1" si="13"/>
        <v>0.91401465031899998</v>
      </c>
      <c r="AL57" s="471">
        <f t="shared" ca="1" si="14"/>
        <v>1.2796205104459999</v>
      </c>
      <c r="AM57" s="471">
        <f t="shared" ca="1" si="15"/>
        <v>2.2850366257969998</v>
      </c>
      <c r="AN57" s="471">
        <f t="shared" ca="1" si="16"/>
        <v>3.564657136243</v>
      </c>
      <c r="AO57" s="471">
        <f t="shared" ca="1" si="17"/>
        <v>2.5006427543259999</v>
      </c>
      <c r="AP57" s="471">
        <f t="shared" ca="1" si="18"/>
        <v>2.5006427543259999</v>
      </c>
      <c r="AQ57" s="471">
        <f t="shared" ca="1" si="19"/>
        <v>2.5006427543259999</v>
      </c>
      <c r="AR57" s="471">
        <f t="shared" ca="1" si="20"/>
        <v>2.5006427543259999</v>
      </c>
      <c r="AS57" s="471">
        <f t="shared" ca="1" si="21"/>
        <v>4.4407966154410001</v>
      </c>
      <c r="AT57" s="471">
        <f t="shared" ca="1" si="22"/>
        <v>4.4407966154410001</v>
      </c>
      <c r="AU57" s="471">
        <f t="shared" ca="1" si="23"/>
        <v>5.3462017506289996</v>
      </c>
      <c r="AW57" s="472">
        <v>30.002413999999995</v>
      </c>
      <c r="AX57" s="473">
        <f t="shared" ca="1" si="24"/>
        <v>35.564147662767006</v>
      </c>
      <c r="AY57" s="258">
        <f t="shared" ca="1" si="25"/>
        <v>-5.5617336627670113</v>
      </c>
    </row>
    <row r="58" spans="2:51" x14ac:dyDescent="0.2">
      <c r="B58" s="240">
        <v>28</v>
      </c>
      <c r="C58" s="240" t="s">
        <v>127</v>
      </c>
      <c r="D58" s="240" t="s">
        <v>128</v>
      </c>
      <c r="E58" s="240">
        <v>28</v>
      </c>
      <c r="F58" s="240" t="s">
        <v>33</v>
      </c>
      <c r="G58" s="240" t="s">
        <v>499</v>
      </c>
      <c r="H58" s="475">
        <f>IF(ISTEXT(VLOOKUP($C58,Exch!$D$11:$M$230,H$24,FALSE))=FALSE,VLOOKUP($C58,Exch!$D$11:$M$230,H$24,FALSE),VLOOKUP($C58,Exch!$D$11:$M$230,8,FALSE))</f>
        <v>1.25330694090271</v>
      </c>
      <c r="J58" s="240">
        <v>73</v>
      </c>
      <c r="K58" s="470">
        <f t="shared" ca="1" si="5"/>
        <v>1.03</v>
      </c>
      <c r="L58" s="470">
        <f t="shared" ca="1" si="5"/>
        <v>1.03</v>
      </c>
      <c r="M58" s="470">
        <f t="shared" ca="1" si="5"/>
        <v>1.03</v>
      </c>
      <c r="N58" s="162"/>
      <c r="O58" s="240" t="s">
        <v>127</v>
      </c>
      <c r="P58" s="478">
        <f t="shared" ca="1" si="6"/>
        <v>0.63302217102592018</v>
      </c>
      <c r="Q58" s="478">
        <f t="shared" ca="1" si="6"/>
        <v>0.9495332565388801</v>
      </c>
      <c r="R58" s="478">
        <f t="shared" ca="1" si="6"/>
        <v>1.202742124949248</v>
      </c>
      <c r="S58" s="478">
        <f t="shared" ca="1" si="7"/>
        <v>0.9495332565388801</v>
      </c>
      <c r="T58" s="478">
        <f t="shared" ca="1" si="7"/>
        <v>1.202742124949248</v>
      </c>
      <c r="U58" s="478">
        <f t="shared" ca="1" si="7"/>
        <v>1.202742124949248</v>
      </c>
      <c r="V58" s="478">
        <f t="shared" ca="1" si="7"/>
        <v>2.5953909012062724</v>
      </c>
      <c r="W58" s="478">
        <f t="shared" ca="1" si="7"/>
        <v>2.5953909012062724</v>
      </c>
      <c r="X58" s="478">
        <f t="shared" ca="1" si="8"/>
        <v>0.8957992149318601</v>
      </c>
      <c r="Y58" s="478">
        <f t="shared" ca="1" si="8"/>
        <v>1.1346790055803562</v>
      </c>
      <c r="Z58" s="478">
        <f t="shared" ca="1" si="8"/>
        <v>1.1346790055803562</v>
      </c>
      <c r="AA58" s="478">
        <f t="shared" ca="1" si="8"/>
        <v>2.448517854147084</v>
      </c>
      <c r="AB58" s="478">
        <f t="shared" ca="1" si="8"/>
        <v>2.448517854147084</v>
      </c>
      <c r="AC58" s="478">
        <f t="shared" ca="1" si="8"/>
        <v>5.3150753419290382</v>
      </c>
      <c r="AD58" s="478">
        <f t="shared" ca="1" si="8"/>
        <v>5.3150753419290382</v>
      </c>
      <c r="AE58" s="472"/>
      <c r="AF58" s="472" t="s">
        <v>127</v>
      </c>
      <c r="AG58" s="471">
        <f t="shared" ca="1" si="9"/>
        <v>0.50508151703799997</v>
      </c>
      <c r="AH58" s="471">
        <f t="shared" ca="1" si="10"/>
        <v>0.75762227555799999</v>
      </c>
      <c r="AI58" s="471">
        <f t="shared" ca="1" si="11"/>
        <v>0.95965488237300001</v>
      </c>
      <c r="AJ58" s="471">
        <f t="shared" ca="1" si="12"/>
        <v>0.75762227555799999</v>
      </c>
      <c r="AK58" s="471">
        <f t="shared" ca="1" si="13"/>
        <v>0.95965488237300001</v>
      </c>
      <c r="AL58" s="471">
        <f t="shared" ca="1" si="14"/>
        <v>0.95965488237300001</v>
      </c>
      <c r="AM58" s="471">
        <f t="shared" ca="1" si="15"/>
        <v>2.0708342198579999</v>
      </c>
      <c r="AN58" s="471">
        <f t="shared" ca="1" si="16"/>
        <v>2.0708342198579999</v>
      </c>
      <c r="AO58" s="471">
        <f t="shared" ca="1" si="17"/>
        <v>0.71474846719200003</v>
      </c>
      <c r="AP58" s="471">
        <f t="shared" ca="1" si="18"/>
        <v>0.90534805844400001</v>
      </c>
      <c r="AQ58" s="471">
        <f t="shared" ca="1" si="19"/>
        <v>0.90534805844400001</v>
      </c>
      <c r="AR58" s="471">
        <f t="shared" ca="1" si="20"/>
        <v>1.9536458103259999</v>
      </c>
      <c r="AS58" s="471">
        <f t="shared" ca="1" si="21"/>
        <v>1.9536458103259999</v>
      </c>
      <c r="AT58" s="471">
        <f t="shared" ca="1" si="22"/>
        <v>4.240840905342</v>
      </c>
      <c r="AU58" s="471">
        <f t="shared" ca="1" si="23"/>
        <v>4.240840905342</v>
      </c>
      <c r="AW58" s="472">
        <v>21.556884</v>
      </c>
      <c r="AX58" s="473">
        <f t="shared" ca="1" si="24"/>
        <v>23.955377170405001</v>
      </c>
      <c r="AY58" s="258">
        <f t="shared" ca="1" si="25"/>
        <v>-2.3984931704050005</v>
      </c>
    </row>
    <row r="59" spans="2:51" x14ac:dyDescent="0.2">
      <c r="B59" s="240">
        <v>29</v>
      </c>
      <c r="C59" s="240" t="s">
        <v>129</v>
      </c>
      <c r="D59" s="240" t="s">
        <v>130</v>
      </c>
      <c r="E59" s="240">
        <v>29</v>
      </c>
      <c r="F59" s="240" t="s">
        <v>33</v>
      </c>
      <c r="G59" s="240" t="s">
        <v>513</v>
      </c>
      <c r="H59" s="475">
        <f>IF(ISTEXT(VLOOKUP($C59,Exch!$D$11:$M$230,H$24,FALSE))=FALSE,VLOOKUP($C59,Exch!$D$11:$M$230,H$24,FALSE),VLOOKUP($C59,Exch!$D$11:$M$230,8,FALSE))</f>
        <v>11.614101392499999</v>
      </c>
      <c r="J59" s="240">
        <v>73</v>
      </c>
      <c r="K59" s="470">
        <f t="shared" ca="1" si="5"/>
        <v>1.03</v>
      </c>
      <c r="L59" s="470">
        <f t="shared" ca="1" si="5"/>
        <v>1.03</v>
      </c>
      <c r="M59" s="470">
        <f t="shared" ca="1" si="5"/>
        <v>1.03</v>
      </c>
      <c r="N59" s="162"/>
      <c r="O59" s="240" t="s">
        <v>129</v>
      </c>
      <c r="P59" s="478">
        <f t="shared" ca="1" si="6"/>
        <v>8.8623103943628809</v>
      </c>
      <c r="Q59" s="478">
        <f t="shared" ca="1" si="6"/>
        <v>8.8623103943628809</v>
      </c>
      <c r="R59" s="478">
        <f t="shared" ca="1" si="6"/>
        <v>17.724620788725762</v>
      </c>
      <c r="S59" s="478">
        <f t="shared" ca="1" si="7"/>
        <v>8.8623103943628809</v>
      </c>
      <c r="T59" s="478">
        <f t="shared" ca="1" si="7"/>
        <v>8.8623103943628809</v>
      </c>
      <c r="U59" s="478">
        <f t="shared" ca="1" si="7"/>
        <v>17.724620788725762</v>
      </c>
      <c r="V59" s="478">
        <f t="shared" ca="1" si="7"/>
        <v>35.449241577451524</v>
      </c>
      <c r="W59" s="478">
        <f t="shared" ca="1" si="7"/>
        <v>53.173862366177275</v>
      </c>
      <c r="X59" s="478">
        <f t="shared" ca="1" si="8"/>
        <v>8.3607926726973609</v>
      </c>
      <c r="Y59" s="478">
        <f t="shared" ca="1" si="8"/>
        <v>8.3607926726973609</v>
      </c>
      <c r="Z59" s="478">
        <f t="shared" ca="1" si="8"/>
        <v>16.721585345394722</v>
      </c>
      <c r="AA59" s="478">
        <f t="shared" ca="1" si="8"/>
        <v>33.443170690789444</v>
      </c>
      <c r="AB59" s="478">
        <f t="shared" ca="1" si="8"/>
        <v>50.164756036184173</v>
      </c>
      <c r="AC59" s="478">
        <f t="shared" ca="1" si="8"/>
        <v>66.886341381578887</v>
      </c>
      <c r="AD59" s="478">
        <f t="shared" ca="1" si="8"/>
        <v>83.607926726973588</v>
      </c>
      <c r="AE59" s="472"/>
      <c r="AF59" s="472" t="s">
        <v>129</v>
      </c>
      <c r="AG59" s="471">
        <f t="shared" ca="1" si="9"/>
        <v>0.76306466551800001</v>
      </c>
      <c r="AH59" s="471">
        <f t="shared" ca="1" si="10"/>
        <v>0.76306466551800001</v>
      </c>
      <c r="AI59" s="471">
        <f t="shared" ca="1" si="11"/>
        <v>1.526129331036</v>
      </c>
      <c r="AJ59" s="471">
        <f t="shared" ca="1" si="12"/>
        <v>0.76306466551800001</v>
      </c>
      <c r="AK59" s="471">
        <f t="shared" ca="1" si="13"/>
        <v>0.76306466551800001</v>
      </c>
      <c r="AL59" s="471">
        <f t="shared" ca="1" si="14"/>
        <v>1.526129331036</v>
      </c>
      <c r="AM59" s="471">
        <f t="shared" ca="1" si="15"/>
        <v>3.0522586620730001</v>
      </c>
      <c r="AN59" s="471">
        <f t="shared" ca="1" si="16"/>
        <v>4.5783879931089997</v>
      </c>
      <c r="AO59" s="471">
        <f t="shared" ca="1" si="17"/>
        <v>0.71988287256500005</v>
      </c>
      <c r="AP59" s="471">
        <f t="shared" ca="1" si="18"/>
        <v>0.71988287256500005</v>
      </c>
      <c r="AQ59" s="471">
        <f t="shared" ca="1" si="19"/>
        <v>1.439765745131</v>
      </c>
      <c r="AR59" s="471">
        <f t="shared" ca="1" si="20"/>
        <v>2.8795314902609999</v>
      </c>
      <c r="AS59" s="471">
        <f t="shared" ca="1" si="21"/>
        <v>4.3192972353919998</v>
      </c>
      <c r="AT59" s="471">
        <f t="shared" ca="1" si="22"/>
        <v>5.7590629805219997</v>
      </c>
      <c r="AU59" s="471">
        <f t="shared" ca="1" si="23"/>
        <v>7.1988287256529997</v>
      </c>
      <c r="AW59" s="472">
        <v>33.086522000000002</v>
      </c>
      <c r="AX59" s="473">
        <f t="shared" ca="1" si="24"/>
        <v>36.771415901414997</v>
      </c>
      <c r="AY59" s="258">
        <f t="shared" ca="1" si="25"/>
        <v>-3.6848939014149948</v>
      </c>
    </row>
    <row r="60" spans="2:51" x14ac:dyDescent="0.2">
      <c r="B60" s="240">
        <v>30</v>
      </c>
      <c r="C60" s="240" t="s">
        <v>408</v>
      </c>
      <c r="D60" s="240" t="s">
        <v>466</v>
      </c>
      <c r="E60" s="240">
        <v>30</v>
      </c>
      <c r="F60" s="240" t="s">
        <v>33</v>
      </c>
      <c r="G60" s="240" t="s">
        <v>499</v>
      </c>
      <c r="H60" s="475">
        <f>IF(ISTEXT(VLOOKUP($C60,Exch!$D$11:$M$230,H$24,FALSE))=FALSE,VLOOKUP($C60,Exch!$D$11:$M$230,H$24,FALSE),VLOOKUP($C60,Exch!$D$11:$M$230,8,FALSE))</f>
        <v>1.25330694090271</v>
      </c>
      <c r="J60" s="240">
        <v>73</v>
      </c>
      <c r="K60" s="470">
        <f t="shared" ca="1" si="5"/>
        <v>1.03</v>
      </c>
      <c r="L60" s="470">
        <f t="shared" ca="1" si="5"/>
        <v>1.03</v>
      </c>
      <c r="M60" s="470">
        <f t="shared" ca="1" si="5"/>
        <v>1.03</v>
      </c>
      <c r="N60" s="162"/>
      <c r="O60" s="240" t="s">
        <v>408</v>
      </c>
      <c r="P60" s="478">
        <f t="shared" ca="1" si="6"/>
        <v>0.88623103943628823</v>
      </c>
      <c r="Q60" s="478">
        <f t="shared" ca="1" si="6"/>
        <v>2.4054842498984961</v>
      </c>
      <c r="R60" s="478">
        <f t="shared" ca="1" si="6"/>
        <v>2.658693118308864</v>
      </c>
      <c r="S60" s="478">
        <f t="shared" ca="1" si="7"/>
        <v>2.4054842498984961</v>
      </c>
      <c r="T60" s="478">
        <f t="shared" ca="1" si="7"/>
        <v>2.4054842498984961</v>
      </c>
      <c r="U60" s="478">
        <f t="shared" ca="1" si="7"/>
        <v>2.658693118308864</v>
      </c>
      <c r="V60" s="478">
        <f t="shared" ca="1" si="7"/>
        <v>3.291715289334785</v>
      </c>
      <c r="W60" s="478">
        <f t="shared" ca="1" si="7"/>
        <v>6.5834305786695699</v>
      </c>
      <c r="X60" s="478">
        <f t="shared" ca="1" si="8"/>
        <v>2.2693580111607123</v>
      </c>
      <c r="Y60" s="478">
        <f t="shared" ca="1" si="8"/>
        <v>2.5082378018092091</v>
      </c>
      <c r="Z60" s="478">
        <f t="shared" ca="1" si="8"/>
        <v>3.1054372784304487</v>
      </c>
      <c r="AA60" s="478">
        <f t="shared" ca="1" si="8"/>
        <v>3.8220766503759371</v>
      </c>
      <c r="AB60" s="478">
        <f t="shared" ca="1" si="8"/>
        <v>9.5551916259398393</v>
      </c>
      <c r="AC60" s="478">
        <f t="shared" ca="1" si="8"/>
        <v>9.5551916259398393</v>
      </c>
      <c r="AD60" s="478">
        <f t="shared" ca="1" si="8"/>
        <v>9.5551916259398393</v>
      </c>
      <c r="AE60" s="472"/>
      <c r="AF60" s="472" t="s">
        <v>408</v>
      </c>
      <c r="AG60" s="471">
        <f t="shared" ca="1" si="9"/>
        <v>0.70711412385399997</v>
      </c>
      <c r="AH60" s="471">
        <f t="shared" ca="1" si="10"/>
        <v>1.919309764746</v>
      </c>
      <c r="AI60" s="471">
        <f t="shared" ca="1" si="11"/>
        <v>2.121342371561</v>
      </c>
      <c r="AJ60" s="471">
        <f t="shared" ca="1" si="12"/>
        <v>1.919309764746</v>
      </c>
      <c r="AK60" s="471">
        <f t="shared" ca="1" si="13"/>
        <v>1.919309764746</v>
      </c>
      <c r="AL60" s="471">
        <f t="shared" ca="1" si="14"/>
        <v>2.121342371561</v>
      </c>
      <c r="AM60" s="471">
        <f t="shared" ca="1" si="15"/>
        <v>2.6264238886000002</v>
      </c>
      <c r="AN60" s="471">
        <f t="shared" ca="1" si="16"/>
        <v>5.2528477772000004</v>
      </c>
      <c r="AO60" s="471">
        <f t="shared" ca="1" si="17"/>
        <v>1.810696116888</v>
      </c>
      <c r="AP60" s="471">
        <f t="shared" ca="1" si="18"/>
        <v>2.0012957081390002</v>
      </c>
      <c r="AQ60" s="471">
        <f t="shared" ca="1" si="19"/>
        <v>2.4777946862669999</v>
      </c>
      <c r="AR60" s="471">
        <f t="shared" ca="1" si="20"/>
        <v>3.0495934600210002</v>
      </c>
      <c r="AS60" s="471">
        <f t="shared" ca="1" si="21"/>
        <v>7.6239836500529998</v>
      </c>
      <c r="AT60" s="471">
        <f t="shared" ca="1" si="22"/>
        <v>7.6239836500529998</v>
      </c>
      <c r="AU60" s="471">
        <f t="shared" ca="1" si="23"/>
        <v>7.6239836500529998</v>
      </c>
      <c r="AW60" s="472">
        <v>45.731341999999998</v>
      </c>
      <c r="AX60" s="473">
        <f t="shared" ca="1" si="24"/>
        <v>50.798330748487999</v>
      </c>
      <c r="AY60" s="258">
        <f t="shared" ca="1" si="25"/>
        <v>-5.0669887484880007</v>
      </c>
    </row>
    <row r="61" spans="2:51" x14ac:dyDescent="0.2">
      <c r="B61" s="240">
        <v>31</v>
      </c>
      <c r="C61" s="240" t="s">
        <v>131</v>
      </c>
      <c r="D61" s="240" t="s">
        <v>132</v>
      </c>
      <c r="E61" s="240">
        <v>31</v>
      </c>
      <c r="F61" s="240" t="s">
        <v>33</v>
      </c>
      <c r="G61" s="240" t="s">
        <v>514</v>
      </c>
      <c r="H61" s="475">
        <f>IF(ISTEXT(VLOOKUP($C61,Exch!$D$11:$M$230,H$24,FALSE))=FALSE,VLOOKUP($C61,Exch!$D$11:$M$230,H$24,FALSE),VLOOKUP($C61,Exch!$D$11:$M$230,8,FALSE))</f>
        <v>1.39699</v>
      </c>
      <c r="J61" s="240">
        <v>73</v>
      </c>
      <c r="K61" s="470">
        <f t="shared" ca="1" si="5"/>
        <v>1.03</v>
      </c>
      <c r="L61" s="470">
        <f t="shared" ca="1" si="5"/>
        <v>1.03</v>
      </c>
      <c r="M61" s="470">
        <f t="shared" ca="1" si="5"/>
        <v>1.03</v>
      </c>
      <c r="N61" s="162"/>
      <c r="O61" s="240" t="s">
        <v>131</v>
      </c>
      <c r="P61" s="478">
        <f t="shared" ca="1" si="6"/>
        <v>0.55014870632800017</v>
      </c>
      <c r="Q61" s="478">
        <f t="shared" ca="1" si="6"/>
        <v>0.79595983043200014</v>
      </c>
      <c r="R61" s="478">
        <f t="shared" ca="1" si="6"/>
        <v>1.2875820786400003</v>
      </c>
      <c r="S61" s="478">
        <f t="shared" ca="1" si="7"/>
        <v>1.1002974126560003</v>
      </c>
      <c r="T61" s="478">
        <f t="shared" ca="1" si="7"/>
        <v>1.3461085367600003</v>
      </c>
      <c r="U61" s="478">
        <f t="shared" ca="1" si="7"/>
        <v>1.8377307849680002</v>
      </c>
      <c r="V61" s="478">
        <f t="shared" ca="1" si="7"/>
        <v>2.329353033176</v>
      </c>
      <c r="W61" s="478">
        <f t="shared" ca="1" si="7"/>
        <v>8.0181247624400012</v>
      </c>
      <c r="X61" s="478">
        <f t="shared" ca="1" si="8"/>
        <v>2.8126465161900005</v>
      </c>
      <c r="Y61" s="478">
        <f t="shared" ca="1" si="8"/>
        <v>2.8126465161900005</v>
      </c>
      <c r="Z61" s="478">
        <f t="shared" ca="1" si="8"/>
        <v>3.0307701235680002</v>
      </c>
      <c r="AA61" s="478">
        <f t="shared" ca="1" si="8"/>
        <v>3.4670173383240002</v>
      </c>
      <c r="AB61" s="478">
        <f t="shared" ca="1" si="8"/>
        <v>7.8639300554700018</v>
      </c>
      <c r="AC61" s="478">
        <f t="shared" ca="1" si="8"/>
        <v>8.8971471430500024</v>
      </c>
      <c r="AD61" s="478">
        <f t="shared" ca="1" si="8"/>
        <v>12.800411696130004</v>
      </c>
      <c r="AF61" s="472" t="s">
        <v>131</v>
      </c>
      <c r="AG61" s="471">
        <f t="shared" ca="1" si="9"/>
        <v>0.39381005327700003</v>
      </c>
      <c r="AH61" s="471">
        <f t="shared" ca="1" si="10"/>
        <v>0.56976773665699998</v>
      </c>
      <c r="AI61" s="471">
        <f t="shared" ca="1" si="11"/>
        <v>0.92168310341500004</v>
      </c>
      <c r="AJ61" s="471">
        <f t="shared" ca="1" si="12"/>
        <v>0.78762010655500003</v>
      </c>
      <c r="AK61" s="471">
        <f t="shared" ca="1" si="13"/>
        <v>0.96357778993400001</v>
      </c>
      <c r="AL61" s="471">
        <f t="shared" ca="1" si="14"/>
        <v>1.3154931566929999</v>
      </c>
      <c r="AM61" s="471">
        <f t="shared" ca="1" si="15"/>
        <v>1.6674085234510001</v>
      </c>
      <c r="AN61" s="471">
        <f t="shared" ca="1" si="16"/>
        <v>5.7395720530860004</v>
      </c>
      <c r="AO61" s="471">
        <f t="shared" ca="1" si="17"/>
        <v>2.0133619540510002</v>
      </c>
      <c r="AP61" s="471">
        <f t="shared" ca="1" si="18"/>
        <v>2.0133619540510002</v>
      </c>
      <c r="AQ61" s="471">
        <f t="shared" ca="1" si="19"/>
        <v>2.1695002280389999</v>
      </c>
      <c r="AR61" s="471">
        <f t="shared" ca="1" si="20"/>
        <v>2.4817767760140002</v>
      </c>
      <c r="AS61" s="471">
        <f t="shared" ca="1" si="21"/>
        <v>5.6291956674490002</v>
      </c>
      <c r="AT61" s="471">
        <f t="shared" ca="1" si="22"/>
        <v>6.3687980179170003</v>
      </c>
      <c r="AU61" s="471">
        <f t="shared" ca="1" si="23"/>
        <v>9.1628513419070003</v>
      </c>
      <c r="AW61" s="472">
        <v>35.316010470062167</v>
      </c>
      <c r="AX61" s="473">
        <f t="shared" ca="1" si="24"/>
        <v>42.197778462496004</v>
      </c>
      <c r="AY61" s="258">
        <f t="shared" ca="1" si="25"/>
        <v>-6.8817679924338364</v>
      </c>
    </row>
    <row r="62" spans="2:51" x14ac:dyDescent="0.2">
      <c r="B62" s="240">
        <v>32</v>
      </c>
      <c r="C62" s="240" t="s">
        <v>133</v>
      </c>
      <c r="D62" s="240" t="s">
        <v>134</v>
      </c>
      <c r="E62" s="240">
        <v>32</v>
      </c>
      <c r="F62" s="240" t="s">
        <v>33</v>
      </c>
      <c r="G62" s="240" t="s">
        <v>499</v>
      </c>
      <c r="H62" s="475">
        <f>IF(ISTEXT(VLOOKUP($C62,Exch!$D$11:$M$230,H$24,FALSE))=FALSE,VLOOKUP($C62,Exch!$D$11:$M$230,H$24,FALSE),VLOOKUP($C62,Exch!$D$11:$M$230,8,FALSE))</f>
        <v>1.25330694090271</v>
      </c>
      <c r="J62" s="240">
        <v>73</v>
      </c>
      <c r="K62" s="470">
        <f t="shared" ca="1" si="5"/>
        <v>1.03</v>
      </c>
      <c r="L62" s="470">
        <f t="shared" ca="1" si="5"/>
        <v>1.03</v>
      </c>
      <c r="M62" s="470">
        <f t="shared" ca="1" si="5"/>
        <v>1.03</v>
      </c>
      <c r="N62" s="162"/>
      <c r="O62" s="240" t="s">
        <v>133</v>
      </c>
      <c r="P62" s="478">
        <f t="shared" ca="1" si="6"/>
        <v>0.88623103943628823</v>
      </c>
      <c r="Q62" s="478">
        <f t="shared" ca="1" si="6"/>
        <v>2.4054842498984961</v>
      </c>
      <c r="R62" s="478">
        <f t="shared" ca="1" si="6"/>
        <v>2.658693118308864</v>
      </c>
      <c r="S62" s="478">
        <f t="shared" ca="1" si="7"/>
        <v>2.4054842498984961</v>
      </c>
      <c r="T62" s="478">
        <f t="shared" ca="1" si="7"/>
        <v>2.4054842498984961</v>
      </c>
      <c r="U62" s="478">
        <f t="shared" ca="1" si="7"/>
        <v>2.658693118308864</v>
      </c>
      <c r="V62" s="478">
        <f t="shared" ca="1" si="7"/>
        <v>3.291715289334785</v>
      </c>
      <c r="W62" s="478">
        <f t="shared" ca="1" si="7"/>
        <v>6.5834305786695699</v>
      </c>
      <c r="X62" s="478">
        <f t="shared" ca="1" si="8"/>
        <v>2.2693580111607123</v>
      </c>
      <c r="Y62" s="478">
        <f t="shared" ca="1" si="8"/>
        <v>2.5082378018092091</v>
      </c>
      <c r="Z62" s="478">
        <f t="shared" ca="1" si="8"/>
        <v>3.1054372784304487</v>
      </c>
      <c r="AA62" s="478">
        <f t="shared" ca="1" si="8"/>
        <v>3.8220766503759371</v>
      </c>
      <c r="AB62" s="478">
        <f t="shared" ca="1" si="8"/>
        <v>6.2108745568608974</v>
      </c>
      <c r="AC62" s="478">
        <f t="shared" ca="1" si="8"/>
        <v>9.5551916259398393</v>
      </c>
      <c r="AD62" s="478">
        <f t="shared" ca="1" si="8"/>
        <v>9.5551916259398393</v>
      </c>
      <c r="AE62" s="472"/>
      <c r="AF62" s="472" t="s">
        <v>133</v>
      </c>
      <c r="AG62" s="471">
        <f t="shared" ca="1" si="9"/>
        <v>0.70711412385399997</v>
      </c>
      <c r="AH62" s="471">
        <f t="shared" ca="1" si="10"/>
        <v>1.919309764746</v>
      </c>
      <c r="AI62" s="471">
        <f t="shared" ca="1" si="11"/>
        <v>2.121342371561</v>
      </c>
      <c r="AJ62" s="471">
        <f t="shared" ca="1" si="12"/>
        <v>1.919309764746</v>
      </c>
      <c r="AK62" s="471">
        <f t="shared" ca="1" si="13"/>
        <v>1.919309764746</v>
      </c>
      <c r="AL62" s="471">
        <f t="shared" ca="1" si="14"/>
        <v>2.121342371561</v>
      </c>
      <c r="AM62" s="471">
        <f t="shared" ca="1" si="15"/>
        <v>2.6264238886000002</v>
      </c>
      <c r="AN62" s="471">
        <f t="shared" ca="1" si="16"/>
        <v>5.2528477772000004</v>
      </c>
      <c r="AO62" s="471">
        <f t="shared" ca="1" si="17"/>
        <v>1.810696116888</v>
      </c>
      <c r="AP62" s="471">
        <f t="shared" ca="1" si="18"/>
        <v>2.0012957081390002</v>
      </c>
      <c r="AQ62" s="471">
        <f t="shared" ca="1" si="19"/>
        <v>2.4777946862669999</v>
      </c>
      <c r="AR62" s="471">
        <f t="shared" ca="1" si="20"/>
        <v>3.0495934600210002</v>
      </c>
      <c r="AS62" s="471">
        <f t="shared" ca="1" si="21"/>
        <v>4.9555893725339999</v>
      </c>
      <c r="AT62" s="471">
        <f t="shared" ca="1" si="22"/>
        <v>7.6239836500529998</v>
      </c>
      <c r="AU62" s="471">
        <f t="shared" ca="1" si="23"/>
        <v>7.6239836500529998</v>
      </c>
      <c r="AW62" s="472">
        <v>43.295072000000005</v>
      </c>
      <c r="AX62" s="473">
        <f t="shared" ca="1" si="24"/>
        <v>48.129936470969</v>
      </c>
      <c r="AY62" s="258">
        <f t="shared" ca="1" si="25"/>
        <v>-4.834864470968995</v>
      </c>
    </row>
  </sheetData>
  <conditionalFormatting sqref="N31:N62">
    <cfRule type="cellIs" dxfId="442" priority="155" operator="equal">
      <formula>1</formula>
    </cfRule>
  </conditionalFormatting>
  <conditionalFormatting sqref="P31">
    <cfRule type="cellIs" dxfId="441" priority="153" operator="equal">
      <formula>0</formula>
    </cfRule>
  </conditionalFormatting>
  <conditionalFormatting sqref="P31">
    <cfRule type="cellIs" dxfId="440" priority="154" operator="equal">
      <formula>0</formula>
    </cfRule>
  </conditionalFormatting>
  <conditionalFormatting sqref="Q31:R31">
    <cfRule type="cellIs" dxfId="439" priority="131" operator="equal">
      <formula>0</formula>
    </cfRule>
  </conditionalFormatting>
  <conditionalFormatting sqref="Q31:R31">
    <cfRule type="cellIs" dxfId="438" priority="132" operator="equal">
      <formula>0</formula>
    </cfRule>
  </conditionalFormatting>
  <conditionalFormatting sqref="T31:W31">
    <cfRule type="cellIs" dxfId="437" priority="127" operator="equal">
      <formula>0</formula>
    </cfRule>
  </conditionalFormatting>
  <conditionalFormatting sqref="T31:W31">
    <cfRule type="cellIs" dxfId="436" priority="128" operator="equal">
      <formula>0</formula>
    </cfRule>
  </conditionalFormatting>
  <conditionalFormatting sqref="Y31:AD31">
    <cfRule type="cellIs" dxfId="435" priority="123" operator="equal">
      <formula>0</formula>
    </cfRule>
  </conditionalFormatting>
  <conditionalFormatting sqref="Y31:AD31">
    <cfRule type="cellIs" dxfId="434" priority="124" operator="equal">
      <formula>0</formula>
    </cfRule>
  </conditionalFormatting>
  <conditionalFormatting sqref="S31">
    <cfRule type="cellIs" dxfId="433" priority="129" operator="equal">
      <formula>0</formula>
    </cfRule>
  </conditionalFormatting>
  <conditionalFormatting sqref="S31">
    <cfRule type="cellIs" dxfId="432" priority="130" operator="equal">
      <formula>0</formula>
    </cfRule>
  </conditionalFormatting>
  <conditionalFormatting sqref="X31">
    <cfRule type="cellIs" dxfId="431" priority="125" operator="equal">
      <formula>0</formula>
    </cfRule>
  </conditionalFormatting>
  <conditionalFormatting sqref="X31">
    <cfRule type="cellIs" dxfId="430" priority="126" operator="equal">
      <formula>0</formula>
    </cfRule>
  </conditionalFormatting>
  <conditionalFormatting sqref="P32:P60">
    <cfRule type="cellIs" dxfId="429" priority="121" operator="equal">
      <formula>0</formula>
    </cfRule>
  </conditionalFormatting>
  <conditionalFormatting sqref="P32:P60">
    <cfRule type="cellIs" dxfId="428" priority="122" operator="equal">
      <formula>0</formula>
    </cfRule>
  </conditionalFormatting>
  <conditionalFormatting sqref="Q32:R60">
    <cfRule type="cellIs" dxfId="427" priority="119" operator="equal">
      <formula>0</formula>
    </cfRule>
  </conditionalFormatting>
  <conditionalFormatting sqref="Q32:R60">
    <cfRule type="cellIs" dxfId="426" priority="120" operator="equal">
      <formula>0</formula>
    </cfRule>
  </conditionalFormatting>
  <conditionalFormatting sqref="S32:S60">
    <cfRule type="cellIs" dxfId="425" priority="117" operator="equal">
      <formula>0</formula>
    </cfRule>
  </conditionalFormatting>
  <conditionalFormatting sqref="S32:S60">
    <cfRule type="cellIs" dxfId="424" priority="118" operator="equal">
      <formula>0</formula>
    </cfRule>
  </conditionalFormatting>
  <conditionalFormatting sqref="T32:W60">
    <cfRule type="cellIs" dxfId="423" priority="115" operator="equal">
      <formula>0</formula>
    </cfRule>
  </conditionalFormatting>
  <conditionalFormatting sqref="T32:W60">
    <cfRule type="cellIs" dxfId="422" priority="116" operator="equal">
      <formula>0</formula>
    </cfRule>
  </conditionalFormatting>
  <conditionalFormatting sqref="X32:X60">
    <cfRule type="cellIs" dxfId="421" priority="113" operator="equal">
      <formula>0</formula>
    </cfRule>
  </conditionalFormatting>
  <conditionalFormatting sqref="X32:X60">
    <cfRule type="cellIs" dxfId="420" priority="114" operator="equal">
      <formula>0</formula>
    </cfRule>
  </conditionalFormatting>
  <conditionalFormatting sqref="Y32:AD60">
    <cfRule type="cellIs" dxfId="419" priority="111" operator="equal">
      <formula>0</formula>
    </cfRule>
  </conditionalFormatting>
  <conditionalFormatting sqref="Y32:AD60">
    <cfRule type="cellIs" dxfId="418" priority="112" operator="equal">
      <formula>0</formula>
    </cfRule>
  </conditionalFormatting>
  <conditionalFormatting sqref="P62">
    <cfRule type="cellIs" dxfId="417" priority="109" operator="equal">
      <formula>0</formula>
    </cfRule>
  </conditionalFormatting>
  <conditionalFormatting sqref="P62">
    <cfRule type="cellIs" dxfId="416" priority="110" operator="equal">
      <formula>0</formula>
    </cfRule>
  </conditionalFormatting>
  <conditionalFormatting sqref="Q62:R62">
    <cfRule type="cellIs" dxfId="415" priority="107" operator="equal">
      <formula>0</formula>
    </cfRule>
  </conditionalFormatting>
  <conditionalFormatting sqref="Q62:R62">
    <cfRule type="cellIs" dxfId="414" priority="108" operator="equal">
      <formula>0</formula>
    </cfRule>
  </conditionalFormatting>
  <conditionalFormatting sqref="S62">
    <cfRule type="cellIs" dxfId="413" priority="105" operator="equal">
      <formula>0</formula>
    </cfRule>
  </conditionalFormatting>
  <conditionalFormatting sqref="S62">
    <cfRule type="cellIs" dxfId="412" priority="106" operator="equal">
      <formula>0</formula>
    </cfRule>
  </conditionalFormatting>
  <conditionalFormatting sqref="T62:W62">
    <cfRule type="cellIs" dxfId="411" priority="103" operator="equal">
      <formula>0</formula>
    </cfRule>
  </conditionalFormatting>
  <conditionalFormatting sqref="T62:W62">
    <cfRule type="cellIs" dxfId="410" priority="104" operator="equal">
      <formula>0</formula>
    </cfRule>
  </conditionalFormatting>
  <conditionalFormatting sqref="X62">
    <cfRule type="cellIs" dxfId="409" priority="101" operator="equal">
      <formula>0</formula>
    </cfRule>
  </conditionalFormatting>
  <conditionalFormatting sqref="X62">
    <cfRule type="cellIs" dxfId="408" priority="102" operator="equal">
      <formula>0</formula>
    </cfRule>
  </conditionalFormatting>
  <conditionalFormatting sqref="Y62:AD62">
    <cfRule type="cellIs" dxfId="407" priority="99" operator="equal">
      <formula>0</formula>
    </cfRule>
  </conditionalFormatting>
  <conditionalFormatting sqref="Y62:AD62">
    <cfRule type="cellIs" dxfId="406" priority="100" operator="equal">
      <formula>0</formula>
    </cfRule>
  </conditionalFormatting>
  <conditionalFormatting sqref="P61">
    <cfRule type="cellIs" dxfId="405" priority="97" operator="equal">
      <formula>0</formula>
    </cfRule>
  </conditionalFormatting>
  <conditionalFormatting sqref="P61">
    <cfRule type="cellIs" dxfId="404" priority="98" operator="equal">
      <formula>0</formula>
    </cfRule>
  </conditionalFormatting>
  <conditionalFormatting sqref="Q61:R61">
    <cfRule type="cellIs" dxfId="403" priority="95" operator="equal">
      <formula>0</formula>
    </cfRule>
  </conditionalFormatting>
  <conditionalFormatting sqref="Q61:R61">
    <cfRule type="cellIs" dxfId="402" priority="96" operator="equal">
      <formula>0</formula>
    </cfRule>
  </conditionalFormatting>
  <conditionalFormatting sqref="S61">
    <cfRule type="cellIs" dxfId="401" priority="93" operator="equal">
      <formula>0</formula>
    </cfRule>
  </conditionalFormatting>
  <conditionalFormatting sqref="S61">
    <cfRule type="cellIs" dxfId="400" priority="94" operator="equal">
      <formula>0</formula>
    </cfRule>
  </conditionalFormatting>
  <conditionalFormatting sqref="T61:W61">
    <cfRule type="cellIs" dxfId="399" priority="91" operator="equal">
      <formula>0</formula>
    </cfRule>
  </conditionalFormatting>
  <conditionalFormatting sqref="T61:W61">
    <cfRule type="cellIs" dxfId="398" priority="92" operator="equal">
      <formula>0</formula>
    </cfRule>
  </conditionalFormatting>
  <conditionalFormatting sqref="X61">
    <cfRule type="cellIs" dxfId="397" priority="89" operator="equal">
      <formula>0</formula>
    </cfRule>
  </conditionalFormatting>
  <conditionalFormatting sqref="X61">
    <cfRule type="cellIs" dxfId="396" priority="90" operator="equal">
      <formula>0</formula>
    </cfRule>
  </conditionalFormatting>
  <conditionalFormatting sqref="Y61:AD61">
    <cfRule type="cellIs" dxfId="395" priority="87" operator="equal">
      <formula>0</formula>
    </cfRule>
  </conditionalFormatting>
  <conditionalFormatting sqref="Y61:AD61">
    <cfRule type="cellIs" dxfId="394" priority="88" operator="equal">
      <formula>0</formula>
    </cfRule>
  </conditionalFormatting>
  <conditionalFormatting sqref="AG31">
    <cfRule type="cellIs" dxfId="393" priority="7" operator="equal">
      <formula>0</formula>
    </cfRule>
  </conditionalFormatting>
  <conditionalFormatting sqref="AG31">
    <cfRule type="cellIs" dxfId="392" priority="8" operator="equal">
      <formula>0</formula>
    </cfRule>
  </conditionalFormatting>
  <conditionalFormatting sqref="AH31:AU31">
    <cfRule type="cellIs" dxfId="391" priority="5" operator="equal">
      <formula>0</formula>
    </cfRule>
  </conditionalFormatting>
  <conditionalFormatting sqref="AH31:AU31">
    <cfRule type="cellIs" dxfId="390" priority="6" operator="equal">
      <formula>0</formula>
    </cfRule>
  </conditionalFormatting>
  <conditionalFormatting sqref="AG32:AG62">
    <cfRule type="cellIs" dxfId="389" priority="3" operator="equal">
      <formula>0</formula>
    </cfRule>
  </conditionalFormatting>
  <conditionalFormatting sqref="AG32:AG62">
    <cfRule type="cellIs" dxfId="388" priority="4" operator="equal">
      <formula>0</formula>
    </cfRule>
  </conditionalFormatting>
  <conditionalFormatting sqref="AH32:AU62">
    <cfRule type="cellIs" dxfId="387" priority="1" operator="equal">
      <formula>0</formula>
    </cfRule>
  </conditionalFormatting>
  <conditionalFormatting sqref="AH32:AU62">
    <cfRule type="cellIs" dxfId="386" priority="2" operator="equal">
      <formula>0</formula>
    </cfRule>
  </conditionalFormatting>
  <dataValidations count="1">
    <dataValidation type="list" allowBlank="1" showInputMessage="1" showErrorMessage="1" sqref="C6">
      <formula1>"1,2,3,4,5,6,7,8"</formula1>
    </dataValidation>
  </dataValidation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tabColor rgb="FF002060"/>
  </sheetPr>
  <dimension ref="A1:B7"/>
  <sheetViews>
    <sheetView zoomScale="80" zoomScaleNormal="80" workbookViewId="0">
      <selection activeCell="C31" sqref="C31"/>
    </sheetView>
  </sheetViews>
  <sheetFormatPr defaultRowHeight="12.75" x14ac:dyDescent="0.2"/>
  <sheetData>
    <row r="1" spans="1:2" ht="23.25" x14ac:dyDescent="0.35">
      <c r="A1" s="1" t="s">
        <v>995</v>
      </c>
    </row>
    <row r="4" spans="1:2" x14ac:dyDescent="0.2">
      <c r="B4" t="s">
        <v>996</v>
      </c>
    </row>
    <row r="5" spans="1:2" x14ac:dyDescent="0.2">
      <c r="B5" t="s">
        <v>998</v>
      </c>
    </row>
    <row r="7" spans="1:2" x14ac:dyDescent="0.2">
      <c r="B7" s="4" t="s">
        <v>997</v>
      </c>
    </row>
  </sheetData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BR118"/>
  <sheetViews>
    <sheetView topLeftCell="V1" zoomScale="80" zoomScaleNormal="80" workbookViewId="0">
      <selection activeCell="C31" sqref="C31"/>
    </sheetView>
  </sheetViews>
  <sheetFormatPr defaultRowHeight="12.75" x14ac:dyDescent="0.2"/>
  <cols>
    <col min="1" max="3" width="9.140625" style="240"/>
    <col min="4" max="4" width="19.5703125" style="240" customWidth="1"/>
    <col min="5" max="16384" width="9.140625" style="240"/>
  </cols>
  <sheetData>
    <row r="1" spans="1:23" ht="23.25" x14ac:dyDescent="0.35">
      <c r="A1" s="1" t="s">
        <v>854</v>
      </c>
    </row>
    <row r="6" spans="1:23" x14ac:dyDescent="0.2">
      <c r="C6" s="238">
        <f>+ScenarioCurr!C8</f>
        <v>1</v>
      </c>
      <c r="D6" s="238" t="e">
        <f ca="1">+ScenarioCurr!D8</f>
        <v>#REF!</v>
      </c>
      <c r="P6" s="4"/>
    </row>
    <row r="7" spans="1:23" x14ac:dyDescent="0.2">
      <c r="T7" s="16"/>
      <c r="U7" s="14"/>
      <c r="V7" s="14"/>
      <c r="W7" s="14"/>
    </row>
    <row r="8" spans="1:23" x14ac:dyDescent="0.2">
      <c r="T8" s="16"/>
      <c r="U8" s="14"/>
      <c r="V8" s="14"/>
      <c r="W8" s="14"/>
    </row>
    <row r="17" spans="2:70" x14ac:dyDescent="0.2">
      <c r="I17" s="16" t="s">
        <v>844</v>
      </c>
      <c r="J17" s="14">
        <v>7</v>
      </c>
      <c r="K17" s="14"/>
      <c r="L17" s="14"/>
      <c r="M17" s="14"/>
      <c r="Q17" s="14"/>
      <c r="R17" s="14"/>
      <c r="S17" s="14"/>
      <c r="T17" s="14"/>
      <c r="U17" s="14"/>
      <c r="Y17" s="14"/>
      <c r="Z17" s="14"/>
      <c r="AA17" s="14"/>
      <c r="AB17" s="14"/>
      <c r="AC17" s="14"/>
      <c r="AG17" s="14"/>
      <c r="AH17" s="14"/>
      <c r="AI17" s="14"/>
      <c r="AJ17" s="14"/>
      <c r="AK17" s="14"/>
      <c r="AO17" s="14"/>
      <c r="AP17" s="14"/>
      <c r="AQ17" s="14"/>
      <c r="AR17" s="14"/>
      <c r="AS17" s="14"/>
      <c r="AW17" s="14"/>
      <c r="AX17" s="14"/>
      <c r="AY17" s="14"/>
      <c r="AZ17" s="14"/>
      <c r="BA17" s="14"/>
      <c r="BE17" s="14"/>
      <c r="BF17" s="14"/>
      <c r="BG17" s="14"/>
      <c r="BH17" s="14"/>
      <c r="BI17" s="14"/>
      <c r="BM17" s="14"/>
      <c r="BN17" s="14"/>
      <c r="BO17" s="14"/>
      <c r="BP17" s="14"/>
      <c r="BQ17" s="14"/>
    </row>
    <row r="18" spans="2:70" x14ac:dyDescent="0.2">
      <c r="I18" s="16" t="s">
        <v>851</v>
      </c>
      <c r="J18" s="14"/>
      <c r="K18" s="14"/>
      <c r="L18" s="14"/>
      <c r="M18" s="14"/>
      <c r="Q18" s="14"/>
      <c r="R18" s="14"/>
      <c r="S18" s="14"/>
      <c r="T18" s="14"/>
      <c r="U18" s="14"/>
      <c r="Y18" s="14"/>
      <c r="Z18" s="14"/>
      <c r="AA18" s="14"/>
      <c r="AB18" s="14"/>
      <c r="AC18" s="14"/>
      <c r="AG18" s="14"/>
      <c r="AH18" s="14"/>
      <c r="AI18" s="14"/>
      <c r="AJ18" s="14"/>
      <c r="AK18" s="14"/>
      <c r="AO18" s="14"/>
      <c r="AP18" s="14"/>
      <c r="AQ18" s="14"/>
      <c r="AR18" s="14"/>
      <c r="AS18" s="14"/>
      <c r="AW18" s="14"/>
      <c r="AX18" s="14"/>
      <c r="AY18" s="14"/>
      <c r="AZ18" s="14"/>
      <c r="BA18" s="14"/>
      <c r="BE18" s="14"/>
      <c r="BF18" s="14"/>
      <c r="BG18" s="14"/>
      <c r="BH18" s="14"/>
      <c r="BI18" s="14"/>
      <c r="BM18" s="14"/>
      <c r="BN18" s="14"/>
      <c r="BO18" s="14"/>
      <c r="BP18" s="14"/>
      <c r="BQ18" s="14"/>
    </row>
    <row r="19" spans="2:70" x14ac:dyDescent="0.2">
      <c r="I19" s="16" t="s">
        <v>850</v>
      </c>
      <c r="J19" s="14"/>
      <c r="K19" s="14"/>
      <c r="L19" s="14"/>
      <c r="M19" s="14"/>
      <c r="Q19" s="14"/>
      <c r="R19" s="14"/>
      <c r="S19" s="14"/>
      <c r="T19" s="14"/>
      <c r="U19" s="14"/>
      <c r="Y19" s="14"/>
      <c r="Z19" s="14"/>
      <c r="AA19" s="14"/>
      <c r="AB19" s="14"/>
      <c r="AC19" s="14"/>
      <c r="AG19" s="14"/>
      <c r="AH19" s="14"/>
      <c r="AI19" s="14"/>
      <c r="AJ19" s="14"/>
      <c r="AK19" s="14"/>
      <c r="AO19" s="14"/>
      <c r="AP19" s="14"/>
      <c r="AQ19" s="14"/>
      <c r="AR19" s="14"/>
      <c r="AS19" s="14"/>
      <c r="AW19" s="14"/>
      <c r="AX19" s="14"/>
      <c r="AY19" s="14"/>
      <c r="AZ19" s="14"/>
      <c r="BA19" s="14"/>
      <c r="BE19" s="14"/>
      <c r="BF19" s="14"/>
      <c r="BG19" s="14"/>
      <c r="BH19" s="14"/>
      <c r="BI19" s="14"/>
      <c r="BM19" s="14"/>
      <c r="BN19" s="14"/>
      <c r="BO19" s="14"/>
      <c r="BP19" s="14"/>
      <c r="BQ19" s="14"/>
    </row>
    <row r="20" spans="2:70" x14ac:dyDescent="0.2">
      <c r="I20" s="16"/>
      <c r="J20" s="16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</row>
    <row r="22" spans="2:70" x14ac:dyDescent="0.2">
      <c r="I22" s="14" t="s">
        <v>70</v>
      </c>
      <c r="J22" s="14">
        <v>2</v>
      </c>
      <c r="K22" s="14">
        <f t="shared" ref="K22:Q22" si="0">+J22+1</f>
        <v>3</v>
      </c>
      <c r="L22" s="14">
        <f t="shared" si="0"/>
        <v>4</v>
      </c>
      <c r="M22" s="14">
        <f t="shared" si="0"/>
        <v>5</v>
      </c>
      <c r="N22" s="14">
        <f t="shared" si="0"/>
        <v>6</v>
      </c>
      <c r="O22" s="14">
        <f t="shared" si="0"/>
        <v>7</v>
      </c>
      <c r="P22" s="14">
        <f t="shared" si="0"/>
        <v>8</v>
      </c>
      <c r="Q22" s="14">
        <f t="shared" si="0"/>
        <v>9</v>
      </c>
      <c r="R22" s="14">
        <f>+Q22+1</f>
        <v>10</v>
      </c>
      <c r="S22" s="14">
        <f t="shared" ref="S22:BQ22" si="1">+R22+1</f>
        <v>11</v>
      </c>
      <c r="T22" s="14">
        <f t="shared" si="1"/>
        <v>12</v>
      </c>
      <c r="U22" s="14">
        <f t="shared" si="1"/>
        <v>13</v>
      </c>
      <c r="V22" s="14">
        <f t="shared" si="1"/>
        <v>14</v>
      </c>
      <c r="W22" s="14">
        <f t="shared" si="1"/>
        <v>15</v>
      </c>
      <c r="X22" s="14">
        <f t="shared" si="1"/>
        <v>16</v>
      </c>
      <c r="Y22" s="14">
        <f t="shared" si="1"/>
        <v>17</v>
      </c>
      <c r="Z22" s="14">
        <f t="shared" si="1"/>
        <v>18</v>
      </c>
      <c r="AA22" s="14">
        <f t="shared" si="1"/>
        <v>19</v>
      </c>
      <c r="AB22" s="14">
        <f t="shared" si="1"/>
        <v>20</v>
      </c>
      <c r="AC22" s="14">
        <f t="shared" si="1"/>
        <v>21</v>
      </c>
      <c r="AD22" s="14">
        <f t="shared" si="1"/>
        <v>22</v>
      </c>
      <c r="AE22" s="14">
        <f t="shared" si="1"/>
        <v>23</v>
      </c>
      <c r="AF22" s="14">
        <f t="shared" si="1"/>
        <v>24</v>
      </c>
      <c r="AG22" s="14">
        <f t="shared" si="1"/>
        <v>25</v>
      </c>
      <c r="AH22" s="14">
        <f t="shared" si="1"/>
        <v>26</v>
      </c>
      <c r="AI22" s="14">
        <f t="shared" si="1"/>
        <v>27</v>
      </c>
      <c r="AJ22" s="14">
        <f t="shared" si="1"/>
        <v>28</v>
      </c>
      <c r="AK22" s="14">
        <f t="shared" si="1"/>
        <v>29</v>
      </c>
      <c r="AL22" s="14">
        <f t="shared" si="1"/>
        <v>30</v>
      </c>
      <c r="AM22" s="14">
        <f t="shared" si="1"/>
        <v>31</v>
      </c>
      <c r="AN22" s="14">
        <f t="shared" si="1"/>
        <v>32</v>
      </c>
      <c r="AO22" s="14">
        <f t="shared" si="1"/>
        <v>33</v>
      </c>
      <c r="AP22" s="14">
        <f t="shared" si="1"/>
        <v>34</v>
      </c>
      <c r="AQ22" s="14">
        <f t="shared" si="1"/>
        <v>35</v>
      </c>
      <c r="AR22" s="14">
        <f t="shared" si="1"/>
        <v>36</v>
      </c>
      <c r="AS22" s="14">
        <f t="shared" si="1"/>
        <v>37</v>
      </c>
      <c r="AT22" s="14">
        <f t="shared" si="1"/>
        <v>38</v>
      </c>
      <c r="AU22" s="14">
        <f t="shared" si="1"/>
        <v>39</v>
      </c>
      <c r="AV22" s="14">
        <f t="shared" si="1"/>
        <v>40</v>
      </c>
      <c r="AW22" s="14">
        <f t="shared" si="1"/>
        <v>41</v>
      </c>
      <c r="AX22" s="14">
        <f t="shared" si="1"/>
        <v>42</v>
      </c>
      <c r="AY22" s="14">
        <f t="shared" si="1"/>
        <v>43</v>
      </c>
      <c r="AZ22" s="14">
        <f t="shared" si="1"/>
        <v>44</v>
      </c>
      <c r="BA22" s="14">
        <f t="shared" si="1"/>
        <v>45</v>
      </c>
      <c r="BB22" s="14">
        <f t="shared" si="1"/>
        <v>46</v>
      </c>
      <c r="BC22" s="14">
        <f t="shared" si="1"/>
        <v>47</v>
      </c>
      <c r="BD22" s="14">
        <f t="shared" si="1"/>
        <v>48</v>
      </c>
      <c r="BE22" s="14">
        <f t="shared" si="1"/>
        <v>49</v>
      </c>
      <c r="BF22" s="14">
        <f t="shared" si="1"/>
        <v>50</v>
      </c>
      <c r="BG22" s="14">
        <f t="shared" si="1"/>
        <v>51</v>
      </c>
      <c r="BH22" s="14">
        <f t="shared" si="1"/>
        <v>52</v>
      </c>
      <c r="BI22" s="14">
        <f t="shared" si="1"/>
        <v>53</v>
      </c>
      <c r="BJ22" s="14">
        <f t="shared" si="1"/>
        <v>54</v>
      </c>
      <c r="BK22" s="14">
        <f t="shared" si="1"/>
        <v>55</v>
      </c>
      <c r="BL22" s="14">
        <f t="shared" si="1"/>
        <v>56</v>
      </c>
      <c r="BM22" s="14">
        <f t="shared" si="1"/>
        <v>57</v>
      </c>
      <c r="BN22" s="14">
        <f t="shared" si="1"/>
        <v>58</v>
      </c>
      <c r="BO22" s="14">
        <f t="shared" si="1"/>
        <v>59</v>
      </c>
      <c r="BP22" s="14">
        <f t="shared" si="1"/>
        <v>60</v>
      </c>
      <c r="BQ22" s="14">
        <f t="shared" si="1"/>
        <v>61</v>
      </c>
    </row>
    <row r="23" spans="2:70" x14ac:dyDescent="0.2">
      <c r="P23" s="13"/>
      <c r="Q23" s="13"/>
      <c r="R23" s="13"/>
      <c r="S23" s="13"/>
      <c r="T23" s="13"/>
      <c r="U23" s="13"/>
      <c r="V23" s="13"/>
      <c r="W23" s="13"/>
      <c r="X23" s="13"/>
      <c r="Y23" s="13"/>
      <c r="Z23" s="13"/>
      <c r="AA23" s="13"/>
      <c r="AB23" s="13"/>
      <c r="AC23" s="13"/>
      <c r="AD23" s="13"/>
      <c r="AE23" s="13"/>
      <c r="AF23" s="13"/>
      <c r="AG23" s="13"/>
      <c r="AH23" s="13"/>
      <c r="AI23" s="13"/>
      <c r="AJ23" s="13"/>
      <c r="AK23" s="13"/>
      <c r="AL23" s="13"/>
      <c r="AM23" s="13"/>
      <c r="AN23" s="13"/>
      <c r="AO23" s="13"/>
      <c r="AP23" s="13"/>
      <c r="AQ23" s="13"/>
      <c r="AR23" s="13"/>
      <c r="AS23" s="13"/>
      <c r="AT23" s="13"/>
      <c r="AU23" s="13"/>
      <c r="AV23" s="13"/>
      <c r="AW23" s="13"/>
      <c r="AX23" s="13"/>
      <c r="AY23" s="13"/>
      <c r="AZ23" s="13"/>
      <c r="BA23" s="13"/>
      <c r="BB23" s="13"/>
      <c r="BC23" s="13"/>
      <c r="BD23" s="13"/>
      <c r="BE23" s="13"/>
      <c r="BF23" s="13"/>
      <c r="BG23" s="13"/>
      <c r="BH23" s="13"/>
      <c r="BI23" s="13"/>
      <c r="BJ23" s="13"/>
      <c r="BK23" s="13"/>
      <c r="BL23" s="13"/>
      <c r="BM23" s="13"/>
      <c r="BN23" s="13"/>
      <c r="BO23" s="13"/>
      <c r="BP23" s="13"/>
      <c r="BQ23" s="13"/>
      <c r="BR23" s="13"/>
    </row>
    <row r="24" spans="2:70" x14ac:dyDescent="0.2">
      <c r="P24" s="13"/>
      <c r="Q24" s="13"/>
      <c r="R24" s="13"/>
      <c r="S24" s="13"/>
      <c r="T24" s="13"/>
      <c r="U24" s="1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I24" s="13"/>
      <c r="AJ24" s="13"/>
      <c r="AK24" s="13"/>
      <c r="AL24" s="13"/>
      <c r="AM24" s="13"/>
      <c r="AN24" s="13"/>
      <c r="AO24" s="13"/>
      <c r="AP24" s="13"/>
      <c r="AQ24" s="13"/>
      <c r="AR24" s="13"/>
      <c r="AS24" s="13"/>
      <c r="AT24" s="13"/>
      <c r="AU24" s="13"/>
      <c r="AV24" s="13"/>
      <c r="AW24" s="13"/>
      <c r="AX24" s="13"/>
      <c r="AY24" s="13"/>
      <c r="AZ24" s="13"/>
      <c r="BA24" s="13"/>
      <c r="BB24" s="13"/>
      <c r="BC24" s="13"/>
      <c r="BD24" s="13"/>
      <c r="BE24" s="13"/>
      <c r="BF24" s="13"/>
      <c r="BG24" s="13"/>
      <c r="BH24" s="13"/>
      <c r="BI24" s="13"/>
      <c r="BJ24" s="13"/>
      <c r="BK24" s="13"/>
      <c r="BL24" s="13"/>
      <c r="BM24" s="13"/>
      <c r="BN24" s="13"/>
      <c r="BO24" s="13"/>
      <c r="BP24" s="13"/>
      <c r="BQ24" s="13"/>
      <c r="BR24" s="13"/>
    </row>
    <row r="26" spans="2:70" ht="13.5" thickBot="1" x14ac:dyDescent="0.25">
      <c r="J26" s="268" t="s">
        <v>69</v>
      </c>
      <c r="K26" s="268"/>
      <c r="L26" s="260">
        <v>1</v>
      </c>
      <c r="M26" s="7"/>
      <c r="Q26" s="268" t="s">
        <v>69</v>
      </c>
      <c r="R26" s="260">
        <v>2</v>
      </c>
      <c r="S26" s="260"/>
      <c r="T26" s="260"/>
      <c r="U26" s="260"/>
      <c r="Y26" s="268" t="s">
        <v>69</v>
      </c>
      <c r="Z26" s="260">
        <f>+R26+1</f>
        <v>3</v>
      </c>
      <c r="AA26" s="260"/>
      <c r="AB26" s="260"/>
      <c r="AC26" s="260"/>
      <c r="AG26" s="268" t="s">
        <v>69</v>
      </c>
      <c r="AH26" s="260">
        <f>+Z26+1</f>
        <v>4</v>
      </c>
      <c r="AI26" s="260"/>
      <c r="AJ26" s="260"/>
      <c r="AK26" s="260"/>
      <c r="AO26" s="268" t="s">
        <v>69</v>
      </c>
      <c r="AP26" s="260">
        <f>+AH26+1</f>
        <v>5</v>
      </c>
      <c r="AQ26" s="260"/>
      <c r="AR26" s="260"/>
      <c r="AS26" s="260"/>
      <c r="AW26" s="268" t="s">
        <v>69</v>
      </c>
      <c r="AX26" s="260">
        <f>+AP26+1</f>
        <v>6</v>
      </c>
      <c r="AY26" s="260"/>
      <c r="AZ26" s="260"/>
      <c r="BA26" s="260"/>
      <c r="BE26" s="268" t="s">
        <v>69</v>
      </c>
      <c r="BF26" s="260">
        <f>+AX26+1</f>
        <v>7</v>
      </c>
      <c r="BG26" s="260"/>
      <c r="BH26" s="260"/>
      <c r="BI26" s="260"/>
      <c r="BM26" s="268" t="s">
        <v>69</v>
      </c>
      <c r="BN26" s="260">
        <f>+BF26+1</f>
        <v>8</v>
      </c>
      <c r="BO26" s="260"/>
      <c r="BP26" s="260"/>
      <c r="BQ26" s="260"/>
    </row>
    <row r="28" spans="2:70" x14ac:dyDescent="0.2">
      <c r="J28" s="296" t="s">
        <v>845</v>
      </c>
      <c r="K28" s="296"/>
      <c r="Q28" s="294"/>
      <c r="T28" s="295" t="s">
        <v>1004</v>
      </c>
      <c r="U28" s="157"/>
      <c r="Y28" s="294"/>
      <c r="AB28" s="295" t="s">
        <v>1004</v>
      </c>
      <c r="AC28" s="157"/>
      <c r="AG28" s="294"/>
      <c r="AJ28" s="295" t="s">
        <v>1004</v>
      </c>
      <c r="AK28" s="157"/>
      <c r="AO28" s="294"/>
      <c r="AR28" s="295" t="s">
        <v>1004</v>
      </c>
      <c r="AS28" s="157"/>
      <c r="AW28" s="294"/>
      <c r="AZ28" s="295" t="s">
        <v>1004</v>
      </c>
      <c r="BA28" s="157"/>
      <c r="BE28" s="294"/>
      <c r="BH28" s="295" t="s">
        <v>1004</v>
      </c>
      <c r="BI28" s="157"/>
      <c r="BM28" s="294"/>
      <c r="BP28" s="295" t="s">
        <v>1004</v>
      </c>
      <c r="BQ28" s="157"/>
    </row>
    <row r="30" spans="2:70" x14ac:dyDescent="0.2">
      <c r="L30" s="269" t="s">
        <v>26</v>
      </c>
      <c r="M30" s="269" t="s">
        <v>27</v>
      </c>
      <c r="N30" s="270"/>
      <c r="O30" s="270"/>
      <c r="Q30" s="269"/>
      <c r="R30" s="269"/>
      <c r="T30" s="269" t="s">
        <v>26</v>
      </c>
      <c r="U30" s="269" t="s">
        <v>27</v>
      </c>
      <c r="Y30" s="269"/>
      <c r="Z30" s="269"/>
      <c r="AB30" s="269" t="s">
        <v>26</v>
      </c>
      <c r="AC30" s="269" t="s">
        <v>27</v>
      </c>
      <c r="AG30" s="269"/>
      <c r="AH30" s="269"/>
      <c r="AJ30" s="269" t="s">
        <v>26</v>
      </c>
      <c r="AK30" s="269" t="s">
        <v>27</v>
      </c>
      <c r="AO30" s="269"/>
      <c r="AP30" s="269"/>
      <c r="AR30" s="269" t="s">
        <v>26</v>
      </c>
      <c r="AS30" s="269" t="s">
        <v>27</v>
      </c>
      <c r="AW30" s="269"/>
      <c r="AX30" s="269"/>
      <c r="AZ30" s="269" t="s">
        <v>26</v>
      </c>
      <c r="BA30" s="269" t="s">
        <v>27</v>
      </c>
      <c r="BE30" s="269"/>
      <c r="BF30" s="269"/>
      <c r="BH30" s="269" t="s">
        <v>26</v>
      </c>
      <c r="BI30" s="269" t="s">
        <v>27</v>
      </c>
      <c r="BM30" s="269"/>
      <c r="BN30" s="269"/>
      <c r="BP30" s="269" t="s">
        <v>26</v>
      </c>
      <c r="BQ30" s="269" t="s">
        <v>27</v>
      </c>
    </row>
    <row r="32" spans="2:70" ht="45" customHeight="1" x14ac:dyDescent="0.2">
      <c r="B32" s="8" t="s">
        <v>457</v>
      </c>
      <c r="C32" s="149" t="s">
        <v>458</v>
      </c>
      <c r="D32" s="150" t="s">
        <v>75</v>
      </c>
      <c r="E32" s="149" t="s">
        <v>379</v>
      </c>
      <c r="F32" s="149" t="s">
        <v>485</v>
      </c>
      <c r="G32" s="149"/>
      <c r="H32" s="149"/>
      <c r="J32" s="8" t="s">
        <v>848</v>
      </c>
      <c r="K32" s="297"/>
      <c r="L32" s="8" t="s">
        <v>846</v>
      </c>
      <c r="M32" s="8" t="s">
        <v>847</v>
      </c>
      <c r="N32" s="8"/>
      <c r="O32" s="8"/>
      <c r="Q32" s="8"/>
      <c r="R32" s="8"/>
      <c r="S32" s="156"/>
      <c r="T32" s="8" t="s">
        <v>846</v>
      </c>
      <c r="U32" s="8" t="s">
        <v>847</v>
      </c>
      <c r="Y32" s="8"/>
      <c r="Z32" s="8"/>
      <c r="AA32" s="156"/>
      <c r="AB32" s="8" t="s">
        <v>846</v>
      </c>
      <c r="AC32" s="8" t="s">
        <v>847</v>
      </c>
      <c r="AG32" s="8"/>
      <c r="AH32" s="8"/>
      <c r="AI32" s="156"/>
      <c r="AJ32" s="8" t="s">
        <v>846</v>
      </c>
      <c r="AK32" s="8" t="s">
        <v>847</v>
      </c>
      <c r="AO32" s="8"/>
      <c r="AP32" s="8"/>
      <c r="AQ32" s="156"/>
      <c r="AR32" s="8" t="s">
        <v>846</v>
      </c>
      <c r="AS32" s="8" t="s">
        <v>847</v>
      </c>
      <c r="AW32" s="8"/>
      <c r="AX32" s="8"/>
      <c r="AY32" s="156"/>
      <c r="AZ32" s="8" t="s">
        <v>846</v>
      </c>
      <c r="BA32" s="8" t="s">
        <v>847</v>
      </c>
      <c r="BE32" s="8"/>
      <c r="BF32" s="8"/>
      <c r="BG32" s="156"/>
      <c r="BH32" s="8" t="s">
        <v>846</v>
      </c>
      <c r="BI32" s="8" t="s">
        <v>847</v>
      </c>
      <c r="BM32" s="8"/>
      <c r="BN32" s="8"/>
      <c r="BO32" s="156"/>
      <c r="BP32" s="8" t="s">
        <v>846</v>
      </c>
      <c r="BQ32" s="8" t="s">
        <v>847</v>
      </c>
    </row>
    <row r="33" spans="2:69" x14ac:dyDescent="0.2">
      <c r="B33" s="240">
        <v>1</v>
      </c>
      <c r="C33" s="240" t="s">
        <v>76</v>
      </c>
      <c r="D33" s="240" t="s">
        <v>77</v>
      </c>
      <c r="E33" s="240">
        <v>1.1000000000000001</v>
      </c>
      <c r="F33" s="240" t="str">
        <f>VLOOKUP($C33,TdmTdGrps!$C$31:$G$188,5,FALSE)</f>
        <v>T1</v>
      </c>
      <c r="I33" s="240" t="str">
        <f>+C33</f>
        <v>AT</v>
      </c>
      <c r="J33" s="2">
        <f>VLOOKUP($C33,'2014DomPost'!$C$31:$AR$166,J$17,FALSE)</f>
        <v>0</v>
      </c>
      <c r="K33" s="2"/>
      <c r="L33" s="273">
        <f ca="1">+DPRates1!$AG31/(1+$J33)</f>
        <v>0.52886583867900006</v>
      </c>
      <c r="M33" s="273">
        <f ca="1">+DPRates1!$AM31/(1+$J33)</f>
        <v>1.2368636549750001</v>
      </c>
      <c r="N33" s="273"/>
      <c r="O33" s="13"/>
      <c r="P33" s="240" t="str">
        <f>$C33</f>
        <v>AT</v>
      </c>
      <c r="Q33" s="2"/>
      <c r="R33" s="2"/>
      <c r="T33" s="273">
        <f ca="1">+DPRates2!$AG31/(1+$J33)</f>
        <v>0.50991933128300004</v>
      </c>
      <c r="U33" s="273">
        <f ca="1">+DPRates2!$AM31/(1+$J33)</f>
        <v>1.1925532747750001</v>
      </c>
      <c r="X33" s="240" t="str">
        <f>$C33</f>
        <v>AT</v>
      </c>
      <c r="Y33" s="2"/>
      <c r="Z33" s="2"/>
      <c r="AB33" s="273">
        <f ca="1">+DPRates3!$AG31/(1+$J33)</f>
        <v>0.53505807565100005</v>
      </c>
      <c r="AC33" s="273">
        <f ca="1">+DPRates3!$AM31/(1+$J33)</f>
        <v>1.2513454995069999</v>
      </c>
      <c r="AD33" s="258"/>
      <c r="AE33" s="159"/>
      <c r="AF33" s="240" t="str">
        <f>$C33</f>
        <v>AT</v>
      </c>
      <c r="AG33" s="2"/>
      <c r="AH33" s="2"/>
      <c r="AJ33" s="273">
        <f ca="1">+DPRates4!$AG31/(1+$J33)</f>
        <v>0.55646039867800001</v>
      </c>
      <c r="AK33" s="273">
        <f ca="1">+DPRates4!$AM31/(1+$J33)</f>
        <v>1.301399319488</v>
      </c>
      <c r="AN33" s="240" t="str">
        <f>$C33</f>
        <v>AT</v>
      </c>
      <c r="AO33" s="2"/>
      <c r="AP33" s="2"/>
      <c r="AR33" s="273">
        <f ca="1">+DPRates5!$AG31/(1+$J33)</f>
        <v>0.57315421063799998</v>
      </c>
      <c r="AS33" s="273">
        <f ca="1">+DPRates5!$AM31/(1+$J33)</f>
        <v>1.340441299072</v>
      </c>
      <c r="AV33" s="240" t="str">
        <f>$C33</f>
        <v>AT</v>
      </c>
      <c r="AW33" s="2"/>
      <c r="AX33" s="2"/>
      <c r="AZ33" s="273">
        <f ca="1">+DPRates6!$AG31/(1+$J33)</f>
        <v>0.59034883695700002</v>
      </c>
      <c r="BA33" s="273">
        <f ca="1">+DPRates6!$AM31/(1+$J33)</f>
        <v>1.3806545380449999</v>
      </c>
      <c r="BB33" s="159"/>
      <c r="BC33" s="159"/>
      <c r="BD33" s="240" t="str">
        <f>$C33</f>
        <v>AT</v>
      </c>
      <c r="BE33" s="2"/>
      <c r="BF33" s="2"/>
      <c r="BH33" s="273">
        <f ca="1">+DPRates7!$AG31/(1+$J33)</f>
        <v>0.60805930206600001</v>
      </c>
      <c r="BI33" s="273">
        <f ca="1">+DPRates7!$AM31/(1+$J33)</f>
        <v>1.4220741741859999</v>
      </c>
      <c r="BL33" s="240" t="str">
        <f>$C33</f>
        <v>AT</v>
      </c>
      <c r="BM33" s="2"/>
      <c r="BN33" s="2"/>
      <c r="BP33" s="273">
        <f ca="1">+DPRates8!$AG31/(1+$J33)</f>
        <v>0.62630108112799998</v>
      </c>
      <c r="BQ33" s="273">
        <f ca="1">+DPRates8!$AM31/(1+$J33)</f>
        <v>1.4647363994110001</v>
      </c>
    </row>
    <row r="34" spans="2:69" x14ac:dyDescent="0.2">
      <c r="B34" s="240">
        <v>2</v>
      </c>
      <c r="C34" s="240" t="s">
        <v>78</v>
      </c>
      <c r="D34" s="240" t="s">
        <v>79</v>
      </c>
      <c r="E34" s="240">
        <v>1.1000000000000001</v>
      </c>
      <c r="F34" s="240" t="str">
        <f>VLOOKUP($C34,TdmTdGrps!$C$31:$G$188,5,FALSE)</f>
        <v>T1</v>
      </c>
      <c r="I34" s="240" t="str">
        <f t="shared" ref="I34:I97" si="2">+C34</f>
        <v>AU</v>
      </c>
      <c r="J34" s="2">
        <f>VLOOKUP($C34,'2014DomPost'!$C$31:$AR$166,J$17,FALSE)</f>
        <v>0.1</v>
      </c>
      <c r="K34" s="2"/>
      <c r="L34" s="273">
        <f ca="1">+DPRates1!$AG32/(1+$J34)</f>
        <v>0.3782924957572727</v>
      </c>
      <c r="M34" s="273">
        <f ca="1">+DPRates1!$AM32/(1+$J34)</f>
        <v>1.1348774872727272</v>
      </c>
      <c r="N34" s="273"/>
      <c r="O34" s="13"/>
      <c r="P34" s="240" t="str">
        <f t="shared" ref="P34:P97" si="3">$C34</f>
        <v>AU</v>
      </c>
      <c r="Q34" s="2"/>
      <c r="R34" s="2"/>
      <c r="T34" s="273">
        <f ca="1">+DPRates2!$AG32/(1+$J34)</f>
        <v>0.35321404513090904</v>
      </c>
      <c r="U34" s="273">
        <f ca="1">+DPRates2!$AM32/(1+$J34)</f>
        <v>1.0596421353918182</v>
      </c>
      <c r="X34" s="240" t="str">
        <f t="shared" ref="X34:X97" si="4">$C34</f>
        <v>AU</v>
      </c>
      <c r="Y34" s="2"/>
      <c r="Z34" s="2"/>
      <c r="AB34" s="261">
        <f t="shared" ref="AB34:AB62" ca="1" si="5">IF(AA34=0,T34*(1+Y34),VLOOKUP($C34&amp;AB$18,INDIRECT($U$8),AB$19,FALSE)/(1+$J34))</f>
        <v>0.35321404513090904</v>
      </c>
      <c r="AC34" s="261">
        <f ca="1">IF(AA34=0,U34*(1+Z34),VLOOKUP($C34&amp;AC$18,#REF!,AC$19,FALSE)/(1+$J34))</f>
        <v>1.0596421353918182</v>
      </c>
      <c r="AD34" s="258"/>
      <c r="AE34" s="159"/>
      <c r="AF34" s="240" t="str">
        <f t="shared" ref="AF34:AF97" si="6">$C34</f>
        <v>AU</v>
      </c>
      <c r="AG34" s="2"/>
      <c r="AH34" s="2"/>
      <c r="AJ34" s="261">
        <f t="shared" ref="AJ34:AJ97" ca="1" si="7">IF(AI34=0,AB34*(1+AG34),VLOOKUP($C34&amp;AJ$18,INDIRECT($U$8),AJ$19,FALSE)/(1+$J34))</f>
        <v>0.35321404513090904</v>
      </c>
      <c r="AK34" s="261">
        <f ca="1">IF(AI34=0,AC34*(1+AH34),VLOOKUP($C34&amp;AK$18,#REF!,AK$19,FALSE)/(1+$J34))</f>
        <v>1.0596421353918182</v>
      </c>
      <c r="AN34" s="240" t="str">
        <f t="shared" ref="AN34:AN97" si="8">$C34</f>
        <v>AU</v>
      </c>
      <c r="AO34" s="2"/>
      <c r="AP34" s="2"/>
      <c r="AR34" s="261">
        <f t="shared" ref="AR34:AR96" ca="1" si="9">IF(AQ34=0,AJ34*(1+AO34),VLOOKUP($C34&amp;AR$18,INDIRECT($U$8),AR$19,FALSE)/(1+$J34))</f>
        <v>0.35321404513090904</v>
      </c>
      <c r="AS34" s="261">
        <f ca="1">IF(AQ34=0,AK34*(1+AP34),VLOOKUP($C34&amp;AS$18,#REF!,AS$19,FALSE)/(1+$J34))</f>
        <v>1.0596421353918182</v>
      </c>
      <c r="AV34" s="240" t="str">
        <f t="shared" ref="AV34:AV97" si="10">$C34</f>
        <v>AU</v>
      </c>
      <c r="AW34" s="2"/>
      <c r="AX34" s="2"/>
      <c r="AZ34" s="261">
        <f t="shared" ref="AZ34:AZ96" ca="1" si="11">IF(AY34=0,AR34*(1+AW34),VLOOKUP($C34&amp;AZ$18,INDIRECT($U$8),AZ$19,FALSE)/(1+$J34))</f>
        <v>0.35321404513090904</v>
      </c>
      <c r="BA34" s="261">
        <f ca="1">IF(AY34=0,AS34*(1+AX34),VLOOKUP($C34&amp;BA$18,#REF!,BA$19,FALSE)/(1+$J34))</f>
        <v>1.0596421353918182</v>
      </c>
      <c r="BB34" s="159"/>
      <c r="BC34" s="159"/>
      <c r="BD34" s="240" t="str">
        <f t="shared" ref="BD34:BD97" si="12">$C34</f>
        <v>AU</v>
      </c>
      <c r="BE34" s="2"/>
      <c r="BF34" s="2"/>
      <c r="BH34" s="261">
        <f t="shared" ref="BH34:BH96" ca="1" si="13">IF(BG34=0,AZ34*(1+BE34),VLOOKUP($C34&amp;BH$18,INDIRECT($U$8),BH$19,FALSE)/(1+$J34))</f>
        <v>0.35321404513090904</v>
      </c>
      <c r="BI34" s="261">
        <f ca="1">IF(BG34=0,BA34*(1+BF34),VLOOKUP($C34&amp;BI$18,#REF!,BI$19,FALSE)/(1+$J34))</f>
        <v>1.0596421353918182</v>
      </c>
      <c r="BL34" s="240" t="str">
        <f t="shared" ref="BL34:BL97" si="14">$C34</f>
        <v>AU</v>
      </c>
      <c r="BM34" s="2"/>
      <c r="BN34" s="2"/>
      <c r="BP34" s="261">
        <f t="shared" ref="BP34:BP96" ca="1" si="15">IF(BO34=0,BH34*(1+BM34),VLOOKUP($C34&amp;BP$18,INDIRECT($U$8),BP$19,FALSE)/(1+$J34))</f>
        <v>0.35321404513090904</v>
      </c>
      <c r="BQ34" s="261">
        <f ca="1">IF(BO34=0,BI34*(1+BN34),VLOOKUP($C34&amp;BQ$18,#REF!,BQ$19,FALSE)/(1+$J34))</f>
        <v>1.0596421353918182</v>
      </c>
    </row>
    <row r="35" spans="2:69" x14ac:dyDescent="0.2">
      <c r="B35" s="240">
        <v>3</v>
      </c>
      <c r="C35" s="240" t="s">
        <v>80</v>
      </c>
      <c r="D35" s="240" t="s">
        <v>81</v>
      </c>
      <c r="E35" s="240">
        <v>1.1000000000000001</v>
      </c>
      <c r="F35" s="240" t="str">
        <f>VLOOKUP($C35,TdmTdGrps!$C$31:$G$188,5,FALSE)</f>
        <v>T1</v>
      </c>
      <c r="I35" s="240" t="str">
        <f t="shared" si="2"/>
        <v>BE</v>
      </c>
      <c r="J35" s="2">
        <f>VLOOKUP($C35,'2014DomPost'!$C$31:$AR$166,J$17,FALSE)</f>
        <v>0</v>
      </c>
      <c r="K35" s="2"/>
      <c r="L35" s="273">
        <f ca="1">+DPRates1!$AG33/(1+$J35)</f>
        <v>0.65681725126199997</v>
      </c>
      <c r="M35" s="273">
        <f ca="1">+DPRates1!$AM33/(1+$J35)</f>
        <v>1.9704517537870001</v>
      </c>
      <c r="N35" s="273"/>
      <c r="O35" s="13"/>
      <c r="P35" s="240" t="str">
        <f t="shared" si="3"/>
        <v>BE</v>
      </c>
      <c r="Q35" s="2"/>
      <c r="R35" s="2"/>
      <c r="T35" s="273">
        <f ca="1">+DPRates2!$AG33/(1+$J35)</f>
        <v>0.633286911432</v>
      </c>
      <c r="U35" s="273">
        <f ca="1">+DPRates2!$AM33/(1+$J35)</f>
        <v>1.8998607342960001</v>
      </c>
      <c r="X35" s="240" t="str">
        <f t="shared" si="4"/>
        <v>BE</v>
      </c>
      <c r="Y35" s="2"/>
      <c r="Z35" s="2"/>
      <c r="AB35" s="261">
        <f t="shared" ca="1" si="5"/>
        <v>0.633286911432</v>
      </c>
      <c r="AC35" s="261">
        <f ca="1">IF(AA35=0,U35*(1+Z35),VLOOKUP($C35&amp;AC$18,#REF!,AC$19,FALSE)/(1+$J35))</f>
        <v>1.8998607342960001</v>
      </c>
      <c r="AD35" s="258"/>
      <c r="AE35" s="159"/>
      <c r="AF35" s="240" t="str">
        <f t="shared" si="6"/>
        <v>BE</v>
      </c>
      <c r="AG35" s="2"/>
      <c r="AH35" s="2"/>
      <c r="AJ35" s="261">
        <f t="shared" ca="1" si="7"/>
        <v>0.633286911432</v>
      </c>
      <c r="AK35" s="261">
        <f ca="1">IF(AI35=0,AC35*(1+AH35),VLOOKUP($C35&amp;AK$18,#REF!,AK$19,FALSE)/(1+$J35))</f>
        <v>1.8998607342960001</v>
      </c>
      <c r="AN35" s="240" t="str">
        <f t="shared" si="8"/>
        <v>BE</v>
      </c>
      <c r="AO35" s="2"/>
      <c r="AP35" s="2"/>
      <c r="AR35" s="261">
        <f t="shared" ca="1" si="9"/>
        <v>0.633286911432</v>
      </c>
      <c r="AS35" s="261">
        <f ca="1">IF(AQ35=0,AK35*(1+AP35),VLOOKUP($C35&amp;AS$18,#REF!,AS$19,FALSE)/(1+$J35))</f>
        <v>1.8998607342960001</v>
      </c>
      <c r="AV35" s="240" t="str">
        <f t="shared" si="10"/>
        <v>BE</v>
      </c>
      <c r="AW35" s="2"/>
      <c r="AX35" s="2"/>
      <c r="AZ35" s="261">
        <f t="shared" ca="1" si="11"/>
        <v>0.633286911432</v>
      </c>
      <c r="BA35" s="261">
        <f ca="1">IF(AY35=0,AS35*(1+AX35),VLOOKUP($C35&amp;BA$18,#REF!,BA$19,FALSE)/(1+$J35))</f>
        <v>1.8998607342960001</v>
      </c>
      <c r="BB35" s="159"/>
      <c r="BC35" s="159"/>
      <c r="BD35" s="240" t="str">
        <f t="shared" si="12"/>
        <v>BE</v>
      </c>
      <c r="BE35" s="2"/>
      <c r="BF35" s="2"/>
      <c r="BH35" s="261">
        <f t="shared" ca="1" si="13"/>
        <v>0.633286911432</v>
      </c>
      <c r="BI35" s="261">
        <f ca="1">IF(BG35=0,BA35*(1+BF35),VLOOKUP($C35&amp;BI$18,#REF!,BI$19,FALSE)/(1+$J35))</f>
        <v>1.8998607342960001</v>
      </c>
      <c r="BL35" s="240" t="str">
        <f t="shared" si="14"/>
        <v>BE</v>
      </c>
      <c r="BM35" s="2"/>
      <c r="BN35" s="2"/>
      <c r="BP35" s="261">
        <f t="shared" ca="1" si="15"/>
        <v>0.633286911432</v>
      </c>
      <c r="BQ35" s="261">
        <f ca="1">IF(BO35=0,BI35*(1+BN35),VLOOKUP($C35&amp;BQ$18,#REF!,BQ$19,FALSE)/(1+$J35))</f>
        <v>1.8998607342960001</v>
      </c>
    </row>
    <row r="36" spans="2:69" x14ac:dyDescent="0.2">
      <c r="B36" s="240">
        <v>4</v>
      </c>
      <c r="C36" s="240" t="s">
        <v>82</v>
      </c>
      <c r="D36" s="240" t="s">
        <v>83</v>
      </c>
      <c r="E36" s="240">
        <v>1.1000000000000001</v>
      </c>
      <c r="F36" s="240" t="str">
        <f>VLOOKUP($C36,TdmTdGrps!$C$31:$G$188,5,FALSE)</f>
        <v>T1</v>
      </c>
      <c r="I36" s="240" t="str">
        <f t="shared" si="2"/>
        <v>CA</v>
      </c>
      <c r="J36" s="2">
        <f>VLOOKUP($C36,'2014DomPost'!$C$31:$AR$166,J$17,FALSE)</f>
        <v>0.05</v>
      </c>
      <c r="K36" s="2"/>
      <c r="L36" s="273">
        <f ca="1">+DPRates1!$AG34/(1+$J36)</f>
        <v>0.60295811249999998</v>
      </c>
      <c r="M36" s="273">
        <f ca="1">+DPRates1!$AM34/(1+$J36)</f>
        <v>1.778726431875238</v>
      </c>
      <c r="N36" s="273"/>
      <c r="O36" s="13"/>
      <c r="P36" s="240" t="str">
        <f t="shared" si="3"/>
        <v>CA</v>
      </c>
      <c r="Q36" s="2"/>
      <c r="R36" s="2"/>
      <c r="T36" s="273">
        <f ca="1">+DPRates2!$AG34/(1+$J36)</f>
        <v>0.57784684834666655</v>
      </c>
      <c r="U36" s="273">
        <f ca="1">+DPRates2!$AM34/(1+$J36)</f>
        <v>1.7046482026228569</v>
      </c>
      <c r="X36" s="240" t="str">
        <f t="shared" si="4"/>
        <v>CA</v>
      </c>
      <c r="Y36" s="2"/>
      <c r="Z36" s="2"/>
      <c r="AB36" s="261">
        <f t="shared" ca="1" si="5"/>
        <v>0.57784684834666655</v>
      </c>
      <c r="AC36" s="261">
        <f ca="1">IF(AA36=0,U36*(1+Z36),VLOOKUP($C36&amp;AC$18,#REF!,AC$19,FALSE)/(1+$J36))</f>
        <v>1.7046482026228569</v>
      </c>
      <c r="AD36" s="258"/>
      <c r="AE36" s="159"/>
      <c r="AF36" s="240" t="str">
        <f t="shared" si="6"/>
        <v>CA</v>
      </c>
      <c r="AG36" s="2"/>
      <c r="AH36" s="2"/>
      <c r="AJ36" s="261">
        <f t="shared" ca="1" si="7"/>
        <v>0.57784684834666655</v>
      </c>
      <c r="AK36" s="261">
        <f ca="1">IF(AI36=0,AC36*(1+AH36),VLOOKUP($C36&amp;AK$18,#REF!,AK$19,FALSE)/(1+$J36))</f>
        <v>1.7046482026228569</v>
      </c>
      <c r="AN36" s="240" t="str">
        <f t="shared" si="8"/>
        <v>CA</v>
      </c>
      <c r="AO36" s="2"/>
      <c r="AP36" s="2"/>
      <c r="AR36" s="261">
        <f t="shared" ca="1" si="9"/>
        <v>0.57784684834666655</v>
      </c>
      <c r="AS36" s="261">
        <f ca="1">IF(AQ36=0,AK36*(1+AP36),VLOOKUP($C36&amp;AS$18,#REF!,AS$19,FALSE)/(1+$J36))</f>
        <v>1.7046482026228569</v>
      </c>
      <c r="AV36" s="240" t="str">
        <f t="shared" si="10"/>
        <v>CA</v>
      </c>
      <c r="AW36" s="2"/>
      <c r="AX36" s="2"/>
      <c r="AZ36" s="261">
        <f t="shared" ca="1" si="11"/>
        <v>0.57784684834666655</v>
      </c>
      <c r="BA36" s="261">
        <f ca="1">IF(AY36=0,AS36*(1+AX36),VLOOKUP($C36&amp;BA$18,#REF!,BA$19,FALSE)/(1+$J36))</f>
        <v>1.7046482026228569</v>
      </c>
      <c r="BB36" s="159"/>
      <c r="BC36" s="159"/>
      <c r="BD36" s="240" t="str">
        <f t="shared" si="12"/>
        <v>CA</v>
      </c>
      <c r="BE36" s="2"/>
      <c r="BF36" s="2"/>
      <c r="BH36" s="261">
        <f t="shared" ca="1" si="13"/>
        <v>0.57784684834666655</v>
      </c>
      <c r="BI36" s="261">
        <f ca="1">IF(BG36=0,BA36*(1+BF36),VLOOKUP($C36&amp;BI$18,#REF!,BI$19,FALSE)/(1+$J36))</f>
        <v>1.7046482026228569</v>
      </c>
      <c r="BL36" s="240" t="str">
        <f t="shared" si="14"/>
        <v>CA</v>
      </c>
      <c r="BM36" s="2"/>
      <c r="BN36" s="2"/>
      <c r="BP36" s="261">
        <f t="shared" ca="1" si="15"/>
        <v>0.57784684834666655</v>
      </c>
      <c r="BQ36" s="261">
        <f ca="1">IF(BO36=0,BI36*(1+BN36),VLOOKUP($C36&amp;BQ$18,#REF!,BQ$19,FALSE)/(1+$J36))</f>
        <v>1.7046482026228569</v>
      </c>
    </row>
    <row r="37" spans="2:69" x14ac:dyDescent="0.2">
      <c r="B37" s="240">
        <v>5</v>
      </c>
      <c r="C37" s="240" t="s">
        <v>84</v>
      </c>
      <c r="D37" s="240" t="s">
        <v>85</v>
      </c>
      <c r="E37" s="240">
        <v>1.1000000000000001</v>
      </c>
      <c r="F37" s="240" t="str">
        <f>VLOOKUP($C37,TdmTdGrps!$C$31:$G$188,5,FALSE)</f>
        <v>T1</v>
      </c>
      <c r="I37" s="240" t="str">
        <f t="shared" si="2"/>
        <v>CH</v>
      </c>
      <c r="J37" s="2">
        <f>VLOOKUP($C37,'2014DomPost'!$C$31:$AR$166,J$17,FALSE)</f>
        <v>0.08</v>
      </c>
      <c r="K37" s="2"/>
      <c r="L37" s="273">
        <f ca="1">+DPRates1!$AG35/(1+$J37)</f>
        <v>0.65737973172037034</v>
      </c>
      <c r="M37" s="273">
        <f ca="1">+DPRates1!$AM35/(1+$J37)</f>
        <v>1.3147594634416666</v>
      </c>
      <c r="N37" s="273"/>
      <c r="O37" s="13"/>
      <c r="P37" s="240" t="str">
        <f t="shared" si="3"/>
        <v>CH</v>
      </c>
      <c r="Q37" s="2"/>
      <c r="R37" s="2"/>
      <c r="T37" s="273">
        <f ca="1">+DPRates2!$AG35/(1+$J37)</f>
        <v>0.71566876306944438</v>
      </c>
      <c r="U37" s="273">
        <f ca="1">+DPRates2!$AM35/(1+$J37)</f>
        <v>1.4313375261398147</v>
      </c>
      <c r="X37" s="240" t="str">
        <f t="shared" si="4"/>
        <v>CH</v>
      </c>
      <c r="Y37" s="2"/>
      <c r="Z37" s="2"/>
      <c r="AB37" s="261">
        <f t="shared" ca="1" si="5"/>
        <v>0.71566876306944438</v>
      </c>
      <c r="AC37" s="261">
        <f ca="1">IF(AA37=0,U37*(1+Z37),VLOOKUP($C37&amp;AC$18,#REF!,AC$19,FALSE)/(1+$J37))</f>
        <v>1.4313375261398147</v>
      </c>
      <c r="AD37" s="258"/>
      <c r="AE37" s="159"/>
      <c r="AF37" s="240" t="str">
        <f t="shared" si="6"/>
        <v>CH</v>
      </c>
      <c r="AG37" s="2"/>
      <c r="AH37" s="2"/>
      <c r="AJ37" s="261">
        <f t="shared" ca="1" si="7"/>
        <v>0.71566876306944438</v>
      </c>
      <c r="AK37" s="261">
        <f ca="1">IF(AI37=0,AC37*(1+AH37),VLOOKUP($C37&amp;AK$18,#REF!,AK$19,FALSE)/(1+$J37))</f>
        <v>1.4313375261398147</v>
      </c>
      <c r="AN37" s="240" t="str">
        <f t="shared" si="8"/>
        <v>CH</v>
      </c>
      <c r="AO37" s="2"/>
      <c r="AP37" s="2"/>
      <c r="AR37" s="261">
        <f t="shared" ca="1" si="9"/>
        <v>0.71566876306944438</v>
      </c>
      <c r="AS37" s="261">
        <f ca="1">IF(AQ37=0,AK37*(1+AP37),VLOOKUP($C37&amp;AS$18,#REF!,AS$19,FALSE)/(1+$J37))</f>
        <v>1.4313375261398147</v>
      </c>
      <c r="AV37" s="240" t="str">
        <f t="shared" si="10"/>
        <v>CH</v>
      </c>
      <c r="AW37" s="2"/>
      <c r="AX37" s="2"/>
      <c r="AZ37" s="261">
        <f t="shared" ca="1" si="11"/>
        <v>0.71566876306944438</v>
      </c>
      <c r="BA37" s="261">
        <f ca="1">IF(AY37=0,AS37*(1+AX37),VLOOKUP($C37&amp;BA$18,#REF!,BA$19,FALSE)/(1+$J37))</f>
        <v>1.4313375261398147</v>
      </c>
      <c r="BB37" s="159"/>
      <c r="BC37" s="159"/>
      <c r="BD37" s="240" t="str">
        <f t="shared" si="12"/>
        <v>CH</v>
      </c>
      <c r="BE37" s="2"/>
      <c r="BF37" s="2"/>
      <c r="BH37" s="261">
        <f t="shared" ca="1" si="13"/>
        <v>0.71566876306944438</v>
      </c>
      <c r="BI37" s="261">
        <f ca="1">IF(BG37=0,BA37*(1+BF37),VLOOKUP($C37&amp;BI$18,#REF!,BI$19,FALSE)/(1+$J37))</f>
        <v>1.4313375261398147</v>
      </c>
      <c r="BL37" s="240" t="str">
        <f t="shared" si="14"/>
        <v>CH</v>
      </c>
      <c r="BM37" s="2"/>
      <c r="BN37" s="2"/>
      <c r="BP37" s="261">
        <f t="shared" ca="1" si="15"/>
        <v>0.71566876306944438</v>
      </c>
      <c r="BQ37" s="261">
        <f ca="1">IF(BO37=0,BI37*(1+BN37),VLOOKUP($C37&amp;BQ$18,#REF!,BQ$19,FALSE)/(1+$J37))</f>
        <v>1.4313375261398147</v>
      </c>
    </row>
    <row r="38" spans="2:69" x14ac:dyDescent="0.2">
      <c r="B38" s="240">
        <v>6</v>
      </c>
      <c r="C38" s="240" t="s">
        <v>86</v>
      </c>
      <c r="D38" s="240" t="s">
        <v>87</v>
      </c>
      <c r="E38" s="240">
        <v>1.1000000000000001</v>
      </c>
      <c r="F38" s="240" t="str">
        <f>VLOOKUP($C38,TdmTdGrps!$C$31:$G$188,5,FALSE)</f>
        <v>T1</v>
      </c>
      <c r="I38" s="240" t="str">
        <f t="shared" si="2"/>
        <v>DE</v>
      </c>
      <c r="J38" s="2">
        <f>VLOOKUP($C38,'2014DomPost'!$C$31:$AR$166,J$17,FALSE)</f>
        <v>0</v>
      </c>
      <c r="K38" s="2"/>
      <c r="L38" s="273">
        <f ca="1">+DPRates1!$AG36/(1+$J38)</f>
        <v>0.51180565033400005</v>
      </c>
      <c r="M38" s="273">
        <f ca="1">+DPRates1!$AM36/(1+$J38)</f>
        <v>1.2368636549750001</v>
      </c>
      <c r="N38" s="273"/>
      <c r="O38" s="13"/>
      <c r="P38" s="240" t="str">
        <f t="shared" si="3"/>
        <v>DE</v>
      </c>
      <c r="Q38" s="2"/>
      <c r="R38" s="2"/>
      <c r="T38" s="273">
        <f>+DPRates2!$AG36/(1+$J38)</f>
        <v>0.47449069288099999</v>
      </c>
      <c r="U38" s="273">
        <f>+DPRates2!$AM36/(1+$J38)</f>
        <v>1.14668584113</v>
      </c>
      <c r="X38" s="240" t="str">
        <f t="shared" si="4"/>
        <v>DE</v>
      </c>
      <c r="Y38" s="2"/>
      <c r="Z38" s="2"/>
      <c r="AB38" s="261">
        <f t="shared" ca="1" si="5"/>
        <v>0.47449069288099999</v>
      </c>
      <c r="AC38" s="261">
        <f>IF(AA38=0,U38*(1+Z38),VLOOKUP($C38&amp;AC$18,#REF!,AC$19,FALSE)/(1+$J38))</f>
        <v>1.14668584113</v>
      </c>
      <c r="AD38" s="258"/>
      <c r="AE38" s="159"/>
      <c r="AF38" s="240" t="str">
        <f t="shared" si="6"/>
        <v>DE</v>
      </c>
      <c r="AG38" s="2"/>
      <c r="AH38" s="2"/>
      <c r="AJ38" s="261">
        <f t="shared" ca="1" si="7"/>
        <v>0.47449069288099999</v>
      </c>
      <c r="AK38" s="261">
        <f>IF(AI38=0,AC38*(1+AH38),VLOOKUP($C38&amp;AK$18,#REF!,AK$19,FALSE)/(1+$J38))</f>
        <v>1.14668584113</v>
      </c>
      <c r="AN38" s="240" t="str">
        <f t="shared" si="8"/>
        <v>DE</v>
      </c>
      <c r="AO38" s="2"/>
      <c r="AP38" s="2"/>
      <c r="AR38" s="261">
        <f t="shared" ca="1" si="9"/>
        <v>0.47449069288099999</v>
      </c>
      <c r="AS38" s="261">
        <f>IF(AQ38=0,AK38*(1+AP38),VLOOKUP($C38&amp;AS$18,#REF!,AS$19,FALSE)/(1+$J38))</f>
        <v>1.14668584113</v>
      </c>
      <c r="AV38" s="240" t="str">
        <f t="shared" si="10"/>
        <v>DE</v>
      </c>
      <c r="AW38" s="2"/>
      <c r="AX38" s="2"/>
      <c r="AZ38" s="261">
        <f t="shared" ca="1" si="11"/>
        <v>0.47449069288099999</v>
      </c>
      <c r="BA38" s="261">
        <f>IF(AY38=0,AS38*(1+AX38),VLOOKUP($C38&amp;BA$18,#REF!,BA$19,FALSE)/(1+$J38))</f>
        <v>1.14668584113</v>
      </c>
      <c r="BB38" s="159"/>
      <c r="BC38" s="159"/>
      <c r="BD38" s="240" t="str">
        <f t="shared" si="12"/>
        <v>DE</v>
      </c>
      <c r="BE38" s="2"/>
      <c r="BF38" s="2"/>
      <c r="BH38" s="261">
        <f t="shared" ca="1" si="13"/>
        <v>0.47449069288099999</v>
      </c>
      <c r="BI38" s="261">
        <f>IF(BG38=0,BA38*(1+BF38),VLOOKUP($C38&amp;BI$18,#REF!,BI$19,FALSE)/(1+$J38))</f>
        <v>1.14668584113</v>
      </c>
      <c r="BL38" s="240" t="str">
        <f t="shared" si="14"/>
        <v>DE</v>
      </c>
      <c r="BM38" s="2"/>
      <c r="BN38" s="2"/>
      <c r="BP38" s="261">
        <f t="shared" ca="1" si="15"/>
        <v>0.47449069288099999</v>
      </c>
      <c r="BQ38" s="261">
        <f>IF(BO38=0,BI38*(1+BN38),VLOOKUP($C38&amp;BQ$18,#REF!,BQ$19,FALSE)/(1+$J38))</f>
        <v>1.14668584113</v>
      </c>
    </row>
    <row r="39" spans="2:69" x14ac:dyDescent="0.2">
      <c r="B39" s="240">
        <v>7</v>
      </c>
      <c r="C39" s="240" t="s">
        <v>88</v>
      </c>
      <c r="D39" s="240" t="s">
        <v>89</v>
      </c>
      <c r="E39" s="240">
        <v>1.1000000000000001</v>
      </c>
      <c r="F39" s="240" t="str">
        <f>VLOOKUP($C39,TdmTdGrps!$C$31:$G$188,5,FALSE)</f>
        <v>T1</v>
      </c>
      <c r="I39" s="240" t="str">
        <f t="shared" si="2"/>
        <v>DK</v>
      </c>
      <c r="J39" s="2">
        <f>VLOOKUP($C39,'2014DomPost'!$C$31:$AR$166,J$17,FALSE)</f>
        <v>0</v>
      </c>
      <c r="K39" s="2"/>
      <c r="L39" s="273">
        <f ca="1">+DPRates1!$AG37/(1+$J39)</f>
        <v>1.03131886202</v>
      </c>
      <c r="M39" s="273">
        <f ca="1">+DPRates1!$AM37/(1+$J39)</f>
        <v>3.2085475707279998</v>
      </c>
      <c r="N39" s="273"/>
      <c r="O39" s="13"/>
      <c r="P39" s="240" t="str">
        <f t="shared" si="3"/>
        <v>DK</v>
      </c>
      <c r="Q39" s="2"/>
      <c r="R39" s="2"/>
      <c r="T39" s="273">
        <f ca="1">+DPRates2!$AG37/(1+$J39)</f>
        <v>0.99244016556299997</v>
      </c>
      <c r="U39" s="273">
        <f ca="1">+DPRates2!$AM37/(1+$J39)</f>
        <v>3.087591626195</v>
      </c>
      <c r="X39" s="240" t="str">
        <f t="shared" si="4"/>
        <v>DK</v>
      </c>
      <c r="Y39" s="2"/>
      <c r="Z39" s="2"/>
      <c r="AB39" s="261">
        <f t="shared" ca="1" si="5"/>
        <v>0.99244016556299997</v>
      </c>
      <c r="AC39" s="261">
        <f ca="1">IF(AA39=0,U39*(1+Z39),VLOOKUP($C39&amp;AC$18,#REF!,AC$19,FALSE)/(1+$J39))</f>
        <v>3.087591626195</v>
      </c>
      <c r="AD39" s="258"/>
      <c r="AE39" s="159"/>
      <c r="AF39" s="240" t="str">
        <f t="shared" si="6"/>
        <v>DK</v>
      </c>
      <c r="AG39" s="2"/>
      <c r="AH39" s="2"/>
      <c r="AJ39" s="261">
        <f t="shared" ca="1" si="7"/>
        <v>0.99244016556299997</v>
      </c>
      <c r="AK39" s="261">
        <f ca="1">IF(AI39=0,AC39*(1+AH39),VLOOKUP($C39&amp;AK$18,#REF!,AK$19,FALSE)/(1+$J39))</f>
        <v>3.087591626195</v>
      </c>
      <c r="AN39" s="240" t="str">
        <f t="shared" si="8"/>
        <v>DK</v>
      </c>
      <c r="AO39" s="2"/>
      <c r="AP39" s="2"/>
      <c r="AR39" s="261">
        <f t="shared" ca="1" si="9"/>
        <v>0.99244016556299997</v>
      </c>
      <c r="AS39" s="261">
        <f ca="1">IF(AQ39=0,AK39*(1+AP39),VLOOKUP($C39&amp;AS$18,#REF!,AS$19,FALSE)/(1+$J39))</f>
        <v>3.087591626195</v>
      </c>
      <c r="AV39" s="240" t="str">
        <f t="shared" si="10"/>
        <v>DK</v>
      </c>
      <c r="AW39" s="2"/>
      <c r="AX39" s="2"/>
      <c r="AZ39" s="261">
        <f t="shared" ca="1" si="11"/>
        <v>0.99244016556299997</v>
      </c>
      <c r="BA39" s="261">
        <f ca="1">IF(AY39=0,AS39*(1+AX39),VLOOKUP($C39&amp;BA$18,#REF!,BA$19,FALSE)/(1+$J39))</f>
        <v>3.087591626195</v>
      </c>
      <c r="BB39" s="159"/>
      <c r="BC39" s="159"/>
      <c r="BD39" s="240" t="str">
        <f t="shared" si="12"/>
        <v>DK</v>
      </c>
      <c r="BE39" s="2"/>
      <c r="BF39" s="2"/>
      <c r="BH39" s="261">
        <f t="shared" ca="1" si="13"/>
        <v>0.99244016556299997</v>
      </c>
      <c r="BI39" s="261">
        <f ca="1">IF(BG39=0,BA39*(1+BF39),VLOOKUP($C39&amp;BI$18,#REF!,BI$19,FALSE)/(1+$J39))</f>
        <v>3.087591626195</v>
      </c>
      <c r="BL39" s="240" t="str">
        <f t="shared" si="14"/>
        <v>DK</v>
      </c>
      <c r="BM39" s="2"/>
      <c r="BN39" s="2"/>
      <c r="BP39" s="261">
        <f t="shared" ca="1" si="15"/>
        <v>0.99244016556299997</v>
      </c>
      <c r="BQ39" s="261">
        <f ca="1">IF(BO39=0,BI39*(1+BN39),VLOOKUP($C39&amp;BQ$18,#REF!,BQ$19,FALSE)/(1+$J39))</f>
        <v>3.087591626195</v>
      </c>
    </row>
    <row r="40" spans="2:69" x14ac:dyDescent="0.2">
      <c r="B40" s="240">
        <v>8</v>
      </c>
      <c r="C40" s="240" t="s">
        <v>90</v>
      </c>
      <c r="D40" s="240" t="s">
        <v>91</v>
      </c>
      <c r="E40" s="240">
        <v>1.1000000000000001</v>
      </c>
      <c r="F40" s="240" t="str">
        <f>VLOOKUP($C40,TdmTdGrps!$C$31:$G$188,5,FALSE)</f>
        <v>T1</v>
      </c>
      <c r="I40" s="240" t="str">
        <f t="shared" si="2"/>
        <v>ES</v>
      </c>
      <c r="J40" s="2">
        <f>VLOOKUP($C40,'2014DomPost'!$C$31:$AR$166,J$17,FALSE)</f>
        <v>0</v>
      </c>
      <c r="K40" s="2"/>
      <c r="L40" s="273">
        <f ca="1">+DPRates1!$AG38/(1+$J40)</f>
        <v>0.31561348437300002</v>
      </c>
      <c r="M40" s="273">
        <f ca="1">+DPRates1!$AM38/(1+$J40)</f>
        <v>1.7060188344480001</v>
      </c>
      <c r="N40" s="273"/>
      <c r="O40" s="13"/>
      <c r="P40" s="240" t="str">
        <f t="shared" si="3"/>
        <v>ES</v>
      </c>
      <c r="Q40" s="2"/>
      <c r="R40" s="2"/>
      <c r="T40" s="273">
        <f ca="1">+DPRates2!$AG38/(1+$J40)</f>
        <v>0.304306697701</v>
      </c>
      <c r="U40" s="273">
        <f ca="1">+DPRates2!$AM38/(1+$J40)</f>
        <v>1.6449010686550001</v>
      </c>
      <c r="X40" s="240" t="str">
        <f t="shared" si="4"/>
        <v>ES</v>
      </c>
      <c r="Y40" s="2"/>
      <c r="Z40" s="2"/>
      <c r="AB40" s="261">
        <f t="shared" ca="1" si="5"/>
        <v>0.304306697701</v>
      </c>
      <c r="AC40" s="261">
        <f ca="1">IF(AA40=0,U40*(1+Z40),VLOOKUP($C40&amp;AC$18,#REF!,AC$19,FALSE)/(1+$J40))</f>
        <v>1.6449010686550001</v>
      </c>
      <c r="AD40" s="258"/>
      <c r="AE40" s="159"/>
      <c r="AF40" s="240" t="str">
        <f t="shared" si="6"/>
        <v>ES</v>
      </c>
      <c r="AG40" s="2"/>
      <c r="AH40" s="2"/>
      <c r="AJ40" s="261">
        <f t="shared" ca="1" si="7"/>
        <v>0.304306697701</v>
      </c>
      <c r="AK40" s="261">
        <f ca="1">IF(AI40=0,AC40*(1+AH40),VLOOKUP($C40&amp;AK$18,#REF!,AK$19,FALSE)/(1+$J40))</f>
        <v>1.6449010686550001</v>
      </c>
      <c r="AN40" s="240" t="str">
        <f t="shared" si="8"/>
        <v>ES</v>
      </c>
      <c r="AO40" s="2"/>
      <c r="AP40" s="2"/>
      <c r="AR40" s="261">
        <f t="shared" ca="1" si="9"/>
        <v>0.304306697701</v>
      </c>
      <c r="AS40" s="261">
        <f ca="1">IF(AQ40=0,AK40*(1+AP40),VLOOKUP($C40&amp;AS$18,#REF!,AS$19,FALSE)/(1+$J40))</f>
        <v>1.6449010686550001</v>
      </c>
      <c r="AV40" s="240" t="str">
        <f t="shared" si="10"/>
        <v>ES</v>
      </c>
      <c r="AW40" s="2"/>
      <c r="AX40" s="2"/>
      <c r="AZ40" s="261">
        <f t="shared" ca="1" si="11"/>
        <v>0.304306697701</v>
      </c>
      <c r="BA40" s="261">
        <f ca="1">IF(AY40=0,AS40*(1+AX40),VLOOKUP($C40&amp;BA$18,#REF!,BA$19,FALSE)/(1+$J40))</f>
        <v>1.6449010686550001</v>
      </c>
      <c r="BB40" s="159"/>
      <c r="BC40" s="159"/>
      <c r="BD40" s="240" t="str">
        <f t="shared" si="12"/>
        <v>ES</v>
      </c>
      <c r="BE40" s="2"/>
      <c r="BF40" s="2"/>
      <c r="BH40" s="261">
        <f t="shared" ca="1" si="13"/>
        <v>0.304306697701</v>
      </c>
      <c r="BI40" s="261">
        <f ca="1">IF(BG40=0,BA40*(1+BF40),VLOOKUP($C40&amp;BI$18,#REF!,BI$19,FALSE)/(1+$J40))</f>
        <v>1.6449010686550001</v>
      </c>
      <c r="BL40" s="240" t="str">
        <f t="shared" si="14"/>
        <v>ES</v>
      </c>
      <c r="BM40" s="2"/>
      <c r="BN40" s="2"/>
      <c r="BP40" s="261">
        <f t="shared" ca="1" si="15"/>
        <v>0.304306697701</v>
      </c>
      <c r="BQ40" s="261">
        <f ca="1">IF(BO40=0,BI40*(1+BN40),VLOOKUP($C40&amp;BQ$18,#REF!,BQ$19,FALSE)/(1+$J40))</f>
        <v>1.6449010686550001</v>
      </c>
    </row>
    <row r="41" spans="2:69" x14ac:dyDescent="0.2">
      <c r="B41" s="240">
        <v>9</v>
      </c>
      <c r="C41" s="240" t="s">
        <v>92</v>
      </c>
      <c r="D41" s="240" t="s">
        <v>93</v>
      </c>
      <c r="E41" s="240">
        <v>1.1000000000000001</v>
      </c>
      <c r="F41" s="240" t="str">
        <f>VLOOKUP($C41,TdmTdGrps!$C$31:$G$188,5,FALSE)</f>
        <v>T1</v>
      </c>
      <c r="I41" s="240" t="str">
        <f t="shared" si="2"/>
        <v>FI</v>
      </c>
      <c r="J41" s="2">
        <f>VLOOKUP($C41,'2014DomPost'!$C$31:$AR$166,J$17,FALSE)</f>
        <v>0</v>
      </c>
      <c r="K41" s="2"/>
      <c r="L41" s="273">
        <f ca="1">+DPRates1!$AG39/(1+$J41)</f>
        <v>0.85300941722400003</v>
      </c>
      <c r="M41" s="273">
        <f ca="1">+DPRates1!$AM39/(1+$J41)</f>
        <v>1.7060188344480001</v>
      </c>
      <c r="N41" s="273"/>
      <c r="O41" s="13"/>
      <c r="P41" s="240" t="str">
        <f t="shared" si="3"/>
        <v>FI</v>
      </c>
      <c r="Q41" s="2"/>
      <c r="R41" s="2"/>
      <c r="T41" s="273">
        <f ca="1">+DPRates2!$AG39/(1+$J41)</f>
        <v>0.82245053432699999</v>
      </c>
      <c r="U41" s="273">
        <f ca="1">+DPRates2!$AM39/(1+$J41)</f>
        <v>1.6449010686550001</v>
      </c>
      <c r="X41" s="240" t="str">
        <f t="shared" si="4"/>
        <v>FI</v>
      </c>
      <c r="Y41" s="2"/>
      <c r="Z41" s="2"/>
      <c r="AB41" s="261">
        <f t="shared" ca="1" si="5"/>
        <v>0.82245053432699999</v>
      </c>
      <c r="AC41" s="261">
        <f ca="1">IF(AA41=0,U41*(1+Z41),VLOOKUP($C41&amp;AC$18,#REF!,AC$19,FALSE)/(1+$J41))</f>
        <v>1.6449010686550001</v>
      </c>
      <c r="AD41" s="258"/>
      <c r="AE41" s="159"/>
      <c r="AF41" s="240" t="str">
        <f t="shared" si="6"/>
        <v>FI</v>
      </c>
      <c r="AG41" s="2"/>
      <c r="AH41" s="2"/>
      <c r="AJ41" s="261">
        <f t="shared" ca="1" si="7"/>
        <v>0.82245053432699999</v>
      </c>
      <c r="AK41" s="261">
        <f ca="1">IF(AI41=0,AC41*(1+AH41),VLOOKUP($C41&amp;AK$18,#REF!,AK$19,FALSE)/(1+$J41))</f>
        <v>1.6449010686550001</v>
      </c>
      <c r="AN41" s="240" t="str">
        <f t="shared" si="8"/>
        <v>FI</v>
      </c>
      <c r="AO41" s="2"/>
      <c r="AP41" s="2"/>
      <c r="AR41" s="261">
        <f t="shared" ca="1" si="9"/>
        <v>0.82245053432699999</v>
      </c>
      <c r="AS41" s="261">
        <f ca="1">IF(AQ41=0,AK41*(1+AP41),VLOOKUP($C41&amp;AS$18,#REF!,AS$19,FALSE)/(1+$J41))</f>
        <v>1.6449010686550001</v>
      </c>
      <c r="AV41" s="240" t="str">
        <f t="shared" si="10"/>
        <v>FI</v>
      </c>
      <c r="AW41" s="2"/>
      <c r="AX41" s="2"/>
      <c r="AZ41" s="261">
        <f t="shared" ca="1" si="11"/>
        <v>0.82245053432699999</v>
      </c>
      <c r="BA41" s="261">
        <f ca="1">IF(AY41=0,AS41*(1+AX41),VLOOKUP($C41&amp;BA$18,#REF!,BA$19,FALSE)/(1+$J41))</f>
        <v>1.6449010686550001</v>
      </c>
      <c r="BB41" s="159"/>
      <c r="BC41" s="159"/>
      <c r="BD41" s="240" t="str">
        <f t="shared" si="12"/>
        <v>FI</v>
      </c>
      <c r="BE41" s="2"/>
      <c r="BF41" s="2"/>
      <c r="BH41" s="261">
        <f t="shared" ca="1" si="13"/>
        <v>0.82245053432699999</v>
      </c>
      <c r="BI41" s="261">
        <f ca="1">IF(BG41=0,BA41*(1+BF41),VLOOKUP($C41&amp;BI$18,#REF!,BI$19,FALSE)/(1+$J41))</f>
        <v>1.6449010686550001</v>
      </c>
      <c r="BL41" s="240" t="str">
        <f t="shared" si="14"/>
        <v>FI</v>
      </c>
      <c r="BM41" s="2"/>
      <c r="BN41" s="2"/>
      <c r="BP41" s="261">
        <f t="shared" ca="1" si="15"/>
        <v>0.82245053432699999</v>
      </c>
      <c r="BQ41" s="261">
        <f ca="1">IF(BO41=0,BI41*(1+BN41),VLOOKUP($C41&amp;BQ$18,#REF!,BQ$19,FALSE)/(1+$J41))</f>
        <v>1.6449010686550001</v>
      </c>
    </row>
    <row r="42" spans="2:69" x14ac:dyDescent="0.2">
      <c r="B42" s="240">
        <v>10</v>
      </c>
      <c r="C42" s="240" t="s">
        <v>462</v>
      </c>
      <c r="D42" s="240" t="s">
        <v>463</v>
      </c>
      <c r="E42" s="240">
        <v>1.1000000000000001</v>
      </c>
      <c r="F42" s="240" t="str">
        <f>VLOOKUP($C42,TdmTdGrps!$C$31:$G$188,5,FALSE)</f>
        <v>T1</v>
      </c>
      <c r="I42" s="240" t="str">
        <f t="shared" si="2"/>
        <v>FO</v>
      </c>
      <c r="J42" s="2">
        <f>VLOOKUP($C42,'2014DomPost'!$C$31:$AR$166,J$17,FALSE)</f>
        <v>0</v>
      </c>
      <c r="K42" s="2"/>
      <c r="L42" s="273">
        <f ca="1">+DPRates1!$AG40/(1+$J42)</f>
        <v>0.63025041567899998</v>
      </c>
      <c r="M42" s="273">
        <f ca="1">+DPRates1!$AM40/(1+$J42)</f>
        <v>1.6042737853639999</v>
      </c>
      <c r="N42" s="273"/>
      <c r="O42" s="13"/>
      <c r="P42" s="240" t="str">
        <f t="shared" si="3"/>
        <v>FO</v>
      </c>
      <c r="Q42" s="2"/>
      <c r="R42" s="2"/>
      <c r="T42" s="273">
        <f ca="1">+DPRates2!$AG40/(1+$J42)</f>
        <v>0.60649121228799996</v>
      </c>
      <c r="U42" s="273">
        <f ca="1">+DPRates2!$AM40/(1+$J42)</f>
        <v>1.5437958130980001</v>
      </c>
      <c r="X42" s="240" t="str">
        <f t="shared" si="4"/>
        <v>FO</v>
      </c>
      <c r="Y42" s="2"/>
      <c r="Z42" s="2"/>
      <c r="AB42" s="261">
        <f t="shared" ca="1" si="5"/>
        <v>0.60649121228799996</v>
      </c>
      <c r="AC42" s="261">
        <f ca="1">IF(AA42=0,U42*(1+Z42),VLOOKUP($C42&amp;AC$18,#REF!,AC$19,FALSE)/(1+$J42))</f>
        <v>1.5437958130980001</v>
      </c>
      <c r="AD42" s="258"/>
      <c r="AE42" s="159"/>
      <c r="AF42" s="240" t="str">
        <f t="shared" si="6"/>
        <v>FO</v>
      </c>
      <c r="AG42" s="2"/>
      <c r="AH42" s="2"/>
      <c r="AJ42" s="261">
        <f t="shared" ca="1" si="7"/>
        <v>0.60649121228799996</v>
      </c>
      <c r="AK42" s="261">
        <f ca="1">IF(AI42=0,AC42*(1+AH42),VLOOKUP($C42&amp;AK$18,#REF!,AK$19,FALSE)/(1+$J42))</f>
        <v>1.5437958130980001</v>
      </c>
      <c r="AN42" s="240" t="str">
        <f t="shared" si="8"/>
        <v>FO</v>
      </c>
      <c r="AO42" s="2"/>
      <c r="AP42" s="2"/>
      <c r="AR42" s="261">
        <f t="shared" ca="1" si="9"/>
        <v>0.60649121228799996</v>
      </c>
      <c r="AS42" s="261">
        <f ca="1">IF(AQ42=0,AK42*(1+AP42),VLOOKUP($C42&amp;AS$18,#REF!,AS$19,FALSE)/(1+$J42))</f>
        <v>1.5437958130980001</v>
      </c>
      <c r="AV42" s="240" t="str">
        <f t="shared" si="10"/>
        <v>FO</v>
      </c>
      <c r="AW42" s="2"/>
      <c r="AX42" s="2"/>
      <c r="AZ42" s="261">
        <f t="shared" ca="1" si="11"/>
        <v>0.60649121228799996</v>
      </c>
      <c r="BA42" s="261">
        <f ca="1">IF(AY42=0,AS42*(1+AX42),VLOOKUP($C42&amp;BA$18,#REF!,BA$19,FALSE)/(1+$J42))</f>
        <v>1.5437958130980001</v>
      </c>
      <c r="BB42" s="159"/>
      <c r="BC42" s="159"/>
      <c r="BD42" s="240" t="str">
        <f t="shared" si="12"/>
        <v>FO</v>
      </c>
      <c r="BE42" s="2"/>
      <c r="BF42" s="2"/>
      <c r="BH42" s="261">
        <f t="shared" ca="1" si="13"/>
        <v>0.60649121228799996</v>
      </c>
      <c r="BI42" s="261">
        <f ca="1">IF(BG42=0,BA42*(1+BF42),VLOOKUP($C42&amp;BI$18,#REF!,BI$19,FALSE)/(1+$J42))</f>
        <v>1.5437958130980001</v>
      </c>
      <c r="BL42" s="240" t="str">
        <f t="shared" si="14"/>
        <v>FO</v>
      </c>
      <c r="BM42" s="2"/>
      <c r="BN42" s="2"/>
      <c r="BP42" s="261">
        <f t="shared" ca="1" si="15"/>
        <v>0.60649121228799996</v>
      </c>
      <c r="BQ42" s="261">
        <f ca="1">IF(BO42=0,BI42*(1+BN42),VLOOKUP($C42&amp;BQ$18,#REF!,BQ$19,FALSE)/(1+$J42))</f>
        <v>1.5437958130980001</v>
      </c>
    </row>
    <row r="43" spans="2:69" x14ac:dyDescent="0.2">
      <c r="B43" s="240">
        <v>11</v>
      </c>
      <c r="C43" s="240" t="s">
        <v>94</v>
      </c>
      <c r="D43" s="240" t="s">
        <v>95</v>
      </c>
      <c r="E43" s="240">
        <v>1.1000000000000001</v>
      </c>
      <c r="F43" s="240" t="str">
        <f>VLOOKUP($C43,TdmTdGrps!$C$31:$G$188,5,FALSE)</f>
        <v>T1</v>
      </c>
      <c r="I43" s="240" t="str">
        <f t="shared" si="2"/>
        <v>FR</v>
      </c>
      <c r="J43" s="2">
        <f>VLOOKUP($C43,'2014DomPost'!$C$31:$AR$166,J$17,FALSE)</f>
        <v>0</v>
      </c>
      <c r="K43" s="2"/>
      <c r="L43" s="273">
        <f ca="1">+DPRates1!$AG41/(1+$J43)</f>
        <v>0.54592602702299997</v>
      </c>
      <c r="M43" s="273">
        <f ca="1">+DPRates1!$AM41/(1+$J43)</f>
        <v>2.1666439197490002</v>
      </c>
      <c r="N43" s="273"/>
      <c r="O43" s="13"/>
      <c r="P43" s="240" t="str">
        <f t="shared" si="3"/>
        <v>FR</v>
      </c>
      <c r="Q43" s="2"/>
      <c r="R43" s="2"/>
      <c r="T43" s="273">
        <f ca="1">+DPRates2!$AG41/(1+$J43)</f>
        <v>0.52636834197000004</v>
      </c>
      <c r="U43" s="273">
        <f ca="1">+DPRates2!$AM41/(1+$J43)</f>
        <v>2.0890243571920002</v>
      </c>
      <c r="X43" s="240" t="str">
        <f t="shared" si="4"/>
        <v>FR</v>
      </c>
      <c r="Y43" s="2"/>
      <c r="Z43" s="2"/>
      <c r="AB43" s="261">
        <f t="shared" ca="1" si="5"/>
        <v>0.52636834197000004</v>
      </c>
      <c r="AC43" s="261">
        <f ca="1">IF(AA43=0,U43*(1+Z43),VLOOKUP($C43&amp;AC$18,#REF!,AC$19,FALSE)/(1+$J43))</f>
        <v>2.0890243571920002</v>
      </c>
      <c r="AD43" s="258"/>
      <c r="AE43" s="159"/>
      <c r="AF43" s="240" t="str">
        <f t="shared" si="6"/>
        <v>FR</v>
      </c>
      <c r="AG43" s="2"/>
      <c r="AH43" s="2"/>
      <c r="AJ43" s="261">
        <f t="shared" ca="1" si="7"/>
        <v>0.52636834197000004</v>
      </c>
      <c r="AK43" s="261">
        <f ca="1">IF(AI43=0,AC43*(1+AH43),VLOOKUP($C43&amp;AK$18,#REF!,AK$19,FALSE)/(1+$J43))</f>
        <v>2.0890243571920002</v>
      </c>
      <c r="AN43" s="240" t="str">
        <f t="shared" si="8"/>
        <v>FR</v>
      </c>
      <c r="AO43" s="2"/>
      <c r="AP43" s="2"/>
      <c r="AR43" s="261">
        <f t="shared" ca="1" si="9"/>
        <v>0.52636834197000004</v>
      </c>
      <c r="AS43" s="261">
        <f ca="1">IF(AQ43=0,AK43*(1+AP43),VLOOKUP($C43&amp;AS$18,#REF!,AS$19,FALSE)/(1+$J43))</f>
        <v>2.0890243571920002</v>
      </c>
      <c r="AV43" s="240" t="str">
        <f t="shared" si="10"/>
        <v>FR</v>
      </c>
      <c r="AW43" s="2"/>
      <c r="AX43" s="2"/>
      <c r="AZ43" s="261">
        <f t="shared" ca="1" si="11"/>
        <v>0.52636834197000004</v>
      </c>
      <c r="BA43" s="261">
        <f ca="1">IF(AY43=0,AS43*(1+AX43),VLOOKUP($C43&amp;BA$18,#REF!,BA$19,FALSE)/(1+$J43))</f>
        <v>2.0890243571920002</v>
      </c>
      <c r="BB43" s="159"/>
      <c r="BC43" s="159"/>
      <c r="BD43" s="240" t="str">
        <f t="shared" si="12"/>
        <v>FR</v>
      </c>
      <c r="BE43" s="2"/>
      <c r="BF43" s="2"/>
      <c r="BH43" s="261">
        <f t="shared" ca="1" si="13"/>
        <v>0.52636834197000004</v>
      </c>
      <c r="BI43" s="261">
        <f ca="1">IF(BG43=0,BA43*(1+BF43),VLOOKUP($C43&amp;BI$18,#REF!,BI$19,FALSE)/(1+$J43))</f>
        <v>2.0890243571920002</v>
      </c>
      <c r="BL43" s="240" t="str">
        <f t="shared" si="14"/>
        <v>FR</v>
      </c>
      <c r="BM43" s="2"/>
      <c r="BN43" s="2"/>
      <c r="BP43" s="261">
        <f t="shared" ca="1" si="15"/>
        <v>0.52636834197000004</v>
      </c>
      <c r="BQ43" s="261">
        <f ca="1">IF(BO43=0,BI43*(1+BN43),VLOOKUP($C43&amp;BQ$18,#REF!,BQ$19,FALSE)/(1+$J43))</f>
        <v>2.0890243571920002</v>
      </c>
    </row>
    <row r="44" spans="2:69" x14ac:dyDescent="0.2">
      <c r="B44" s="240">
        <v>12</v>
      </c>
      <c r="C44" s="240" t="s">
        <v>96</v>
      </c>
      <c r="D44" s="240" t="s">
        <v>97</v>
      </c>
      <c r="E44" s="240">
        <v>1.1000000000000001</v>
      </c>
      <c r="F44" s="240" t="str">
        <f>VLOOKUP($C44,TdmTdGrps!$C$31:$G$188,5,FALSE)</f>
        <v>T1</v>
      </c>
      <c r="I44" s="240" t="str">
        <f t="shared" si="2"/>
        <v>GB</v>
      </c>
      <c r="J44" s="2">
        <f>VLOOKUP($C44,'2014DomPost'!$C$31:$AR$166,J$17,FALSE)</f>
        <v>0</v>
      </c>
      <c r="K44" s="2"/>
      <c r="L44" s="273">
        <f ca="1">+DPRates1!$AG42/(1+$J44)</f>
        <v>0.66215970864999996</v>
      </c>
      <c r="M44" s="273">
        <f ca="1">+DPRates1!$AM42/(1+$J44)</f>
        <v>1.324319417299</v>
      </c>
      <c r="N44" s="273"/>
      <c r="O44" s="13"/>
      <c r="P44" s="240" t="str">
        <f t="shared" si="3"/>
        <v>GB</v>
      </c>
      <c r="Q44" s="2"/>
      <c r="R44" s="2"/>
      <c r="T44" s="273">
        <f ca="1">+DPRates2!$AG42/(1+$J44)</f>
        <v>0.70410311261799996</v>
      </c>
      <c r="U44" s="273">
        <f ca="1">+DPRates2!$AM42/(1+$J44)</f>
        <v>1.4082062252359999</v>
      </c>
      <c r="X44" s="240" t="str">
        <f t="shared" si="4"/>
        <v>GB</v>
      </c>
      <c r="Y44" s="2"/>
      <c r="Z44" s="2"/>
      <c r="AB44" s="261">
        <f t="shared" ca="1" si="5"/>
        <v>0.70410311261799996</v>
      </c>
      <c r="AC44" s="261">
        <f ca="1">IF(AA44=0,U44*(1+Z44),VLOOKUP($C44&amp;AC$18,#REF!,AC$19,FALSE)/(1+$J44))</f>
        <v>1.4082062252359999</v>
      </c>
      <c r="AD44" s="258"/>
      <c r="AE44" s="159"/>
      <c r="AF44" s="240" t="str">
        <f t="shared" si="6"/>
        <v>GB</v>
      </c>
      <c r="AG44" s="2"/>
      <c r="AH44" s="2"/>
      <c r="AJ44" s="261">
        <f t="shared" ca="1" si="7"/>
        <v>0.70410311261799996</v>
      </c>
      <c r="AK44" s="261">
        <f ca="1">IF(AI44=0,AC44*(1+AH44),VLOOKUP($C44&amp;AK$18,#REF!,AK$19,FALSE)/(1+$J44))</f>
        <v>1.4082062252359999</v>
      </c>
      <c r="AN44" s="240" t="str">
        <f t="shared" si="8"/>
        <v>GB</v>
      </c>
      <c r="AO44" s="2"/>
      <c r="AP44" s="2"/>
      <c r="AR44" s="261">
        <f t="shared" ca="1" si="9"/>
        <v>0.70410311261799996</v>
      </c>
      <c r="AS44" s="261">
        <f ca="1">IF(AQ44=0,AK44*(1+AP44),VLOOKUP($C44&amp;AS$18,#REF!,AS$19,FALSE)/(1+$J44))</f>
        <v>1.4082062252359999</v>
      </c>
      <c r="AV44" s="240" t="str">
        <f t="shared" si="10"/>
        <v>GB</v>
      </c>
      <c r="AW44" s="2"/>
      <c r="AX44" s="2"/>
      <c r="AZ44" s="261">
        <f t="shared" ca="1" si="11"/>
        <v>0.70410311261799996</v>
      </c>
      <c r="BA44" s="261">
        <f ca="1">IF(AY44=0,AS44*(1+AX44),VLOOKUP($C44&amp;BA$18,#REF!,BA$19,FALSE)/(1+$J44))</f>
        <v>1.4082062252359999</v>
      </c>
      <c r="BB44" s="159"/>
      <c r="BC44" s="159"/>
      <c r="BD44" s="240" t="str">
        <f t="shared" si="12"/>
        <v>GB</v>
      </c>
      <c r="BE44" s="2"/>
      <c r="BF44" s="2"/>
      <c r="BH44" s="261">
        <f t="shared" ca="1" si="13"/>
        <v>0.70410311261799996</v>
      </c>
      <c r="BI44" s="261">
        <f ca="1">IF(BG44=0,BA44*(1+BF44),VLOOKUP($C44&amp;BI$18,#REF!,BI$19,FALSE)/(1+$J44))</f>
        <v>1.4082062252359999</v>
      </c>
      <c r="BL44" s="240" t="str">
        <f t="shared" si="14"/>
        <v>GB</v>
      </c>
      <c r="BM44" s="2"/>
      <c r="BN44" s="2"/>
      <c r="BP44" s="261">
        <f t="shared" ca="1" si="15"/>
        <v>0.70410311261799996</v>
      </c>
      <c r="BQ44" s="261">
        <f ca="1">IF(BO44=0,BI44*(1+BN44),VLOOKUP($C44&amp;BQ$18,#REF!,BQ$19,FALSE)/(1+$J44))</f>
        <v>1.4082062252359999</v>
      </c>
    </row>
    <row r="45" spans="2:69" x14ac:dyDescent="0.2">
      <c r="B45" s="240">
        <v>13</v>
      </c>
      <c r="C45" s="240" t="s">
        <v>464</v>
      </c>
      <c r="D45" s="240" t="s">
        <v>465</v>
      </c>
      <c r="E45" s="240">
        <v>1.1000000000000001</v>
      </c>
      <c r="F45" s="240" t="str">
        <f>VLOOKUP($C45,TdmTdGrps!$C$31:$G$188,5,FALSE)</f>
        <v>T1</v>
      </c>
      <c r="I45" s="240" t="str">
        <f t="shared" si="2"/>
        <v>GL</v>
      </c>
      <c r="J45" s="2">
        <f>VLOOKUP($C45,'2014DomPost'!$C$31:$AR$166,J$17,FALSE)</f>
        <v>0</v>
      </c>
      <c r="K45" s="2"/>
      <c r="L45" s="273">
        <f ca="1">+DPRates1!$AG43/(1+$J45)</f>
        <v>0.63025041567899998</v>
      </c>
      <c r="M45" s="273">
        <f ca="1">+DPRates1!$AM43/(1+$J45)</f>
        <v>2.234524201043</v>
      </c>
      <c r="N45" s="273"/>
      <c r="O45" s="13"/>
      <c r="P45" s="240" t="str">
        <f t="shared" si="3"/>
        <v>GL</v>
      </c>
      <c r="Q45" s="2"/>
      <c r="R45" s="2"/>
      <c r="T45" s="273">
        <f ca="1">+DPRates2!$AG43/(1+$J45)</f>
        <v>0.60649121228799996</v>
      </c>
      <c r="U45" s="273">
        <f ca="1">+DPRates2!$AM43/(1+$J45)</f>
        <v>2.150287025386</v>
      </c>
      <c r="X45" s="240" t="str">
        <f t="shared" si="4"/>
        <v>GL</v>
      </c>
      <c r="Y45" s="2"/>
      <c r="Z45" s="2"/>
      <c r="AB45" s="261">
        <f t="shared" ca="1" si="5"/>
        <v>0.60649121228799996</v>
      </c>
      <c r="AC45" s="261">
        <f ca="1">IF(AA45=0,U45*(1+Z45),VLOOKUP($C45&amp;AC$18,#REF!,AC$19,FALSE)/(1+$J45))</f>
        <v>2.150287025386</v>
      </c>
      <c r="AD45" s="258"/>
      <c r="AE45" s="159"/>
      <c r="AF45" s="240" t="str">
        <f t="shared" si="6"/>
        <v>GL</v>
      </c>
      <c r="AG45" s="2"/>
      <c r="AH45" s="2"/>
      <c r="AJ45" s="261">
        <f t="shared" ca="1" si="7"/>
        <v>0.60649121228799996</v>
      </c>
      <c r="AK45" s="261">
        <f ca="1">IF(AI45=0,AC45*(1+AH45),VLOOKUP($C45&amp;AK$18,#REF!,AK$19,FALSE)/(1+$J45))</f>
        <v>2.150287025386</v>
      </c>
      <c r="AN45" s="240" t="str">
        <f t="shared" si="8"/>
        <v>GL</v>
      </c>
      <c r="AO45" s="2"/>
      <c r="AP45" s="2"/>
      <c r="AR45" s="261">
        <f t="shared" ca="1" si="9"/>
        <v>0.60649121228799996</v>
      </c>
      <c r="AS45" s="261">
        <f ca="1">IF(AQ45=0,AK45*(1+AP45),VLOOKUP($C45&amp;AS$18,#REF!,AS$19,FALSE)/(1+$J45))</f>
        <v>2.150287025386</v>
      </c>
      <c r="AV45" s="240" t="str">
        <f t="shared" si="10"/>
        <v>GL</v>
      </c>
      <c r="AW45" s="2"/>
      <c r="AX45" s="2"/>
      <c r="AZ45" s="261">
        <f t="shared" ca="1" si="11"/>
        <v>0.60649121228799996</v>
      </c>
      <c r="BA45" s="261">
        <f ca="1">IF(AY45=0,AS45*(1+AX45),VLOOKUP($C45&amp;BA$18,#REF!,BA$19,FALSE)/(1+$J45))</f>
        <v>2.150287025386</v>
      </c>
      <c r="BB45" s="159"/>
      <c r="BC45" s="159"/>
      <c r="BD45" s="240" t="str">
        <f t="shared" si="12"/>
        <v>GL</v>
      </c>
      <c r="BE45" s="2"/>
      <c r="BF45" s="2"/>
      <c r="BH45" s="261">
        <f t="shared" ca="1" si="13"/>
        <v>0.60649121228799996</v>
      </c>
      <c r="BI45" s="261">
        <f ca="1">IF(BG45=0,BA45*(1+BF45),VLOOKUP($C45&amp;BI$18,#REF!,BI$19,FALSE)/(1+$J45))</f>
        <v>2.150287025386</v>
      </c>
      <c r="BL45" s="240" t="str">
        <f t="shared" si="14"/>
        <v>GL</v>
      </c>
      <c r="BM45" s="2"/>
      <c r="BN45" s="2"/>
      <c r="BP45" s="261">
        <f t="shared" ca="1" si="15"/>
        <v>0.60649121228799996</v>
      </c>
      <c r="BQ45" s="261">
        <f ca="1">IF(BO45=0,BI45*(1+BN45),VLOOKUP($C45&amp;BQ$18,#REF!,BQ$19,FALSE)/(1+$J45))</f>
        <v>2.150287025386</v>
      </c>
    </row>
    <row r="46" spans="2:69" x14ac:dyDescent="0.2">
      <c r="B46" s="240">
        <v>14</v>
      </c>
      <c r="C46" s="240" t="s">
        <v>99</v>
      </c>
      <c r="D46" s="240" t="s">
        <v>100</v>
      </c>
      <c r="E46" s="240">
        <v>1.1000000000000001</v>
      </c>
      <c r="F46" s="240" t="str">
        <f>VLOOKUP($C46,TdmTdGrps!$C$31:$G$188,5,FALSE)</f>
        <v>T1</v>
      </c>
      <c r="I46" s="240" t="str">
        <f t="shared" si="2"/>
        <v>GR</v>
      </c>
      <c r="J46" s="2">
        <f>VLOOKUP($C46,'2014DomPost'!$C$31:$AR$166,J$17,FALSE)</f>
        <v>0</v>
      </c>
      <c r="K46" s="2"/>
      <c r="L46" s="273">
        <f ca="1">+DPRates1!$AG44/(1+$J46)</f>
        <v>0.61416678040100003</v>
      </c>
      <c r="M46" s="273">
        <f ca="1">+DPRates1!$AM44/(1+$J46)</f>
        <v>1.7913197761699999</v>
      </c>
      <c r="N46" s="273"/>
      <c r="O46" s="13"/>
      <c r="P46" s="240" t="str">
        <f t="shared" si="3"/>
        <v>GR</v>
      </c>
      <c r="Q46" s="2"/>
      <c r="R46" s="2"/>
      <c r="T46" s="273">
        <f ca="1">+DPRates2!$AG44/(1+$J46)</f>
        <v>0.59216438471599997</v>
      </c>
      <c r="U46" s="273">
        <f ca="1">+DPRates2!$AM44/(1+$J46)</f>
        <v>1.7271461220869999</v>
      </c>
      <c r="X46" s="240" t="str">
        <f t="shared" si="4"/>
        <v>GR</v>
      </c>
      <c r="Y46" s="2"/>
      <c r="Z46" s="2"/>
      <c r="AB46" s="261">
        <f t="shared" ca="1" si="5"/>
        <v>0.59216438471599997</v>
      </c>
      <c r="AC46" s="261">
        <f ca="1">IF(AA46=0,U46*(1+Z46),VLOOKUP($C46&amp;AC$18,#REF!,AC$19,FALSE)/(1+$J46))</f>
        <v>1.7271461220869999</v>
      </c>
      <c r="AD46" s="258"/>
      <c r="AE46" s="159"/>
      <c r="AF46" s="240" t="str">
        <f t="shared" si="6"/>
        <v>GR</v>
      </c>
      <c r="AG46" s="2"/>
      <c r="AH46" s="2"/>
      <c r="AJ46" s="261">
        <f t="shared" ca="1" si="7"/>
        <v>0.59216438471599997</v>
      </c>
      <c r="AK46" s="261">
        <f ca="1">IF(AI46=0,AC46*(1+AH46),VLOOKUP($C46&amp;AK$18,#REF!,AK$19,FALSE)/(1+$J46))</f>
        <v>1.7271461220869999</v>
      </c>
      <c r="AN46" s="240" t="str">
        <f t="shared" si="8"/>
        <v>GR</v>
      </c>
      <c r="AO46" s="2"/>
      <c r="AP46" s="2"/>
      <c r="AR46" s="261">
        <f t="shared" ca="1" si="9"/>
        <v>0.59216438471599997</v>
      </c>
      <c r="AS46" s="261">
        <f ca="1">IF(AQ46=0,AK46*(1+AP46),VLOOKUP($C46&amp;AS$18,#REF!,AS$19,FALSE)/(1+$J46))</f>
        <v>1.7271461220869999</v>
      </c>
      <c r="AV46" s="240" t="str">
        <f t="shared" si="10"/>
        <v>GR</v>
      </c>
      <c r="AW46" s="2"/>
      <c r="AX46" s="2"/>
      <c r="AZ46" s="261">
        <f t="shared" ca="1" si="11"/>
        <v>0.59216438471599997</v>
      </c>
      <c r="BA46" s="261">
        <f ca="1">IF(AY46=0,AS46*(1+AX46),VLOOKUP($C46&amp;BA$18,#REF!,BA$19,FALSE)/(1+$J46))</f>
        <v>1.7271461220869999</v>
      </c>
      <c r="BB46" s="159"/>
      <c r="BC46" s="159"/>
      <c r="BD46" s="240" t="str">
        <f t="shared" si="12"/>
        <v>GR</v>
      </c>
      <c r="BE46" s="2"/>
      <c r="BF46" s="2"/>
      <c r="BH46" s="261">
        <f t="shared" ca="1" si="13"/>
        <v>0.59216438471599997</v>
      </c>
      <c r="BI46" s="261">
        <f ca="1">IF(BG46=0,BA46*(1+BF46),VLOOKUP($C46&amp;BI$18,#REF!,BI$19,FALSE)/(1+$J46))</f>
        <v>1.7271461220869999</v>
      </c>
      <c r="BL46" s="240" t="str">
        <f t="shared" si="14"/>
        <v>GR</v>
      </c>
      <c r="BM46" s="2"/>
      <c r="BN46" s="2"/>
      <c r="BP46" s="261">
        <f t="shared" ca="1" si="15"/>
        <v>0.59216438471599997</v>
      </c>
      <c r="BQ46" s="261">
        <f ca="1">IF(BO46=0,BI46*(1+BN46),VLOOKUP($C46&amp;BQ$18,#REF!,BQ$19,FALSE)/(1+$J46))</f>
        <v>1.7271461220869999</v>
      </c>
    </row>
    <row r="47" spans="2:69" x14ac:dyDescent="0.2">
      <c r="B47" s="240">
        <v>15</v>
      </c>
      <c r="C47" s="240" t="s">
        <v>101</v>
      </c>
      <c r="D47" s="240" t="s">
        <v>102</v>
      </c>
      <c r="E47" s="240">
        <v>1.1000000000000001</v>
      </c>
      <c r="F47" s="240" t="str">
        <f>VLOOKUP($C47,TdmTdGrps!$C$31:$G$188,5,FALSE)</f>
        <v>T1</v>
      </c>
      <c r="I47" s="240" t="str">
        <f t="shared" si="2"/>
        <v>IE</v>
      </c>
      <c r="J47" s="2">
        <f>VLOOKUP($C47,'2014DomPost'!$C$31:$AR$166,J$17,FALSE)</f>
        <v>0</v>
      </c>
      <c r="K47" s="2"/>
      <c r="L47" s="273">
        <f ca="1">+DPRates1!$AG45/(1+$J47)</f>
        <v>0.580046403712</v>
      </c>
      <c r="M47" s="273">
        <f ca="1">+DPRates1!$AM45/(1+$J47)</f>
        <v>1.4074655384200001</v>
      </c>
      <c r="N47" s="273"/>
      <c r="O47" s="13"/>
      <c r="P47" s="240" t="str">
        <f t="shared" si="3"/>
        <v>IE</v>
      </c>
      <c r="Q47" s="2"/>
      <c r="R47" s="2"/>
      <c r="T47" s="273">
        <f ca="1">+DPRates2!$AG45/(1+$J47)</f>
        <v>0.55926636334299995</v>
      </c>
      <c r="U47" s="273">
        <f ca="1">+DPRates2!$AM45/(1+$J47)</f>
        <v>1.35704338164</v>
      </c>
      <c r="X47" s="240" t="str">
        <f t="shared" si="4"/>
        <v>IE</v>
      </c>
      <c r="Y47" s="2"/>
      <c r="Z47" s="2"/>
      <c r="AB47" s="261">
        <f t="shared" ca="1" si="5"/>
        <v>0.55926636334299995</v>
      </c>
      <c r="AC47" s="261">
        <f ca="1">IF(AA47=0,U47*(1+Z47),VLOOKUP($C47&amp;AC$18,#REF!,AC$19,FALSE)/(1+$J47))</f>
        <v>1.35704338164</v>
      </c>
      <c r="AD47" s="258"/>
      <c r="AE47" s="159"/>
      <c r="AF47" s="240" t="str">
        <f t="shared" si="6"/>
        <v>IE</v>
      </c>
      <c r="AG47" s="2"/>
      <c r="AH47" s="2"/>
      <c r="AJ47" s="261">
        <f t="shared" ca="1" si="7"/>
        <v>0.55926636334299995</v>
      </c>
      <c r="AK47" s="261">
        <f ca="1">IF(AI47=0,AC47*(1+AH47),VLOOKUP($C47&amp;AK$18,#REF!,AK$19,FALSE)/(1+$J47))</f>
        <v>1.35704338164</v>
      </c>
      <c r="AN47" s="240" t="str">
        <f t="shared" si="8"/>
        <v>IE</v>
      </c>
      <c r="AO47" s="2"/>
      <c r="AP47" s="2"/>
      <c r="AR47" s="261">
        <f t="shared" ca="1" si="9"/>
        <v>0.55926636334299995</v>
      </c>
      <c r="AS47" s="261">
        <f ca="1">IF(AQ47=0,AK47*(1+AP47),VLOOKUP($C47&amp;AS$18,#REF!,AS$19,FALSE)/(1+$J47))</f>
        <v>1.35704338164</v>
      </c>
      <c r="AV47" s="240" t="str">
        <f t="shared" si="10"/>
        <v>IE</v>
      </c>
      <c r="AW47" s="2"/>
      <c r="AX47" s="2"/>
      <c r="AZ47" s="261">
        <f t="shared" ca="1" si="11"/>
        <v>0.55926636334299995</v>
      </c>
      <c r="BA47" s="261">
        <f ca="1">IF(AY47=0,AS47*(1+AX47),VLOOKUP($C47&amp;BA$18,#REF!,BA$19,FALSE)/(1+$J47))</f>
        <v>1.35704338164</v>
      </c>
      <c r="BB47" s="159"/>
      <c r="BC47" s="159"/>
      <c r="BD47" s="240" t="str">
        <f t="shared" si="12"/>
        <v>IE</v>
      </c>
      <c r="BE47" s="2"/>
      <c r="BF47" s="2"/>
      <c r="BH47" s="261">
        <f t="shared" ca="1" si="13"/>
        <v>0.55926636334299995</v>
      </c>
      <c r="BI47" s="261">
        <f ca="1">IF(BG47=0,BA47*(1+BF47),VLOOKUP($C47&amp;BI$18,#REF!,BI$19,FALSE)/(1+$J47))</f>
        <v>1.35704338164</v>
      </c>
      <c r="BL47" s="240" t="str">
        <f t="shared" si="14"/>
        <v>IE</v>
      </c>
      <c r="BM47" s="2"/>
      <c r="BN47" s="2"/>
      <c r="BP47" s="261">
        <f t="shared" ca="1" si="15"/>
        <v>0.55926636334299995</v>
      </c>
      <c r="BQ47" s="261">
        <f ca="1">IF(BO47=0,BI47*(1+BN47),VLOOKUP($C47&amp;BQ$18,#REF!,BQ$19,FALSE)/(1+$J47))</f>
        <v>1.35704338164</v>
      </c>
    </row>
    <row r="48" spans="2:69" x14ac:dyDescent="0.2">
      <c r="B48" s="240">
        <v>16</v>
      </c>
      <c r="C48" s="240" t="s">
        <v>103</v>
      </c>
      <c r="D48" s="240" t="s">
        <v>104</v>
      </c>
      <c r="E48" s="240">
        <v>1.1000000000000001</v>
      </c>
      <c r="F48" s="240" t="str">
        <f>VLOOKUP($C48,TdmTdGrps!$C$31:$G$188,5,FALSE)</f>
        <v>T1</v>
      </c>
      <c r="I48" s="240" t="str">
        <f t="shared" si="2"/>
        <v>IL</v>
      </c>
      <c r="J48" s="2">
        <f>VLOOKUP($C48,'2014DomPost'!$C$31:$AR$166,J$17,FALSE)</f>
        <v>0.18</v>
      </c>
      <c r="K48" s="2"/>
      <c r="L48" s="273">
        <f ca="1">+DPRates1!$AG46/(1+$J48)</f>
        <v>0.49630076957627117</v>
      </c>
      <c r="M48" s="273">
        <f ca="1">+DPRates1!$AM46/(1+$J48)</f>
        <v>0.94748328737203391</v>
      </c>
      <c r="N48" s="273"/>
      <c r="O48" s="13"/>
      <c r="P48" s="240" t="str">
        <f t="shared" si="3"/>
        <v>IL</v>
      </c>
      <c r="Q48" s="2"/>
      <c r="R48" s="2"/>
      <c r="T48" s="273">
        <f ca="1">+DPRates2!$AG46/(1+$J48)</f>
        <v>0.53568610664830507</v>
      </c>
      <c r="U48" s="273">
        <f ca="1">+DPRates2!$AM46/(1+$J48)</f>
        <v>1.0226734763279661</v>
      </c>
      <c r="X48" s="240" t="str">
        <f t="shared" si="4"/>
        <v>IL</v>
      </c>
      <c r="Y48" s="2"/>
      <c r="Z48" s="2"/>
      <c r="AB48" s="261">
        <f t="shared" ca="1" si="5"/>
        <v>0.53568610664830507</v>
      </c>
      <c r="AC48" s="261">
        <f ca="1">IF(AA48=0,U48*(1+Z48),VLOOKUP($C48&amp;AC$18,#REF!,AC$19,FALSE)/(1+$J48))</f>
        <v>1.0226734763279661</v>
      </c>
      <c r="AD48" s="258"/>
      <c r="AE48" s="159"/>
      <c r="AF48" s="240" t="str">
        <f t="shared" si="6"/>
        <v>IL</v>
      </c>
      <c r="AG48" s="2"/>
      <c r="AH48" s="2"/>
      <c r="AJ48" s="261">
        <f t="shared" ca="1" si="7"/>
        <v>0.53568610664830507</v>
      </c>
      <c r="AK48" s="261">
        <f ca="1">IF(AI48=0,AC48*(1+AH48),VLOOKUP($C48&amp;AK$18,#REF!,AK$19,FALSE)/(1+$J48))</f>
        <v>1.0226734763279661</v>
      </c>
      <c r="AN48" s="240" t="str">
        <f t="shared" si="8"/>
        <v>IL</v>
      </c>
      <c r="AO48" s="2"/>
      <c r="AP48" s="2"/>
      <c r="AR48" s="261">
        <f t="shared" ca="1" si="9"/>
        <v>0.53568610664830507</v>
      </c>
      <c r="AS48" s="261">
        <f ca="1">IF(AQ48=0,AK48*(1+AP48),VLOOKUP($C48&amp;AS$18,#REF!,AS$19,FALSE)/(1+$J48))</f>
        <v>1.0226734763279661</v>
      </c>
      <c r="AV48" s="240" t="str">
        <f t="shared" si="10"/>
        <v>IL</v>
      </c>
      <c r="AW48" s="2"/>
      <c r="AX48" s="2"/>
      <c r="AZ48" s="261">
        <f t="shared" ca="1" si="11"/>
        <v>0.53568610664830507</v>
      </c>
      <c r="BA48" s="261">
        <f ca="1">IF(AY48=0,AS48*(1+AX48),VLOOKUP($C48&amp;BA$18,#REF!,BA$19,FALSE)/(1+$J48))</f>
        <v>1.0226734763279661</v>
      </c>
      <c r="BB48" s="159"/>
      <c r="BC48" s="159"/>
      <c r="BD48" s="240" t="str">
        <f t="shared" si="12"/>
        <v>IL</v>
      </c>
      <c r="BE48" s="2"/>
      <c r="BF48" s="2"/>
      <c r="BH48" s="261">
        <f t="shared" ca="1" si="13"/>
        <v>0.53568610664830507</v>
      </c>
      <c r="BI48" s="261">
        <f ca="1">IF(BG48=0,BA48*(1+BF48),VLOOKUP($C48&amp;BI$18,#REF!,BI$19,FALSE)/(1+$J48))</f>
        <v>1.0226734763279661</v>
      </c>
      <c r="BL48" s="240" t="str">
        <f t="shared" si="14"/>
        <v>IL</v>
      </c>
      <c r="BM48" s="2"/>
      <c r="BN48" s="2"/>
      <c r="BP48" s="261">
        <f t="shared" ca="1" si="15"/>
        <v>0.53568610664830507</v>
      </c>
      <c r="BQ48" s="261">
        <f ca="1">IF(BO48=0,BI48*(1+BN48),VLOOKUP($C48&amp;BQ$18,#REF!,BQ$19,FALSE)/(1+$J48))</f>
        <v>1.0226734763279661</v>
      </c>
    </row>
    <row r="49" spans="1:69" x14ac:dyDescent="0.2">
      <c r="B49" s="240">
        <v>17</v>
      </c>
      <c r="C49" s="240" t="s">
        <v>105</v>
      </c>
      <c r="D49" s="240" t="s">
        <v>106</v>
      </c>
      <c r="E49" s="240">
        <v>1.1000000000000001</v>
      </c>
      <c r="F49" s="240" t="str">
        <f>VLOOKUP($C49,TdmTdGrps!$C$31:$G$188,5,FALSE)</f>
        <v>T1</v>
      </c>
      <c r="I49" s="240" t="str">
        <f t="shared" si="2"/>
        <v>IS</v>
      </c>
      <c r="J49" s="2">
        <f>VLOOKUP($C49,'2014DomPost'!$C$31:$AR$166,J$17,FALSE)</f>
        <v>0</v>
      </c>
      <c r="K49" s="2"/>
      <c r="L49" s="273">
        <f ca="1">+DPRates1!$AG47/(1+$J49)</f>
        <v>0.71757789860099996</v>
      </c>
      <c r="M49" s="273">
        <f ca="1">+DPRates1!$AM47/(1+$J49)</f>
        <v>0.855573648332</v>
      </c>
      <c r="N49" s="273"/>
      <c r="O49" s="13"/>
      <c r="P49" s="240" t="str">
        <f t="shared" si="3"/>
        <v>IS</v>
      </c>
      <c r="Q49" s="2"/>
      <c r="R49" s="2"/>
      <c r="T49" s="273">
        <f ca="1">+DPRates2!$AG47/(1+$J49)</f>
        <v>0.73433818024499997</v>
      </c>
      <c r="U49" s="273">
        <f ca="1">+DPRates2!$AM47/(1+$J49)</f>
        <v>0.87555706106099995</v>
      </c>
      <c r="X49" s="240" t="str">
        <f t="shared" si="4"/>
        <v>IS</v>
      </c>
      <c r="Y49" s="2"/>
      <c r="Z49" s="2"/>
      <c r="AB49" s="261">
        <f t="shared" ca="1" si="5"/>
        <v>0.73433818024499997</v>
      </c>
      <c r="AC49" s="261">
        <f ca="1">IF(AA49=0,U49*(1+Z49),VLOOKUP($C49&amp;AC$18,#REF!,AC$19,FALSE)/(1+$J49))</f>
        <v>0.87555706106099995</v>
      </c>
      <c r="AD49" s="258"/>
      <c r="AE49" s="159"/>
      <c r="AF49" s="240" t="str">
        <f t="shared" si="6"/>
        <v>IS</v>
      </c>
      <c r="AG49" s="2"/>
      <c r="AH49" s="2"/>
      <c r="AJ49" s="261">
        <f t="shared" ca="1" si="7"/>
        <v>0.73433818024499997</v>
      </c>
      <c r="AK49" s="261">
        <f ca="1">IF(AI49=0,AC49*(1+AH49),VLOOKUP($C49&amp;AK$18,#REF!,AK$19,FALSE)/(1+$J49))</f>
        <v>0.87555706106099995</v>
      </c>
      <c r="AN49" s="240" t="str">
        <f t="shared" si="8"/>
        <v>IS</v>
      </c>
      <c r="AO49" s="2"/>
      <c r="AP49" s="2"/>
      <c r="AR49" s="261">
        <f t="shared" ca="1" si="9"/>
        <v>0.73433818024499997</v>
      </c>
      <c r="AS49" s="261">
        <f ca="1">IF(AQ49=0,AK49*(1+AP49),VLOOKUP($C49&amp;AS$18,#REF!,AS$19,FALSE)/(1+$J49))</f>
        <v>0.87555706106099995</v>
      </c>
      <c r="AV49" s="240" t="str">
        <f t="shared" si="10"/>
        <v>IS</v>
      </c>
      <c r="AW49" s="2"/>
      <c r="AX49" s="2"/>
      <c r="AZ49" s="261">
        <f t="shared" ca="1" si="11"/>
        <v>0.73433818024499997</v>
      </c>
      <c r="BA49" s="261">
        <f ca="1">IF(AY49=0,AS49*(1+AX49),VLOOKUP($C49&amp;BA$18,#REF!,BA$19,FALSE)/(1+$J49))</f>
        <v>0.87555706106099995</v>
      </c>
      <c r="BB49" s="159"/>
      <c r="BC49" s="159"/>
      <c r="BD49" s="240" t="str">
        <f t="shared" si="12"/>
        <v>IS</v>
      </c>
      <c r="BE49" s="2"/>
      <c r="BF49" s="2"/>
      <c r="BH49" s="261">
        <f t="shared" ca="1" si="13"/>
        <v>0.73433818024499997</v>
      </c>
      <c r="BI49" s="261">
        <f ca="1">IF(BG49=0,BA49*(1+BF49),VLOOKUP($C49&amp;BI$18,#REF!,BI$19,FALSE)/(1+$J49))</f>
        <v>0.87555706106099995</v>
      </c>
      <c r="BL49" s="240" t="str">
        <f t="shared" si="14"/>
        <v>IS</v>
      </c>
      <c r="BM49" s="2"/>
      <c r="BN49" s="2"/>
      <c r="BP49" s="261">
        <f t="shared" ca="1" si="15"/>
        <v>0.73433818024499997</v>
      </c>
      <c r="BQ49" s="261">
        <f ca="1">IF(BO49=0,BI49*(1+BN49),VLOOKUP($C49&amp;BQ$18,#REF!,BQ$19,FALSE)/(1+$J49))</f>
        <v>0.87555706106099995</v>
      </c>
    </row>
    <row r="50" spans="1:69" x14ac:dyDescent="0.2">
      <c r="B50" s="240">
        <v>18</v>
      </c>
      <c r="C50" s="240" t="s">
        <v>107</v>
      </c>
      <c r="D50" s="240" t="s">
        <v>108</v>
      </c>
      <c r="E50" s="240">
        <v>1.1000000000000001</v>
      </c>
      <c r="F50" s="240" t="str">
        <f>VLOOKUP($C50,TdmTdGrps!$C$31:$G$188,5,FALSE)</f>
        <v>T1</v>
      </c>
      <c r="I50" s="240" t="str">
        <f t="shared" si="2"/>
        <v>IT</v>
      </c>
      <c r="J50" s="2">
        <f>VLOOKUP($C50,'2014DomPost'!$C$31:$AR$166,J$17,FALSE)</f>
        <v>0</v>
      </c>
      <c r="K50" s="2"/>
      <c r="L50" s="273">
        <f ca="1">+DPRates1!$AG48/(1+$J50)</f>
        <v>0.59710659205700001</v>
      </c>
      <c r="M50" s="273">
        <f ca="1">+DPRates1!$AM48/(1+$J50)</f>
        <v>2.2178244847820001</v>
      </c>
      <c r="N50" s="273"/>
      <c r="O50" s="13"/>
      <c r="P50" s="240" t="str">
        <f t="shared" si="3"/>
        <v>IT</v>
      </c>
      <c r="Q50" s="2"/>
      <c r="R50" s="2"/>
      <c r="T50" s="273">
        <f ca="1">+DPRates2!$AG48/(1+$J50)</f>
        <v>0.57571537402899997</v>
      </c>
      <c r="U50" s="273">
        <f ca="1">+DPRates2!$AM48/(1+$J50)</f>
        <v>2.1383713892510001</v>
      </c>
      <c r="X50" s="240" t="str">
        <f t="shared" si="4"/>
        <v>IT</v>
      </c>
      <c r="Y50" s="2"/>
      <c r="Z50" s="2"/>
      <c r="AB50" s="261">
        <f t="shared" ca="1" si="5"/>
        <v>0.57571537402899997</v>
      </c>
      <c r="AC50" s="261">
        <f ca="1">IF(AA50=0,U50*(1+Z50),VLOOKUP($C50&amp;AC$18,#REF!,AC$19,FALSE)/(1+$J50))</f>
        <v>2.1383713892510001</v>
      </c>
      <c r="AD50" s="258"/>
      <c r="AE50" s="159"/>
      <c r="AF50" s="240" t="str">
        <f t="shared" si="6"/>
        <v>IT</v>
      </c>
      <c r="AG50" s="2"/>
      <c r="AH50" s="2"/>
      <c r="AJ50" s="261">
        <f t="shared" ca="1" si="7"/>
        <v>0.57571537402899997</v>
      </c>
      <c r="AK50" s="261">
        <f ca="1">IF(AI50=0,AC50*(1+AH50),VLOOKUP($C50&amp;AK$18,#REF!,AK$19,FALSE)/(1+$J50))</f>
        <v>2.1383713892510001</v>
      </c>
      <c r="AN50" s="240" t="str">
        <f t="shared" si="8"/>
        <v>IT</v>
      </c>
      <c r="AO50" s="2"/>
      <c r="AP50" s="2"/>
      <c r="AR50" s="261">
        <f t="shared" ca="1" si="9"/>
        <v>0.57571537402899997</v>
      </c>
      <c r="AS50" s="261">
        <f ca="1">IF(AQ50=0,AK50*(1+AP50),VLOOKUP($C50&amp;AS$18,#REF!,AS$19,FALSE)/(1+$J50))</f>
        <v>2.1383713892510001</v>
      </c>
      <c r="AV50" s="240" t="str">
        <f t="shared" si="10"/>
        <v>IT</v>
      </c>
      <c r="AW50" s="2"/>
      <c r="AX50" s="2"/>
      <c r="AZ50" s="261">
        <f t="shared" ca="1" si="11"/>
        <v>0.57571537402899997</v>
      </c>
      <c r="BA50" s="261">
        <f ca="1">IF(AY50=0,AS50*(1+AX50),VLOOKUP($C50&amp;BA$18,#REF!,BA$19,FALSE)/(1+$J50))</f>
        <v>2.1383713892510001</v>
      </c>
      <c r="BB50" s="159"/>
      <c r="BC50" s="159"/>
      <c r="BD50" s="240" t="str">
        <f t="shared" si="12"/>
        <v>IT</v>
      </c>
      <c r="BE50" s="2"/>
      <c r="BF50" s="2"/>
      <c r="BH50" s="261">
        <f t="shared" ca="1" si="13"/>
        <v>0.57571537402899997</v>
      </c>
      <c r="BI50" s="261">
        <f ca="1">IF(BG50=0,BA50*(1+BF50),VLOOKUP($C50&amp;BI$18,#REF!,BI$19,FALSE)/(1+$J50))</f>
        <v>2.1383713892510001</v>
      </c>
      <c r="BL50" s="240" t="str">
        <f t="shared" si="14"/>
        <v>IT</v>
      </c>
      <c r="BM50" s="2"/>
      <c r="BN50" s="2"/>
      <c r="BP50" s="261">
        <f t="shared" ca="1" si="15"/>
        <v>0.57571537402899997</v>
      </c>
      <c r="BQ50" s="261">
        <f ca="1">IF(BO50=0,BI50*(1+BN50),VLOOKUP($C50&amp;BQ$18,#REF!,BQ$19,FALSE)/(1+$J50))</f>
        <v>2.1383713892510001</v>
      </c>
    </row>
    <row r="51" spans="1:69" x14ac:dyDescent="0.2">
      <c r="A51" s="13"/>
      <c r="B51" s="13">
        <v>19</v>
      </c>
      <c r="C51" s="13" t="s">
        <v>109</v>
      </c>
      <c r="D51" s="13" t="s">
        <v>110</v>
      </c>
      <c r="E51" s="13">
        <v>1.1000000000000001</v>
      </c>
      <c r="F51" s="240" t="str">
        <f>VLOOKUP($C51,TdmTdGrps!$C$31:$G$188,5,FALSE)</f>
        <v>T1</v>
      </c>
      <c r="I51" s="240" t="str">
        <f t="shared" si="2"/>
        <v>JP</v>
      </c>
      <c r="J51" s="2">
        <f>VLOOKUP($C51,'2014DomPost'!$C$31:$AR$166,J$17,FALSE)</f>
        <v>0.08</v>
      </c>
      <c r="K51" s="2"/>
      <c r="L51" s="273">
        <f ca="1">+DPRates1!$AG49/(1+$J51)</f>
        <v>0.64955606091018514</v>
      </c>
      <c r="M51" s="273">
        <f ca="1">+DPRates1!$AM49/(1+$J51)</f>
        <v>1.3532417935629628</v>
      </c>
      <c r="N51" s="273"/>
      <c r="O51" s="13"/>
      <c r="P51" s="240" t="str">
        <f t="shared" si="3"/>
        <v>JP</v>
      </c>
      <c r="Q51" s="2"/>
      <c r="R51" s="2"/>
      <c r="T51" s="273">
        <f ca="1">+DPRates2!$AG49/(1+$J51)</f>
        <v>0.68412945048333329</v>
      </c>
      <c r="U51" s="273">
        <f ca="1">+DPRates2!$AM49/(1+$J51)</f>
        <v>1.4252696885074074</v>
      </c>
      <c r="V51" s="13"/>
      <c r="W51" s="13"/>
      <c r="X51" s="240" t="str">
        <f t="shared" si="4"/>
        <v>JP</v>
      </c>
      <c r="Y51" s="2"/>
      <c r="Z51" s="2"/>
      <c r="AB51" s="261">
        <f t="shared" ca="1" si="5"/>
        <v>0.68412945048333329</v>
      </c>
      <c r="AC51" s="261">
        <f ca="1">IF(AA51=0,U51*(1+Z51),VLOOKUP($C51&amp;AC$18,#REF!,AC$19,FALSE)/(1+$J51))</f>
        <v>1.4252696885074074</v>
      </c>
      <c r="AD51" s="271"/>
      <c r="AE51" s="272"/>
      <c r="AF51" s="240" t="str">
        <f t="shared" si="6"/>
        <v>JP</v>
      </c>
      <c r="AG51" s="2"/>
      <c r="AH51" s="2"/>
      <c r="AJ51" s="261">
        <f t="shared" ca="1" si="7"/>
        <v>0.68412945048333329</v>
      </c>
      <c r="AK51" s="261">
        <f ca="1">IF(AI51=0,AC51*(1+AH51),VLOOKUP($C51&amp;AK$18,#REF!,AK$19,FALSE)/(1+$J51))</f>
        <v>1.4252696885074074</v>
      </c>
      <c r="AL51" s="13"/>
      <c r="AM51" s="13"/>
      <c r="AN51" s="240" t="str">
        <f t="shared" si="8"/>
        <v>JP</v>
      </c>
      <c r="AO51" s="2"/>
      <c r="AP51" s="2"/>
      <c r="AR51" s="261">
        <f t="shared" ca="1" si="9"/>
        <v>0.68412945048333329</v>
      </c>
      <c r="AS51" s="261">
        <f ca="1">IF(AQ51=0,AK51*(1+AP51),VLOOKUP($C51&amp;AS$18,#REF!,AS$19,FALSE)/(1+$J51))</f>
        <v>1.4252696885074074</v>
      </c>
      <c r="AT51" s="13"/>
      <c r="AU51" s="13"/>
      <c r="AV51" s="240" t="str">
        <f t="shared" si="10"/>
        <v>JP</v>
      </c>
      <c r="AW51" s="2"/>
      <c r="AX51" s="2"/>
      <c r="AZ51" s="261">
        <f t="shared" ca="1" si="11"/>
        <v>0.68412945048333329</v>
      </c>
      <c r="BA51" s="261">
        <f ca="1">IF(AY51=0,AS51*(1+AX51),VLOOKUP($C51&amp;BA$18,#REF!,BA$19,FALSE)/(1+$J51))</f>
        <v>1.4252696885074074</v>
      </c>
      <c r="BB51" s="272"/>
      <c r="BC51" s="272"/>
      <c r="BD51" s="240" t="str">
        <f t="shared" si="12"/>
        <v>JP</v>
      </c>
      <c r="BE51" s="2"/>
      <c r="BF51" s="2"/>
      <c r="BH51" s="261">
        <f t="shared" ca="1" si="13"/>
        <v>0.68412945048333329</v>
      </c>
      <c r="BI51" s="261">
        <f ca="1">IF(BG51=0,BA51*(1+BF51),VLOOKUP($C51&amp;BI$18,#REF!,BI$19,FALSE)/(1+$J51))</f>
        <v>1.4252696885074074</v>
      </c>
      <c r="BJ51" s="13"/>
      <c r="BL51" s="240" t="str">
        <f t="shared" si="14"/>
        <v>JP</v>
      </c>
      <c r="BM51" s="2"/>
      <c r="BN51" s="2"/>
      <c r="BP51" s="261">
        <f t="shared" ca="1" si="15"/>
        <v>0.68412945048333329</v>
      </c>
      <c r="BQ51" s="261">
        <f ca="1">IF(BO51=0,BI51*(1+BN51),VLOOKUP($C51&amp;BQ$18,#REF!,BQ$19,FALSE)/(1+$J51))</f>
        <v>1.4252696885074074</v>
      </c>
    </row>
    <row r="52" spans="1:69" x14ac:dyDescent="0.2">
      <c r="B52" s="240">
        <v>20</v>
      </c>
      <c r="C52" s="240" t="s">
        <v>111</v>
      </c>
      <c r="D52" s="240" t="s">
        <v>112</v>
      </c>
      <c r="E52" s="240">
        <v>1.1000000000000001</v>
      </c>
      <c r="F52" s="240" t="str">
        <f>VLOOKUP($C52,TdmTdGrps!$C$31:$G$188,5,FALSE)</f>
        <v>T1</v>
      </c>
      <c r="I52" s="240" t="str">
        <f t="shared" si="2"/>
        <v>LI</v>
      </c>
      <c r="J52" s="2">
        <f>VLOOKUP($C52,'2014DomPost'!$C$31:$AR$166,J$17,FALSE)</f>
        <v>0.08</v>
      </c>
      <c r="K52" s="2"/>
      <c r="L52" s="273">
        <f ca="1">+DPRates1!$AG50/(1+$J52)</f>
        <v>0.65737973172037034</v>
      </c>
      <c r="M52" s="273">
        <f ca="1">+DPRates1!$AM50/(1+$J52)</f>
        <v>1.3147594634416666</v>
      </c>
      <c r="N52" s="273"/>
      <c r="O52" s="13"/>
      <c r="P52" s="240" t="str">
        <f t="shared" si="3"/>
        <v>LI</v>
      </c>
      <c r="Q52" s="2"/>
      <c r="R52" s="2"/>
      <c r="T52" s="273">
        <f ca="1">+DPRates2!$AG50/(1+$J52)</f>
        <v>0.71566876306944438</v>
      </c>
      <c r="U52" s="273">
        <f ca="1">+DPRates2!$AM50/(1+$J52)</f>
        <v>1.4313375261398147</v>
      </c>
      <c r="X52" s="240" t="str">
        <f t="shared" si="4"/>
        <v>LI</v>
      </c>
      <c r="Y52" s="2"/>
      <c r="Z52" s="2"/>
      <c r="AB52" s="261">
        <f t="shared" ca="1" si="5"/>
        <v>0.71566876306944438</v>
      </c>
      <c r="AC52" s="261">
        <f ca="1">IF(AA52=0,U52*(1+Z52),VLOOKUP($C52&amp;AC$18,#REF!,AC$19,FALSE)/(1+$J52))</f>
        <v>1.4313375261398147</v>
      </c>
      <c r="AD52" s="258"/>
      <c r="AE52" s="159"/>
      <c r="AF52" s="240" t="str">
        <f t="shared" si="6"/>
        <v>LI</v>
      </c>
      <c r="AG52" s="2"/>
      <c r="AH52" s="2"/>
      <c r="AJ52" s="261">
        <f t="shared" ca="1" si="7"/>
        <v>0.71566876306944438</v>
      </c>
      <c r="AK52" s="261">
        <f ca="1">IF(AI52=0,AC52*(1+AH52),VLOOKUP($C52&amp;AK$18,#REF!,AK$19,FALSE)/(1+$J52))</f>
        <v>1.4313375261398147</v>
      </c>
      <c r="AN52" s="240" t="str">
        <f t="shared" si="8"/>
        <v>LI</v>
      </c>
      <c r="AO52" s="2"/>
      <c r="AP52" s="2"/>
      <c r="AR52" s="261">
        <f t="shared" ca="1" si="9"/>
        <v>0.71566876306944438</v>
      </c>
      <c r="AS52" s="261">
        <f ca="1">IF(AQ52=0,AK52*(1+AP52),VLOOKUP($C52&amp;AS$18,#REF!,AS$19,FALSE)/(1+$J52))</f>
        <v>1.4313375261398147</v>
      </c>
      <c r="AV52" s="240" t="str">
        <f t="shared" si="10"/>
        <v>LI</v>
      </c>
      <c r="AW52" s="2"/>
      <c r="AX52" s="2"/>
      <c r="AZ52" s="261">
        <f t="shared" ca="1" si="11"/>
        <v>0.71566876306944438</v>
      </c>
      <c r="BA52" s="261">
        <f ca="1">IF(AY52=0,AS52*(1+AX52),VLOOKUP($C52&amp;BA$18,#REF!,BA$19,FALSE)/(1+$J52))</f>
        <v>1.4313375261398147</v>
      </c>
      <c r="BB52" s="159"/>
      <c r="BC52" s="159"/>
      <c r="BD52" s="240" t="str">
        <f t="shared" si="12"/>
        <v>LI</v>
      </c>
      <c r="BE52" s="2"/>
      <c r="BF52" s="2"/>
      <c r="BH52" s="261">
        <f t="shared" ca="1" si="13"/>
        <v>0.71566876306944438</v>
      </c>
      <c r="BI52" s="261">
        <f ca="1">IF(BG52=0,BA52*(1+BF52),VLOOKUP($C52&amp;BI$18,#REF!,BI$19,FALSE)/(1+$J52))</f>
        <v>1.4313375261398147</v>
      </c>
      <c r="BL52" s="240" t="str">
        <f t="shared" si="14"/>
        <v>LI</v>
      </c>
      <c r="BM52" s="2"/>
      <c r="BN52" s="2"/>
      <c r="BP52" s="261">
        <f t="shared" ca="1" si="15"/>
        <v>0.71566876306944438</v>
      </c>
      <c r="BQ52" s="261">
        <f ca="1">IF(BO52=0,BI52*(1+BN52),VLOOKUP($C52&amp;BQ$18,#REF!,BQ$19,FALSE)/(1+$J52))</f>
        <v>1.4313375261398147</v>
      </c>
    </row>
    <row r="53" spans="1:69" x14ac:dyDescent="0.2">
      <c r="B53" s="240">
        <v>21</v>
      </c>
      <c r="C53" s="240" t="s">
        <v>113</v>
      </c>
      <c r="D53" s="240" t="s">
        <v>114</v>
      </c>
      <c r="E53" s="240">
        <v>1.1000000000000001</v>
      </c>
      <c r="F53" s="240" t="str">
        <f>VLOOKUP($C53,TdmTdGrps!$C$31:$G$188,5,FALSE)</f>
        <v>T1</v>
      </c>
      <c r="I53" s="240" t="str">
        <f t="shared" si="2"/>
        <v>LU</v>
      </c>
      <c r="J53" s="2">
        <f>VLOOKUP($C53,'2014DomPost'!$C$31:$AR$166,J$17,FALSE)</f>
        <v>0</v>
      </c>
      <c r="K53" s="2"/>
      <c r="L53" s="273">
        <f ca="1">+DPRates1!$AG51/(1+$J53)</f>
        <v>0.51180565033400005</v>
      </c>
      <c r="M53" s="273">
        <f ca="1">+DPRates1!$AM51/(1+$J53)</f>
        <v>1.194213184114</v>
      </c>
      <c r="N53" s="273"/>
      <c r="O53" s="13"/>
      <c r="P53" s="240" t="str">
        <f t="shared" si="3"/>
        <v>LU</v>
      </c>
      <c r="Q53" s="2"/>
      <c r="R53" s="2"/>
      <c r="T53" s="273">
        <f ca="1">+DPRates2!$AG51/(1+$J53)</f>
        <v>0.49347032059599999</v>
      </c>
      <c r="U53" s="273">
        <f ca="1">+DPRates2!$AM51/(1+$J53)</f>
        <v>1.1514307480579999</v>
      </c>
      <c r="X53" s="240" t="str">
        <f t="shared" si="4"/>
        <v>LU</v>
      </c>
      <c r="Y53" s="2"/>
      <c r="Z53" s="2"/>
      <c r="AB53" s="261">
        <f t="shared" ca="1" si="5"/>
        <v>0.49347032059599999</v>
      </c>
      <c r="AC53" s="261">
        <f ca="1">IF(AA53=0,U53*(1+Z53),VLOOKUP($C53&amp;AC$18,#REF!,AC$19,FALSE)/(1+$J53))</f>
        <v>1.1514307480579999</v>
      </c>
      <c r="AD53" s="258"/>
      <c r="AE53" s="159"/>
      <c r="AF53" s="240" t="str">
        <f t="shared" si="6"/>
        <v>LU</v>
      </c>
      <c r="AG53" s="2"/>
      <c r="AH53" s="2"/>
      <c r="AJ53" s="261">
        <f t="shared" ca="1" si="7"/>
        <v>0.49347032059599999</v>
      </c>
      <c r="AK53" s="261">
        <f ca="1">IF(AI53=0,AC53*(1+AH53),VLOOKUP($C53&amp;AK$18,#REF!,AK$19,FALSE)/(1+$J53))</f>
        <v>1.1514307480579999</v>
      </c>
      <c r="AN53" s="240" t="str">
        <f t="shared" si="8"/>
        <v>LU</v>
      </c>
      <c r="AO53" s="2"/>
      <c r="AP53" s="2"/>
      <c r="AR53" s="261">
        <f t="shared" ca="1" si="9"/>
        <v>0.49347032059599999</v>
      </c>
      <c r="AS53" s="261">
        <f ca="1">IF(AQ53=0,AK53*(1+AP53),VLOOKUP($C53&amp;AS$18,#REF!,AS$19,FALSE)/(1+$J53))</f>
        <v>1.1514307480579999</v>
      </c>
      <c r="AV53" s="240" t="str">
        <f t="shared" si="10"/>
        <v>LU</v>
      </c>
      <c r="AW53" s="2"/>
      <c r="AX53" s="2"/>
      <c r="AZ53" s="261">
        <f t="shared" ca="1" si="11"/>
        <v>0.49347032059599999</v>
      </c>
      <c r="BA53" s="261">
        <f ca="1">IF(AY53=0,AS53*(1+AX53),VLOOKUP($C53&amp;BA$18,#REF!,BA$19,FALSE)/(1+$J53))</f>
        <v>1.1514307480579999</v>
      </c>
      <c r="BB53" s="159"/>
      <c r="BC53" s="159"/>
      <c r="BD53" s="240" t="str">
        <f t="shared" si="12"/>
        <v>LU</v>
      </c>
      <c r="BE53" s="2"/>
      <c r="BF53" s="2"/>
      <c r="BH53" s="261">
        <f t="shared" ca="1" si="13"/>
        <v>0.49347032059599999</v>
      </c>
      <c r="BI53" s="261">
        <f ca="1">IF(BG53=0,BA53*(1+BF53),VLOOKUP($C53&amp;BI$18,#REF!,BI$19,FALSE)/(1+$J53))</f>
        <v>1.1514307480579999</v>
      </c>
      <c r="BL53" s="240" t="str">
        <f t="shared" si="14"/>
        <v>LU</v>
      </c>
      <c r="BM53" s="2"/>
      <c r="BN53" s="2"/>
      <c r="BP53" s="261">
        <f t="shared" ca="1" si="15"/>
        <v>0.49347032059599999</v>
      </c>
      <c r="BQ53" s="261">
        <f ca="1">IF(BO53=0,BI53*(1+BN53),VLOOKUP($C53&amp;BQ$18,#REF!,BQ$19,FALSE)/(1+$J53))</f>
        <v>1.1514307480579999</v>
      </c>
    </row>
    <row r="54" spans="1:69" x14ac:dyDescent="0.2">
      <c r="B54" s="240">
        <v>22</v>
      </c>
      <c r="C54" s="240" t="s">
        <v>115</v>
      </c>
      <c r="D54" s="240" t="s">
        <v>116</v>
      </c>
      <c r="E54" s="240">
        <v>1.1000000000000001</v>
      </c>
      <c r="F54" s="240" t="str">
        <f>VLOOKUP($C54,TdmTdGrps!$C$31:$G$188,5,FALSE)</f>
        <v>T1</v>
      </c>
      <c r="I54" s="240" t="str">
        <f t="shared" si="2"/>
        <v>MC</v>
      </c>
      <c r="J54" s="2">
        <f>VLOOKUP($C54,'2014DomPost'!$C$31:$AR$166,J$17,FALSE)</f>
        <v>0</v>
      </c>
      <c r="K54" s="2"/>
      <c r="L54" s="273">
        <f ca="1">+DPRates1!$AG52/(1+$J54)</f>
        <v>0.54592602702299997</v>
      </c>
      <c r="M54" s="273">
        <f ca="1">+DPRates1!$AM52/(1+$J54)</f>
        <v>2.1666439197490002</v>
      </c>
      <c r="N54" s="273"/>
      <c r="O54" s="13"/>
      <c r="P54" s="240" t="str">
        <f t="shared" si="3"/>
        <v>MC</v>
      </c>
      <c r="Q54" s="2"/>
      <c r="R54" s="2"/>
      <c r="T54" s="273">
        <f ca="1">+DPRates2!$AG52/(1+$J54)</f>
        <v>0.52636834197000004</v>
      </c>
      <c r="U54" s="273">
        <f ca="1">+DPRates2!$AM52/(1+$J54)</f>
        <v>2.0890243571920002</v>
      </c>
      <c r="X54" s="240" t="str">
        <f t="shared" si="4"/>
        <v>MC</v>
      </c>
      <c r="Y54" s="2"/>
      <c r="Z54" s="2"/>
      <c r="AB54" s="261">
        <f t="shared" ca="1" si="5"/>
        <v>0.52636834197000004</v>
      </c>
      <c r="AC54" s="261">
        <f ca="1">IF(AA54=0,U54*(1+Z54),VLOOKUP($C54&amp;AC$18,#REF!,AC$19,FALSE)/(1+$J54))</f>
        <v>2.0890243571920002</v>
      </c>
      <c r="AD54" s="258"/>
      <c r="AE54" s="159"/>
      <c r="AF54" s="240" t="str">
        <f t="shared" si="6"/>
        <v>MC</v>
      </c>
      <c r="AG54" s="2"/>
      <c r="AH54" s="2"/>
      <c r="AJ54" s="261">
        <f t="shared" ca="1" si="7"/>
        <v>0.52636834197000004</v>
      </c>
      <c r="AK54" s="261">
        <f ca="1">IF(AI54=0,AC54*(1+AH54),VLOOKUP($C54&amp;AK$18,#REF!,AK$19,FALSE)/(1+$J54))</f>
        <v>2.0890243571920002</v>
      </c>
      <c r="AN54" s="240" t="str">
        <f t="shared" si="8"/>
        <v>MC</v>
      </c>
      <c r="AO54" s="2"/>
      <c r="AP54" s="2"/>
      <c r="AR54" s="261">
        <f t="shared" ca="1" si="9"/>
        <v>0.52636834197000004</v>
      </c>
      <c r="AS54" s="261">
        <f ca="1">IF(AQ54=0,AK54*(1+AP54),VLOOKUP($C54&amp;AS$18,#REF!,AS$19,FALSE)/(1+$J54))</f>
        <v>2.0890243571920002</v>
      </c>
      <c r="AV54" s="240" t="str">
        <f t="shared" si="10"/>
        <v>MC</v>
      </c>
      <c r="AW54" s="2"/>
      <c r="AX54" s="2"/>
      <c r="AZ54" s="261">
        <f t="shared" ca="1" si="11"/>
        <v>0.52636834197000004</v>
      </c>
      <c r="BA54" s="261">
        <f ca="1">IF(AY54=0,AS54*(1+AX54),VLOOKUP($C54&amp;BA$18,#REF!,BA$19,FALSE)/(1+$J54))</f>
        <v>2.0890243571920002</v>
      </c>
      <c r="BB54" s="159"/>
      <c r="BC54" s="159"/>
      <c r="BD54" s="240" t="str">
        <f t="shared" si="12"/>
        <v>MC</v>
      </c>
      <c r="BE54" s="2"/>
      <c r="BF54" s="2"/>
      <c r="BH54" s="261">
        <f t="shared" ca="1" si="13"/>
        <v>0.52636834197000004</v>
      </c>
      <c r="BI54" s="261">
        <f ca="1">IF(BG54=0,BA54*(1+BF54),VLOOKUP($C54&amp;BI$18,#REF!,BI$19,FALSE)/(1+$J54))</f>
        <v>2.0890243571920002</v>
      </c>
      <c r="BL54" s="240" t="str">
        <f t="shared" si="14"/>
        <v>MC</v>
      </c>
      <c r="BM54" s="2"/>
      <c r="BN54" s="2"/>
      <c r="BP54" s="261">
        <f t="shared" ca="1" si="15"/>
        <v>0.52636834197000004</v>
      </c>
      <c r="BQ54" s="261">
        <f ca="1">IF(BO54=0,BI54*(1+BN54),VLOOKUP($C54&amp;BQ$18,#REF!,BQ$19,FALSE)/(1+$J54))</f>
        <v>2.0890243571920002</v>
      </c>
    </row>
    <row r="55" spans="1:69" x14ac:dyDescent="0.2">
      <c r="B55" s="240">
        <v>23</v>
      </c>
      <c r="C55" s="240" t="s">
        <v>117</v>
      </c>
      <c r="D55" s="240" t="s">
        <v>118</v>
      </c>
      <c r="E55" s="240">
        <v>1.1000000000000001</v>
      </c>
      <c r="F55" s="240" t="str">
        <f>VLOOKUP($C55,TdmTdGrps!$C$31:$G$188,5,FALSE)</f>
        <v>T1</v>
      </c>
      <c r="I55" s="240" t="str">
        <f t="shared" si="2"/>
        <v>NC</v>
      </c>
      <c r="J55" s="2">
        <f>VLOOKUP($C55,'2014DomPost'!$C$31:$AR$166,J$17,FALSE)</f>
        <v>0</v>
      </c>
      <c r="K55" s="2"/>
      <c r="L55" s="273">
        <f ca="1">+DPRates1!$AG53/(1+$J55)</f>
        <v>0.526199133762</v>
      </c>
      <c r="M55" s="273">
        <f ca="1">+DPRates1!$AM53/(1+$J55)</f>
        <v>2.2801962463029999</v>
      </c>
      <c r="N55" s="273"/>
      <c r="O55" s="13"/>
      <c r="P55" s="240" t="str">
        <f t="shared" si="3"/>
        <v>NC</v>
      </c>
      <c r="Q55" s="2"/>
      <c r="R55" s="2"/>
      <c r="T55" s="273">
        <f ca="1">+DPRates2!$AG53/(1+$J55)</f>
        <v>0.54724709911299996</v>
      </c>
      <c r="U55" s="273">
        <f ca="1">+DPRates2!$AM53/(1+$J55)</f>
        <v>2.371404096155</v>
      </c>
      <c r="X55" s="240" t="str">
        <f t="shared" si="4"/>
        <v>NC</v>
      </c>
      <c r="Y55" s="2"/>
      <c r="Z55" s="2"/>
      <c r="AB55" s="261">
        <f t="shared" ca="1" si="5"/>
        <v>0.54724709911299996</v>
      </c>
      <c r="AC55" s="261">
        <f ca="1">IF(AA55=0,U55*(1+Z55),VLOOKUP($C55&amp;AC$18,#REF!,AC$19,FALSE)/(1+$J55))</f>
        <v>2.371404096155</v>
      </c>
      <c r="AD55" s="258"/>
      <c r="AE55" s="159"/>
      <c r="AF55" s="240" t="str">
        <f t="shared" si="6"/>
        <v>NC</v>
      </c>
      <c r="AG55" s="2"/>
      <c r="AH55" s="2"/>
      <c r="AJ55" s="261">
        <f t="shared" ca="1" si="7"/>
        <v>0.54724709911299996</v>
      </c>
      <c r="AK55" s="261">
        <f ca="1">IF(AI55=0,AC55*(1+AH55),VLOOKUP($C55&amp;AK$18,#REF!,AK$19,FALSE)/(1+$J55))</f>
        <v>2.371404096155</v>
      </c>
      <c r="AN55" s="240" t="str">
        <f t="shared" si="8"/>
        <v>NC</v>
      </c>
      <c r="AO55" s="2"/>
      <c r="AP55" s="2"/>
      <c r="AR55" s="261">
        <f t="shared" ca="1" si="9"/>
        <v>0.54724709911299996</v>
      </c>
      <c r="AS55" s="261">
        <f ca="1">IF(AQ55=0,AK55*(1+AP55),VLOOKUP($C55&amp;AS$18,#REF!,AS$19,FALSE)/(1+$J55))</f>
        <v>2.371404096155</v>
      </c>
      <c r="AV55" s="240" t="str">
        <f t="shared" si="10"/>
        <v>NC</v>
      </c>
      <c r="AW55" s="2"/>
      <c r="AX55" s="2"/>
      <c r="AZ55" s="261">
        <f t="shared" ca="1" si="11"/>
        <v>0.54724709911299996</v>
      </c>
      <c r="BA55" s="261">
        <f ca="1">IF(AY55=0,AS55*(1+AX55),VLOOKUP($C55&amp;BA$18,#REF!,BA$19,FALSE)/(1+$J55))</f>
        <v>2.371404096155</v>
      </c>
      <c r="BB55" s="159"/>
      <c r="BC55" s="159"/>
      <c r="BD55" s="240" t="str">
        <f t="shared" si="12"/>
        <v>NC</v>
      </c>
      <c r="BE55" s="2"/>
      <c r="BF55" s="2"/>
      <c r="BH55" s="261">
        <f t="shared" ca="1" si="13"/>
        <v>0.54724709911299996</v>
      </c>
      <c r="BI55" s="261">
        <f ca="1">IF(BG55=0,BA55*(1+BF55),VLOOKUP($C55&amp;BI$18,#REF!,BI$19,FALSE)/(1+$J55))</f>
        <v>2.371404096155</v>
      </c>
      <c r="BL55" s="240" t="str">
        <f t="shared" si="14"/>
        <v>NC</v>
      </c>
      <c r="BM55" s="2"/>
      <c r="BN55" s="2"/>
      <c r="BP55" s="261">
        <f t="shared" ca="1" si="15"/>
        <v>0.54724709911299996</v>
      </c>
      <c r="BQ55" s="261">
        <f ca="1">IF(BO55=0,BI55*(1+BN55),VLOOKUP($C55&amp;BQ$18,#REF!,BQ$19,FALSE)/(1+$J55))</f>
        <v>2.371404096155</v>
      </c>
    </row>
    <row r="56" spans="1:69" x14ac:dyDescent="0.2">
      <c r="B56" s="240">
        <v>24</v>
      </c>
      <c r="C56" s="240" t="s">
        <v>119</v>
      </c>
      <c r="D56" s="240" t="s">
        <v>120</v>
      </c>
      <c r="E56" s="240">
        <v>1.1000000000000001</v>
      </c>
      <c r="F56" s="240" t="str">
        <f>VLOOKUP($C56,TdmTdGrps!$C$31:$G$188,5,FALSE)</f>
        <v>T1</v>
      </c>
      <c r="I56" s="240" t="str">
        <f t="shared" si="2"/>
        <v>NL</v>
      </c>
      <c r="J56" s="2">
        <f>VLOOKUP($C56,'2014DomPost'!$C$31:$AR$166,J$17,FALSE)</f>
        <v>0</v>
      </c>
      <c r="K56" s="2"/>
      <c r="L56" s="273">
        <f ca="1">+DPRates1!$AG54/(1+$J56)</f>
        <v>0.54592602702299997</v>
      </c>
      <c r="M56" s="273">
        <f ca="1">+DPRates1!$AM54/(1+$J56)</f>
        <v>2.183704108093</v>
      </c>
      <c r="N56" s="273"/>
      <c r="O56" s="13"/>
      <c r="P56" s="240" t="str">
        <f t="shared" si="3"/>
        <v>NL</v>
      </c>
      <c r="Q56" s="2"/>
      <c r="R56" s="2"/>
      <c r="T56" s="273">
        <f ca="1">+DPRates2!$AG54/(1+$J56)</f>
        <v>0.52636834197000004</v>
      </c>
      <c r="U56" s="273">
        <f ca="1">+DPRates2!$AM54/(1+$J56)</f>
        <v>2.105473367878</v>
      </c>
      <c r="X56" s="240" t="str">
        <f t="shared" si="4"/>
        <v>NL</v>
      </c>
      <c r="Y56" s="2"/>
      <c r="Z56" s="2"/>
      <c r="AB56" s="261">
        <f t="shared" ca="1" si="5"/>
        <v>0.52636834197000004</v>
      </c>
      <c r="AC56" s="261">
        <f ca="1">IF(AA56=0,U56*(1+Z56),VLOOKUP($C56&amp;AC$18,#REF!,AC$19,FALSE)/(1+$J56))</f>
        <v>2.105473367878</v>
      </c>
      <c r="AD56" s="258"/>
      <c r="AE56" s="159"/>
      <c r="AF56" s="240" t="str">
        <f t="shared" si="6"/>
        <v>NL</v>
      </c>
      <c r="AG56" s="2"/>
      <c r="AH56" s="2"/>
      <c r="AJ56" s="261">
        <f t="shared" ca="1" si="7"/>
        <v>0.52636834197000004</v>
      </c>
      <c r="AK56" s="261">
        <f ca="1">IF(AI56=0,AC56*(1+AH56),VLOOKUP($C56&amp;AK$18,#REF!,AK$19,FALSE)/(1+$J56))</f>
        <v>2.105473367878</v>
      </c>
      <c r="AN56" s="240" t="str">
        <f t="shared" si="8"/>
        <v>NL</v>
      </c>
      <c r="AO56" s="2"/>
      <c r="AP56" s="2"/>
      <c r="AR56" s="261">
        <f t="shared" ca="1" si="9"/>
        <v>0.52636834197000004</v>
      </c>
      <c r="AS56" s="261">
        <f ca="1">IF(AQ56=0,AK56*(1+AP56),VLOOKUP($C56&amp;AS$18,#REF!,AS$19,FALSE)/(1+$J56))</f>
        <v>2.105473367878</v>
      </c>
      <c r="AV56" s="240" t="str">
        <f t="shared" si="10"/>
        <v>NL</v>
      </c>
      <c r="AW56" s="2"/>
      <c r="AX56" s="2"/>
      <c r="AZ56" s="261">
        <f t="shared" ca="1" si="11"/>
        <v>0.52636834197000004</v>
      </c>
      <c r="BA56" s="261">
        <f ca="1">IF(AY56=0,AS56*(1+AX56),VLOOKUP($C56&amp;BA$18,#REF!,BA$19,FALSE)/(1+$J56))</f>
        <v>2.105473367878</v>
      </c>
      <c r="BB56" s="159"/>
      <c r="BC56" s="159"/>
      <c r="BD56" s="240" t="str">
        <f t="shared" si="12"/>
        <v>NL</v>
      </c>
      <c r="BE56" s="2"/>
      <c r="BF56" s="2"/>
      <c r="BH56" s="261">
        <f t="shared" ca="1" si="13"/>
        <v>0.52636834197000004</v>
      </c>
      <c r="BI56" s="261">
        <f ca="1">IF(BG56=0,BA56*(1+BF56),VLOOKUP($C56&amp;BI$18,#REF!,BI$19,FALSE)/(1+$J56))</f>
        <v>2.105473367878</v>
      </c>
      <c r="BL56" s="240" t="str">
        <f t="shared" si="14"/>
        <v>NL</v>
      </c>
      <c r="BM56" s="2"/>
      <c r="BN56" s="2"/>
      <c r="BP56" s="261">
        <f t="shared" ca="1" si="15"/>
        <v>0.52636834197000004</v>
      </c>
      <c r="BQ56" s="261">
        <f ca="1">IF(BO56=0,BI56*(1+BN56),VLOOKUP($C56&amp;BQ$18,#REF!,BQ$19,FALSE)/(1+$J56))</f>
        <v>2.105473367878</v>
      </c>
    </row>
    <row r="57" spans="1:69" x14ac:dyDescent="0.2">
      <c r="B57" s="240">
        <v>25</v>
      </c>
      <c r="C57" s="240" t="s">
        <v>121</v>
      </c>
      <c r="D57" s="240" t="s">
        <v>122</v>
      </c>
      <c r="E57" s="240">
        <v>1.1000000000000001</v>
      </c>
      <c r="F57" s="240" t="str">
        <f>VLOOKUP($C57,TdmTdGrps!$C$31:$G$188,5,FALSE)</f>
        <v>T1</v>
      </c>
      <c r="I57" s="240" t="str">
        <f t="shared" si="2"/>
        <v>NO</v>
      </c>
      <c r="J57" s="2">
        <f>VLOOKUP($C57,'2014DomPost'!$C$31:$AR$166,J$17,FALSE)</f>
        <v>0.2</v>
      </c>
      <c r="K57" s="2"/>
      <c r="L57" s="273">
        <f ca="1">+DPRates1!$AG55/(1+$J57)</f>
        <v>0.84332504850833345</v>
      </c>
      <c r="M57" s="273">
        <f ca="1">+DPRates1!$AM55/(1+$J57)</f>
        <v>2.5299751455241668</v>
      </c>
      <c r="N57" s="273"/>
      <c r="O57" s="13"/>
      <c r="P57" s="240" t="str">
        <f t="shared" si="3"/>
        <v>NO</v>
      </c>
      <c r="Q57" s="2"/>
      <c r="R57" s="2"/>
      <c r="T57" s="273">
        <f ca="1">+DPRates2!$AG55/(1+$J57)</f>
        <v>0.76263748891916661</v>
      </c>
      <c r="U57" s="273">
        <f ca="1">+DPRates2!$AM55/(1+$J57)</f>
        <v>2.287912466756667</v>
      </c>
      <c r="X57" s="240" t="str">
        <f t="shared" si="4"/>
        <v>NO</v>
      </c>
      <c r="Y57" s="2"/>
      <c r="Z57" s="2"/>
      <c r="AB57" s="261">
        <f t="shared" ca="1" si="5"/>
        <v>0.76263748891916661</v>
      </c>
      <c r="AC57" s="261">
        <f ca="1">IF(AA57=0,U57*(1+Z57),VLOOKUP($C57&amp;AC$18,#REF!,AC$19,FALSE)/(1+$J57))</f>
        <v>2.287912466756667</v>
      </c>
      <c r="AD57" s="258"/>
      <c r="AE57" s="159"/>
      <c r="AF57" s="240" t="str">
        <f t="shared" si="6"/>
        <v>NO</v>
      </c>
      <c r="AG57" s="2"/>
      <c r="AH57" s="2"/>
      <c r="AJ57" s="261">
        <f t="shared" ca="1" si="7"/>
        <v>0.76263748891916661</v>
      </c>
      <c r="AK57" s="261">
        <f ca="1">IF(AI57=0,AC57*(1+AH57),VLOOKUP($C57&amp;AK$18,#REF!,AK$19,FALSE)/(1+$J57))</f>
        <v>2.287912466756667</v>
      </c>
      <c r="AN57" s="240" t="str">
        <f t="shared" si="8"/>
        <v>NO</v>
      </c>
      <c r="AO57" s="2"/>
      <c r="AP57" s="2"/>
      <c r="AR57" s="261">
        <f t="shared" ca="1" si="9"/>
        <v>0.76263748891916661</v>
      </c>
      <c r="AS57" s="261">
        <f ca="1">IF(AQ57=0,AK57*(1+AP57),VLOOKUP($C57&amp;AS$18,#REF!,AS$19,FALSE)/(1+$J57))</f>
        <v>2.287912466756667</v>
      </c>
      <c r="AV57" s="240" t="str">
        <f t="shared" si="10"/>
        <v>NO</v>
      </c>
      <c r="AW57" s="2"/>
      <c r="AX57" s="2"/>
      <c r="AZ57" s="261">
        <f t="shared" ca="1" si="11"/>
        <v>0.76263748891916661</v>
      </c>
      <c r="BA57" s="261">
        <f ca="1">IF(AY57=0,AS57*(1+AX57),VLOOKUP($C57&amp;BA$18,#REF!,BA$19,FALSE)/(1+$J57))</f>
        <v>2.287912466756667</v>
      </c>
      <c r="BB57" s="159"/>
      <c r="BC57" s="159"/>
      <c r="BD57" s="240" t="str">
        <f t="shared" si="12"/>
        <v>NO</v>
      </c>
      <c r="BE57" s="2"/>
      <c r="BF57" s="2"/>
      <c r="BH57" s="261">
        <f t="shared" ca="1" si="13"/>
        <v>0.76263748891916661</v>
      </c>
      <c r="BI57" s="261">
        <f ca="1">IF(BG57=0,BA57*(1+BF57),VLOOKUP($C57&amp;BI$18,#REF!,BI$19,FALSE)/(1+$J57))</f>
        <v>2.287912466756667</v>
      </c>
      <c r="BL57" s="240" t="str">
        <f t="shared" si="14"/>
        <v>NO</v>
      </c>
      <c r="BM57" s="2"/>
      <c r="BN57" s="2"/>
      <c r="BP57" s="261">
        <f t="shared" ca="1" si="15"/>
        <v>0.76263748891916661</v>
      </c>
      <c r="BQ57" s="261">
        <f ca="1">IF(BO57=0,BI57*(1+BN57),VLOOKUP($C57&amp;BQ$18,#REF!,BQ$19,FALSE)/(1+$J57))</f>
        <v>2.287912466756667</v>
      </c>
    </row>
    <row r="58" spans="1:69" x14ac:dyDescent="0.2">
      <c r="B58" s="240">
        <v>26</v>
      </c>
      <c r="C58" s="240" t="s">
        <v>123</v>
      </c>
      <c r="D58" s="240" t="s">
        <v>124</v>
      </c>
      <c r="E58" s="240">
        <v>1.1000000000000001</v>
      </c>
      <c r="F58" s="240" t="str">
        <f>VLOOKUP($C58,TdmTdGrps!$C$31:$G$188,5,FALSE)</f>
        <v>T1</v>
      </c>
      <c r="I58" s="240" t="str">
        <f t="shared" si="2"/>
        <v>NZ</v>
      </c>
      <c r="J58" s="2">
        <f>VLOOKUP($C58,'2014DomPost'!$C$31:$AR$166,J$17,FALSE)</f>
        <v>0.15</v>
      </c>
      <c r="K58" s="2"/>
      <c r="L58" s="273">
        <f ca="1">+DPRates1!$AG56/(1+$J58)</f>
        <v>0.65672525359565215</v>
      </c>
      <c r="M58" s="273">
        <f ca="1">+DPRates1!$AM56/(1+$J58)</f>
        <v>1.3134505071913043</v>
      </c>
      <c r="N58" s="273"/>
      <c r="O58" s="13"/>
      <c r="P58" s="240" t="str">
        <f t="shared" si="3"/>
        <v>NZ</v>
      </c>
      <c r="Q58" s="2"/>
      <c r="R58" s="2"/>
      <c r="T58" s="273">
        <f ca="1">+DPRates2!$AG56/(1+$J58)</f>
        <v>0.62732076104347834</v>
      </c>
      <c r="U58" s="273">
        <f ca="1">+DPRates2!$AM56/(1+$J58)</f>
        <v>1.2546415220860869</v>
      </c>
      <c r="X58" s="240" t="str">
        <f t="shared" si="4"/>
        <v>NZ</v>
      </c>
      <c r="Y58" s="2"/>
      <c r="Z58" s="2"/>
      <c r="AB58" s="261">
        <f t="shared" ca="1" si="5"/>
        <v>0.62732076104347834</v>
      </c>
      <c r="AC58" s="261">
        <f ca="1">IF(AA58=0,U58*(1+Z58),VLOOKUP($C58&amp;AC$18,#REF!,AC$19,FALSE)/(1+$J58))</f>
        <v>1.2546415220860869</v>
      </c>
      <c r="AD58" s="258"/>
      <c r="AE58" s="159"/>
      <c r="AF58" s="240" t="str">
        <f t="shared" si="6"/>
        <v>NZ</v>
      </c>
      <c r="AG58" s="2"/>
      <c r="AH58" s="2"/>
      <c r="AJ58" s="261">
        <f t="shared" ca="1" si="7"/>
        <v>0.62732076104347834</v>
      </c>
      <c r="AK58" s="261">
        <f ca="1">IF(AI58=0,AC58*(1+AH58),VLOOKUP($C58&amp;AK$18,#REF!,AK$19,FALSE)/(1+$J58))</f>
        <v>1.2546415220860869</v>
      </c>
      <c r="AN58" s="240" t="str">
        <f t="shared" si="8"/>
        <v>NZ</v>
      </c>
      <c r="AO58" s="2"/>
      <c r="AP58" s="2"/>
      <c r="AR58" s="261">
        <f t="shared" ca="1" si="9"/>
        <v>0.62732076104347834</v>
      </c>
      <c r="AS58" s="261">
        <f ca="1">IF(AQ58=0,AK58*(1+AP58),VLOOKUP($C58&amp;AS$18,#REF!,AS$19,FALSE)/(1+$J58))</f>
        <v>1.2546415220860869</v>
      </c>
      <c r="AV58" s="240" t="str">
        <f t="shared" si="10"/>
        <v>NZ</v>
      </c>
      <c r="AW58" s="2"/>
      <c r="AX58" s="2"/>
      <c r="AZ58" s="261">
        <f t="shared" ca="1" si="11"/>
        <v>0.62732076104347834</v>
      </c>
      <c r="BA58" s="261">
        <f ca="1">IF(AY58=0,AS58*(1+AX58),VLOOKUP($C58&amp;BA$18,#REF!,BA$19,FALSE)/(1+$J58))</f>
        <v>1.2546415220860869</v>
      </c>
      <c r="BB58" s="159"/>
      <c r="BC58" s="159"/>
      <c r="BD58" s="240" t="str">
        <f t="shared" si="12"/>
        <v>NZ</v>
      </c>
      <c r="BE58" s="2"/>
      <c r="BF58" s="2"/>
      <c r="BH58" s="261">
        <f t="shared" ca="1" si="13"/>
        <v>0.62732076104347834</v>
      </c>
      <c r="BI58" s="261">
        <f ca="1">IF(BG58=0,BA58*(1+BF58),VLOOKUP($C58&amp;BI$18,#REF!,BI$19,FALSE)/(1+$J58))</f>
        <v>1.2546415220860869</v>
      </c>
      <c r="BL58" s="240" t="str">
        <f t="shared" si="14"/>
        <v>NZ</v>
      </c>
      <c r="BM58" s="2"/>
      <c r="BN58" s="2"/>
      <c r="BP58" s="261">
        <f t="shared" ca="1" si="15"/>
        <v>0.62732076104347834</v>
      </c>
      <c r="BQ58" s="261">
        <f ca="1">IF(BO58=0,BI58*(1+BN58),VLOOKUP($C58&amp;BQ$18,#REF!,BQ$19,FALSE)/(1+$J58))</f>
        <v>1.2546415220860869</v>
      </c>
    </row>
    <row r="59" spans="1:69" x14ac:dyDescent="0.2">
      <c r="B59" s="240">
        <v>27</v>
      </c>
      <c r="C59" s="240" t="s">
        <v>125</v>
      </c>
      <c r="D59" s="240" t="s">
        <v>126</v>
      </c>
      <c r="E59" s="240">
        <v>1.1000000000000001</v>
      </c>
      <c r="F59" s="240" t="str">
        <f>VLOOKUP($C59,TdmTdGrps!$C$31:$G$188,5,FALSE)</f>
        <v>T1</v>
      </c>
      <c r="I59" s="240" t="str">
        <f t="shared" si="2"/>
        <v>PF</v>
      </c>
      <c r="J59" s="2">
        <f>VLOOKUP($C59,'2014DomPost'!$C$31:$AR$166,J$17,FALSE)</f>
        <v>0</v>
      </c>
      <c r="K59" s="2"/>
      <c r="L59" s="273">
        <f ca="1">+DPRates1!$AG57/(1+$J59)</f>
        <v>0.43316712691300002</v>
      </c>
      <c r="M59" s="273">
        <f ca="1">+DPRates1!$AM57/(1+$J59)</f>
        <v>1.804863028805</v>
      </c>
      <c r="N59" s="273"/>
      <c r="O59" s="13"/>
      <c r="P59" s="240" t="str">
        <f t="shared" si="3"/>
        <v>PF</v>
      </c>
      <c r="Q59" s="2"/>
      <c r="R59" s="2"/>
      <c r="T59" s="273">
        <f ca="1">+DPRates2!$AG57/(1+$J59)</f>
        <v>0.45049381198999999</v>
      </c>
      <c r="U59" s="273">
        <f ca="1">+DPRates2!$AM57/(1+$J59)</f>
        <v>1.8770575499569999</v>
      </c>
      <c r="X59" s="240" t="str">
        <f t="shared" si="4"/>
        <v>PF</v>
      </c>
      <c r="Y59" s="2"/>
      <c r="Z59" s="2"/>
      <c r="AB59" s="261">
        <f t="shared" ca="1" si="5"/>
        <v>0.45049381198999999</v>
      </c>
      <c r="AC59" s="261">
        <f ca="1">IF(AA59=0,U59*(1+Z59),VLOOKUP($C59&amp;AC$18,#REF!,AC$19,FALSE)/(1+$J59))</f>
        <v>1.8770575499569999</v>
      </c>
      <c r="AD59" s="258"/>
      <c r="AE59" s="159"/>
      <c r="AF59" s="240" t="str">
        <f t="shared" si="6"/>
        <v>PF</v>
      </c>
      <c r="AG59" s="2"/>
      <c r="AH59" s="2"/>
      <c r="AJ59" s="261">
        <f t="shared" ca="1" si="7"/>
        <v>0.45049381198999999</v>
      </c>
      <c r="AK59" s="261">
        <f ca="1">IF(AI59=0,AC59*(1+AH59),VLOOKUP($C59&amp;AK$18,#REF!,AK$19,FALSE)/(1+$J59))</f>
        <v>1.8770575499569999</v>
      </c>
      <c r="AN59" s="240" t="str">
        <f t="shared" si="8"/>
        <v>PF</v>
      </c>
      <c r="AO59" s="2"/>
      <c r="AP59" s="2"/>
      <c r="AR59" s="261">
        <f t="shared" ca="1" si="9"/>
        <v>0.45049381198999999</v>
      </c>
      <c r="AS59" s="261">
        <f ca="1">IF(AQ59=0,AK59*(1+AP59),VLOOKUP($C59&amp;AS$18,#REF!,AS$19,FALSE)/(1+$J59))</f>
        <v>1.8770575499569999</v>
      </c>
      <c r="AV59" s="240" t="str">
        <f t="shared" si="10"/>
        <v>PF</v>
      </c>
      <c r="AW59" s="2"/>
      <c r="AX59" s="2"/>
      <c r="AZ59" s="261">
        <f t="shared" ca="1" si="11"/>
        <v>0.45049381198999999</v>
      </c>
      <c r="BA59" s="261">
        <f ca="1">IF(AY59=0,AS59*(1+AX59),VLOOKUP($C59&amp;BA$18,#REF!,BA$19,FALSE)/(1+$J59))</f>
        <v>1.8770575499569999</v>
      </c>
      <c r="BB59" s="159"/>
      <c r="BC59" s="159"/>
      <c r="BD59" s="240" t="str">
        <f t="shared" si="12"/>
        <v>PF</v>
      </c>
      <c r="BE59" s="2"/>
      <c r="BF59" s="2"/>
      <c r="BH59" s="261">
        <f t="shared" ca="1" si="13"/>
        <v>0.45049381198999999</v>
      </c>
      <c r="BI59" s="261">
        <f ca="1">IF(BG59=0,BA59*(1+BF59),VLOOKUP($C59&amp;BI$18,#REF!,BI$19,FALSE)/(1+$J59))</f>
        <v>1.8770575499569999</v>
      </c>
      <c r="BL59" s="240" t="str">
        <f t="shared" si="14"/>
        <v>PF</v>
      </c>
      <c r="BM59" s="2"/>
      <c r="BN59" s="2"/>
      <c r="BP59" s="261">
        <f t="shared" ca="1" si="15"/>
        <v>0.45049381198999999</v>
      </c>
      <c r="BQ59" s="261">
        <f ca="1">IF(BO59=0,BI59*(1+BN59),VLOOKUP($C59&amp;BQ$18,#REF!,BQ$19,FALSE)/(1+$J59))</f>
        <v>1.8770575499569999</v>
      </c>
    </row>
    <row r="60" spans="1:69" x14ac:dyDescent="0.2">
      <c r="B60" s="240">
        <v>28</v>
      </c>
      <c r="C60" s="240" t="s">
        <v>127</v>
      </c>
      <c r="D60" s="240" t="s">
        <v>128</v>
      </c>
      <c r="E60" s="240">
        <v>1.1000000000000001</v>
      </c>
      <c r="F60" s="240" t="str">
        <f>VLOOKUP($C60,TdmTdGrps!$C$31:$G$188,5,FALSE)</f>
        <v>T1</v>
      </c>
      <c r="I60" s="240" t="str">
        <f t="shared" si="2"/>
        <v>PT</v>
      </c>
      <c r="J60" s="2">
        <f>VLOOKUP($C60,'2014DomPost'!$C$31:$AR$166,J$17,FALSE)</f>
        <v>0</v>
      </c>
      <c r="K60" s="2"/>
      <c r="L60" s="273">
        <f ca="1">+DPRates1!$AG58/(1+$J60)</f>
        <v>0.42650470861200002</v>
      </c>
      <c r="M60" s="273">
        <f ca="1">+DPRates1!$AM58/(1+$J60)</f>
        <v>1.7486693053090001</v>
      </c>
      <c r="N60" s="273"/>
      <c r="O60" s="13"/>
      <c r="P60" s="240" t="str">
        <f t="shared" si="3"/>
        <v>PT</v>
      </c>
      <c r="Q60" s="2"/>
      <c r="R60" s="2"/>
      <c r="T60" s="273">
        <f ca="1">+DPRates2!$AG58/(1+$J60)</f>
        <v>0.41122526716399999</v>
      </c>
      <c r="U60" s="273">
        <f ca="1">+DPRates2!$AM58/(1+$J60)</f>
        <v>1.6860235953710001</v>
      </c>
      <c r="X60" s="240" t="str">
        <f t="shared" si="4"/>
        <v>PT</v>
      </c>
      <c r="Y60" s="2"/>
      <c r="Z60" s="2"/>
      <c r="AB60" s="261">
        <f t="shared" ca="1" si="5"/>
        <v>0.41122526716399999</v>
      </c>
      <c r="AC60" s="261">
        <f ca="1">IF(AA60=0,U60*(1+Z60),VLOOKUP($C60&amp;AC$18,#REF!,AC$19,FALSE)/(1+$J60))</f>
        <v>1.6860235953710001</v>
      </c>
      <c r="AD60" s="258"/>
      <c r="AE60" s="159"/>
      <c r="AF60" s="240" t="str">
        <f t="shared" si="6"/>
        <v>PT</v>
      </c>
      <c r="AG60" s="2"/>
      <c r="AH60" s="2"/>
      <c r="AJ60" s="261">
        <f t="shared" ca="1" si="7"/>
        <v>0.41122526716399999</v>
      </c>
      <c r="AK60" s="261">
        <f ca="1">IF(AI60=0,AC60*(1+AH60),VLOOKUP($C60&amp;AK$18,#REF!,AK$19,FALSE)/(1+$J60))</f>
        <v>1.6860235953710001</v>
      </c>
      <c r="AN60" s="240" t="str">
        <f t="shared" si="8"/>
        <v>PT</v>
      </c>
      <c r="AO60" s="2"/>
      <c r="AP60" s="2"/>
      <c r="AR60" s="261">
        <f t="shared" ca="1" si="9"/>
        <v>0.41122526716399999</v>
      </c>
      <c r="AS60" s="261">
        <f ca="1">IF(AQ60=0,AK60*(1+AP60),VLOOKUP($C60&amp;AS$18,#REF!,AS$19,FALSE)/(1+$J60))</f>
        <v>1.6860235953710001</v>
      </c>
      <c r="AV60" s="240" t="str">
        <f t="shared" si="10"/>
        <v>PT</v>
      </c>
      <c r="AW60" s="2"/>
      <c r="AX60" s="2"/>
      <c r="AZ60" s="261">
        <f t="shared" ca="1" si="11"/>
        <v>0.41122526716399999</v>
      </c>
      <c r="BA60" s="261">
        <f ca="1">IF(AY60=0,AS60*(1+AX60),VLOOKUP($C60&amp;BA$18,#REF!,BA$19,FALSE)/(1+$J60))</f>
        <v>1.6860235953710001</v>
      </c>
      <c r="BB60" s="159"/>
      <c r="BC60" s="159"/>
      <c r="BD60" s="240" t="str">
        <f t="shared" si="12"/>
        <v>PT</v>
      </c>
      <c r="BE60" s="2"/>
      <c r="BF60" s="2"/>
      <c r="BH60" s="261">
        <f t="shared" ca="1" si="13"/>
        <v>0.41122526716399999</v>
      </c>
      <c r="BI60" s="261">
        <f ca="1">IF(BG60=0,BA60*(1+BF60),VLOOKUP($C60&amp;BI$18,#REF!,BI$19,FALSE)/(1+$J60))</f>
        <v>1.6860235953710001</v>
      </c>
      <c r="BL60" s="240" t="str">
        <f t="shared" si="14"/>
        <v>PT</v>
      </c>
      <c r="BM60" s="2"/>
      <c r="BN60" s="2"/>
      <c r="BP60" s="261">
        <f t="shared" ca="1" si="15"/>
        <v>0.41122526716399999</v>
      </c>
      <c r="BQ60" s="261">
        <f ca="1">IF(BO60=0,BI60*(1+BN60),VLOOKUP($C60&amp;BQ$18,#REF!,BQ$19,FALSE)/(1+$J60))</f>
        <v>1.6860235953710001</v>
      </c>
    </row>
    <row r="61" spans="1:69" x14ac:dyDescent="0.2">
      <c r="B61" s="240">
        <v>29</v>
      </c>
      <c r="C61" s="240" t="s">
        <v>129</v>
      </c>
      <c r="D61" s="240" t="s">
        <v>130</v>
      </c>
      <c r="E61" s="240">
        <v>1.1000000000000001</v>
      </c>
      <c r="F61" s="240" t="str">
        <f>VLOOKUP($C61,TdmTdGrps!$C$31:$G$188,5,FALSE)</f>
        <v>T1</v>
      </c>
      <c r="I61" s="240" t="str">
        <f t="shared" si="2"/>
        <v>SE</v>
      </c>
      <c r="J61" s="2">
        <f>VLOOKUP($C61,'2014DomPost'!$C$31:$AR$166,J$17,FALSE)</f>
        <v>0.25</v>
      </c>
      <c r="K61" s="2"/>
      <c r="L61" s="273">
        <f ca="1">+DPRates1!$AG59/(1+$J61)</f>
        <v>0.5153690410456</v>
      </c>
      <c r="M61" s="273">
        <f ca="1">+DPRates1!$AM59/(1+$J61)</f>
        <v>2.0614761641815997</v>
      </c>
      <c r="N61" s="273"/>
      <c r="O61" s="13"/>
      <c r="P61" s="240" t="str">
        <f t="shared" si="3"/>
        <v>SE</v>
      </c>
      <c r="Q61" s="2"/>
      <c r="R61" s="2"/>
      <c r="T61" s="273">
        <f ca="1">+DPRates2!$AG59/(1+$J61)</f>
        <v>0.49329634171279996</v>
      </c>
      <c r="U61" s="273">
        <f ca="1">+DPRates2!$AM59/(1+$J61)</f>
        <v>1.9731853668519999</v>
      </c>
      <c r="X61" s="240" t="str">
        <f t="shared" si="4"/>
        <v>SE</v>
      </c>
      <c r="Y61" s="2"/>
      <c r="Z61" s="2"/>
      <c r="AB61" s="261">
        <f t="shared" ca="1" si="5"/>
        <v>0.49329634171279996</v>
      </c>
      <c r="AC61" s="261">
        <f ca="1">IF(AA61=0,U61*(1+Z61),VLOOKUP($C61&amp;AC$18,#REF!,AC$19,FALSE)/(1+$J61))</f>
        <v>1.9731853668519999</v>
      </c>
      <c r="AD61" s="258"/>
      <c r="AE61" s="159"/>
      <c r="AF61" s="240" t="str">
        <f t="shared" si="6"/>
        <v>SE</v>
      </c>
      <c r="AG61" s="2"/>
      <c r="AH61" s="2"/>
      <c r="AJ61" s="261">
        <f t="shared" ca="1" si="7"/>
        <v>0.49329634171279996</v>
      </c>
      <c r="AK61" s="261">
        <f ca="1">IF(AI61=0,AC61*(1+AH61),VLOOKUP($C61&amp;AK$18,#REF!,AK$19,FALSE)/(1+$J61))</f>
        <v>1.9731853668519999</v>
      </c>
      <c r="AN61" s="240" t="str">
        <f t="shared" si="8"/>
        <v>SE</v>
      </c>
      <c r="AO61" s="2"/>
      <c r="AP61" s="2"/>
      <c r="AR61" s="261">
        <f t="shared" ca="1" si="9"/>
        <v>0.49329634171279996</v>
      </c>
      <c r="AS61" s="261">
        <f ca="1">IF(AQ61=0,AK61*(1+AP61),VLOOKUP($C61&amp;AS$18,#REF!,AS$19,FALSE)/(1+$J61))</f>
        <v>1.9731853668519999</v>
      </c>
      <c r="AV61" s="240" t="str">
        <f t="shared" si="10"/>
        <v>SE</v>
      </c>
      <c r="AW61" s="2"/>
      <c r="AX61" s="2"/>
      <c r="AZ61" s="261">
        <f t="shared" ca="1" si="11"/>
        <v>0.49329634171279996</v>
      </c>
      <c r="BA61" s="261">
        <f ca="1">IF(AY61=0,AS61*(1+AX61),VLOOKUP($C61&amp;BA$18,#REF!,BA$19,FALSE)/(1+$J61))</f>
        <v>1.9731853668519999</v>
      </c>
      <c r="BB61" s="159"/>
      <c r="BC61" s="159"/>
      <c r="BD61" s="240" t="str">
        <f t="shared" si="12"/>
        <v>SE</v>
      </c>
      <c r="BE61" s="2"/>
      <c r="BF61" s="2"/>
      <c r="BH61" s="261">
        <f t="shared" ca="1" si="13"/>
        <v>0.49329634171279996</v>
      </c>
      <c r="BI61" s="261">
        <f ca="1">IF(BG61=0,BA61*(1+BF61),VLOOKUP($C61&amp;BI$18,#REF!,BI$19,FALSE)/(1+$J61))</f>
        <v>1.9731853668519999</v>
      </c>
      <c r="BL61" s="240" t="str">
        <f t="shared" si="14"/>
        <v>SE</v>
      </c>
      <c r="BM61" s="2"/>
      <c r="BN61" s="2"/>
      <c r="BP61" s="261">
        <f t="shared" ca="1" si="15"/>
        <v>0.49329634171279996</v>
      </c>
      <c r="BQ61" s="261">
        <f ca="1">IF(BO61=0,BI61*(1+BN61),VLOOKUP($C61&amp;BQ$18,#REF!,BQ$19,FALSE)/(1+$J61))</f>
        <v>1.9731853668519999</v>
      </c>
    </row>
    <row r="62" spans="1:69" x14ac:dyDescent="0.2">
      <c r="B62" s="240">
        <v>30</v>
      </c>
      <c r="C62" s="240" t="s">
        <v>408</v>
      </c>
      <c r="D62" s="240" t="s">
        <v>466</v>
      </c>
      <c r="E62" s="240">
        <v>1.1000000000000001</v>
      </c>
      <c r="F62" s="240" t="str">
        <f>VLOOKUP($C62,TdmTdGrps!$C$31:$G$188,5,FALSE)</f>
        <v>T1</v>
      </c>
      <c r="I62" s="240" t="str">
        <f t="shared" si="2"/>
        <v>SM</v>
      </c>
      <c r="J62" s="2">
        <f>VLOOKUP($C62,'2014DomPost'!$C$31:$AR$166,J$17,FALSE)</f>
        <v>0</v>
      </c>
      <c r="K62" s="2"/>
      <c r="L62" s="273">
        <f ca="1">+DPRates1!$AG60/(1+$J62)</f>
        <v>0.59710659205700001</v>
      </c>
      <c r="M62" s="273">
        <f ca="1">+DPRates1!$AM60/(1+$J62)</f>
        <v>2.2178244847820001</v>
      </c>
      <c r="N62" s="273"/>
      <c r="O62" s="13"/>
      <c r="P62" s="240" t="str">
        <f t="shared" si="3"/>
        <v>SM</v>
      </c>
      <c r="Q62" s="2"/>
      <c r="R62" s="2"/>
      <c r="T62" s="273">
        <f ca="1">+DPRates2!$AG60/(1+$J62)</f>
        <v>0.57571537402899997</v>
      </c>
      <c r="U62" s="273">
        <f ca="1">+DPRates2!$AM60/(1+$J62)</f>
        <v>2.1383713892510001</v>
      </c>
      <c r="X62" s="240" t="str">
        <f t="shared" si="4"/>
        <v>SM</v>
      </c>
      <c r="Y62" s="2"/>
      <c r="Z62" s="2"/>
      <c r="AB62" s="261">
        <f t="shared" ca="1" si="5"/>
        <v>0.57571537402899997</v>
      </c>
      <c r="AC62" s="261">
        <f ca="1">IF(AA62=0,U62*(1+Z62),VLOOKUP($C62&amp;AC$18,#REF!,AC$19,FALSE)/(1+$J62))</f>
        <v>2.1383713892510001</v>
      </c>
      <c r="AD62" s="258"/>
      <c r="AE62" s="159"/>
      <c r="AF62" s="240" t="str">
        <f t="shared" si="6"/>
        <v>SM</v>
      </c>
      <c r="AG62" s="2"/>
      <c r="AH62" s="2"/>
      <c r="AJ62" s="261">
        <f t="shared" ca="1" si="7"/>
        <v>0.57571537402899997</v>
      </c>
      <c r="AK62" s="261">
        <f ca="1">IF(AI62=0,AC62*(1+AH62),VLOOKUP($C62&amp;AK$18,#REF!,AK$19,FALSE)/(1+$J62))</f>
        <v>2.1383713892510001</v>
      </c>
      <c r="AN62" s="240" t="str">
        <f t="shared" si="8"/>
        <v>SM</v>
      </c>
      <c r="AO62" s="2"/>
      <c r="AP62" s="2"/>
      <c r="AR62" s="261">
        <f t="shared" ca="1" si="9"/>
        <v>0.57571537402899997</v>
      </c>
      <c r="AS62" s="261">
        <f ca="1">IF(AQ62=0,AK62*(1+AP62),VLOOKUP($C62&amp;AS$18,#REF!,AS$19,FALSE)/(1+$J62))</f>
        <v>2.1383713892510001</v>
      </c>
      <c r="AV62" s="240" t="str">
        <f t="shared" si="10"/>
        <v>SM</v>
      </c>
      <c r="AW62" s="2"/>
      <c r="AX62" s="2"/>
      <c r="AZ62" s="261">
        <f t="shared" ca="1" si="11"/>
        <v>0.57571537402899997</v>
      </c>
      <c r="BA62" s="261">
        <f ca="1">IF(AY62=0,AS62*(1+AX62),VLOOKUP($C62&amp;BA$18,#REF!,BA$19,FALSE)/(1+$J62))</f>
        <v>2.1383713892510001</v>
      </c>
      <c r="BB62" s="159"/>
      <c r="BC62" s="159"/>
      <c r="BD62" s="240" t="str">
        <f t="shared" si="12"/>
        <v>SM</v>
      </c>
      <c r="BE62" s="2"/>
      <c r="BF62" s="2"/>
      <c r="BH62" s="261">
        <f t="shared" ca="1" si="13"/>
        <v>0.57571537402899997</v>
      </c>
      <c r="BI62" s="261">
        <f ca="1">IF(BG62=0,BA62*(1+BF62),VLOOKUP($C62&amp;BI$18,#REF!,BI$19,FALSE)/(1+$J62))</f>
        <v>2.1383713892510001</v>
      </c>
      <c r="BL62" s="240" t="str">
        <f t="shared" si="14"/>
        <v>SM</v>
      </c>
      <c r="BM62" s="2"/>
      <c r="BN62" s="2"/>
      <c r="BP62" s="261">
        <f t="shared" ca="1" si="15"/>
        <v>0.57571537402899997</v>
      </c>
      <c r="BQ62" s="261">
        <f ca="1">IF(BO62=0,BI62*(1+BN62),VLOOKUP($C62&amp;BQ$18,#REF!,BQ$19,FALSE)/(1+$J62))</f>
        <v>2.1383713892510001</v>
      </c>
    </row>
    <row r="63" spans="1:69" x14ac:dyDescent="0.2">
      <c r="A63" s="13"/>
      <c r="B63" s="13">
        <v>31</v>
      </c>
      <c r="C63" s="13" t="s">
        <v>131</v>
      </c>
      <c r="D63" s="13" t="s">
        <v>132</v>
      </c>
      <c r="E63" s="13">
        <v>1.1000000000000001</v>
      </c>
      <c r="F63" s="240" t="str">
        <f>VLOOKUP($C63,TdmTdGrps!$C$31:$G$188,5,FALSE)</f>
        <v>T1</v>
      </c>
      <c r="I63" s="240" t="str">
        <f t="shared" si="2"/>
        <v>US</v>
      </c>
      <c r="J63" s="2">
        <f>VLOOKUP($C63,'2014DomPost'!$C$31:$AR$166,J$17,FALSE)</f>
        <v>0</v>
      </c>
      <c r="K63" s="2"/>
      <c r="L63" s="273">
        <f>+DPRates1!$AG61/(1+$J63)</f>
        <v>0.33400588940999998</v>
      </c>
      <c r="M63" s="273">
        <f>+DPRates1!$AM61/(1+$J63)</f>
        <v>1.383738684698</v>
      </c>
      <c r="N63" s="273"/>
      <c r="O63" s="13"/>
      <c r="P63" s="240" t="str">
        <f t="shared" si="3"/>
        <v>US</v>
      </c>
      <c r="Q63" s="2"/>
      <c r="R63" s="2"/>
      <c r="S63" s="162"/>
      <c r="T63" s="273">
        <f>+DPRates2!$AG61/(1+$J63)</f>
        <v>0.35089813212400001</v>
      </c>
      <c r="U63" s="273">
        <f>+DPRates2!$AM61/(1+$J63)</f>
        <v>1.489526764934</v>
      </c>
      <c r="V63" s="13"/>
      <c r="W63" s="13"/>
      <c r="X63" s="240" t="str">
        <f t="shared" si="4"/>
        <v>US</v>
      </c>
      <c r="Y63" s="2"/>
      <c r="Z63" s="2"/>
      <c r="AA63" s="162"/>
      <c r="AB63" s="261">
        <f t="shared" ref="AB63" ca="1" si="16">IF(AA63=0,T63*(1+Y63),VLOOKUP($C63&amp;AB$18,INDIRECT($U$8),AB$19,FALSE)/(1+$J63))</f>
        <v>0.35089813212400001</v>
      </c>
      <c r="AC63" s="261">
        <f>IF(AA63=0,U63*(1+Z63),VLOOKUP($C63&amp;AC$18,#REF!,AC$19,FALSE)/(1+$J63))</f>
        <v>1.489526764934</v>
      </c>
      <c r="AD63" s="271"/>
      <c r="AE63" s="272"/>
      <c r="AF63" s="240" t="str">
        <f t="shared" si="6"/>
        <v>US</v>
      </c>
      <c r="AG63" s="2"/>
      <c r="AH63" s="2"/>
      <c r="AJ63" s="261">
        <f t="shared" ca="1" si="7"/>
        <v>0.35089813212400001</v>
      </c>
      <c r="AK63" s="261">
        <f>IF(AI63=0,AC63*(1+AH63),VLOOKUP($C63&amp;AK$18,#REF!,AK$19,FALSE)/(1+$J63))</f>
        <v>1.489526764934</v>
      </c>
      <c r="AL63" s="13"/>
      <c r="AM63" s="13"/>
      <c r="AN63" s="240" t="str">
        <f t="shared" si="8"/>
        <v>US</v>
      </c>
      <c r="AO63" s="2"/>
      <c r="AP63" s="2"/>
      <c r="AR63" s="261">
        <f t="shared" ca="1" si="9"/>
        <v>0.35089813212400001</v>
      </c>
      <c r="AS63" s="261">
        <f>IF(AQ63=0,AK63*(1+AP63),VLOOKUP($C63&amp;AS$18,#REF!,AS$19,FALSE)/(1+$J63))</f>
        <v>1.489526764934</v>
      </c>
      <c r="AT63" s="13"/>
      <c r="AU63" s="13"/>
      <c r="AV63" s="240" t="str">
        <f t="shared" si="10"/>
        <v>US</v>
      </c>
      <c r="AW63" s="2"/>
      <c r="AX63" s="2"/>
      <c r="AZ63" s="261">
        <f t="shared" ca="1" si="11"/>
        <v>0.35089813212400001</v>
      </c>
      <c r="BA63" s="261">
        <f>IF(AY63=0,AS63*(1+AX63),VLOOKUP($C63&amp;BA$18,#REF!,BA$19,FALSE)/(1+$J63))</f>
        <v>1.489526764934</v>
      </c>
      <c r="BB63" s="272"/>
      <c r="BC63" s="272"/>
      <c r="BD63" s="240" t="str">
        <f t="shared" si="12"/>
        <v>US</v>
      </c>
      <c r="BE63" s="2"/>
      <c r="BF63" s="2"/>
      <c r="BH63" s="261">
        <f t="shared" ca="1" si="13"/>
        <v>0.35089813212400001</v>
      </c>
      <c r="BI63" s="261">
        <f>IF(BG63=0,BA63*(1+BF63),VLOOKUP($C63&amp;BI$18,#REF!,BI$19,FALSE)/(1+$J63))</f>
        <v>1.489526764934</v>
      </c>
      <c r="BJ63" s="13"/>
      <c r="BL63" s="240" t="str">
        <f t="shared" si="14"/>
        <v>US</v>
      </c>
      <c r="BM63" s="2"/>
      <c r="BN63" s="2"/>
      <c r="BP63" s="261">
        <f t="shared" ca="1" si="15"/>
        <v>0.35089813212400001</v>
      </c>
      <c r="BQ63" s="261">
        <f>IF(BO63=0,BI63*(1+BN63),VLOOKUP($C63&amp;BQ$18,#REF!,BQ$19,FALSE)/(1+$J63))</f>
        <v>1.489526764934</v>
      </c>
    </row>
    <row r="64" spans="1:69" x14ac:dyDescent="0.2">
      <c r="B64" s="240">
        <v>32</v>
      </c>
      <c r="C64" s="240" t="s">
        <v>133</v>
      </c>
      <c r="D64" s="240" t="s">
        <v>134</v>
      </c>
      <c r="E64" s="240">
        <v>1.1000000000000001</v>
      </c>
      <c r="F64" s="240" t="str">
        <f>VLOOKUP($C64,TdmTdGrps!$C$31:$G$188,5,FALSE)</f>
        <v>T1</v>
      </c>
      <c r="I64" s="240" t="str">
        <f t="shared" si="2"/>
        <v>VA</v>
      </c>
      <c r="J64" s="2">
        <f>VLOOKUP($C64,'2014DomPost'!$C$31:$AR$166,J$17,FALSE)</f>
        <v>0</v>
      </c>
      <c r="K64" s="2"/>
      <c r="L64" s="273">
        <f ca="1">+DPRates1!$AG62/(1+$J64)</f>
        <v>0.59710659205700001</v>
      </c>
      <c r="M64" s="273">
        <f ca="1">+DPRates1!$AM62/(1+$J64)</f>
        <v>2.2178244847820001</v>
      </c>
      <c r="N64" s="273"/>
      <c r="O64" s="13"/>
      <c r="P64" s="240" t="str">
        <f t="shared" si="3"/>
        <v>VA</v>
      </c>
      <c r="Q64" s="2"/>
      <c r="R64" s="2"/>
      <c r="T64" s="273">
        <f ca="1">+DPRates2!$AG62/(1+$J64)</f>
        <v>0.57571537402899997</v>
      </c>
      <c r="U64" s="273">
        <f ca="1">+DPRates2!$AM62/(1+$J64)</f>
        <v>2.1383713892510001</v>
      </c>
      <c r="X64" s="240" t="str">
        <f t="shared" si="4"/>
        <v>VA</v>
      </c>
      <c r="Y64" s="2"/>
      <c r="Z64" s="2"/>
      <c r="AB64" s="261">
        <f t="shared" ref="AB64:AB118" ca="1" si="17">IF(AA64=0,T64*(1+Y64),VLOOKUP($C64&amp;AB$18,INDIRECT($U$8),AB$19,FALSE)/(1+$J64))</f>
        <v>0.57571537402899997</v>
      </c>
      <c r="AC64" s="261">
        <f ca="1">IF(AA64=0,U64*(1+Z64),VLOOKUP($C64&amp;AC$18,#REF!,AC$19,FALSE)/(1+$J64))</f>
        <v>2.1383713892510001</v>
      </c>
      <c r="AD64" s="258"/>
      <c r="AE64" s="159"/>
      <c r="AF64" s="240" t="str">
        <f t="shared" si="6"/>
        <v>VA</v>
      </c>
      <c r="AG64" s="2"/>
      <c r="AH64" s="2"/>
      <c r="AJ64" s="261">
        <f t="shared" ca="1" si="7"/>
        <v>0.57571537402899997</v>
      </c>
      <c r="AK64" s="261">
        <f ca="1">IF(AI64=0,AC64*(1+AH64),VLOOKUP($C64&amp;AK$18,#REF!,AK$19,FALSE)/(1+$J64))</f>
        <v>2.1383713892510001</v>
      </c>
      <c r="AN64" s="240" t="str">
        <f t="shared" si="8"/>
        <v>VA</v>
      </c>
      <c r="AO64" s="2"/>
      <c r="AP64" s="2"/>
      <c r="AR64" s="261">
        <f t="shared" ca="1" si="9"/>
        <v>0.57571537402899997</v>
      </c>
      <c r="AS64" s="261">
        <f ca="1">IF(AQ64=0,AK64*(1+AP64),VLOOKUP($C64&amp;AS$18,#REF!,AS$19,FALSE)/(1+$J64))</f>
        <v>2.1383713892510001</v>
      </c>
      <c r="AV64" s="240" t="str">
        <f t="shared" si="10"/>
        <v>VA</v>
      </c>
      <c r="AW64" s="2"/>
      <c r="AX64" s="2"/>
      <c r="AZ64" s="261">
        <f t="shared" ca="1" si="11"/>
        <v>0.57571537402899997</v>
      </c>
      <c r="BA64" s="261">
        <f ca="1">IF(AY64=0,AS64*(1+AX64),VLOOKUP($C64&amp;BA$18,#REF!,BA$19,FALSE)/(1+$J64))</f>
        <v>2.1383713892510001</v>
      </c>
      <c r="BB64" s="159"/>
      <c r="BC64" s="159"/>
      <c r="BD64" s="240" t="str">
        <f t="shared" si="12"/>
        <v>VA</v>
      </c>
      <c r="BE64" s="2"/>
      <c r="BF64" s="2"/>
      <c r="BH64" s="261">
        <f t="shared" ca="1" si="13"/>
        <v>0.57571537402899997</v>
      </c>
      <c r="BI64" s="261">
        <f ca="1">IF(BG64=0,BA64*(1+BF64),VLOOKUP($C64&amp;BI$18,#REF!,BI$19,FALSE)/(1+$J64))</f>
        <v>2.1383713892510001</v>
      </c>
      <c r="BL64" s="240" t="str">
        <f t="shared" si="14"/>
        <v>VA</v>
      </c>
      <c r="BM64" s="2"/>
      <c r="BN64" s="2"/>
      <c r="BP64" s="261">
        <f t="shared" ca="1" si="15"/>
        <v>0.57571537402899997</v>
      </c>
      <c r="BQ64" s="261">
        <f ca="1">IF(BO64=0,BI64*(1+BN64),VLOOKUP($C64&amp;BQ$18,#REF!,BQ$19,FALSE)/(1+$J64))</f>
        <v>2.1383713892510001</v>
      </c>
    </row>
    <row r="65" spans="2:69" x14ac:dyDescent="0.2">
      <c r="B65" s="240">
        <v>33</v>
      </c>
      <c r="C65" s="240" t="s">
        <v>136</v>
      </c>
      <c r="D65" s="240" t="s">
        <v>137</v>
      </c>
      <c r="E65" s="240">
        <v>1.2</v>
      </c>
      <c r="F65" s="240" t="str">
        <f>VLOOKUP($C65,TdmTdGrps!$C$31:$G$188,5,FALSE)</f>
        <v>T2</v>
      </c>
      <c r="I65" s="240" t="str">
        <f t="shared" si="2"/>
        <v>AW</v>
      </c>
      <c r="J65" s="2">
        <f>VLOOKUP($C65,'2014DomPost'!$C$31:$AR$166,J$17,FALSE)</f>
        <v>0.03</v>
      </c>
      <c r="K65" s="2"/>
      <c r="L65" s="273" t="e">
        <f>+DPRates1!#REF!/(1+$J65)</f>
        <v>#REF!</v>
      </c>
      <c r="M65" s="273" t="e">
        <f>+DPRates1!#REF!/(1+$J65)</f>
        <v>#REF!</v>
      </c>
      <c r="N65" s="273"/>
      <c r="O65" s="13"/>
      <c r="P65" s="240" t="str">
        <f t="shared" si="3"/>
        <v>AW</v>
      </c>
      <c r="Q65" s="2"/>
      <c r="R65" s="2"/>
      <c r="T65" s="273" t="e">
        <f>+DPRates2!#REF!/(1+$J65)</f>
        <v>#REF!</v>
      </c>
      <c r="U65" s="273" t="e">
        <f>+DPRates2!#REF!/(1+$J65)</f>
        <v>#REF!</v>
      </c>
      <c r="X65" s="240" t="str">
        <f t="shared" si="4"/>
        <v>AW</v>
      </c>
      <c r="Y65" s="2"/>
      <c r="Z65" s="2"/>
      <c r="AB65" s="261" t="e">
        <f t="shared" ca="1" si="17"/>
        <v>#REF!</v>
      </c>
      <c r="AC65" s="261" t="e">
        <f>IF(AA65=0,U65*(1+Z65),VLOOKUP($C65&amp;AC$18,#REF!,AC$19,FALSE)/(1+$J65))</f>
        <v>#REF!</v>
      </c>
      <c r="AD65" s="258"/>
      <c r="AE65" s="159"/>
      <c r="AF65" s="240" t="str">
        <f t="shared" si="6"/>
        <v>AW</v>
      </c>
      <c r="AG65" s="2"/>
      <c r="AH65" s="2"/>
      <c r="AJ65" s="261" t="e">
        <f t="shared" ca="1" si="7"/>
        <v>#REF!</v>
      </c>
      <c r="AK65" s="261" t="e">
        <f>IF(AI65=0,AC65*(1+AH65),VLOOKUP($C65&amp;AK$18,#REF!,AK$19,FALSE)/(1+$J65))</f>
        <v>#REF!</v>
      </c>
      <c r="AN65" s="240" t="str">
        <f t="shared" si="8"/>
        <v>AW</v>
      </c>
      <c r="AO65" s="2"/>
      <c r="AP65" s="2"/>
      <c r="AR65" s="261" t="e">
        <f t="shared" ca="1" si="9"/>
        <v>#REF!</v>
      </c>
      <c r="AS65" s="261" t="e">
        <f>IF(AQ65=0,AK65*(1+AP65),VLOOKUP($C65&amp;AS$18,#REF!,AS$19,FALSE)/(1+$J65))</f>
        <v>#REF!</v>
      </c>
      <c r="AV65" s="240" t="str">
        <f t="shared" si="10"/>
        <v>AW</v>
      </c>
      <c r="AW65" s="2"/>
      <c r="AX65" s="2"/>
      <c r="AZ65" s="261" t="e">
        <f t="shared" ca="1" si="11"/>
        <v>#REF!</v>
      </c>
      <c r="BA65" s="261" t="e">
        <f>IF(AY65=0,AS65*(1+AX65),VLOOKUP($C65&amp;BA$18,#REF!,BA$19,FALSE)/(1+$J65))</f>
        <v>#REF!</v>
      </c>
      <c r="BB65" s="159"/>
      <c r="BC65" s="159"/>
      <c r="BD65" s="240" t="str">
        <f t="shared" si="12"/>
        <v>AW</v>
      </c>
      <c r="BE65" s="2"/>
      <c r="BF65" s="2"/>
      <c r="BH65" s="261" t="e">
        <f t="shared" ca="1" si="13"/>
        <v>#REF!</v>
      </c>
      <c r="BI65" s="261" t="e">
        <f>IF(BG65=0,BA65*(1+BF65),VLOOKUP($C65&amp;BI$18,#REF!,BI$19,FALSE)/(1+$J65))</f>
        <v>#REF!</v>
      </c>
      <c r="BL65" s="240" t="str">
        <f t="shared" si="14"/>
        <v>AW</v>
      </c>
      <c r="BM65" s="2"/>
      <c r="BN65" s="2"/>
      <c r="BP65" s="261" t="e">
        <f t="shared" ca="1" si="15"/>
        <v>#REF!</v>
      </c>
      <c r="BQ65" s="261" t="e">
        <f>IF(BO65=0,BI65*(1+BN65),VLOOKUP($C65&amp;BQ$18,#REF!,BQ$19,FALSE)/(1+$J65))</f>
        <v>#REF!</v>
      </c>
    </row>
    <row r="66" spans="2:69" x14ac:dyDescent="0.2">
      <c r="B66" s="240">
        <v>34</v>
      </c>
      <c r="C66" s="240" t="s">
        <v>138</v>
      </c>
      <c r="D66" s="240" t="s">
        <v>139</v>
      </c>
      <c r="E66" s="240">
        <v>1.2</v>
      </c>
      <c r="F66" s="240" t="str">
        <f>VLOOKUP($C66,TdmTdGrps!$C$31:$G$188,5,FALSE)</f>
        <v>T2</v>
      </c>
      <c r="I66" s="240" t="str">
        <f t="shared" si="2"/>
        <v>BM</v>
      </c>
      <c r="J66" s="2">
        <f>VLOOKUP($C66,'2014DomPost'!$C$31:$AR$166,J$17,FALSE)</f>
        <v>0</v>
      </c>
      <c r="K66" s="2"/>
      <c r="L66" s="273" t="e">
        <f>+DPRates1!#REF!/(1+$J66)</f>
        <v>#REF!</v>
      </c>
      <c r="M66" s="273" t="e">
        <f>+DPRates1!#REF!/(1+$J66)</f>
        <v>#REF!</v>
      </c>
      <c r="N66" s="273"/>
      <c r="O66" s="13"/>
      <c r="P66" s="240" t="str">
        <f t="shared" si="3"/>
        <v>BM</v>
      </c>
      <c r="Q66" s="2"/>
      <c r="R66" s="2"/>
      <c r="T66" s="273" t="e">
        <f>+DPRates2!#REF!/(1+$J66)</f>
        <v>#REF!</v>
      </c>
      <c r="U66" s="273" t="e">
        <f>+DPRates2!#REF!/(1+$J66)</f>
        <v>#REF!</v>
      </c>
      <c r="X66" s="240" t="str">
        <f t="shared" si="4"/>
        <v>BM</v>
      </c>
      <c r="Y66" s="2"/>
      <c r="Z66" s="2"/>
      <c r="AB66" s="261" t="e">
        <f t="shared" ca="1" si="17"/>
        <v>#REF!</v>
      </c>
      <c r="AC66" s="261" t="e">
        <f>IF(AA66=0,U66*(1+Z66),VLOOKUP($C66&amp;AC$18,#REF!,AC$19,FALSE)/(1+$J66))</f>
        <v>#REF!</v>
      </c>
      <c r="AD66" s="258"/>
      <c r="AE66" s="159"/>
      <c r="AF66" s="240" t="str">
        <f t="shared" si="6"/>
        <v>BM</v>
      </c>
      <c r="AG66" s="2"/>
      <c r="AH66" s="2"/>
      <c r="AJ66" s="261" t="e">
        <f t="shared" ca="1" si="7"/>
        <v>#REF!</v>
      </c>
      <c r="AK66" s="261" t="e">
        <f>IF(AI66=0,AC66*(1+AH66),VLOOKUP($C66&amp;AK$18,#REF!,AK$19,FALSE)/(1+$J66))</f>
        <v>#REF!</v>
      </c>
      <c r="AN66" s="240" t="str">
        <f t="shared" si="8"/>
        <v>BM</v>
      </c>
      <c r="AO66" s="2"/>
      <c r="AP66" s="2"/>
      <c r="AR66" s="261" t="e">
        <f t="shared" ca="1" si="9"/>
        <v>#REF!</v>
      </c>
      <c r="AS66" s="261" t="e">
        <f>IF(AQ66=0,AK66*(1+AP66),VLOOKUP($C66&amp;AS$18,#REF!,AS$19,FALSE)/(1+$J66))</f>
        <v>#REF!</v>
      </c>
      <c r="AV66" s="240" t="str">
        <f t="shared" si="10"/>
        <v>BM</v>
      </c>
      <c r="AW66" s="2"/>
      <c r="AX66" s="2"/>
      <c r="AZ66" s="261" t="e">
        <f t="shared" ca="1" si="11"/>
        <v>#REF!</v>
      </c>
      <c r="BA66" s="261" t="e">
        <f>IF(AY66=0,AS66*(1+AX66),VLOOKUP($C66&amp;BA$18,#REF!,BA$19,FALSE)/(1+$J66))</f>
        <v>#REF!</v>
      </c>
      <c r="BB66" s="159"/>
      <c r="BC66" s="159"/>
      <c r="BD66" s="240" t="str">
        <f t="shared" si="12"/>
        <v>BM</v>
      </c>
      <c r="BE66" s="2"/>
      <c r="BF66" s="2"/>
      <c r="BH66" s="261" t="e">
        <f t="shared" ca="1" si="13"/>
        <v>#REF!</v>
      </c>
      <c r="BI66" s="261" t="e">
        <f>IF(BG66=0,BA66*(1+BF66),VLOOKUP($C66&amp;BI$18,#REF!,BI$19,FALSE)/(1+$J66))</f>
        <v>#REF!</v>
      </c>
      <c r="BL66" s="240" t="str">
        <f t="shared" si="14"/>
        <v>BM</v>
      </c>
      <c r="BM66" s="2"/>
      <c r="BN66" s="2"/>
      <c r="BP66" s="261" t="e">
        <f t="shared" ca="1" si="15"/>
        <v>#REF!</v>
      </c>
      <c r="BQ66" s="261" t="e">
        <f>IF(BO66=0,BI66*(1+BN66),VLOOKUP($C66&amp;BQ$18,#REF!,BQ$19,FALSE)/(1+$J66))</f>
        <v>#REF!</v>
      </c>
    </row>
    <row r="67" spans="2:69" x14ac:dyDescent="0.2">
      <c r="B67" s="240">
        <v>35</v>
      </c>
      <c r="C67" s="240" t="s">
        <v>140</v>
      </c>
      <c r="D67" s="240" t="s">
        <v>141</v>
      </c>
      <c r="E67" s="240">
        <v>1.2</v>
      </c>
      <c r="F67" s="240" t="str">
        <f>VLOOKUP($C67,TdmTdGrps!$C$31:$G$188,5,FALSE)</f>
        <v>T2</v>
      </c>
      <c r="I67" s="240" t="str">
        <f t="shared" si="2"/>
        <v>BS</v>
      </c>
      <c r="J67" s="2">
        <f>VLOOKUP($C67,'2014DomPost'!$C$31:$AR$166,J$17,FALSE)</f>
        <v>0</v>
      </c>
      <c r="K67" s="2"/>
      <c r="L67" s="273" t="e">
        <f>+DPRates1!#REF!/(1+$J67)</f>
        <v>#REF!</v>
      </c>
      <c r="M67" s="273" t="e">
        <f>+DPRates1!#REF!/(1+$J67)</f>
        <v>#REF!</v>
      </c>
      <c r="N67" s="273"/>
      <c r="O67" s="13"/>
      <c r="P67" s="240" t="str">
        <f t="shared" si="3"/>
        <v>BS</v>
      </c>
      <c r="Q67" s="2"/>
      <c r="R67" s="2"/>
      <c r="T67" s="273" t="e">
        <f>+DPRates2!#REF!/(1+$J67)</f>
        <v>#REF!</v>
      </c>
      <c r="U67" s="273" t="e">
        <f>+DPRates2!#REF!/(1+$J67)</f>
        <v>#REF!</v>
      </c>
      <c r="X67" s="240" t="str">
        <f t="shared" si="4"/>
        <v>BS</v>
      </c>
      <c r="Y67" s="2"/>
      <c r="Z67" s="2"/>
      <c r="AB67" s="261" t="e">
        <f t="shared" ca="1" si="17"/>
        <v>#REF!</v>
      </c>
      <c r="AC67" s="261" t="e">
        <f>IF(AA67=0,U67*(1+Z67),VLOOKUP($C67&amp;AC$18,#REF!,AC$19,FALSE)/(1+$J67))</f>
        <v>#REF!</v>
      </c>
      <c r="AD67" s="258"/>
      <c r="AE67" s="159"/>
      <c r="AF67" s="240" t="str">
        <f t="shared" si="6"/>
        <v>BS</v>
      </c>
      <c r="AG67" s="2"/>
      <c r="AH67" s="2"/>
      <c r="AJ67" s="261" t="e">
        <f t="shared" ca="1" si="7"/>
        <v>#REF!</v>
      </c>
      <c r="AK67" s="261" t="e">
        <f>IF(AI67=0,AC67*(1+AH67),VLOOKUP($C67&amp;AK$18,#REF!,AK$19,FALSE)/(1+$J67))</f>
        <v>#REF!</v>
      </c>
      <c r="AN67" s="240" t="str">
        <f t="shared" si="8"/>
        <v>BS</v>
      </c>
      <c r="AO67" s="2"/>
      <c r="AP67" s="2"/>
      <c r="AR67" s="261" t="e">
        <f t="shared" ca="1" si="9"/>
        <v>#REF!</v>
      </c>
      <c r="AS67" s="261" t="e">
        <f>IF(AQ67=0,AK67*(1+AP67),VLOOKUP($C67&amp;AS$18,#REF!,AS$19,FALSE)/(1+$J67))</f>
        <v>#REF!</v>
      </c>
      <c r="AV67" s="240" t="str">
        <f t="shared" si="10"/>
        <v>BS</v>
      </c>
      <c r="AW67" s="2"/>
      <c r="AX67" s="2"/>
      <c r="AZ67" s="261" t="e">
        <f t="shared" ca="1" si="11"/>
        <v>#REF!</v>
      </c>
      <c r="BA67" s="261" t="e">
        <f>IF(AY67=0,AS67*(1+AX67),VLOOKUP($C67&amp;BA$18,#REF!,BA$19,FALSE)/(1+$J67))</f>
        <v>#REF!</v>
      </c>
      <c r="BB67" s="159"/>
      <c r="BC67" s="159"/>
      <c r="BD67" s="240" t="str">
        <f t="shared" si="12"/>
        <v>BS</v>
      </c>
      <c r="BE67" s="2"/>
      <c r="BF67" s="2"/>
      <c r="BH67" s="261" t="e">
        <f t="shared" ca="1" si="13"/>
        <v>#REF!</v>
      </c>
      <c r="BI67" s="261" t="e">
        <f>IF(BG67=0,BA67*(1+BF67),VLOOKUP($C67&amp;BI$18,#REF!,BI$19,FALSE)/(1+$J67))</f>
        <v>#REF!</v>
      </c>
      <c r="BL67" s="240" t="str">
        <f t="shared" si="14"/>
        <v>BS</v>
      </c>
      <c r="BM67" s="2"/>
      <c r="BN67" s="2"/>
      <c r="BP67" s="261" t="e">
        <f t="shared" ca="1" si="15"/>
        <v>#REF!</v>
      </c>
      <c r="BQ67" s="261" t="e">
        <f>IF(BO67=0,BI67*(1+BN67),VLOOKUP($C67&amp;BQ$18,#REF!,BQ$19,FALSE)/(1+$J67))</f>
        <v>#REF!</v>
      </c>
    </row>
    <row r="68" spans="2:69" x14ac:dyDescent="0.2">
      <c r="B68" s="240">
        <v>36</v>
      </c>
      <c r="C68" s="240" t="s">
        <v>142</v>
      </c>
      <c r="D68" s="240" t="s">
        <v>143</v>
      </c>
      <c r="E68" s="240">
        <v>1.2</v>
      </c>
      <c r="F68" s="240" t="str">
        <f>VLOOKUP($C68,TdmTdGrps!$C$31:$G$188,5,FALSE)</f>
        <v>T2E</v>
      </c>
      <c r="I68" s="240" t="str">
        <f t="shared" si="2"/>
        <v>HK</v>
      </c>
      <c r="J68" s="2">
        <f>VLOOKUP($C68,'2014DomPost'!$C$31:$AR$166,J$17,FALSE)</f>
        <v>0</v>
      </c>
      <c r="K68" s="2"/>
      <c r="L68" s="273" t="e">
        <f>+DPRates1!#REF!/(1+$J68)</f>
        <v>#REF!</v>
      </c>
      <c r="M68" s="273" t="e">
        <f>+DPRates1!#REF!/(1+$J68)</f>
        <v>#REF!</v>
      </c>
      <c r="N68" s="273"/>
      <c r="O68" s="13"/>
      <c r="P68" s="240" t="str">
        <f t="shared" si="3"/>
        <v>HK</v>
      </c>
      <c r="Q68" s="2"/>
      <c r="R68" s="2"/>
      <c r="T68" s="273" t="e">
        <f>+DPRates2!#REF!/(1+$J68)</f>
        <v>#REF!</v>
      </c>
      <c r="U68" s="273" t="e">
        <f>+DPRates2!#REF!/(1+$J68)</f>
        <v>#REF!</v>
      </c>
      <c r="X68" s="240" t="str">
        <f t="shared" si="4"/>
        <v>HK</v>
      </c>
      <c r="Y68" s="2"/>
      <c r="Z68" s="2"/>
      <c r="AB68" s="261" t="e">
        <f t="shared" ca="1" si="17"/>
        <v>#REF!</v>
      </c>
      <c r="AC68" s="261" t="e">
        <f>IF(AA68=0,U68*(1+Z68),VLOOKUP($C68&amp;AC$18,#REF!,AC$19,FALSE)/(1+$J68))</f>
        <v>#REF!</v>
      </c>
      <c r="AD68" s="258"/>
      <c r="AE68" s="159"/>
      <c r="AF68" s="240" t="str">
        <f t="shared" si="6"/>
        <v>HK</v>
      </c>
      <c r="AG68" s="2"/>
      <c r="AH68" s="2"/>
      <c r="AJ68" s="261" t="e">
        <f t="shared" ca="1" si="7"/>
        <v>#REF!</v>
      </c>
      <c r="AK68" s="261" t="e">
        <f>IF(AI68=0,AC68*(1+AH68),VLOOKUP($C68&amp;AK$18,#REF!,AK$19,FALSE)/(1+$J68))</f>
        <v>#REF!</v>
      </c>
      <c r="AN68" s="240" t="str">
        <f t="shared" si="8"/>
        <v>HK</v>
      </c>
      <c r="AO68" s="2"/>
      <c r="AP68" s="2"/>
      <c r="AR68" s="261" t="e">
        <f t="shared" ca="1" si="9"/>
        <v>#REF!</v>
      </c>
      <c r="AS68" s="261" t="e">
        <f>IF(AQ68=0,AK68*(1+AP68),VLOOKUP($C68&amp;AS$18,#REF!,AS$19,FALSE)/(1+$J68))</f>
        <v>#REF!</v>
      </c>
      <c r="AV68" s="240" t="str">
        <f t="shared" si="10"/>
        <v>HK</v>
      </c>
      <c r="AW68" s="2"/>
      <c r="AX68" s="2"/>
      <c r="AZ68" s="261" t="e">
        <f t="shared" ca="1" si="11"/>
        <v>#REF!</v>
      </c>
      <c r="BA68" s="261" t="e">
        <f>IF(AY68=0,AS68*(1+AX68),VLOOKUP($C68&amp;BA$18,#REF!,BA$19,FALSE)/(1+$J68))</f>
        <v>#REF!</v>
      </c>
      <c r="BB68" s="159"/>
      <c r="BC68" s="159"/>
      <c r="BD68" s="240" t="str">
        <f t="shared" si="12"/>
        <v>HK</v>
      </c>
      <c r="BE68" s="2"/>
      <c r="BF68" s="2"/>
      <c r="BH68" s="261" t="e">
        <f t="shared" ca="1" si="13"/>
        <v>#REF!</v>
      </c>
      <c r="BI68" s="261" t="e">
        <f>IF(BG68=0,BA68*(1+BF68),VLOOKUP($C68&amp;BI$18,#REF!,BI$19,FALSE)/(1+$J68))</f>
        <v>#REF!</v>
      </c>
      <c r="BL68" s="240" t="str">
        <f t="shared" si="14"/>
        <v>HK</v>
      </c>
      <c r="BM68" s="2"/>
      <c r="BN68" s="2"/>
      <c r="BP68" s="261" t="e">
        <f t="shared" ca="1" si="15"/>
        <v>#REF!</v>
      </c>
      <c r="BQ68" s="261" t="e">
        <f>IF(BO68=0,BI68*(1+BN68),VLOOKUP($C68&amp;BQ$18,#REF!,BQ$19,FALSE)/(1+$J68))</f>
        <v>#REF!</v>
      </c>
    </row>
    <row r="69" spans="2:69" x14ac:dyDescent="0.2">
      <c r="B69" s="240">
        <v>37</v>
      </c>
      <c r="C69" s="240" t="s">
        <v>146</v>
      </c>
      <c r="D69" s="240" t="s">
        <v>147</v>
      </c>
      <c r="E69" s="240">
        <v>1.2</v>
      </c>
      <c r="F69" s="240" t="str">
        <f>VLOOKUP($C69,TdmTdGrps!$C$31:$G$188,5,FALSE)</f>
        <v>T2</v>
      </c>
      <c r="I69" s="240" t="str">
        <f t="shared" si="2"/>
        <v>QA</v>
      </c>
      <c r="J69" s="2">
        <f>VLOOKUP($C69,'2014DomPost'!$C$31:$AR$166,J$17,FALSE)</f>
        <v>0</v>
      </c>
      <c r="K69" s="2"/>
      <c r="L69" s="273" t="e">
        <f>+DPRates1!#REF!/(1+$J69)</f>
        <v>#REF!</v>
      </c>
      <c r="M69" s="273" t="e">
        <f>+DPRates1!#REF!/(1+$J69)</f>
        <v>#REF!</v>
      </c>
      <c r="N69" s="273"/>
      <c r="O69" s="13"/>
      <c r="P69" s="240" t="str">
        <f t="shared" si="3"/>
        <v>QA</v>
      </c>
      <c r="Q69" s="2"/>
      <c r="R69" s="2"/>
      <c r="T69" s="273" t="e">
        <f>+DPRates2!#REF!/(1+$J69)</f>
        <v>#REF!</v>
      </c>
      <c r="U69" s="273" t="e">
        <f>+DPRates2!#REF!/(1+$J69)</f>
        <v>#REF!</v>
      </c>
      <c r="X69" s="240" t="str">
        <f t="shared" si="4"/>
        <v>QA</v>
      </c>
      <c r="Y69" s="2"/>
      <c r="Z69" s="2"/>
      <c r="AB69" s="261" t="e">
        <f t="shared" ca="1" si="17"/>
        <v>#REF!</v>
      </c>
      <c r="AC69" s="261" t="e">
        <f>IF(AA69=0,U69*(1+Z69),VLOOKUP($C69&amp;AC$18,#REF!,AC$19,FALSE)/(1+$J69))</f>
        <v>#REF!</v>
      </c>
      <c r="AD69" s="258"/>
      <c r="AE69" s="159"/>
      <c r="AF69" s="240" t="str">
        <f t="shared" si="6"/>
        <v>QA</v>
      </c>
      <c r="AG69" s="2"/>
      <c r="AH69" s="2"/>
      <c r="AJ69" s="261" t="e">
        <f t="shared" ca="1" si="7"/>
        <v>#REF!</v>
      </c>
      <c r="AK69" s="261" t="e">
        <f>IF(AI69=0,AC69*(1+AH69),VLOOKUP($C69&amp;AK$18,#REF!,AK$19,FALSE)/(1+$J69))</f>
        <v>#REF!</v>
      </c>
      <c r="AN69" s="240" t="str">
        <f t="shared" si="8"/>
        <v>QA</v>
      </c>
      <c r="AO69" s="2"/>
      <c r="AP69" s="2"/>
      <c r="AR69" s="261" t="e">
        <f t="shared" ca="1" si="9"/>
        <v>#REF!</v>
      </c>
      <c r="AS69" s="261" t="e">
        <f>IF(AQ69=0,AK69*(1+AP69),VLOOKUP($C69&amp;AS$18,#REF!,AS$19,FALSE)/(1+$J69))</f>
        <v>#REF!</v>
      </c>
      <c r="AV69" s="240" t="str">
        <f t="shared" si="10"/>
        <v>QA</v>
      </c>
      <c r="AW69" s="2"/>
      <c r="AX69" s="2"/>
      <c r="AZ69" s="261" t="e">
        <f t="shared" ca="1" si="11"/>
        <v>#REF!</v>
      </c>
      <c r="BA69" s="261" t="e">
        <f>IF(AY69=0,AS69*(1+AX69),VLOOKUP($C69&amp;BA$18,#REF!,BA$19,FALSE)/(1+$J69))</f>
        <v>#REF!</v>
      </c>
      <c r="BB69" s="159"/>
      <c r="BC69" s="159"/>
      <c r="BD69" s="240" t="str">
        <f t="shared" si="12"/>
        <v>QA</v>
      </c>
      <c r="BE69" s="2"/>
      <c r="BF69" s="2"/>
      <c r="BH69" s="261" t="e">
        <f t="shared" ca="1" si="13"/>
        <v>#REF!</v>
      </c>
      <c r="BI69" s="261" t="e">
        <f>IF(BG69=0,BA69*(1+BF69),VLOOKUP($C69&amp;BI$18,#REF!,BI$19,FALSE)/(1+$J69))</f>
        <v>#REF!</v>
      </c>
      <c r="BL69" s="240" t="str">
        <f t="shared" si="14"/>
        <v>QA</v>
      </c>
      <c r="BM69" s="2"/>
      <c r="BN69" s="2"/>
      <c r="BP69" s="261" t="e">
        <f t="shared" ca="1" si="15"/>
        <v>#REF!</v>
      </c>
      <c r="BQ69" s="261" t="e">
        <f>IF(BO69=0,BI69*(1+BN69),VLOOKUP($C69&amp;BQ$18,#REF!,BQ$19,FALSE)/(1+$J69))</f>
        <v>#REF!</v>
      </c>
    </row>
    <row r="70" spans="2:69" x14ac:dyDescent="0.2">
      <c r="B70" s="240">
        <v>38</v>
      </c>
      <c r="C70" s="240" t="s">
        <v>148</v>
      </c>
      <c r="D70" s="240" t="s">
        <v>149</v>
      </c>
      <c r="E70" s="240">
        <v>1.2</v>
      </c>
      <c r="F70" s="240" t="str">
        <f>VLOOKUP($C70,TdmTdGrps!$C$31:$G$188,5,FALSE)</f>
        <v>T2E</v>
      </c>
      <c r="I70" s="240" t="str">
        <f t="shared" si="2"/>
        <v>SG</v>
      </c>
      <c r="J70" s="2">
        <f>VLOOKUP($C70,'2014DomPost'!$C$31:$AR$166,J$17,FALSE)</f>
        <v>7.0000000000000007E-2</v>
      </c>
      <c r="K70" s="2"/>
      <c r="L70" s="273" t="e">
        <f>+DPRates1!#REF!/(1+$J70)</f>
        <v>#REF!</v>
      </c>
      <c r="M70" s="273" t="e">
        <f>+DPRates1!#REF!/(1+$J70)</f>
        <v>#REF!</v>
      </c>
      <c r="N70" s="273"/>
      <c r="O70" s="13"/>
      <c r="P70" s="240" t="str">
        <f t="shared" si="3"/>
        <v>SG</v>
      </c>
      <c r="Q70" s="2"/>
      <c r="R70" s="2"/>
      <c r="T70" s="273" t="e">
        <f>+DPRates2!#REF!/(1+$J70)</f>
        <v>#REF!</v>
      </c>
      <c r="U70" s="273" t="e">
        <f>+DPRates2!#REF!/(1+$J70)</f>
        <v>#REF!</v>
      </c>
      <c r="X70" s="240" t="str">
        <f t="shared" si="4"/>
        <v>SG</v>
      </c>
      <c r="Y70" s="2"/>
      <c r="Z70" s="2"/>
      <c r="AB70" s="261" t="e">
        <f t="shared" ca="1" si="17"/>
        <v>#REF!</v>
      </c>
      <c r="AC70" s="261" t="e">
        <f>IF(AA70=0,U70*(1+Z70),VLOOKUP($C70&amp;AC$18,#REF!,AC$19,FALSE)/(1+$J70))</f>
        <v>#REF!</v>
      </c>
      <c r="AD70" s="258"/>
      <c r="AE70" s="159"/>
      <c r="AF70" s="240" t="str">
        <f t="shared" si="6"/>
        <v>SG</v>
      </c>
      <c r="AG70" s="2"/>
      <c r="AH70" s="2"/>
      <c r="AJ70" s="261" t="e">
        <f t="shared" ca="1" si="7"/>
        <v>#REF!</v>
      </c>
      <c r="AK70" s="261" t="e">
        <f>IF(AI70=0,AC70*(1+AH70),VLOOKUP($C70&amp;AK$18,#REF!,AK$19,FALSE)/(1+$J70))</f>
        <v>#REF!</v>
      </c>
      <c r="AN70" s="240" t="str">
        <f t="shared" si="8"/>
        <v>SG</v>
      </c>
      <c r="AO70" s="2"/>
      <c r="AP70" s="2"/>
      <c r="AR70" s="261" t="e">
        <f t="shared" ca="1" si="9"/>
        <v>#REF!</v>
      </c>
      <c r="AS70" s="261" t="e">
        <f>IF(AQ70=0,AK70*(1+AP70),VLOOKUP($C70&amp;AS$18,#REF!,AS$19,FALSE)/(1+$J70))</f>
        <v>#REF!</v>
      </c>
      <c r="AV70" s="240" t="str">
        <f t="shared" si="10"/>
        <v>SG</v>
      </c>
      <c r="AW70" s="2"/>
      <c r="AX70" s="2"/>
      <c r="AZ70" s="261" t="e">
        <f t="shared" ca="1" si="11"/>
        <v>#REF!</v>
      </c>
      <c r="BA70" s="261" t="e">
        <f>IF(AY70=0,AS70*(1+AX70),VLOOKUP($C70&amp;BA$18,#REF!,BA$19,FALSE)/(1+$J70))</f>
        <v>#REF!</v>
      </c>
      <c r="BB70" s="159"/>
      <c r="BC70" s="159"/>
      <c r="BD70" s="240" t="str">
        <f t="shared" si="12"/>
        <v>SG</v>
      </c>
      <c r="BE70" s="2"/>
      <c r="BF70" s="2"/>
      <c r="BH70" s="261" t="e">
        <f t="shared" ca="1" si="13"/>
        <v>#REF!</v>
      </c>
      <c r="BI70" s="261" t="e">
        <f>IF(BG70=0,BA70*(1+BF70),VLOOKUP($C70&amp;BI$18,#REF!,BI$19,FALSE)/(1+$J70))</f>
        <v>#REF!</v>
      </c>
      <c r="BL70" s="240" t="str">
        <f t="shared" si="14"/>
        <v>SG</v>
      </c>
      <c r="BM70" s="2"/>
      <c r="BN70" s="2"/>
      <c r="BP70" s="261" t="e">
        <f t="shared" ca="1" si="15"/>
        <v>#REF!</v>
      </c>
      <c r="BQ70" s="261" t="e">
        <f>IF(BO70=0,BI70*(1+BN70),VLOOKUP($C70&amp;BQ$18,#REF!,BQ$19,FALSE)/(1+$J70))</f>
        <v>#REF!</v>
      </c>
    </row>
    <row r="71" spans="2:69" x14ac:dyDescent="0.2">
      <c r="B71" s="240">
        <v>39</v>
      </c>
      <c r="C71" s="240" t="s">
        <v>150</v>
      </c>
      <c r="D71" s="240" t="s">
        <v>151</v>
      </c>
      <c r="E71" s="240">
        <v>1.2</v>
      </c>
      <c r="F71" s="240" t="str">
        <f>VLOOKUP($C71,TdmTdGrps!$C$31:$G$188,5,FALSE)</f>
        <v>T2</v>
      </c>
      <c r="I71" s="240" t="str">
        <f t="shared" si="2"/>
        <v>SI</v>
      </c>
      <c r="J71" s="2">
        <f>VLOOKUP($C71,'2014DomPost'!$C$31:$AR$166,J$17,FALSE)</f>
        <v>0</v>
      </c>
      <c r="K71" s="2"/>
      <c r="L71" s="273" t="e">
        <f>+DPRates1!#REF!/(1+$J71)</f>
        <v>#REF!</v>
      </c>
      <c r="M71" s="273" t="e">
        <f>+DPRates1!#REF!/(1+$J71)</f>
        <v>#REF!</v>
      </c>
      <c r="N71" s="273"/>
      <c r="O71" s="13"/>
      <c r="P71" s="240" t="str">
        <f t="shared" si="3"/>
        <v>SI</v>
      </c>
      <c r="Q71" s="2"/>
      <c r="R71" s="2"/>
      <c r="T71" s="273" t="e">
        <f>+DPRates2!#REF!/(1+$J71)</f>
        <v>#REF!</v>
      </c>
      <c r="U71" s="273" t="e">
        <f>+DPRates2!#REF!/(1+$J71)</f>
        <v>#REF!</v>
      </c>
      <c r="X71" s="240" t="str">
        <f t="shared" si="4"/>
        <v>SI</v>
      </c>
      <c r="Y71" s="2"/>
      <c r="Z71" s="2"/>
      <c r="AB71" s="261" t="e">
        <f t="shared" ca="1" si="17"/>
        <v>#REF!</v>
      </c>
      <c r="AC71" s="261" t="e">
        <f>IF(AA71=0,U71*(1+Z71),VLOOKUP($C71&amp;AC$18,#REF!,AC$19,FALSE)/(1+$J71))</f>
        <v>#REF!</v>
      </c>
      <c r="AD71" s="258"/>
      <c r="AE71" s="159"/>
      <c r="AF71" s="240" t="str">
        <f t="shared" si="6"/>
        <v>SI</v>
      </c>
      <c r="AG71" s="2"/>
      <c r="AH71" s="2"/>
      <c r="AJ71" s="261" t="e">
        <f t="shared" ca="1" si="7"/>
        <v>#REF!</v>
      </c>
      <c r="AK71" s="261" t="e">
        <f>IF(AI71=0,AC71*(1+AH71),VLOOKUP($C71&amp;AK$18,#REF!,AK$19,FALSE)/(1+$J71))</f>
        <v>#REF!</v>
      </c>
      <c r="AN71" s="240" t="str">
        <f t="shared" si="8"/>
        <v>SI</v>
      </c>
      <c r="AO71" s="2"/>
      <c r="AP71" s="2"/>
      <c r="AR71" s="261" t="e">
        <f t="shared" ca="1" si="9"/>
        <v>#REF!</v>
      </c>
      <c r="AS71" s="261" t="e">
        <f>IF(AQ71=0,AK71*(1+AP71),VLOOKUP($C71&amp;AS$18,#REF!,AS$19,FALSE)/(1+$J71))</f>
        <v>#REF!</v>
      </c>
      <c r="AV71" s="240" t="str">
        <f t="shared" si="10"/>
        <v>SI</v>
      </c>
      <c r="AW71" s="2"/>
      <c r="AX71" s="2"/>
      <c r="AZ71" s="261" t="e">
        <f t="shared" ca="1" si="11"/>
        <v>#REF!</v>
      </c>
      <c r="BA71" s="261" t="e">
        <f>IF(AY71=0,AS71*(1+AX71),VLOOKUP($C71&amp;BA$18,#REF!,BA$19,FALSE)/(1+$J71))</f>
        <v>#REF!</v>
      </c>
      <c r="BB71" s="159"/>
      <c r="BC71" s="159"/>
      <c r="BD71" s="240" t="str">
        <f t="shared" si="12"/>
        <v>SI</v>
      </c>
      <c r="BE71" s="2"/>
      <c r="BF71" s="2"/>
      <c r="BH71" s="261" t="e">
        <f t="shared" ca="1" si="13"/>
        <v>#REF!</v>
      </c>
      <c r="BI71" s="261" t="e">
        <f>IF(BG71=0,BA71*(1+BF71),VLOOKUP($C71&amp;BI$18,#REF!,BI$19,FALSE)/(1+$J71))</f>
        <v>#REF!</v>
      </c>
      <c r="BL71" s="240" t="str">
        <f t="shared" si="14"/>
        <v>SI</v>
      </c>
      <c r="BM71" s="2"/>
      <c r="BN71" s="2"/>
      <c r="BP71" s="261" t="e">
        <f t="shared" ca="1" si="15"/>
        <v>#REF!</v>
      </c>
      <c r="BQ71" s="261" t="e">
        <f>IF(BO71=0,BI71*(1+BN71),VLOOKUP($C71&amp;BQ$18,#REF!,BQ$19,FALSE)/(1+$J71))</f>
        <v>#REF!</v>
      </c>
    </row>
    <row r="72" spans="2:69" x14ac:dyDescent="0.2">
      <c r="B72" s="240">
        <v>40</v>
      </c>
      <c r="C72" s="240" t="s">
        <v>153</v>
      </c>
      <c r="D72" s="240" t="s">
        <v>154</v>
      </c>
      <c r="E72" s="240">
        <v>2</v>
      </c>
      <c r="F72" s="240" t="str">
        <f>VLOOKUP($C72,TdmTdGrps!$C$31:$G$188,5,FALSE)</f>
        <v>T2</v>
      </c>
      <c r="I72" s="240" t="str">
        <f t="shared" si="2"/>
        <v>BB</v>
      </c>
      <c r="J72" s="2">
        <f>VLOOKUP($C72,'2014DomPost'!$C$31:$AR$166,J$17,FALSE)</f>
        <v>0</v>
      </c>
      <c r="K72" s="2"/>
      <c r="L72" s="273" t="e">
        <f>+DPRates1!#REF!/(1+$J72)</f>
        <v>#REF!</v>
      </c>
      <c r="M72" s="273" t="e">
        <f>+DPRates1!#REF!/(1+$J72)</f>
        <v>#REF!</v>
      </c>
      <c r="N72" s="273"/>
      <c r="O72" s="13"/>
      <c r="P72" s="240" t="str">
        <f t="shared" si="3"/>
        <v>BB</v>
      </c>
      <c r="Q72" s="2"/>
      <c r="R72" s="2"/>
      <c r="T72" s="273" t="e">
        <f>+DPRates2!#REF!/(1+$J72)</f>
        <v>#REF!</v>
      </c>
      <c r="U72" s="273" t="e">
        <f>+DPRates2!#REF!/(1+$J72)</f>
        <v>#REF!</v>
      </c>
      <c r="X72" s="240" t="str">
        <f t="shared" si="4"/>
        <v>BB</v>
      </c>
      <c r="Y72" s="2"/>
      <c r="Z72" s="2"/>
      <c r="AB72" s="261" t="e">
        <f t="shared" ca="1" si="17"/>
        <v>#REF!</v>
      </c>
      <c r="AC72" s="261" t="e">
        <f>IF(AA72=0,U72*(1+Z72),VLOOKUP($C72&amp;AC$18,#REF!,AC$19,FALSE)/(1+$J72))</f>
        <v>#REF!</v>
      </c>
      <c r="AD72" s="258"/>
      <c r="AE72" s="159"/>
      <c r="AF72" s="240" t="str">
        <f t="shared" si="6"/>
        <v>BB</v>
      </c>
      <c r="AG72" s="2"/>
      <c r="AH72" s="2"/>
      <c r="AJ72" s="261" t="e">
        <f t="shared" ca="1" si="7"/>
        <v>#REF!</v>
      </c>
      <c r="AK72" s="261" t="e">
        <f>IF(AI72=0,AC72*(1+AH72),VLOOKUP($C72&amp;AK$18,#REF!,AK$19,FALSE)/(1+$J72))</f>
        <v>#REF!</v>
      </c>
      <c r="AN72" s="240" t="str">
        <f t="shared" si="8"/>
        <v>BB</v>
      </c>
      <c r="AO72" s="2"/>
      <c r="AP72" s="2"/>
      <c r="AR72" s="261" t="e">
        <f t="shared" ca="1" si="9"/>
        <v>#REF!</v>
      </c>
      <c r="AS72" s="261" t="e">
        <f>IF(AQ72=0,AK72*(1+AP72),VLOOKUP($C72&amp;AS$18,#REF!,AS$19,FALSE)/(1+$J72))</f>
        <v>#REF!</v>
      </c>
      <c r="AV72" s="240" t="str">
        <f t="shared" si="10"/>
        <v>BB</v>
      </c>
      <c r="AW72" s="2"/>
      <c r="AX72" s="2"/>
      <c r="AZ72" s="261" t="e">
        <f t="shared" ca="1" si="11"/>
        <v>#REF!</v>
      </c>
      <c r="BA72" s="261" t="e">
        <f>IF(AY72=0,AS72*(1+AX72),VLOOKUP($C72&amp;BA$18,#REF!,BA$19,FALSE)/(1+$J72))</f>
        <v>#REF!</v>
      </c>
      <c r="BB72" s="159"/>
      <c r="BC72" s="159"/>
      <c r="BD72" s="240" t="str">
        <f t="shared" si="12"/>
        <v>BB</v>
      </c>
      <c r="BE72" s="2"/>
      <c r="BF72" s="2"/>
      <c r="BH72" s="261" t="e">
        <f t="shared" ca="1" si="13"/>
        <v>#REF!</v>
      </c>
      <c r="BI72" s="261" t="e">
        <f>IF(BG72=0,BA72*(1+BF72),VLOOKUP($C72&amp;BI$18,#REF!,BI$19,FALSE)/(1+$J72))</f>
        <v>#REF!</v>
      </c>
      <c r="BL72" s="240" t="str">
        <f t="shared" si="14"/>
        <v>BB</v>
      </c>
      <c r="BM72" s="2"/>
      <c r="BN72" s="2"/>
      <c r="BP72" s="261" t="e">
        <f t="shared" ca="1" si="15"/>
        <v>#REF!</v>
      </c>
      <c r="BQ72" s="261" t="e">
        <f>IF(BO72=0,BI72*(1+BN72),VLOOKUP($C72&amp;BQ$18,#REF!,BQ$19,FALSE)/(1+$J72))</f>
        <v>#REF!</v>
      </c>
    </row>
    <row r="73" spans="2:69" x14ac:dyDescent="0.2">
      <c r="B73" s="240">
        <v>41</v>
      </c>
      <c r="C73" s="240" t="s">
        <v>155</v>
      </c>
      <c r="D73" s="240" t="s">
        <v>156</v>
      </c>
      <c r="E73" s="240">
        <v>2</v>
      </c>
      <c r="F73" s="240" t="str">
        <f>VLOOKUP($C73,TdmTdGrps!$C$31:$G$188,5,FALSE)</f>
        <v>T2</v>
      </c>
      <c r="I73" s="240" t="str">
        <f t="shared" si="2"/>
        <v>BH</v>
      </c>
      <c r="J73" s="2">
        <f>VLOOKUP($C73,'2014DomPost'!$C$31:$AR$166,J$17,FALSE)</f>
        <v>0</v>
      </c>
      <c r="K73" s="2"/>
      <c r="L73" s="273" t="e">
        <f>+DPRates1!#REF!/(1+$J73)</f>
        <v>#REF!</v>
      </c>
      <c r="M73" s="273" t="e">
        <f>+DPRates1!#REF!/(1+$J73)</f>
        <v>#REF!</v>
      </c>
      <c r="N73" s="273"/>
      <c r="O73" s="13"/>
      <c r="P73" s="240" t="str">
        <f t="shared" si="3"/>
        <v>BH</v>
      </c>
      <c r="Q73" s="2"/>
      <c r="R73" s="2"/>
      <c r="T73" s="273" t="e">
        <f>+DPRates2!#REF!/(1+$J73)</f>
        <v>#REF!</v>
      </c>
      <c r="U73" s="273" t="e">
        <f>+DPRates2!#REF!/(1+$J73)</f>
        <v>#REF!</v>
      </c>
      <c r="X73" s="240" t="str">
        <f t="shared" si="4"/>
        <v>BH</v>
      </c>
      <c r="Y73" s="2"/>
      <c r="Z73" s="2"/>
      <c r="AB73" s="261" t="e">
        <f t="shared" ca="1" si="17"/>
        <v>#REF!</v>
      </c>
      <c r="AC73" s="261" t="e">
        <f>IF(AA73=0,U73*(1+Z73),VLOOKUP($C73&amp;AC$18,#REF!,AC$19,FALSE)/(1+$J73))</f>
        <v>#REF!</v>
      </c>
      <c r="AD73" s="258"/>
      <c r="AE73" s="159"/>
      <c r="AF73" s="240" t="str">
        <f t="shared" si="6"/>
        <v>BH</v>
      </c>
      <c r="AG73" s="2"/>
      <c r="AH73" s="2"/>
      <c r="AJ73" s="261" t="e">
        <f t="shared" ca="1" si="7"/>
        <v>#REF!</v>
      </c>
      <c r="AK73" s="261" t="e">
        <f>IF(AI73=0,AC73*(1+AH73),VLOOKUP($C73&amp;AK$18,#REF!,AK$19,FALSE)/(1+$J73))</f>
        <v>#REF!</v>
      </c>
      <c r="AN73" s="240" t="str">
        <f t="shared" si="8"/>
        <v>BH</v>
      </c>
      <c r="AO73" s="2"/>
      <c r="AP73" s="2"/>
      <c r="AR73" s="261" t="e">
        <f t="shared" ca="1" si="9"/>
        <v>#REF!</v>
      </c>
      <c r="AS73" s="261" t="e">
        <f>IF(AQ73=0,AK73*(1+AP73),VLOOKUP($C73&amp;AS$18,#REF!,AS$19,FALSE)/(1+$J73))</f>
        <v>#REF!</v>
      </c>
      <c r="AV73" s="240" t="str">
        <f t="shared" si="10"/>
        <v>BH</v>
      </c>
      <c r="AW73" s="2"/>
      <c r="AX73" s="2"/>
      <c r="AZ73" s="261" t="e">
        <f t="shared" ca="1" si="11"/>
        <v>#REF!</v>
      </c>
      <c r="BA73" s="261" t="e">
        <f>IF(AY73=0,AS73*(1+AX73),VLOOKUP($C73&amp;BA$18,#REF!,BA$19,FALSE)/(1+$J73))</f>
        <v>#REF!</v>
      </c>
      <c r="BB73" s="159"/>
      <c r="BC73" s="159"/>
      <c r="BD73" s="240" t="str">
        <f t="shared" si="12"/>
        <v>BH</v>
      </c>
      <c r="BE73" s="2"/>
      <c r="BF73" s="2"/>
      <c r="BH73" s="261" t="e">
        <f t="shared" ca="1" si="13"/>
        <v>#REF!</v>
      </c>
      <c r="BI73" s="261" t="e">
        <f>IF(BG73=0,BA73*(1+BF73),VLOOKUP($C73&amp;BI$18,#REF!,BI$19,FALSE)/(1+$J73))</f>
        <v>#REF!</v>
      </c>
      <c r="BL73" s="240" t="str">
        <f t="shared" si="14"/>
        <v>BH</v>
      </c>
      <c r="BM73" s="2"/>
      <c r="BN73" s="2"/>
      <c r="BP73" s="261" t="e">
        <f t="shared" ca="1" si="15"/>
        <v>#REF!</v>
      </c>
      <c r="BQ73" s="261" t="e">
        <f>IF(BO73=0,BI73*(1+BN73),VLOOKUP($C73&amp;BQ$18,#REF!,BQ$19,FALSE)/(1+$J73))</f>
        <v>#REF!</v>
      </c>
    </row>
    <row r="74" spans="2:69" x14ac:dyDescent="0.2">
      <c r="B74" s="240">
        <v>42</v>
      </c>
      <c r="C74" s="240" t="s">
        <v>157</v>
      </c>
      <c r="D74" s="240" t="s">
        <v>158</v>
      </c>
      <c r="E74" s="240">
        <v>2</v>
      </c>
      <c r="F74" s="240" t="str">
        <f>VLOOKUP($C74,TdmTdGrps!$C$31:$G$188,5,FALSE)</f>
        <v>T2</v>
      </c>
      <c r="I74" s="240" t="str">
        <f t="shared" si="2"/>
        <v>BN</v>
      </c>
      <c r="J74" s="2">
        <f>VLOOKUP($C74,'2014DomPost'!$C$31:$AR$166,J$17,FALSE)</f>
        <v>0</v>
      </c>
      <c r="K74" s="2"/>
      <c r="L74" s="273" t="e">
        <f>+DPRates1!#REF!/(1+$J74)</f>
        <v>#REF!</v>
      </c>
      <c r="M74" s="273" t="e">
        <f>+DPRates1!#REF!/(1+$J74)</f>
        <v>#REF!</v>
      </c>
      <c r="N74" s="273"/>
      <c r="O74" s="13"/>
      <c r="P74" s="240" t="str">
        <f t="shared" si="3"/>
        <v>BN</v>
      </c>
      <c r="Q74" s="2"/>
      <c r="R74" s="2"/>
      <c r="T74" s="273" t="e">
        <f>+DPRates2!#REF!/(1+$J74)</f>
        <v>#REF!</v>
      </c>
      <c r="U74" s="273" t="e">
        <f>+DPRates2!#REF!/(1+$J74)</f>
        <v>#REF!</v>
      </c>
      <c r="X74" s="240" t="str">
        <f t="shared" si="4"/>
        <v>BN</v>
      </c>
      <c r="Y74" s="2"/>
      <c r="Z74" s="2"/>
      <c r="AB74" s="261" t="e">
        <f t="shared" ca="1" si="17"/>
        <v>#REF!</v>
      </c>
      <c r="AC74" s="261" t="e">
        <f>IF(AA74=0,U74*(1+Z74),VLOOKUP($C74&amp;AC$18,#REF!,AC$19,FALSE)/(1+$J74))</f>
        <v>#REF!</v>
      </c>
      <c r="AD74" s="258"/>
      <c r="AE74" s="159"/>
      <c r="AF74" s="240" t="str">
        <f t="shared" si="6"/>
        <v>BN</v>
      </c>
      <c r="AG74" s="2"/>
      <c r="AH74" s="2"/>
      <c r="AJ74" s="261" t="e">
        <f t="shared" ca="1" si="7"/>
        <v>#REF!</v>
      </c>
      <c r="AK74" s="261" t="e">
        <f>IF(AI74=0,AC74*(1+AH74),VLOOKUP($C74&amp;AK$18,#REF!,AK$19,FALSE)/(1+$J74))</f>
        <v>#REF!</v>
      </c>
      <c r="AN74" s="240" t="str">
        <f t="shared" si="8"/>
        <v>BN</v>
      </c>
      <c r="AO74" s="2"/>
      <c r="AP74" s="2"/>
      <c r="AR74" s="261" t="e">
        <f t="shared" ca="1" si="9"/>
        <v>#REF!</v>
      </c>
      <c r="AS74" s="261" t="e">
        <f>IF(AQ74=0,AK74*(1+AP74),VLOOKUP($C74&amp;AS$18,#REF!,AS$19,FALSE)/(1+$J74))</f>
        <v>#REF!</v>
      </c>
      <c r="AV74" s="240" t="str">
        <f t="shared" si="10"/>
        <v>BN</v>
      </c>
      <c r="AW74" s="2"/>
      <c r="AX74" s="2"/>
      <c r="AZ74" s="261" t="e">
        <f t="shared" ca="1" si="11"/>
        <v>#REF!</v>
      </c>
      <c r="BA74" s="261" t="e">
        <f>IF(AY74=0,AS74*(1+AX74),VLOOKUP($C74&amp;BA$18,#REF!,BA$19,FALSE)/(1+$J74))</f>
        <v>#REF!</v>
      </c>
      <c r="BB74" s="159"/>
      <c r="BC74" s="159"/>
      <c r="BD74" s="240" t="str">
        <f t="shared" si="12"/>
        <v>BN</v>
      </c>
      <c r="BE74" s="2"/>
      <c r="BF74" s="2"/>
      <c r="BH74" s="261" t="e">
        <f t="shared" ca="1" si="13"/>
        <v>#REF!</v>
      </c>
      <c r="BI74" s="261" t="e">
        <f>IF(BG74=0,BA74*(1+BF74),VLOOKUP($C74&amp;BI$18,#REF!,BI$19,FALSE)/(1+$J74))</f>
        <v>#REF!</v>
      </c>
      <c r="BL74" s="240" t="str">
        <f t="shared" si="14"/>
        <v>BN</v>
      </c>
      <c r="BM74" s="2"/>
      <c r="BN74" s="2"/>
      <c r="BP74" s="261" t="e">
        <f t="shared" ca="1" si="15"/>
        <v>#REF!</v>
      </c>
      <c r="BQ74" s="261" t="e">
        <f>IF(BO74=0,BI74*(1+BN74),VLOOKUP($C74&amp;BQ$18,#REF!,BQ$19,FALSE)/(1+$J74))</f>
        <v>#REF!</v>
      </c>
    </row>
    <row r="75" spans="2:69" x14ac:dyDescent="0.2">
      <c r="B75" s="240">
        <v>43</v>
      </c>
      <c r="C75" s="240" t="s">
        <v>159</v>
      </c>
      <c r="D75" s="240" t="s">
        <v>160</v>
      </c>
      <c r="E75" s="240">
        <v>2</v>
      </c>
      <c r="F75" s="240" t="str">
        <f>VLOOKUP($C75,TdmTdGrps!$C$31:$G$188,5,FALSE)</f>
        <v>T2</v>
      </c>
      <c r="I75" s="240" t="str">
        <f t="shared" si="2"/>
        <v>CY</v>
      </c>
      <c r="J75" s="2">
        <f>VLOOKUP($C75,'2014DomPost'!$C$31:$AR$166,J$17,FALSE)</f>
        <v>0</v>
      </c>
      <c r="K75" s="2"/>
      <c r="L75" s="273" t="e">
        <f>+DPRates1!#REF!/(1+$J75)</f>
        <v>#REF!</v>
      </c>
      <c r="M75" s="273" t="e">
        <f>+DPRates1!#REF!/(1+$J75)</f>
        <v>#REF!</v>
      </c>
      <c r="N75" s="273"/>
      <c r="O75" s="13"/>
      <c r="P75" s="240" t="str">
        <f t="shared" si="3"/>
        <v>CY</v>
      </c>
      <c r="Q75" s="2"/>
      <c r="R75" s="2"/>
      <c r="T75" s="273" t="e">
        <f>+DPRates2!#REF!/(1+$J75)</f>
        <v>#REF!</v>
      </c>
      <c r="U75" s="273" t="e">
        <f>+DPRates2!#REF!/(1+$J75)</f>
        <v>#REF!</v>
      </c>
      <c r="X75" s="240" t="str">
        <f t="shared" si="4"/>
        <v>CY</v>
      </c>
      <c r="Y75" s="2"/>
      <c r="Z75" s="2"/>
      <c r="AB75" s="261" t="e">
        <f t="shared" ca="1" si="17"/>
        <v>#REF!</v>
      </c>
      <c r="AC75" s="261" t="e">
        <f>IF(AA75=0,U75*(1+Z75),VLOOKUP($C75&amp;AC$18,#REF!,AC$19,FALSE)/(1+$J75))</f>
        <v>#REF!</v>
      </c>
      <c r="AD75" s="258"/>
      <c r="AE75" s="159"/>
      <c r="AF75" s="240" t="str">
        <f t="shared" si="6"/>
        <v>CY</v>
      </c>
      <c r="AG75" s="2"/>
      <c r="AH75" s="2"/>
      <c r="AJ75" s="261" t="e">
        <f t="shared" ca="1" si="7"/>
        <v>#REF!</v>
      </c>
      <c r="AK75" s="261" t="e">
        <f>IF(AI75=0,AC75*(1+AH75),VLOOKUP($C75&amp;AK$18,#REF!,AK$19,FALSE)/(1+$J75))</f>
        <v>#REF!</v>
      </c>
      <c r="AN75" s="240" t="str">
        <f t="shared" si="8"/>
        <v>CY</v>
      </c>
      <c r="AO75" s="2"/>
      <c r="AP75" s="2"/>
      <c r="AR75" s="261" t="e">
        <f t="shared" ca="1" si="9"/>
        <v>#REF!</v>
      </c>
      <c r="AS75" s="261" t="e">
        <f>IF(AQ75=0,AK75*(1+AP75),VLOOKUP($C75&amp;AS$18,#REF!,AS$19,FALSE)/(1+$J75))</f>
        <v>#REF!</v>
      </c>
      <c r="AV75" s="240" t="str">
        <f t="shared" si="10"/>
        <v>CY</v>
      </c>
      <c r="AW75" s="2"/>
      <c r="AX75" s="2"/>
      <c r="AZ75" s="261" t="e">
        <f t="shared" ca="1" si="11"/>
        <v>#REF!</v>
      </c>
      <c r="BA75" s="261" t="e">
        <f>IF(AY75=0,AS75*(1+AX75),VLOOKUP($C75&amp;BA$18,#REF!,BA$19,FALSE)/(1+$J75))</f>
        <v>#REF!</v>
      </c>
      <c r="BB75" s="159"/>
      <c r="BC75" s="159"/>
      <c r="BD75" s="240" t="str">
        <f t="shared" si="12"/>
        <v>CY</v>
      </c>
      <c r="BE75" s="2"/>
      <c r="BF75" s="2"/>
      <c r="BH75" s="261" t="e">
        <f t="shared" ca="1" si="13"/>
        <v>#REF!</v>
      </c>
      <c r="BI75" s="261" t="e">
        <f>IF(BG75=0,BA75*(1+BF75),VLOOKUP($C75&amp;BI$18,#REF!,BI$19,FALSE)/(1+$J75))</f>
        <v>#REF!</v>
      </c>
      <c r="BL75" s="240" t="str">
        <f t="shared" si="14"/>
        <v>CY</v>
      </c>
      <c r="BM75" s="2"/>
      <c r="BN75" s="2"/>
      <c r="BP75" s="261" t="e">
        <f t="shared" ca="1" si="15"/>
        <v>#REF!</v>
      </c>
      <c r="BQ75" s="261" t="e">
        <f>IF(BO75=0,BI75*(1+BN75),VLOOKUP($C75&amp;BQ$18,#REF!,BQ$19,FALSE)/(1+$J75))</f>
        <v>#REF!</v>
      </c>
    </row>
    <row r="76" spans="2:69" s="13" customFormat="1" x14ac:dyDescent="0.2">
      <c r="B76" s="13">
        <v>44</v>
      </c>
      <c r="C76" s="13" t="s">
        <v>161</v>
      </c>
      <c r="D76" s="13" t="s">
        <v>162</v>
      </c>
      <c r="E76" s="13">
        <v>2</v>
      </c>
      <c r="F76" s="13" t="str">
        <f>VLOOKUP($C76,TdmTdGrps!$C$31:$G$188,5,FALSE)</f>
        <v>T2</v>
      </c>
      <c r="I76" s="240" t="str">
        <f t="shared" si="2"/>
        <v>CZ</v>
      </c>
      <c r="J76" s="292">
        <f>VLOOKUP($C76,'2014DomPost'!$C$31:$AR$166,J$17,FALSE)</f>
        <v>0</v>
      </c>
      <c r="K76" s="292"/>
      <c r="L76" s="273" t="e">
        <f>+DPRates1!#REF!/(1+$J76)</f>
        <v>#REF!</v>
      </c>
      <c r="M76" s="273" t="e">
        <f>+DPRates1!#REF!/(1+$J76)</f>
        <v>#REF!</v>
      </c>
      <c r="N76" s="293"/>
      <c r="P76" s="13" t="str">
        <f t="shared" si="3"/>
        <v>CZ</v>
      </c>
      <c r="Q76" s="292"/>
      <c r="R76" s="292"/>
      <c r="T76" s="273" t="e">
        <f>+DPRates2!#REF!/(1+$J76)</f>
        <v>#REF!</v>
      </c>
      <c r="U76" s="273" t="e">
        <f>+DPRates2!#REF!/(1+$J76)</f>
        <v>#REF!</v>
      </c>
      <c r="X76" s="13" t="str">
        <f t="shared" si="4"/>
        <v>CZ</v>
      </c>
      <c r="Y76" s="292"/>
      <c r="Z76" s="292"/>
      <c r="AB76" s="261" t="e">
        <f t="shared" ca="1" si="17"/>
        <v>#REF!</v>
      </c>
      <c r="AC76" s="261" t="e">
        <f>IF(AA76=0,U76*(1+Z76),VLOOKUP($C76&amp;AC$18,#REF!,AC$19,FALSE)/(1+$J76))</f>
        <v>#REF!</v>
      </c>
      <c r="AD76" s="271"/>
      <c r="AE76" s="272"/>
      <c r="AF76" s="13" t="str">
        <f t="shared" si="6"/>
        <v>CZ</v>
      </c>
      <c r="AG76" s="292"/>
      <c r="AH76" s="292"/>
      <c r="AJ76" s="261" t="e">
        <f t="shared" ca="1" si="7"/>
        <v>#REF!</v>
      </c>
      <c r="AK76" s="261" t="e">
        <f>IF(AI76=0,AC76*(1+AH76),VLOOKUP($C76&amp;AK$18,#REF!,AK$19,FALSE)/(1+$J76))</f>
        <v>#REF!</v>
      </c>
      <c r="AN76" s="13" t="str">
        <f t="shared" si="8"/>
        <v>CZ</v>
      </c>
      <c r="AO76" s="292"/>
      <c r="AP76" s="292"/>
      <c r="AR76" s="261" t="e">
        <f t="shared" ca="1" si="9"/>
        <v>#REF!</v>
      </c>
      <c r="AS76" s="261" t="e">
        <f>IF(AQ76=0,AK76*(1+AP76),VLOOKUP($C76&amp;AS$18,#REF!,AS$19,FALSE)/(1+$J76))</f>
        <v>#REF!</v>
      </c>
      <c r="AV76" s="13" t="str">
        <f t="shared" si="10"/>
        <v>CZ</v>
      </c>
      <c r="AW76" s="292"/>
      <c r="AX76" s="292"/>
      <c r="AZ76" s="261" t="e">
        <f t="shared" ca="1" si="11"/>
        <v>#REF!</v>
      </c>
      <c r="BA76" s="261" t="e">
        <f>IF(AY76=0,AS76*(1+AX76),VLOOKUP($C76&amp;BA$18,#REF!,BA$19,FALSE)/(1+$J76))</f>
        <v>#REF!</v>
      </c>
      <c r="BB76" s="272"/>
      <c r="BC76" s="272"/>
      <c r="BD76" s="13" t="str">
        <f t="shared" si="12"/>
        <v>CZ</v>
      </c>
      <c r="BE76" s="292"/>
      <c r="BF76" s="292"/>
      <c r="BH76" s="261" t="e">
        <f t="shared" ca="1" si="13"/>
        <v>#REF!</v>
      </c>
      <c r="BI76" s="261" t="e">
        <f>IF(BG76=0,BA76*(1+BF76),VLOOKUP($C76&amp;BI$18,#REF!,BI$19,FALSE)/(1+$J76))</f>
        <v>#REF!</v>
      </c>
      <c r="BL76" s="13" t="str">
        <f t="shared" si="14"/>
        <v>CZ</v>
      </c>
      <c r="BM76" s="292"/>
      <c r="BN76" s="292"/>
      <c r="BP76" s="261" t="e">
        <f t="shared" ca="1" si="15"/>
        <v>#REF!</v>
      </c>
      <c r="BQ76" s="261" t="e">
        <f>IF(BO76=0,BI76*(1+BN76),VLOOKUP($C76&amp;BQ$18,#REF!,BQ$19,FALSE)/(1+$J76))</f>
        <v>#REF!</v>
      </c>
    </row>
    <row r="77" spans="2:69" x14ac:dyDescent="0.2">
      <c r="B77" s="240">
        <v>45</v>
      </c>
      <c r="C77" s="240" t="s">
        <v>163</v>
      </c>
      <c r="D77" s="240" t="s">
        <v>164</v>
      </c>
      <c r="E77" s="240">
        <v>2</v>
      </c>
      <c r="F77" s="240" t="str">
        <f>VLOOKUP($C77,TdmTdGrps!$C$31:$G$188,5,FALSE)</f>
        <v>T2</v>
      </c>
      <c r="I77" s="240" t="str">
        <f t="shared" si="2"/>
        <v>EE</v>
      </c>
      <c r="J77" s="2">
        <f>VLOOKUP($C77,'2014DomPost'!$C$31:$AR$166,J$17,FALSE)</f>
        <v>0</v>
      </c>
      <c r="K77" s="2"/>
      <c r="L77" s="273" t="e">
        <f>+DPRates1!#REF!/(1+$J77)</f>
        <v>#REF!</v>
      </c>
      <c r="M77" s="273" t="e">
        <f>+DPRates1!#REF!/(1+$J77)</f>
        <v>#REF!</v>
      </c>
      <c r="N77" s="273"/>
      <c r="O77" s="13"/>
      <c r="P77" s="240" t="str">
        <f t="shared" si="3"/>
        <v>EE</v>
      </c>
      <c r="Q77" s="2"/>
      <c r="R77" s="2"/>
      <c r="T77" s="273" t="e">
        <f>+DPRates2!#REF!/(1+$J77)</f>
        <v>#REF!</v>
      </c>
      <c r="U77" s="273" t="e">
        <f>+DPRates2!#REF!/(1+$J77)</f>
        <v>#REF!</v>
      </c>
      <c r="X77" s="240" t="str">
        <f t="shared" si="4"/>
        <v>EE</v>
      </c>
      <c r="Y77" s="2"/>
      <c r="Z77" s="2"/>
      <c r="AB77" s="261" t="e">
        <f t="shared" ca="1" si="17"/>
        <v>#REF!</v>
      </c>
      <c r="AC77" s="261" t="e">
        <f>IF(AA77=0,U77*(1+Z77),VLOOKUP($C77&amp;AC$18,#REF!,AC$19,FALSE)/(1+$J77))</f>
        <v>#REF!</v>
      </c>
      <c r="AD77" s="258"/>
      <c r="AE77" s="159"/>
      <c r="AF77" s="240" t="str">
        <f t="shared" si="6"/>
        <v>EE</v>
      </c>
      <c r="AG77" s="2"/>
      <c r="AH77" s="2"/>
      <c r="AJ77" s="261" t="e">
        <f t="shared" ca="1" si="7"/>
        <v>#REF!</v>
      </c>
      <c r="AK77" s="261" t="e">
        <f>IF(AI77=0,AC77*(1+AH77),VLOOKUP($C77&amp;AK$18,#REF!,AK$19,FALSE)/(1+$J77))</f>
        <v>#REF!</v>
      </c>
      <c r="AN77" s="240" t="str">
        <f t="shared" si="8"/>
        <v>EE</v>
      </c>
      <c r="AO77" s="2"/>
      <c r="AP77" s="2"/>
      <c r="AR77" s="261" t="e">
        <f t="shared" ca="1" si="9"/>
        <v>#REF!</v>
      </c>
      <c r="AS77" s="261" t="e">
        <f>IF(AQ77=0,AK77*(1+AP77),VLOOKUP($C77&amp;AS$18,#REF!,AS$19,FALSE)/(1+$J77))</f>
        <v>#REF!</v>
      </c>
      <c r="AV77" s="240" t="str">
        <f t="shared" si="10"/>
        <v>EE</v>
      </c>
      <c r="AW77" s="2"/>
      <c r="AX77" s="2"/>
      <c r="AZ77" s="261" t="e">
        <f t="shared" ca="1" si="11"/>
        <v>#REF!</v>
      </c>
      <c r="BA77" s="261" t="e">
        <f>IF(AY77=0,AS77*(1+AX77),VLOOKUP($C77&amp;BA$18,#REF!,BA$19,FALSE)/(1+$J77))</f>
        <v>#REF!</v>
      </c>
      <c r="BB77" s="159"/>
      <c r="BC77" s="159"/>
      <c r="BD77" s="240" t="str">
        <f t="shared" si="12"/>
        <v>EE</v>
      </c>
      <c r="BE77" s="2"/>
      <c r="BF77" s="2"/>
      <c r="BH77" s="261" t="e">
        <f t="shared" ca="1" si="13"/>
        <v>#REF!</v>
      </c>
      <c r="BI77" s="261" t="e">
        <f>IF(BG77=0,BA77*(1+BF77),VLOOKUP($C77&amp;BI$18,#REF!,BI$19,FALSE)/(1+$J77))</f>
        <v>#REF!</v>
      </c>
      <c r="BL77" s="240" t="str">
        <f t="shared" si="14"/>
        <v>EE</v>
      </c>
      <c r="BM77" s="2"/>
      <c r="BN77" s="2"/>
      <c r="BP77" s="261" t="e">
        <f t="shared" ca="1" si="15"/>
        <v>#REF!</v>
      </c>
      <c r="BQ77" s="261" t="e">
        <f>IF(BO77=0,BI77*(1+BN77),VLOOKUP($C77&amp;BQ$18,#REF!,BQ$19,FALSE)/(1+$J77))</f>
        <v>#REF!</v>
      </c>
    </row>
    <row r="78" spans="2:69" x14ac:dyDescent="0.2">
      <c r="B78" s="240">
        <v>46</v>
      </c>
      <c r="C78" s="240" t="s">
        <v>165</v>
      </c>
      <c r="D78" s="240" t="s">
        <v>166</v>
      </c>
      <c r="E78" s="240">
        <v>2</v>
      </c>
      <c r="F78" s="240" t="str">
        <f>VLOOKUP($C78,TdmTdGrps!$C$31:$G$188,5,FALSE)</f>
        <v>T2</v>
      </c>
      <c r="I78" s="240" t="str">
        <f t="shared" si="2"/>
        <v>HR</v>
      </c>
      <c r="J78" s="2">
        <f>VLOOKUP($C78,'2014DomPost'!$C$31:$AR$166,J$17,FALSE)</f>
        <v>0</v>
      </c>
      <c r="K78" s="2"/>
      <c r="L78" s="273" t="e">
        <f>+DPRates1!#REF!/(1+$J78)</f>
        <v>#REF!</v>
      </c>
      <c r="M78" s="273" t="e">
        <f>+DPRates1!#REF!/(1+$J78)</f>
        <v>#REF!</v>
      </c>
      <c r="N78" s="273"/>
      <c r="O78" s="13"/>
      <c r="P78" s="240" t="str">
        <f t="shared" si="3"/>
        <v>HR</v>
      </c>
      <c r="Q78" s="2"/>
      <c r="R78" s="2"/>
      <c r="T78" s="273" t="e">
        <f>+DPRates2!#REF!/(1+$J78)</f>
        <v>#REF!</v>
      </c>
      <c r="U78" s="273" t="e">
        <f>+DPRates2!#REF!/(1+$J78)</f>
        <v>#REF!</v>
      </c>
      <c r="X78" s="240" t="str">
        <f t="shared" si="4"/>
        <v>HR</v>
      </c>
      <c r="Y78" s="2"/>
      <c r="Z78" s="2"/>
      <c r="AB78" s="261" t="e">
        <f t="shared" ca="1" si="17"/>
        <v>#REF!</v>
      </c>
      <c r="AC78" s="261" t="e">
        <f>IF(AA78=0,U78*(1+Z78),VLOOKUP($C78&amp;AC$18,#REF!,AC$19,FALSE)/(1+$J78))</f>
        <v>#REF!</v>
      </c>
      <c r="AD78" s="258"/>
      <c r="AE78" s="159"/>
      <c r="AF78" s="240" t="str">
        <f t="shared" si="6"/>
        <v>HR</v>
      </c>
      <c r="AG78" s="2"/>
      <c r="AH78" s="2"/>
      <c r="AJ78" s="261" t="e">
        <f t="shared" ca="1" si="7"/>
        <v>#REF!</v>
      </c>
      <c r="AK78" s="261" t="e">
        <f>IF(AI78=0,AC78*(1+AH78),VLOOKUP($C78&amp;AK$18,#REF!,AK$19,FALSE)/(1+$J78))</f>
        <v>#REF!</v>
      </c>
      <c r="AN78" s="240" t="str">
        <f t="shared" si="8"/>
        <v>HR</v>
      </c>
      <c r="AO78" s="2"/>
      <c r="AP78" s="2"/>
      <c r="AR78" s="261" t="e">
        <f t="shared" ca="1" si="9"/>
        <v>#REF!</v>
      </c>
      <c r="AS78" s="261" t="e">
        <f>IF(AQ78=0,AK78*(1+AP78),VLOOKUP($C78&amp;AS$18,#REF!,AS$19,FALSE)/(1+$J78))</f>
        <v>#REF!</v>
      </c>
      <c r="AV78" s="240" t="str">
        <f t="shared" si="10"/>
        <v>HR</v>
      </c>
      <c r="AW78" s="2"/>
      <c r="AX78" s="2"/>
      <c r="AZ78" s="261" t="e">
        <f t="shared" ca="1" si="11"/>
        <v>#REF!</v>
      </c>
      <c r="BA78" s="261" t="e">
        <f>IF(AY78=0,AS78*(1+AX78),VLOOKUP($C78&amp;BA$18,#REF!,BA$19,FALSE)/(1+$J78))</f>
        <v>#REF!</v>
      </c>
      <c r="BB78" s="159"/>
      <c r="BC78" s="159"/>
      <c r="BD78" s="240" t="str">
        <f t="shared" si="12"/>
        <v>HR</v>
      </c>
      <c r="BE78" s="2"/>
      <c r="BF78" s="2"/>
      <c r="BH78" s="261" t="e">
        <f t="shared" ca="1" si="13"/>
        <v>#REF!</v>
      </c>
      <c r="BI78" s="261" t="e">
        <f>IF(BG78=0,BA78*(1+BF78),VLOOKUP($C78&amp;BI$18,#REF!,BI$19,FALSE)/(1+$J78))</f>
        <v>#REF!</v>
      </c>
      <c r="BL78" s="240" t="str">
        <f t="shared" si="14"/>
        <v>HR</v>
      </c>
      <c r="BM78" s="2"/>
      <c r="BN78" s="2"/>
      <c r="BP78" s="261" t="e">
        <f t="shared" ca="1" si="15"/>
        <v>#REF!</v>
      </c>
      <c r="BQ78" s="261" t="e">
        <f>IF(BO78=0,BI78*(1+BN78),VLOOKUP($C78&amp;BQ$18,#REF!,BQ$19,FALSE)/(1+$J78))</f>
        <v>#REF!</v>
      </c>
    </row>
    <row r="79" spans="2:69" x14ac:dyDescent="0.2">
      <c r="B79" s="240">
        <v>47</v>
      </c>
      <c r="C79" s="240" t="s">
        <v>167</v>
      </c>
      <c r="D79" s="240" t="s">
        <v>168</v>
      </c>
      <c r="E79" s="240">
        <v>2</v>
      </c>
      <c r="F79" s="240" t="str">
        <f>VLOOKUP($C79,TdmTdGrps!$C$31:$G$188,5,FALSE)</f>
        <v>T2</v>
      </c>
      <c r="I79" s="240" t="str">
        <f t="shared" si="2"/>
        <v>HU</v>
      </c>
      <c r="J79" s="2">
        <f>VLOOKUP($C79,'2014DomPost'!$C$31:$AR$166,J$17,FALSE)</f>
        <v>0</v>
      </c>
      <c r="K79" s="2"/>
      <c r="L79" s="273" t="e">
        <f>+DPRates1!#REF!/(1+$J79)</f>
        <v>#REF!</v>
      </c>
      <c r="M79" s="273" t="e">
        <f>+DPRates1!#REF!/(1+$J79)</f>
        <v>#REF!</v>
      </c>
      <c r="N79" s="273"/>
      <c r="O79" s="13"/>
      <c r="P79" s="240" t="str">
        <f t="shared" si="3"/>
        <v>HU</v>
      </c>
      <c r="Q79" s="2"/>
      <c r="R79" s="2"/>
      <c r="T79" s="273" t="e">
        <f>+DPRates2!#REF!/(1+$J79)</f>
        <v>#REF!</v>
      </c>
      <c r="U79" s="273" t="e">
        <f>+DPRates2!#REF!/(1+$J79)</f>
        <v>#REF!</v>
      </c>
      <c r="X79" s="240" t="str">
        <f t="shared" si="4"/>
        <v>HU</v>
      </c>
      <c r="Y79" s="2"/>
      <c r="Z79" s="2"/>
      <c r="AB79" s="261" t="e">
        <f t="shared" ca="1" si="17"/>
        <v>#REF!</v>
      </c>
      <c r="AC79" s="261" t="e">
        <f>IF(AA79=0,U79*(1+Z79),VLOOKUP($C79&amp;AC$18,#REF!,AC$19,FALSE)/(1+$J79))</f>
        <v>#REF!</v>
      </c>
      <c r="AD79" s="258"/>
      <c r="AE79" s="159"/>
      <c r="AF79" s="240" t="str">
        <f t="shared" si="6"/>
        <v>HU</v>
      </c>
      <c r="AG79" s="2"/>
      <c r="AH79" s="2"/>
      <c r="AJ79" s="261" t="e">
        <f t="shared" ca="1" si="7"/>
        <v>#REF!</v>
      </c>
      <c r="AK79" s="261" t="e">
        <f>IF(AI79=0,AC79*(1+AH79),VLOOKUP($C79&amp;AK$18,#REF!,AK$19,FALSE)/(1+$J79))</f>
        <v>#REF!</v>
      </c>
      <c r="AN79" s="240" t="str">
        <f t="shared" si="8"/>
        <v>HU</v>
      </c>
      <c r="AO79" s="2"/>
      <c r="AP79" s="2"/>
      <c r="AR79" s="261" t="e">
        <f t="shared" ca="1" si="9"/>
        <v>#REF!</v>
      </c>
      <c r="AS79" s="261" t="e">
        <f>IF(AQ79=0,AK79*(1+AP79),VLOOKUP($C79&amp;AS$18,#REF!,AS$19,FALSE)/(1+$J79))</f>
        <v>#REF!</v>
      </c>
      <c r="AV79" s="240" t="str">
        <f t="shared" si="10"/>
        <v>HU</v>
      </c>
      <c r="AW79" s="2"/>
      <c r="AX79" s="2"/>
      <c r="AZ79" s="261" t="e">
        <f t="shared" ca="1" si="11"/>
        <v>#REF!</v>
      </c>
      <c r="BA79" s="261" t="e">
        <f>IF(AY79=0,AS79*(1+AX79),VLOOKUP($C79&amp;BA$18,#REF!,BA$19,FALSE)/(1+$J79))</f>
        <v>#REF!</v>
      </c>
      <c r="BB79" s="159"/>
      <c r="BC79" s="159"/>
      <c r="BD79" s="240" t="str">
        <f t="shared" si="12"/>
        <v>HU</v>
      </c>
      <c r="BE79" s="2"/>
      <c r="BF79" s="2"/>
      <c r="BH79" s="261" t="e">
        <f t="shared" ca="1" si="13"/>
        <v>#REF!</v>
      </c>
      <c r="BI79" s="261" t="e">
        <f>IF(BG79=0,BA79*(1+BF79),VLOOKUP($C79&amp;BI$18,#REF!,BI$19,FALSE)/(1+$J79))</f>
        <v>#REF!</v>
      </c>
      <c r="BL79" s="240" t="str">
        <f t="shared" si="14"/>
        <v>HU</v>
      </c>
      <c r="BM79" s="2"/>
      <c r="BN79" s="2"/>
      <c r="BP79" s="261" t="e">
        <f t="shared" ca="1" si="15"/>
        <v>#REF!</v>
      </c>
      <c r="BQ79" s="261" t="e">
        <f>IF(BO79=0,BI79*(1+BN79),VLOOKUP($C79&amp;BQ$18,#REF!,BQ$19,FALSE)/(1+$J79))</f>
        <v>#REF!</v>
      </c>
    </row>
    <row r="80" spans="2:69" x14ac:dyDescent="0.2">
      <c r="B80" s="240">
        <v>48</v>
      </c>
      <c r="C80" s="240" t="s">
        <v>169</v>
      </c>
      <c r="D80" s="240" t="s">
        <v>170</v>
      </c>
      <c r="E80" s="240">
        <v>2</v>
      </c>
      <c r="F80" s="240" t="str">
        <f>VLOOKUP($C80,TdmTdGrps!$C$31:$G$188,5,FALSE)</f>
        <v>T2</v>
      </c>
      <c r="I80" s="240" t="str">
        <f t="shared" si="2"/>
        <v>KR</v>
      </c>
      <c r="J80" s="2">
        <f>VLOOKUP($C80,'2014DomPost'!$C$31:$AR$166,J$17,FALSE)</f>
        <v>0</v>
      </c>
      <c r="K80" s="2"/>
      <c r="L80" s="273" t="e">
        <f>+DPRates1!#REF!/(1+$J80)</f>
        <v>#REF!</v>
      </c>
      <c r="M80" s="273" t="e">
        <f>+DPRates1!#REF!/(1+$J80)</f>
        <v>#REF!</v>
      </c>
      <c r="N80" s="273"/>
      <c r="O80" s="13"/>
      <c r="P80" s="240" t="str">
        <f t="shared" si="3"/>
        <v>KR</v>
      </c>
      <c r="Q80" s="2"/>
      <c r="R80" s="2"/>
      <c r="T80" s="273" t="e">
        <f>+DPRates2!#REF!/(1+$J80)</f>
        <v>#REF!</v>
      </c>
      <c r="U80" s="273" t="e">
        <f>+DPRates2!#REF!/(1+$J80)</f>
        <v>#REF!</v>
      </c>
      <c r="X80" s="240" t="str">
        <f t="shared" si="4"/>
        <v>KR</v>
      </c>
      <c r="Y80" s="2"/>
      <c r="Z80" s="2"/>
      <c r="AB80" s="261" t="e">
        <f t="shared" ca="1" si="17"/>
        <v>#REF!</v>
      </c>
      <c r="AC80" s="261" t="e">
        <f>IF(AA80=0,U80*(1+Z80),VLOOKUP($C80&amp;AC$18,#REF!,AC$19,FALSE)/(1+$J80))</f>
        <v>#REF!</v>
      </c>
      <c r="AD80" s="258"/>
      <c r="AE80" s="159"/>
      <c r="AF80" s="240" t="str">
        <f t="shared" si="6"/>
        <v>KR</v>
      </c>
      <c r="AG80" s="2"/>
      <c r="AH80" s="2"/>
      <c r="AJ80" s="261" t="e">
        <f t="shared" ca="1" si="7"/>
        <v>#REF!</v>
      </c>
      <c r="AK80" s="261" t="e">
        <f>IF(AI80=0,AC80*(1+AH80),VLOOKUP($C80&amp;AK$18,#REF!,AK$19,FALSE)/(1+$J80))</f>
        <v>#REF!</v>
      </c>
      <c r="AN80" s="240" t="str">
        <f t="shared" si="8"/>
        <v>KR</v>
      </c>
      <c r="AO80" s="2"/>
      <c r="AP80" s="2"/>
      <c r="AR80" s="261" t="e">
        <f t="shared" ca="1" si="9"/>
        <v>#REF!</v>
      </c>
      <c r="AS80" s="261" t="e">
        <f>IF(AQ80=0,AK80*(1+AP80),VLOOKUP($C80&amp;AS$18,#REF!,AS$19,FALSE)/(1+$J80))</f>
        <v>#REF!</v>
      </c>
      <c r="AV80" s="240" t="str">
        <f t="shared" si="10"/>
        <v>KR</v>
      </c>
      <c r="AW80" s="2"/>
      <c r="AX80" s="2"/>
      <c r="AZ80" s="261" t="e">
        <f t="shared" ca="1" si="11"/>
        <v>#REF!</v>
      </c>
      <c r="BA80" s="261" t="e">
        <f>IF(AY80=0,AS80*(1+AX80),VLOOKUP($C80&amp;BA$18,#REF!,BA$19,FALSE)/(1+$J80))</f>
        <v>#REF!</v>
      </c>
      <c r="BB80" s="159"/>
      <c r="BC80" s="159"/>
      <c r="BD80" s="240" t="str">
        <f t="shared" si="12"/>
        <v>KR</v>
      </c>
      <c r="BE80" s="2"/>
      <c r="BF80" s="2"/>
      <c r="BH80" s="261" t="e">
        <f t="shared" ca="1" si="13"/>
        <v>#REF!</v>
      </c>
      <c r="BI80" s="261" t="e">
        <f>IF(BG80=0,BA80*(1+BF80),VLOOKUP($C80&amp;BI$18,#REF!,BI$19,FALSE)/(1+$J80))</f>
        <v>#REF!</v>
      </c>
      <c r="BL80" s="240" t="str">
        <f t="shared" si="14"/>
        <v>KR</v>
      </c>
      <c r="BM80" s="2"/>
      <c r="BN80" s="2"/>
      <c r="BP80" s="261" t="e">
        <f t="shared" ca="1" si="15"/>
        <v>#REF!</v>
      </c>
      <c r="BQ80" s="261" t="e">
        <f>IF(BO80=0,BI80*(1+BN80),VLOOKUP($C80&amp;BQ$18,#REF!,BQ$19,FALSE)/(1+$J80))</f>
        <v>#REF!</v>
      </c>
    </row>
    <row r="81" spans="2:69" x14ac:dyDescent="0.2">
      <c r="B81" s="240">
        <v>49</v>
      </c>
      <c r="C81" s="240" t="s">
        <v>171</v>
      </c>
      <c r="D81" s="240" t="s">
        <v>172</v>
      </c>
      <c r="E81" s="240">
        <v>2</v>
      </c>
      <c r="F81" s="240" t="str">
        <f>VLOOKUP($C81,TdmTdGrps!$C$31:$G$188,5,FALSE)</f>
        <v>T2</v>
      </c>
      <c r="I81" s="240" t="str">
        <f t="shared" si="2"/>
        <v>MO</v>
      </c>
      <c r="J81" s="2">
        <f>VLOOKUP($C81,'2014DomPost'!$C$31:$AR$166,J$17,FALSE)</f>
        <v>0</v>
      </c>
      <c r="K81" s="2"/>
      <c r="L81" s="273" t="e">
        <f>+DPRates1!#REF!/(1+$J81)</f>
        <v>#REF!</v>
      </c>
      <c r="M81" s="273" t="e">
        <f>+DPRates1!#REF!/(1+$J81)</f>
        <v>#REF!</v>
      </c>
      <c r="N81" s="273"/>
      <c r="O81" s="13"/>
      <c r="P81" s="240" t="str">
        <f t="shared" si="3"/>
        <v>MO</v>
      </c>
      <c r="Q81" s="2"/>
      <c r="R81" s="2"/>
      <c r="T81" s="273" t="e">
        <f>+DPRates2!#REF!/(1+$J81)</f>
        <v>#REF!</v>
      </c>
      <c r="U81" s="273" t="e">
        <f>+DPRates2!#REF!/(1+$J81)</f>
        <v>#REF!</v>
      </c>
      <c r="X81" s="240" t="str">
        <f t="shared" si="4"/>
        <v>MO</v>
      </c>
      <c r="Y81" s="2"/>
      <c r="Z81" s="2"/>
      <c r="AB81" s="261" t="e">
        <f t="shared" ca="1" si="17"/>
        <v>#REF!</v>
      </c>
      <c r="AC81" s="261" t="e">
        <f>IF(AA81=0,U81*(1+Z81),VLOOKUP($C81&amp;AC$18,#REF!,AC$19,FALSE)/(1+$J81))</f>
        <v>#REF!</v>
      </c>
      <c r="AD81" s="258"/>
      <c r="AE81" s="159"/>
      <c r="AF81" s="240" t="str">
        <f t="shared" si="6"/>
        <v>MO</v>
      </c>
      <c r="AG81" s="2"/>
      <c r="AH81" s="2"/>
      <c r="AJ81" s="261" t="e">
        <f t="shared" ca="1" si="7"/>
        <v>#REF!</v>
      </c>
      <c r="AK81" s="261" t="e">
        <f>IF(AI81=0,AC81*(1+AH81),VLOOKUP($C81&amp;AK$18,#REF!,AK$19,FALSE)/(1+$J81))</f>
        <v>#REF!</v>
      </c>
      <c r="AN81" s="240" t="str">
        <f t="shared" si="8"/>
        <v>MO</v>
      </c>
      <c r="AO81" s="2"/>
      <c r="AP81" s="2"/>
      <c r="AR81" s="261" t="e">
        <f t="shared" ca="1" si="9"/>
        <v>#REF!</v>
      </c>
      <c r="AS81" s="261" t="e">
        <f>IF(AQ81=0,AK81*(1+AP81),VLOOKUP($C81&amp;AS$18,#REF!,AS$19,FALSE)/(1+$J81))</f>
        <v>#REF!</v>
      </c>
      <c r="AV81" s="240" t="str">
        <f t="shared" si="10"/>
        <v>MO</v>
      </c>
      <c r="AW81" s="2"/>
      <c r="AX81" s="2"/>
      <c r="AZ81" s="261" t="e">
        <f t="shared" ca="1" si="11"/>
        <v>#REF!</v>
      </c>
      <c r="BA81" s="261" t="e">
        <f>IF(AY81=0,AS81*(1+AX81),VLOOKUP($C81&amp;BA$18,#REF!,BA$19,FALSE)/(1+$J81))</f>
        <v>#REF!</v>
      </c>
      <c r="BB81" s="159"/>
      <c r="BC81" s="159"/>
      <c r="BD81" s="240" t="str">
        <f t="shared" si="12"/>
        <v>MO</v>
      </c>
      <c r="BE81" s="2"/>
      <c r="BF81" s="2"/>
      <c r="BH81" s="261" t="e">
        <f t="shared" ca="1" si="13"/>
        <v>#REF!</v>
      </c>
      <c r="BI81" s="261" t="e">
        <f>IF(BG81=0,BA81*(1+BF81),VLOOKUP($C81&amp;BI$18,#REF!,BI$19,FALSE)/(1+$J81))</f>
        <v>#REF!</v>
      </c>
      <c r="BL81" s="240" t="str">
        <f t="shared" si="14"/>
        <v>MO</v>
      </c>
      <c r="BM81" s="2"/>
      <c r="BN81" s="2"/>
      <c r="BP81" s="261" t="e">
        <f t="shared" ca="1" si="15"/>
        <v>#REF!</v>
      </c>
      <c r="BQ81" s="261" t="e">
        <f>IF(BO81=0,BI81*(1+BN81),VLOOKUP($C81&amp;BQ$18,#REF!,BQ$19,FALSE)/(1+$J81))</f>
        <v>#REF!</v>
      </c>
    </row>
    <row r="82" spans="2:69" x14ac:dyDescent="0.2">
      <c r="B82" s="240">
        <v>50</v>
      </c>
      <c r="C82" s="240" t="s">
        <v>173</v>
      </c>
      <c r="D82" s="240" t="s">
        <v>174</v>
      </c>
      <c r="E82" s="240">
        <v>2</v>
      </c>
      <c r="F82" s="240" t="str">
        <f>VLOOKUP($C82,TdmTdGrps!$C$31:$G$188,5,FALSE)</f>
        <v>T2</v>
      </c>
      <c r="I82" s="240" t="str">
        <f t="shared" si="2"/>
        <v>MT</v>
      </c>
      <c r="J82" s="2">
        <f>VLOOKUP($C82,'2014DomPost'!$C$31:$AR$166,J$17,FALSE)</f>
        <v>0</v>
      </c>
      <c r="K82" s="2"/>
      <c r="L82" s="273" t="e">
        <f>+DPRates1!#REF!/(1+$J82)</f>
        <v>#REF!</v>
      </c>
      <c r="M82" s="273" t="e">
        <f>+DPRates1!#REF!/(1+$J82)</f>
        <v>#REF!</v>
      </c>
      <c r="N82" s="273"/>
      <c r="O82" s="13"/>
      <c r="P82" s="240" t="str">
        <f t="shared" si="3"/>
        <v>MT</v>
      </c>
      <c r="Q82" s="2"/>
      <c r="R82" s="2"/>
      <c r="T82" s="273" t="e">
        <f>+DPRates2!#REF!/(1+$J82)</f>
        <v>#REF!</v>
      </c>
      <c r="U82" s="273" t="e">
        <f>+DPRates2!#REF!/(1+$J82)</f>
        <v>#REF!</v>
      </c>
      <c r="X82" s="240" t="str">
        <f t="shared" si="4"/>
        <v>MT</v>
      </c>
      <c r="Y82" s="2"/>
      <c r="Z82" s="2"/>
      <c r="AB82" s="261" t="e">
        <f t="shared" ca="1" si="17"/>
        <v>#REF!</v>
      </c>
      <c r="AC82" s="261" t="e">
        <f>IF(AA82=0,U82*(1+Z82),VLOOKUP($C82&amp;AC$18,#REF!,AC$19,FALSE)/(1+$J82))</f>
        <v>#REF!</v>
      </c>
      <c r="AD82" s="258"/>
      <c r="AE82" s="159"/>
      <c r="AF82" s="240" t="str">
        <f t="shared" si="6"/>
        <v>MT</v>
      </c>
      <c r="AG82" s="2"/>
      <c r="AH82" s="2"/>
      <c r="AJ82" s="261" t="e">
        <f t="shared" ca="1" si="7"/>
        <v>#REF!</v>
      </c>
      <c r="AK82" s="261" t="e">
        <f>IF(AI82=0,AC82*(1+AH82),VLOOKUP($C82&amp;AK$18,#REF!,AK$19,FALSE)/(1+$J82))</f>
        <v>#REF!</v>
      </c>
      <c r="AN82" s="240" t="str">
        <f t="shared" si="8"/>
        <v>MT</v>
      </c>
      <c r="AO82" s="2"/>
      <c r="AP82" s="2"/>
      <c r="AR82" s="261" t="e">
        <f t="shared" ca="1" si="9"/>
        <v>#REF!</v>
      </c>
      <c r="AS82" s="261" t="e">
        <f>IF(AQ82=0,AK82*(1+AP82),VLOOKUP($C82&amp;AS$18,#REF!,AS$19,FALSE)/(1+$J82))</f>
        <v>#REF!</v>
      </c>
      <c r="AV82" s="240" t="str">
        <f t="shared" si="10"/>
        <v>MT</v>
      </c>
      <c r="AW82" s="2"/>
      <c r="AX82" s="2"/>
      <c r="AZ82" s="261" t="e">
        <f t="shared" ca="1" si="11"/>
        <v>#REF!</v>
      </c>
      <c r="BA82" s="261" t="e">
        <f>IF(AY82=0,AS82*(1+AX82),VLOOKUP($C82&amp;BA$18,#REF!,BA$19,FALSE)/(1+$J82))</f>
        <v>#REF!</v>
      </c>
      <c r="BB82" s="159"/>
      <c r="BC82" s="159"/>
      <c r="BD82" s="240" t="str">
        <f t="shared" si="12"/>
        <v>MT</v>
      </c>
      <c r="BE82" s="2"/>
      <c r="BF82" s="2"/>
      <c r="BH82" s="261" t="e">
        <f t="shared" ca="1" si="13"/>
        <v>#REF!</v>
      </c>
      <c r="BI82" s="261" t="e">
        <f>IF(BG82=0,BA82*(1+BF82),VLOOKUP($C82&amp;BI$18,#REF!,BI$19,FALSE)/(1+$J82))</f>
        <v>#REF!</v>
      </c>
      <c r="BL82" s="240" t="str">
        <f t="shared" si="14"/>
        <v>MT</v>
      </c>
      <c r="BM82" s="2"/>
      <c r="BN82" s="2"/>
      <c r="BP82" s="261" t="e">
        <f t="shared" ca="1" si="15"/>
        <v>#REF!</v>
      </c>
      <c r="BQ82" s="261" t="e">
        <f>IF(BO82=0,BI82*(1+BN82),VLOOKUP($C82&amp;BQ$18,#REF!,BQ$19,FALSE)/(1+$J82))</f>
        <v>#REF!</v>
      </c>
    </row>
    <row r="83" spans="2:69" x14ac:dyDescent="0.2">
      <c r="B83" s="240">
        <v>51</v>
      </c>
      <c r="C83" s="240" t="s">
        <v>175</v>
      </c>
      <c r="D83" s="240" t="s">
        <v>176</v>
      </c>
      <c r="E83" s="240">
        <v>2</v>
      </c>
      <c r="F83" s="240" t="str">
        <f>VLOOKUP($C83,TdmTdGrps!$C$31:$G$188,5,FALSE)</f>
        <v>T2</v>
      </c>
      <c r="I83" s="240" t="str">
        <f t="shared" si="2"/>
        <v>PL</v>
      </c>
      <c r="J83" s="2">
        <f>VLOOKUP($C83,'2014DomPost'!$C$31:$AR$166,J$17,FALSE)</f>
        <v>0</v>
      </c>
      <c r="K83" s="2"/>
      <c r="L83" s="273" t="e">
        <f>+DPRates1!#REF!/(1+$J83)</f>
        <v>#REF!</v>
      </c>
      <c r="M83" s="273" t="e">
        <f>+DPRates1!#REF!/(1+$J83)</f>
        <v>#REF!</v>
      </c>
      <c r="N83" s="273"/>
      <c r="O83" s="13"/>
      <c r="P83" s="240" t="str">
        <f t="shared" si="3"/>
        <v>PL</v>
      </c>
      <c r="Q83" s="2"/>
      <c r="R83" s="2"/>
      <c r="T83" s="273" t="e">
        <f>+DPRates2!#REF!/(1+$J83)</f>
        <v>#REF!</v>
      </c>
      <c r="U83" s="273" t="e">
        <f>+DPRates2!#REF!/(1+$J83)</f>
        <v>#REF!</v>
      </c>
      <c r="X83" s="240" t="str">
        <f t="shared" si="4"/>
        <v>PL</v>
      </c>
      <c r="Y83" s="2"/>
      <c r="Z83" s="2"/>
      <c r="AB83" s="261" t="e">
        <f t="shared" ca="1" si="17"/>
        <v>#REF!</v>
      </c>
      <c r="AC83" s="261" t="e">
        <f>IF(AA83=0,U83*(1+Z83),VLOOKUP($C83&amp;AC$18,#REF!,AC$19,FALSE)/(1+$J83))</f>
        <v>#REF!</v>
      </c>
      <c r="AD83" s="258"/>
      <c r="AE83" s="159"/>
      <c r="AF83" s="240" t="str">
        <f t="shared" si="6"/>
        <v>PL</v>
      </c>
      <c r="AG83" s="2"/>
      <c r="AH83" s="2"/>
      <c r="AJ83" s="261" t="e">
        <f t="shared" ca="1" si="7"/>
        <v>#REF!</v>
      </c>
      <c r="AK83" s="261" t="e">
        <f>IF(AI83=0,AC83*(1+AH83),VLOOKUP($C83&amp;AK$18,#REF!,AK$19,FALSE)/(1+$J83))</f>
        <v>#REF!</v>
      </c>
      <c r="AN83" s="240" t="str">
        <f t="shared" si="8"/>
        <v>PL</v>
      </c>
      <c r="AO83" s="2"/>
      <c r="AP83" s="2"/>
      <c r="AR83" s="261" t="e">
        <f t="shared" ca="1" si="9"/>
        <v>#REF!</v>
      </c>
      <c r="AS83" s="261" t="e">
        <f>IF(AQ83=0,AK83*(1+AP83),VLOOKUP($C83&amp;AS$18,#REF!,AS$19,FALSE)/(1+$J83))</f>
        <v>#REF!</v>
      </c>
      <c r="AV83" s="240" t="str">
        <f t="shared" si="10"/>
        <v>PL</v>
      </c>
      <c r="AW83" s="2"/>
      <c r="AX83" s="2"/>
      <c r="AZ83" s="261" t="e">
        <f t="shared" ca="1" si="11"/>
        <v>#REF!</v>
      </c>
      <c r="BA83" s="261" t="e">
        <f>IF(AY83=0,AS83*(1+AX83),VLOOKUP($C83&amp;BA$18,#REF!,BA$19,FALSE)/(1+$J83))</f>
        <v>#REF!</v>
      </c>
      <c r="BB83" s="159"/>
      <c r="BC83" s="159"/>
      <c r="BD83" s="240" t="str">
        <f t="shared" si="12"/>
        <v>PL</v>
      </c>
      <c r="BE83" s="2"/>
      <c r="BF83" s="2"/>
      <c r="BH83" s="261" t="e">
        <f t="shared" ca="1" si="13"/>
        <v>#REF!</v>
      </c>
      <c r="BI83" s="261" t="e">
        <f>IF(BG83=0,BA83*(1+BF83),VLOOKUP($C83&amp;BI$18,#REF!,BI$19,FALSE)/(1+$J83))</f>
        <v>#REF!</v>
      </c>
      <c r="BL83" s="240" t="str">
        <f t="shared" si="14"/>
        <v>PL</v>
      </c>
      <c r="BM83" s="2"/>
      <c r="BN83" s="2"/>
      <c r="BP83" s="261" t="e">
        <f t="shared" ca="1" si="15"/>
        <v>#REF!</v>
      </c>
      <c r="BQ83" s="261" t="e">
        <f>IF(BO83=0,BI83*(1+BN83),VLOOKUP($C83&amp;BQ$18,#REF!,BQ$19,FALSE)/(1+$J83))</f>
        <v>#REF!</v>
      </c>
    </row>
    <row r="84" spans="2:69" x14ac:dyDescent="0.2">
      <c r="B84" s="240">
        <v>52</v>
      </c>
      <c r="C84" s="240" t="s">
        <v>177</v>
      </c>
      <c r="D84" s="240" t="s">
        <v>178</v>
      </c>
      <c r="E84" s="240">
        <v>2</v>
      </c>
      <c r="F84" s="240" t="str">
        <f>VLOOKUP($C84,TdmTdGrps!$C$31:$G$188,5,FALSE)</f>
        <v>T2</v>
      </c>
      <c r="I84" s="240" t="str">
        <f t="shared" si="2"/>
        <v>SK</v>
      </c>
      <c r="J84" s="2">
        <f>VLOOKUP($C84,'2014DomPost'!$C$31:$AR$166,J$17,FALSE)</f>
        <v>0</v>
      </c>
      <c r="K84" s="2"/>
      <c r="L84" s="273" t="e">
        <f>+DPRates1!#REF!/(1+$J84)</f>
        <v>#REF!</v>
      </c>
      <c r="M84" s="273" t="e">
        <f>+DPRates1!#REF!/(1+$J84)</f>
        <v>#REF!</v>
      </c>
      <c r="N84" s="273"/>
      <c r="O84" s="13"/>
      <c r="P84" s="240" t="str">
        <f t="shared" si="3"/>
        <v>SK</v>
      </c>
      <c r="Q84" s="2"/>
      <c r="R84" s="2"/>
      <c r="T84" s="273" t="e">
        <f>+DPRates2!#REF!/(1+$J84)</f>
        <v>#REF!</v>
      </c>
      <c r="U84" s="273" t="e">
        <f>+DPRates2!#REF!/(1+$J84)</f>
        <v>#REF!</v>
      </c>
      <c r="X84" s="240" t="str">
        <f t="shared" si="4"/>
        <v>SK</v>
      </c>
      <c r="Y84" s="2"/>
      <c r="Z84" s="2"/>
      <c r="AB84" s="261" t="e">
        <f t="shared" ca="1" si="17"/>
        <v>#REF!</v>
      </c>
      <c r="AC84" s="261" t="e">
        <f>IF(AA84=0,U84*(1+Z84),VLOOKUP($C84&amp;AC$18,#REF!,AC$19,FALSE)/(1+$J84))</f>
        <v>#REF!</v>
      </c>
      <c r="AD84" s="258"/>
      <c r="AE84" s="159"/>
      <c r="AF84" s="240" t="str">
        <f t="shared" si="6"/>
        <v>SK</v>
      </c>
      <c r="AG84" s="2"/>
      <c r="AH84" s="2"/>
      <c r="AJ84" s="261" t="e">
        <f t="shared" ca="1" si="7"/>
        <v>#REF!</v>
      </c>
      <c r="AK84" s="261" t="e">
        <f>IF(AI84=0,AC84*(1+AH84),VLOOKUP($C84&amp;AK$18,#REF!,AK$19,FALSE)/(1+$J84))</f>
        <v>#REF!</v>
      </c>
      <c r="AN84" s="240" t="str">
        <f t="shared" si="8"/>
        <v>SK</v>
      </c>
      <c r="AO84" s="2"/>
      <c r="AP84" s="2"/>
      <c r="AR84" s="261" t="e">
        <f t="shared" ca="1" si="9"/>
        <v>#REF!</v>
      </c>
      <c r="AS84" s="261" t="e">
        <f>IF(AQ84=0,AK84*(1+AP84),VLOOKUP($C84&amp;AS$18,#REF!,AS$19,FALSE)/(1+$J84))</f>
        <v>#REF!</v>
      </c>
      <c r="AV84" s="240" t="str">
        <f t="shared" si="10"/>
        <v>SK</v>
      </c>
      <c r="AW84" s="2"/>
      <c r="AX84" s="2"/>
      <c r="AZ84" s="261" t="e">
        <f t="shared" ca="1" si="11"/>
        <v>#REF!</v>
      </c>
      <c r="BA84" s="261" t="e">
        <f>IF(AY84=0,AS84*(1+AX84),VLOOKUP($C84&amp;BA$18,#REF!,BA$19,FALSE)/(1+$J84))</f>
        <v>#REF!</v>
      </c>
      <c r="BB84" s="159"/>
      <c r="BC84" s="159"/>
      <c r="BD84" s="240" t="str">
        <f t="shared" si="12"/>
        <v>SK</v>
      </c>
      <c r="BE84" s="2"/>
      <c r="BF84" s="2"/>
      <c r="BH84" s="261" t="e">
        <f t="shared" ca="1" si="13"/>
        <v>#REF!</v>
      </c>
      <c r="BI84" s="261" t="e">
        <f>IF(BG84=0,BA84*(1+BF84),VLOOKUP($C84&amp;BI$18,#REF!,BI$19,FALSE)/(1+$J84))</f>
        <v>#REF!</v>
      </c>
      <c r="BL84" s="240" t="str">
        <f t="shared" si="14"/>
        <v>SK</v>
      </c>
      <c r="BM84" s="2"/>
      <c r="BN84" s="2"/>
      <c r="BP84" s="261" t="e">
        <f t="shared" ca="1" si="15"/>
        <v>#REF!</v>
      </c>
      <c r="BQ84" s="261" t="e">
        <f>IF(BO84=0,BI84*(1+BN84),VLOOKUP($C84&amp;BQ$18,#REF!,BQ$19,FALSE)/(1+$J84))</f>
        <v>#REF!</v>
      </c>
    </row>
    <row r="85" spans="2:69" x14ac:dyDescent="0.2">
      <c r="B85" s="240">
        <v>53</v>
      </c>
      <c r="C85" s="240" t="s">
        <v>179</v>
      </c>
      <c r="D85" s="240" t="s">
        <v>180</v>
      </c>
      <c r="E85" s="240">
        <v>2</v>
      </c>
      <c r="F85" s="240" t="str">
        <f>VLOOKUP($C85,TdmTdGrps!$C$31:$G$188,5,FALSE)</f>
        <v>T2</v>
      </c>
      <c r="I85" s="240" t="str">
        <f t="shared" si="2"/>
        <v>TT</v>
      </c>
      <c r="J85" s="2">
        <f>VLOOKUP($C85,'2014DomPost'!$C$31:$AR$166,J$17,FALSE)</f>
        <v>0</v>
      </c>
      <c r="K85" s="2"/>
      <c r="L85" s="273" t="e">
        <f>+DPRates1!#REF!/(1+$J85)</f>
        <v>#REF!</v>
      </c>
      <c r="M85" s="273" t="e">
        <f>+DPRates1!#REF!/(1+$J85)</f>
        <v>#REF!</v>
      </c>
      <c r="N85" s="273"/>
      <c r="O85" s="13"/>
      <c r="P85" s="240" t="str">
        <f t="shared" si="3"/>
        <v>TT</v>
      </c>
      <c r="Q85" s="2"/>
      <c r="R85" s="2"/>
      <c r="T85" s="273" t="e">
        <f>+DPRates2!#REF!/(1+$J85)</f>
        <v>#REF!</v>
      </c>
      <c r="U85" s="273" t="e">
        <f>+DPRates2!#REF!/(1+$J85)</f>
        <v>#REF!</v>
      </c>
      <c r="X85" s="240" t="str">
        <f t="shared" si="4"/>
        <v>TT</v>
      </c>
      <c r="Y85" s="2"/>
      <c r="Z85" s="2"/>
      <c r="AB85" s="261" t="e">
        <f t="shared" ca="1" si="17"/>
        <v>#REF!</v>
      </c>
      <c r="AC85" s="261" t="e">
        <f>IF(AA85=0,U85*(1+Z85),VLOOKUP($C85&amp;AC$18,#REF!,AC$19,FALSE)/(1+$J85))</f>
        <v>#REF!</v>
      </c>
      <c r="AD85" s="258"/>
      <c r="AE85" s="159"/>
      <c r="AF85" s="240" t="str">
        <f t="shared" si="6"/>
        <v>TT</v>
      </c>
      <c r="AG85" s="2"/>
      <c r="AH85" s="2"/>
      <c r="AJ85" s="261" t="e">
        <f t="shared" ca="1" si="7"/>
        <v>#REF!</v>
      </c>
      <c r="AK85" s="261" t="e">
        <f>IF(AI85=0,AC85*(1+AH85),VLOOKUP($C85&amp;AK$18,#REF!,AK$19,FALSE)/(1+$J85))</f>
        <v>#REF!</v>
      </c>
      <c r="AN85" s="240" t="str">
        <f t="shared" si="8"/>
        <v>TT</v>
      </c>
      <c r="AO85" s="2"/>
      <c r="AP85" s="2"/>
      <c r="AR85" s="261" t="e">
        <f t="shared" ca="1" si="9"/>
        <v>#REF!</v>
      </c>
      <c r="AS85" s="261" t="e">
        <f>IF(AQ85=0,AK85*(1+AP85),VLOOKUP($C85&amp;AS$18,#REF!,AS$19,FALSE)/(1+$J85))</f>
        <v>#REF!</v>
      </c>
      <c r="AV85" s="240" t="str">
        <f t="shared" si="10"/>
        <v>TT</v>
      </c>
      <c r="AW85" s="2"/>
      <c r="AX85" s="2"/>
      <c r="AZ85" s="261" t="e">
        <f t="shared" ca="1" si="11"/>
        <v>#REF!</v>
      </c>
      <c r="BA85" s="261" t="e">
        <f>IF(AY85=0,AS85*(1+AX85),VLOOKUP($C85&amp;BA$18,#REF!,BA$19,FALSE)/(1+$J85))</f>
        <v>#REF!</v>
      </c>
      <c r="BB85" s="159"/>
      <c r="BC85" s="159"/>
      <c r="BD85" s="240" t="str">
        <f t="shared" si="12"/>
        <v>TT</v>
      </c>
      <c r="BE85" s="2"/>
      <c r="BF85" s="2"/>
      <c r="BH85" s="261" t="e">
        <f t="shared" ca="1" si="13"/>
        <v>#REF!</v>
      </c>
      <c r="BI85" s="261" t="e">
        <f>IF(BG85=0,BA85*(1+BF85),VLOOKUP($C85&amp;BI$18,#REF!,BI$19,FALSE)/(1+$J85))</f>
        <v>#REF!</v>
      </c>
      <c r="BL85" s="240" t="str">
        <f t="shared" si="14"/>
        <v>TT</v>
      </c>
      <c r="BM85" s="2"/>
      <c r="BN85" s="2"/>
      <c r="BP85" s="261" t="e">
        <f t="shared" ca="1" si="15"/>
        <v>#REF!</v>
      </c>
      <c r="BQ85" s="261" t="e">
        <f>IF(BO85=0,BI85*(1+BN85),VLOOKUP($C85&amp;BQ$18,#REF!,BQ$19,FALSE)/(1+$J85))</f>
        <v>#REF!</v>
      </c>
    </row>
    <row r="86" spans="2:69" x14ac:dyDescent="0.2">
      <c r="B86" s="240">
        <v>54</v>
      </c>
      <c r="C86" s="240" t="s">
        <v>181</v>
      </c>
      <c r="D86" s="240" t="s">
        <v>182</v>
      </c>
      <c r="E86" s="240">
        <v>3</v>
      </c>
      <c r="F86" s="240" t="str">
        <f>VLOOKUP($C86,TdmTdGrps!$C$31:$G$188,5,FALSE)</f>
        <v>T3</v>
      </c>
      <c r="I86" s="240" t="str">
        <f t="shared" si="2"/>
        <v>AR</v>
      </c>
      <c r="J86" s="2">
        <f>VLOOKUP($C86,'2014DomPost'!$C$31:$AR$166,J$17,FALSE)</f>
        <v>0</v>
      </c>
      <c r="K86" s="2"/>
      <c r="L86" s="273" t="e">
        <f>+DPRates1!#REF!/(1+$J86)</f>
        <v>#REF!</v>
      </c>
      <c r="M86" s="273" t="e">
        <f>+DPRates1!#REF!/(1+$J86)</f>
        <v>#REF!</v>
      </c>
      <c r="N86" s="273"/>
      <c r="O86" s="13"/>
      <c r="P86" s="240" t="str">
        <f t="shared" si="3"/>
        <v>AR</v>
      </c>
      <c r="Q86" s="2"/>
      <c r="R86" s="2"/>
      <c r="T86" s="273" t="e">
        <f>+DPRates2!#REF!/(1+$J86)</f>
        <v>#REF!</v>
      </c>
      <c r="U86" s="273" t="e">
        <f>+DPRates2!#REF!/(1+$J86)</f>
        <v>#REF!</v>
      </c>
      <c r="X86" s="240" t="str">
        <f t="shared" si="4"/>
        <v>AR</v>
      </c>
      <c r="Y86" s="2"/>
      <c r="Z86" s="2"/>
      <c r="AB86" s="261" t="e">
        <f t="shared" ca="1" si="17"/>
        <v>#REF!</v>
      </c>
      <c r="AC86" s="261" t="e">
        <f>IF(AA86=0,U86*(1+Z86),VLOOKUP($C86&amp;AC$18,#REF!,AC$19,FALSE)/(1+$J86))</f>
        <v>#REF!</v>
      </c>
      <c r="AD86" s="258"/>
      <c r="AE86" s="159"/>
      <c r="AF86" s="240" t="str">
        <f t="shared" si="6"/>
        <v>AR</v>
      </c>
      <c r="AG86" s="2"/>
      <c r="AH86" s="2"/>
      <c r="AJ86" s="261" t="e">
        <f t="shared" ca="1" si="7"/>
        <v>#REF!</v>
      </c>
      <c r="AK86" s="261" t="e">
        <f>IF(AI86=0,AC86*(1+AH86),VLOOKUP($C86&amp;AK$18,#REF!,AK$19,FALSE)/(1+$J86))</f>
        <v>#REF!</v>
      </c>
      <c r="AN86" s="240" t="str">
        <f t="shared" si="8"/>
        <v>AR</v>
      </c>
      <c r="AO86" s="2"/>
      <c r="AP86" s="2"/>
      <c r="AR86" s="261" t="e">
        <f t="shared" ca="1" si="9"/>
        <v>#REF!</v>
      </c>
      <c r="AS86" s="261" t="e">
        <f>IF(AQ86=0,AK86*(1+AP86),VLOOKUP($C86&amp;AS$18,#REF!,AS$19,FALSE)/(1+$J86))</f>
        <v>#REF!</v>
      </c>
      <c r="AV86" s="240" t="str">
        <f t="shared" si="10"/>
        <v>AR</v>
      </c>
      <c r="AW86" s="2"/>
      <c r="AX86" s="2"/>
      <c r="AZ86" s="261" t="e">
        <f t="shared" ca="1" si="11"/>
        <v>#REF!</v>
      </c>
      <c r="BA86" s="261" t="e">
        <f>IF(AY86=0,AS86*(1+AX86),VLOOKUP($C86&amp;BA$18,#REF!,BA$19,FALSE)/(1+$J86))</f>
        <v>#REF!</v>
      </c>
      <c r="BB86" s="159"/>
      <c r="BC86" s="159"/>
      <c r="BD86" s="240" t="str">
        <f t="shared" si="12"/>
        <v>AR</v>
      </c>
      <c r="BE86" s="2"/>
      <c r="BF86" s="2"/>
      <c r="BH86" s="261" t="e">
        <f t="shared" ca="1" si="13"/>
        <v>#REF!</v>
      </c>
      <c r="BI86" s="261" t="e">
        <f>IF(BG86=0,BA86*(1+BF86),VLOOKUP($C86&amp;BI$18,#REF!,BI$19,FALSE)/(1+$J86))</f>
        <v>#REF!</v>
      </c>
      <c r="BL86" s="240" t="str">
        <f t="shared" si="14"/>
        <v>AR</v>
      </c>
      <c r="BM86" s="2"/>
      <c r="BN86" s="2"/>
      <c r="BP86" s="261" t="e">
        <f t="shared" ca="1" si="15"/>
        <v>#REF!</v>
      </c>
      <c r="BQ86" s="261" t="e">
        <f>IF(BO86=0,BI86*(1+BN86),VLOOKUP($C86&amp;BQ$18,#REF!,BQ$19,FALSE)/(1+$J86))</f>
        <v>#REF!</v>
      </c>
    </row>
    <row r="87" spans="2:69" x14ac:dyDescent="0.2">
      <c r="B87" s="240">
        <v>55</v>
      </c>
      <c r="C87" s="240" t="s">
        <v>183</v>
      </c>
      <c r="D87" s="240" t="s">
        <v>184</v>
      </c>
      <c r="E87" s="240">
        <v>3</v>
      </c>
      <c r="F87" s="240" t="str">
        <f>VLOOKUP($C87,TdmTdGrps!$C$31:$G$188,5,FALSE)</f>
        <v>T3</v>
      </c>
      <c r="I87" s="240" t="str">
        <f t="shared" si="2"/>
        <v>BA</v>
      </c>
      <c r="J87" s="2">
        <f>VLOOKUP($C87,'2014DomPost'!$C$31:$AR$166,J$17,FALSE)</f>
        <v>0</v>
      </c>
      <c r="K87" s="2"/>
      <c r="L87" s="273" t="e">
        <f>+DPRates1!#REF!/(1+$J87)</f>
        <v>#REF!</v>
      </c>
      <c r="M87" s="273" t="e">
        <f>+DPRates1!#REF!/(1+$J87)</f>
        <v>#REF!</v>
      </c>
      <c r="N87" s="273"/>
      <c r="O87" s="13"/>
      <c r="P87" s="240" t="str">
        <f t="shared" si="3"/>
        <v>BA</v>
      </c>
      <c r="Q87" s="2"/>
      <c r="R87" s="2"/>
      <c r="T87" s="273" t="e">
        <f>+DPRates2!#REF!/(1+$J87)</f>
        <v>#REF!</v>
      </c>
      <c r="U87" s="273" t="e">
        <f>+DPRates2!#REF!/(1+$J87)</f>
        <v>#REF!</v>
      </c>
      <c r="X87" s="240" t="str">
        <f t="shared" si="4"/>
        <v>BA</v>
      </c>
      <c r="Y87" s="2"/>
      <c r="Z87" s="2"/>
      <c r="AB87" s="261" t="e">
        <f t="shared" ca="1" si="17"/>
        <v>#REF!</v>
      </c>
      <c r="AC87" s="261" t="e">
        <f>IF(AA87=0,U87*(1+Z87),VLOOKUP($C87&amp;AC$18,#REF!,AC$19,FALSE)/(1+$J87))</f>
        <v>#REF!</v>
      </c>
      <c r="AD87" s="258"/>
      <c r="AE87" s="159"/>
      <c r="AF87" s="240" t="str">
        <f t="shared" si="6"/>
        <v>BA</v>
      </c>
      <c r="AG87" s="2"/>
      <c r="AH87" s="2"/>
      <c r="AJ87" s="261" t="e">
        <f t="shared" ca="1" si="7"/>
        <v>#REF!</v>
      </c>
      <c r="AK87" s="261" t="e">
        <f>IF(AI87=0,AC87*(1+AH87),VLOOKUP($C87&amp;AK$18,#REF!,AK$19,FALSE)/(1+$J87))</f>
        <v>#REF!</v>
      </c>
      <c r="AN87" s="240" t="str">
        <f t="shared" si="8"/>
        <v>BA</v>
      </c>
      <c r="AO87" s="2"/>
      <c r="AP87" s="2"/>
      <c r="AR87" s="261" t="e">
        <f t="shared" ca="1" si="9"/>
        <v>#REF!</v>
      </c>
      <c r="AS87" s="261" t="e">
        <f>IF(AQ87=0,AK87*(1+AP87),VLOOKUP($C87&amp;AS$18,#REF!,AS$19,FALSE)/(1+$J87))</f>
        <v>#REF!</v>
      </c>
      <c r="AV87" s="240" t="str">
        <f t="shared" si="10"/>
        <v>BA</v>
      </c>
      <c r="AW87" s="2"/>
      <c r="AX87" s="2"/>
      <c r="AZ87" s="261" t="e">
        <f t="shared" ca="1" si="11"/>
        <v>#REF!</v>
      </c>
      <c r="BA87" s="261" t="e">
        <f>IF(AY87=0,AS87*(1+AX87),VLOOKUP($C87&amp;BA$18,#REF!,BA$19,FALSE)/(1+$J87))</f>
        <v>#REF!</v>
      </c>
      <c r="BB87" s="159"/>
      <c r="BC87" s="159"/>
      <c r="BD87" s="240" t="str">
        <f t="shared" si="12"/>
        <v>BA</v>
      </c>
      <c r="BE87" s="2"/>
      <c r="BF87" s="2"/>
      <c r="BH87" s="261" t="e">
        <f t="shared" ca="1" si="13"/>
        <v>#REF!</v>
      </c>
      <c r="BI87" s="261" t="e">
        <f>IF(BG87=0,BA87*(1+BF87),VLOOKUP($C87&amp;BI$18,#REF!,BI$19,FALSE)/(1+$J87))</f>
        <v>#REF!</v>
      </c>
      <c r="BL87" s="240" t="str">
        <f t="shared" si="14"/>
        <v>BA</v>
      </c>
      <c r="BM87" s="2"/>
      <c r="BN87" s="2"/>
      <c r="BP87" s="261" t="e">
        <f t="shared" ca="1" si="15"/>
        <v>#REF!</v>
      </c>
      <c r="BQ87" s="261" t="e">
        <f>IF(BO87=0,BI87*(1+BN87),VLOOKUP($C87&amp;BQ$18,#REF!,BQ$19,FALSE)/(1+$J87))</f>
        <v>#REF!</v>
      </c>
    </row>
    <row r="88" spans="2:69" x14ac:dyDescent="0.2">
      <c r="B88" s="240">
        <v>56</v>
      </c>
      <c r="C88" s="240" t="s">
        <v>185</v>
      </c>
      <c r="D88" s="240" t="s">
        <v>186</v>
      </c>
      <c r="E88" s="240">
        <v>3</v>
      </c>
      <c r="F88" s="240" t="str">
        <f>VLOOKUP($C88,TdmTdGrps!$C$31:$G$188,5,FALSE)</f>
        <v>T3</v>
      </c>
      <c r="I88" s="240" t="str">
        <f t="shared" si="2"/>
        <v>BG</v>
      </c>
      <c r="J88" s="2">
        <f>VLOOKUP($C88,'2014DomPost'!$C$31:$AR$166,J$17,FALSE)</f>
        <v>0</v>
      </c>
      <c r="K88" s="2"/>
      <c r="L88" s="273" t="e">
        <f>+DPRates1!#REF!/(1+$J88)</f>
        <v>#REF!</v>
      </c>
      <c r="M88" s="273" t="e">
        <f>+DPRates1!#REF!/(1+$J88)</f>
        <v>#REF!</v>
      </c>
      <c r="N88" s="273"/>
      <c r="O88" s="13"/>
      <c r="P88" s="240" t="str">
        <f t="shared" si="3"/>
        <v>BG</v>
      </c>
      <c r="Q88" s="2"/>
      <c r="R88" s="2"/>
      <c r="T88" s="273" t="e">
        <f>+DPRates2!#REF!/(1+$J88)</f>
        <v>#REF!</v>
      </c>
      <c r="U88" s="273" t="e">
        <f>+DPRates2!#REF!/(1+$J88)</f>
        <v>#REF!</v>
      </c>
      <c r="X88" s="240" t="str">
        <f t="shared" si="4"/>
        <v>BG</v>
      </c>
      <c r="Y88" s="2"/>
      <c r="Z88" s="2"/>
      <c r="AB88" s="261" t="e">
        <f t="shared" ca="1" si="17"/>
        <v>#REF!</v>
      </c>
      <c r="AC88" s="261" t="e">
        <f>IF(AA88=0,U88*(1+Z88),VLOOKUP($C88&amp;AC$18,#REF!,AC$19,FALSE)/(1+$J88))</f>
        <v>#REF!</v>
      </c>
      <c r="AD88" s="258"/>
      <c r="AE88" s="159"/>
      <c r="AF88" s="240" t="str">
        <f t="shared" si="6"/>
        <v>BG</v>
      </c>
      <c r="AG88" s="2"/>
      <c r="AH88" s="2"/>
      <c r="AJ88" s="261" t="e">
        <f t="shared" ca="1" si="7"/>
        <v>#REF!</v>
      </c>
      <c r="AK88" s="261" t="e">
        <f>IF(AI88=0,AC88*(1+AH88),VLOOKUP($C88&amp;AK$18,#REF!,AK$19,FALSE)/(1+$J88))</f>
        <v>#REF!</v>
      </c>
      <c r="AN88" s="240" t="str">
        <f t="shared" si="8"/>
        <v>BG</v>
      </c>
      <c r="AO88" s="2"/>
      <c r="AP88" s="2"/>
      <c r="AR88" s="261" t="e">
        <f t="shared" ca="1" si="9"/>
        <v>#REF!</v>
      </c>
      <c r="AS88" s="261" t="e">
        <f>IF(AQ88=0,AK88*(1+AP88),VLOOKUP($C88&amp;AS$18,#REF!,AS$19,FALSE)/(1+$J88))</f>
        <v>#REF!</v>
      </c>
      <c r="AV88" s="240" t="str">
        <f t="shared" si="10"/>
        <v>BG</v>
      </c>
      <c r="AW88" s="2"/>
      <c r="AX88" s="2"/>
      <c r="AZ88" s="261" t="e">
        <f t="shared" ca="1" si="11"/>
        <v>#REF!</v>
      </c>
      <c r="BA88" s="261" t="e">
        <f>IF(AY88=0,AS88*(1+AX88),VLOOKUP($C88&amp;BA$18,#REF!,BA$19,FALSE)/(1+$J88))</f>
        <v>#REF!</v>
      </c>
      <c r="BB88" s="159"/>
      <c r="BC88" s="159"/>
      <c r="BD88" s="240" t="str">
        <f t="shared" si="12"/>
        <v>BG</v>
      </c>
      <c r="BE88" s="2"/>
      <c r="BF88" s="2"/>
      <c r="BH88" s="261" t="e">
        <f t="shared" ca="1" si="13"/>
        <v>#REF!</v>
      </c>
      <c r="BI88" s="261" t="e">
        <f>IF(BG88=0,BA88*(1+BF88),VLOOKUP($C88&amp;BI$18,#REF!,BI$19,FALSE)/(1+$J88))</f>
        <v>#REF!</v>
      </c>
      <c r="BL88" s="240" t="str">
        <f t="shared" si="14"/>
        <v>BG</v>
      </c>
      <c r="BM88" s="2"/>
      <c r="BN88" s="2"/>
      <c r="BP88" s="261" t="e">
        <f t="shared" ca="1" si="15"/>
        <v>#REF!</v>
      </c>
      <c r="BQ88" s="261" t="e">
        <f>IF(BO88=0,BI88*(1+BN88),VLOOKUP($C88&amp;BQ$18,#REF!,BQ$19,FALSE)/(1+$J88))</f>
        <v>#REF!</v>
      </c>
    </row>
    <row r="89" spans="2:69" x14ac:dyDescent="0.2">
      <c r="B89" s="240">
        <v>57</v>
      </c>
      <c r="C89" s="240" t="s">
        <v>187</v>
      </c>
      <c r="D89" s="240" t="s">
        <v>188</v>
      </c>
      <c r="E89" s="240">
        <v>3</v>
      </c>
      <c r="F89" s="240" t="str">
        <f>VLOOKUP($C89,TdmTdGrps!$C$31:$G$188,5,FALSE)</f>
        <v>T3</v>
      </c>
      <c r="I89" s="240" t="str">
        <f t="shared" si="2"/>
        <v>BR</v>
      </c>
      <c r="J89" s="2">
        <f>VLOOKUP($C89,'2014DomPost'!$C$31:$AR$166,J$17,FALSE)</f>
        <v>3.6999999999999998E-2</v>
      </c>
      <c r="K89" s="2"/>
      <c r="L89" s="273" t="e">
        <f>+DPRates1!#REF!/(1+$J89)</f>
        <v>#REF!</v>
      </c>
      <c r="M89" s="273" t="e">
        <f>+DPRates1!#REF!/(1+$J89)</f>
        <v>#REF!</v>
      </c>
      <c r="N89" s="273"/>
      <c r="O89" s="13"/>
      <c r="P89" s="240" t="str">
        <f t="shared" si="3"/>
        <v>BR</v>
      </c>
      <c r="Q89" s="2"/>
      <c r="R89" s="2"/>
      <c r="T89" s="273" t="e">
        <f>+DPRates2!#REF!/(1+$J89)</f>
        <v>#REF!</v>
      </c>
      <c r="U89" s="273" t="e">
        <f>+DPRates2!#REF!/(1+$J89)</f>
        <v>#REF!</v>
      </c>
      <c r="X89" s="240" t="str">
        <f t="shared" si="4"/>
        <v>BR</v>
      </c>
      <c r="Y89" s="2"/>
      <c r="Z89" s="2"/>
      <c r="AB89" s="261" t="e">
        <f t="shared" ca="1" si="17"/>
        <v>#REF!</v>
      </c>
      <c r="AC89" s="261" t="e">
        <f>IF(AA89=0,U89*(1+Z89),VLOOKUP($C89&amp;AC$18,#REF!,AC$19,FALSE)/(1+$J89))</f>
        <v>#REF!</v>
      </c>
      <c r="AD89" s="258"/>
      <c r="AE89" s="159"/>
      <c r="AF89" s="240" t="str">
        <f t="shared" si="6"/>
        <v>BR</v>
      </c>
      <c r="AG89" s="2"/>
      <c r="AH89" s="2"/>
      <c r="AJ89" s="261" t="e">
        <f t="shared" ca="1" si="7"/>
        <v>#REF!</v>
      </c>
      <c r="AK89" s="261" t="e">
        <f>IF(AI89=0,AC89*(1+AH89),VLOOKUP($C89&amp;AK$18,#REF!,AK$19,FALSE)/(1+$J89))</f>
        <v>#REF!</v>
      </c>
      <c r="AN89" s="240" t="str">
        <f t="shared" si="8"/>
        <v>BR</v>
      </c>
      <c r="AO89" s="2"/>
      <c r="AP89" s="2"/>
      <c r="AR89" s="261" t="e">
        <f t="shared" ca="1" si="9"/>
        <v>#REF!</v>
      </c>
      <c r="AS89" s="261" t="e">
        <f>IF(AQ89=0,AK89*(1+AP89),VLOOKUP($C89&amp;AS$18,#REF!,AS$19,FALSE)/(1+$J89))</f>
        <v>#REF!</v>
      </c>
      <c r="AV89" s="240" t="str">
        <f t="shared" si="10"/>
        <v>BR</v>
      </c>
      <c r="AW89" s="2"/>
      <c r="AX89" s="2"/>
      <c r="AZ89" s="261" t="e">
        <f t="shared" ca="1" si="11"/>
        <v>#REF!</v>
      </c>
      <c r="BA89" s="261" t="e">
        <f>IF(AY89=0,AS89*(1+AX89),VLOOKUP($C89&amp;BA$18,#REF!,BA$19,FALSE)/(1+$J89))</f>
        <v>#REF!</v>
      </c>
      <c r="BB89" s="159"/>
      <c r="BC89" s="159"/>
      <c r="BD89" s="240" t="str">
        <f t="shared" si="12"/>
        <v>BR</v>
      </c>
      <c r="BE89" s="2"/>
      <c r="BF89" s="2"/>
      <c r="BH89" s="261" t="e">
        <f t="shared" ca="1" si="13"/>
        <v>#REF!</v>
      </c>
      <c r="BI89" s="261" t="e">
        <f>IF(BG89=0,BA89*(1+BF89),VLOOKUP($C89&amp;BI$18,#REF!,BI$19,FALSE)/(1+$J89))</f>
        <v>#REF!</v>
      </c>
      <c r="BL89" s="240" t="str">
        <f t="shared" si="14"/>
        <v>BR</v>
      </c>
      <c r="BM89" s="2"/>
      <c r="BN89" s="2"/>
      <c r="BP89" s="261" t="e">
        <f t="shared" ca="1" si="15"/>
        <v>#REF!</v>
      </c>
      <c r="BQ89" s="261" t="e">
        <f>IF(BO89=0,BI89*(1+BN89),VLOOKUP($C89&amp;BQ$18,#REF!,BQ$19,FALSE)/(1+$J89))</f>
        <v>#REF!</v>
      </c>
    </row>
    <row r="90" spans="2:69" x14ac:dyDescent="0.2">
      <c r="B90" s="240">
        <v>58</v>
      </c>
      <c r="C90" s="240" t="s">
        <v>189</v>
      </c>
      <c r="D90" s="240" t="s">
        <v>190</v>
      </c>
      <c r="E90" s="240">
        <v>3</v>
      </c>
      <c r="F90" s="240" t="str">
        <f>VLOOKUP($C90,TdmTdGrps!$C$31:$G$188,5,FALSE)</f>
        <v>T3</v>
      </c>
      <c r="I90" s="240" t="str">
        <f t="shared" si="2"/>
        <v>BW</v>
      </c>
      <c r="J90" s="2">
        <f>VLOOKUP($C90,'2014DomPost'!$C$31:$AR$166,J$17,FALSE)</f>
        <v>0.1</v>
      </c>
      <c r="K90" s="2"/>
      <c r="L90" s="273" t="e">
        <f>+DPRates1!#REF!/(1+$J90)</f>
        <v>#REF!</v>
      </c>
      <c r="M90" s="273" t="e">
        <f>+DPRates1!#REF!/(1+$J90)</f>
        <v>#REF!</v>
      </c>
      <c r="N90" s="273"/>
      <c r="O90" s="13"/>
      <c r="P90" s="240" t="str">
        <f t="shared" si="3"/>
        <v>BW</v>
      </c>
      <c r="Q90" s="2"/>
      <c r="R90" s="2"/>
      <c r="T90" s="273" t="e">
        <f>+DPRates2!#REF!/(1+$J90)</f>
        <v>#REF!</v>
      </c>
      <c r="U90" s="273" t="e">
        <f>+DPRates2!#REF!/(1+$J90)</f>
        <v>#REF!</v>
      </c>
      <c r="X90" s="240" t="str">
        <f t="shared" si="4"/>
        <v>BW</v>
      </c>
      <c r="Y90" s="2"/>
      <c r="Z90" s="2"/>
      <c r="AB90" s="261" t="e">
        <f t="shared" ca="1" si="17"/>
        <v>#REF!</v>
      </c>
      <c r="AC90" s="261" t="e">
        <f>IF(AA90=0,U90*(1+Z90),VLOOKUP($C90&amp;AC$18,#REF!,AC$19,FALSE)/(1+$J90))</f>
        <v>#REF!</v>
      </c>
      <c r="AD90" s="258"/>
      <c r="AE90" s="159"/>
      <c r="AF90" s="240" t="str">
        <f t="shared" si="6"/>
        <v>BW</v>
      </c>
      <c r="AG90" s="2"/>
      <c r="AH90" s="2"/>
      <c r="AJ90" s="261" t="e">
        <f t="shared" ca="1" si="7"/>
        <v>#REF!</v>
      </c>
      <c r="AK90" s="261" t="e">
        <f>IF(AI90=0,AC90*(1+AH90),VLOOKUP($C90&amp;AK$18,#REF!,AK$19,FALSE)/(1+$J90))</f>
        <v>#REF!</v>
      </c>
      <c r="AN90" s="240" t="str">
        <f t="shared" si="8"/>
        <v>BW</v>
      </c>
      <c r="AO90" s="2"/>
      <c r="AP90" s="2"/>
      <c r="AR90" s="261" t="e">
        <f t="shared" ca="1" si="9"/>
        <v>#REF!</v>
      </c>
      <c r="AS90" s="261" t="e">
        <f>IF(AQ90=0,AK90*(1+AP90),VLOOKUP($C90&amp;AS$18,#REF!,AS$19,FALSE)/(1+$J90))</f>
        <v>#REF!</v>
      </c>
      <c r="AV90" s="240" t="str">
        <f t="shared" si="10"/>
        <v>BW</v>
      </c>
      <c r="AW90" s="2"/>
      <c r="AX90" s="2"/>
      <c r="AZ90" s="261" t="e">
        <f t="shared" ca="1" si="11"/>
        <v>#REF!</v>
      </c>
      <c r="BA90" s="261" t="e">
        <f>IF(AY90=0,AS90*(1+AX90),VLOOKUP($C90&amp;BA$18,#REF!,BA$19,FALSE)/(1+$J90))</f>
        <v>#REF!</v>
      </c>
      <c r="BB90" s="159"/>
      <c r="BC90" s="159"/>
      <c r="BD90" s="240" t="str">
        <f t="shared" si="12"/>
        <v>BW</v>
      </c>
      <c r="BE90" s="2"/>
      <c r="BF90" s="2"/>
      <c r="BH90" s="261" t="e">
        <f t="shared" ca="1" si="13"/>
        <v>#REF!</v>
      </c>
      <c r="BI90" s="261" t="e">
        <f>IF(BG90=0,BA90*(1+BF90),VLOOKUP($C90&amp;BI$18,#REF!,BI$19,FALSE)/(1+$J90))</f>
        <v>#REF!</v>
      </c>
      <c r="BL90" s="240" t="str">
        <f t="shared" si="14"/>
        <v>BW</v>
      </c>
      <c r="BM90" s="2"/>
      <c r="BN90" s="2"/>
      <c r="BP90" s="261" t="e">
        <f t="shared" ca="1" si="15"/>
        <v>#REF!</v>
      </c>
      <c r="BQ90" s="261" t="e">
        <f>IF(BO90=0,BI90*(1+BN90),VLOOKUP($C90&amp;BQ$18,#REF!,BQ$19,FALSE)/(1+$J90))</f>
        <v>#REF!</v>
      </c>
    </row>
    <row r="91" spans="2:69" x14ac:dyDescent="0.2">
      <c r="B91" s="240">
        <v>59</v>
      </c>
      <c r="C91" s="240" t="s">
        <v>191</v>
      </c>
      <c r="D91" s="240" t="s">
        <v>192</v>
      </c>
      <c r="E91" s="240">
        <v>3</v>
      </c>
      <c r="F91" s="240" t="str">
        <f>VLOOKUP($C91,TdmTdGrps!$C$31:$G$188,5,FALSE)</f>
        <v>T3</v>
      </c>
      <c r="I91" s="240" t="str">
        <f t="shared" si="2"/>
        <v>BY</v>
      </c>
      <c r="J91" s="2">
        <f>VLOOKUP($C91,'2014DomPost'!$C$31:$AR$166,J$17,FALSE)</f>
        <v>0.2</v>
      </c>
      <c r="K91" s="2"/>
      <c r="L91" s="273" t="e">
        <f>+DPRates1!#REF!/(1+$J91)</f>
        <v>#REF!</v>
      </c>
      <c r="M91" s="273" t="e">
        <f>+DPRates1!#REF!/(1+$J91)</f>
        <v>#REF!</v>
      </c>
      <c r="N91" s="273"/>
      <c r="O91" s="13"/>
      <c r="P91" s="240" t="str">
        <f t="shared" si="3"/>
        <v>BY</v>
      </c>
      <c r="Q91" s="2"/>
      <c r="R91" s="2"/>
      <c r="T91" s="273" t="e">
        <f>+DPRates2!#REF!/(1+$J91)</f>
        <v>#REF!</v>
      </c>
      <c r="U91" s="273" t="e">
        <f>+DPRates2!#REF!/(1+$J91)</f>
        <v>#REF!</v>
      </c>
      <c r="X91" s="240" t="str">
        <f t="shared" si="4"/>
        <v>BY</v>
      </c>
      <c r="Y91" s="2"/>
      <c r="Z91" s="2"/>
      <c r="AB91" s="261" t="e">
        <f t="shared" ca="1" si="17"/>
        <v>#REF!</v>
      </c>
      <c r="AC91" s="261" t="e">
        <f>IF(AA91=0,U91*(1+Z91),VLOOKUP($C91&amp;AC$18,#REF!,AC$19,FALSE)/(1+$J91))</f>
        <v>#REF!</v>
      </c>
      <c r="AD91" s="258"/>
      <c r="AE91" s="159"/>
      <c r="AF91" s="240" t="str">
        <f t="shared" si="6"/>
        <v>BY</v>
      </c>
      <c r="AG91" s="2"/>
      <c r="AH91" s="2"/>
      <c r="AJ91" s="261" t="e">
        <f t="shared" ca="1" si="7"/>
        <v>#REF!</v>
      </c>
      <c r="AK91" s="261" t="e">
        <f>IF(AI91=0,AC91*(1+AH91),VLOOKUP($C91&amp;AK$18,#REF!,AK$19,FALSE)/(1+$J91))</f>
        <v>#REF!</v>
      </c>
      <c r="AN91" s="240" t="str">
        <f t="shared" si="8"/>
        <v>BY</v>
      </c>
      <c r="AO91" s="2"/>
      <c r="AP91" s="2"/>
      <c r="AR91" s="261" t="e">
        <f t="shared" ca="1" si="9"/>
        <v>#REF!</v>
      </c>
      <c r="AS91" s="261" t="e">
        <f>IF(AQ91=0,AK91*(1+AP91),VLOOKUP($C91&amp;AS$18,#REF!,AS$19,FALSE)/(1+$J91))</f>
        <v>#REF!</v>
      </c>
      <c r="AV91" s="240" t="str">
        <f t="shared" si="10"/>
        <v>BY</v>
      </c>
      <c r="AW91" s="2"/>
      <c r="AX91" s="2"/>
      <c r="AZ91" s="261" t="e">
        <f t="shared" ca="1" si="11"/>
        <v>#REF!</v>
      </c>
      <c r="BA91" s="261" t="e">
        <f>IF(AY91=0,AS91*(1+AX91),VLOOKUP($C91&amp;BA$18,#REF!,BA$19,FALSE)/(1+$J91))</f>
        <v>#REF!</v>
      </c>
      <c r="BB91" s="159"/>
      <c r="BC91" s="159"/>
      <c r="BD91" s="240" t="str">
        <f t="shared" si="12"/>
        <v>BY</v>
      </c>
      <c r="BE91" s="2"/>
      <c r="BF91" s="2"/>
      <c r="BH91" s="261" t="e">
        <f t="shared" ca="1" si="13"/>
        <v>#REF!</v>
      </c>
      <c r="BI91" s="261" t="e">
        <f>IF(BG91=0,BA91*(1+BF91),VLOOKUP($C91&amp;BI$18,#REF!,BI$19,FALSE)/(1+$J91))</f>
        <v>#REF!</v>
      </c>
      <c r="BL91" s="240" t="str">
        <f t="shared" si="14"/>
        <v>BY</v>
      </c>
      <c r="BM91" s="2"/>
      <c r="BN91" s="2"/>
      <c r="BP91" s="261" t="e">
        <f t="shared" ca="1" si="15"/>
        <v>#REF!</v>
      </c>
      <c r="BQ91" s="261" t="e">
        <f>IF(BO91=0,BI91*(1+BN91),VLOOKUP($C91&amp;BQ$18,#REF!,BQ$19,FALSE)/(1+$J91))</f>
        <v>#REF!</v>
      </c>
    </row>
    <row r="92" spans="2:69" s="281" customFormat="1" x14ac:dyDescent="0.2">
      <c r="B92" s="281">
        <v>60</v>
      </c>
      <c r="C92" s="281" t="s">
        <v>193</v>
      </c>
      <c r="D92" s="281" t="s">
        <v>194</v>
      </c>
      <c r="E92" s="281">
        <v>3</v>
      </c>
      <c r="F92" s="240" t="str">
        <f>VLOOKUP($C92,TdmTdGrps!$C$31:$G$188,5,FALSE)</f>
        <v>T3</v>
      </c>
      <c r="I92" s="240" t="str">
        <f t="shared" si="2"/>
        <v>CL</v>
      </c>
      <c r="J92" s="283">
        <f>VLOOKUP($C92,'2014DomPost'!$C$31:$AR$166,J$17,FALSE)</f>
        <v>0</v>
      </c>
      <c r="K92" s="283"/>
      <c r="L92" s="273" t="e">
        <f>+DPRates1!#REF!/(1+$J92)</f>
        <v>#REF!</v>
      </c>
      <c r="M92" s="273" t="e">
        <f>+DPRates1!#REF!/(1+$J92)</f>
        <v>#REF!</v>
      </c>
      <c r="N92" s="284"/>
      <c r="P92" s="281" t="str">
        <f t="shared" si="3"/>
        <v>CL</v>
      </c>
      <c r="Q92" s="283"/>
      <c r="R92" s="283"/>
      <c r="T92" s="273" t="e">
        <f>+DPRates2!#REF!/(1+$J92)</f>
        <v>#REF!</v>
      </c>
      <c r="U92" s="273" t="e">
        <f>+DPRates2!#REF!/(1+$J92)</f>
        <v>#REF!</v>
      </c>
      <c r="X92" s="281" t="str">
        <f t="shared" si="4"/>
        <v>CL</v>
      </c>
      <c r="Y92" s="283"/>
      <c r="Z92" s="283"/>
      <c r="AB92" s="261" t="e">
        <f t="shared" ca="1" si="17"/>
        <v>#REF!</v>
      </c>
      <c r="AC92" s="261" t="e">
        <f>IF(AA92=0,U92*(1+Z92),VLOOKUP($C92&amp;AC$18,#REF!,AC$19,FALSE)/(1+$J92))</f>
        <v>#REF!</v>
      </c>
      <c r="AD92" s="285"/>
      <c r="AE92" s="282"/>
      <c r="AF92" s="281" t="str">
        <f t="shared" si="6"/>
        <v>CL</v>
      </c>
      <c r="AG92" s="283"/>
      <c r="AH92" s="283"/>
      <c r="AJ92" s="261" t="e">
        <f t="shared" ca="1" si="7"/>
        <v>#REF!</v>
      </c>
      <c r="AK92" s="261" t="e">
        <f>IF(AI92=0,AC92*(1+AH92),VLOOKUP($C92&amp;AK$18,#REF!,AK$19,FALSE)/(1+$J92))</f>
        <v>#REF!</v>
      </c>
      <c r="AN92" s="281" t="str">
        <f t="shared" si="8"/>
        <v>CL</v>
      </c>
      <c r="AO92" s="283"/>
      <c r="AP92" s="283"/>
      <c r="AR92" s="261" t="e">
        <f t="shared" ca="1" si="9"/>
        <v>#REF!</v>
      </c>
      <c r="AS92" s="261" t="e">
        <f>IF(AQ92=0,AK92*(1+AP92),VLOOKUP($C92&amp;AS$18,#REF!,AS$19,FALSE)/(1+$J92))</f>
        <v>#REF!</v>
      </c>
      <c r="AV92" s="281" t="str">
        <f t="shared" si="10"/>
        <v>CL</v>
      </c>
      <c r="AW92" s="283"/>
      <c r="AX92" s="283"/>
      <c r="AZ92" s="261" t="e">
        <f t="shared" ca="1" si="11"/>
        <v>#REF!</v>
      </c>
      <c r="BA92" s="261" t="e">
        <f>IF(AY92=0,AS92*(1+AX92),VLOOKUP($C92&amp;BA$18,#REF!,BA$19,FALSE)/(1+$J92))</f>
        <v>#REF!</v>
      </c>
      <c r="BB92" s="282"/>
      <c r="BC92" s="282"/>
      <c r="BD92" s="281" t="str">
        <f t="shared" si="12"/>
        <v>CL</v>
      </c>
      <c r="BE92" s="283"/>
      <c r="BF92" s="283"/>
      <c r="BH92" s="261" t="e">
        <f t="shared" ca="1" si="13"/>
        <v>#REF!</v>
      </c>
      <c r="BI92" s="261" t="e">
        <f>IF(BG92=0,BA92*(1+BF92),VLOOKUP($C92&amp;BI$18,#REF!,BI$19,FALSE)/(1+$J92))</f>
        <v>#REF!</v>
      </c>
      <c r="BL92" s="281" t="str">
        <f t="shared" si="14"/>
        <v>CL</v>
      </c>
      <c r="BM92" s="283"/>
      <c r="BN92" s="283"/>
      <c r="BP92" s="261" t="e">
        <f t="shared" ca="1" si="15"/>
        <v>#REF!</v>
      </c>
      <c r="BQ92" s="261" t="e">
        <f>IF(BO92=0,BI92*(1+BN92),VLOOKUP($C92&amp;BQ$18,#REF!,BQ$19,FALSE)/(1+$J92))</f>
        <v>#REF!</v>
      </c>
    </row>
    <row r="93" spans="2:69" x14ac:dyDescent="0.2">
      <c r="B93" s="240">
        <v>61</v>
      </c>
      <c r="C93" s="240" t="s">
        <v>195</v>
      </c>
      <c r="D93" s="240" t="s">
        <v>196</v>
      </c>
      <c r="E93" s="240">
        <v>3</v>
      </c>
      <c r="F93" s="240" t="str">
        <f>VLOOKUP($C93,TdmTdGrps!$C$31:$G$188,5,FALSE)</f>
        <v>T3E</v>
      </c>
      <c r="I93" s="240" t="str">
        <f t="shared" si="2"/>
        <v>CN</v>
      </c>
      <c r="J93" s="2">
        <f>VLOOKUP($C93,'2014DomPost'!$C$31:$AR$166,J$17,FALSE)</f>
        <v>0</v>
      </c>
      <c r="K93" s="2"/>
      <c r="L93" s="273" t="e">
        <f>+DPRates1!#REF!/(1+$J93)</f>
        <v>#REF!</v>
      </c>
      <c r="M93" s="273" t="e">
        <f>+DPRates1!#REF!/(1+$J93)</f>
        <v>#REF!</v>
      </c>
      <c r="N93" s="273"/>
      <c r="O93" s="13"/>
      <c r="P93" s="240" t="str">
        <f t="shared" si="3"/>
        <v>CN</v>
      </c>
      <c r="Q93" s="2"/>
      <c r="R93" s="2"/>
      <c r="T93" s="273" t="e">
        <f>+DPRates2!#REF!/(1+$J93)</f>
        <v>#REF!</v>
      </c>
      <c r="U93" s="273" t="e">
        <f>+DPRates2!#REF!/(1+$J93)</f>
        <v>#REF!</v>
      </c>
      <c r="X93" s="240" t="str">
        <f t="shared" si="4"/>
        <v>CN</v>
      </c>
      <c r="Y93" s="2"/>
      <c r="Z93" s="2"/>
      <c r="AB93" s="261" t="e">
        <f t="shared" ca="1" si="17"/>
        <v>#REF!</v>
      </c>
      <c r="AC93" s="261" t="e">
        <f>IF(AA93=0,U93*(1+Z93),VLOOKUP($C93&amp;AC$18,#REF!,AC$19,FALSE)/(1+$J93))</f>
        <v>#REF!</v>
      </c>
      <c r="AD93" s="258"/>
      <c r="AE93" s="159"/>
      <c r="AF93" s="240" t="str">
        <f t="shared" si="6"/>
        <v>CN</v>
      </c>
      <c r="AG93" s="2"/>
      <c r="AH93" s="2"/>
      <c r="AJ93" s="261" t="e">
        <f t="shared" ca="1" si="7"/>
        <v>#REF!</v>
      </c>
      <c r="AK93" s="261" t="e">
        <f>IF(AI93=0,AC93*(1+AH93),VLOOKUP($C93&amp;AK$18,#REF!,AK$19,FALSE)/(1+$J93))</f>
        <v>#REF!</v>
      </c>
      <c r="AN93" s="240" t="str">
        <f t="shared" si="8"/>
        <v>CN</v>
      </c>
      <c r="AO93" s="2"/>
      <c r="AP93" s="2"/>
      <c r="AR93" s="261" t="e">
        <f t="shared" ca="1" si="9"/>
        <v>#REF!</v>
      </c>
      <c r="AS93" s="261" t="e">
        <f>IF(AQ93=0,AK93*(1+AP93),VLOOKUP($C93&amp;AS$18,#REF!,AS$19,FALSE)/(1+$J93))</f>
        <v>#REF!</v>
      </c>
      <c r="AV93" s="240" t="str">
        <f t="shared" si="10"/>
        <v>CN</v>
      </c>
      <c r="AW93" s="2"/>
      <c r="AX93" s="2"/>
      <c r="AZ93" s="261" t="e">
        <f t="shared" ca="1" si="11"/>
        <v>#REF!</v>
      </c>
      <c r="BA93" s="261" t="e">
        <f>IF(AY93=0,AS93*(1+AX93),VLOOKUP($C93&amp;BA$18,#REF!,BA$19,FALSE)/(1+$J93))</f>
        <v>#REF!</v>
      </c>
      <c r="BB93" s="159"/>
      <c r="BC93" s="159"/>
      <c r="BD93" s="240" t="str">
        <f t="shared" si="12"/>
        <v>CN</v>
      </c>
      <c r="BE93" s="2"/>
      <c r="BF93" s="2"/>
      <c r="BH93" s="261" t="e">
        <f t="shared" ca="1" si="13"/>
        <v>#REF!</v>
      </c>
      <c r="BI93" s="261" t="e">
        <f>IF(BG93=0,BA93*(1+BF93),VLOOKUP($C93&amp;BI$18,#REF!,BI$19,FALSE)/(1+$J93))</f>
        <v>#REF!</v>
      </c>
      <c r="BL93" s="240" t="str">
        <f t="shared" si="14"/>
        <v>CN</v>
      </c>
      <c r="BM93" s="2"/>
      <c r="BN93" s="2"/>
      <c r="BP93" s="261" t="e">
        <f t="shared" ca="1" si="15"/>
        <v>#REF!</v>
      </c>
      <c r="BQ93" s="261" t="e">
        <f>IF(BO93=0,BI93*(1+BN93),VLOOKUP($C93&amp;BQ$18,#REF!,BQ$19,FALSE)/(1+$J93))</f>
        <v>#REF!</v>
      </c>
    </row>
    <row r="94" spans="2:69" x14ac:dyDescent="0.2">
      <c r="B94" s="240">
        <v>62</v>
      </c>
      <c r="C94" s="240" t="s">
        <v>197</v>
      </c>
      <c r="D94" s="240" t="s">
        <v>198</v>
      </c>
      <c r="E94" s="240">
        <v>3</v>
      </c>
      <c r="F94" s="240" t="str">
        <f>VLOOKUP($C94,TdmTdGrps!$C$31:$G$188,5,FALSE)</f>
        <v>T3</v>
      </c>
      <c r="I94" s="240" t="str">
        <f t="shared" si="2"/>
        <v>CR</v>
      </c>
      <c r="J94" s="2">
        <f>VLOOKUP($C94,'2014DomPost'!$C$31:$AR$166,J$17,FALSE)</f>
        <v>0</v>
      </c>
      <c r="K94" s="2"/>
      <c r="L94" s="273" t="e">
        <f>+DPRates1!#REF!/(1+$J94)</f>
        <v>#REF!</v>
      </c>
      <c r="M94" s="273" t="e">
        <f>+DPRates1!#REF!/(1+$J94)</f>
        <v>#REF!</v>
      </c>
      <c r="N94" s="273"/>
      <c r="O94" s="13"/>
      <c r="P94" s="240" t="str">
        <f t="shared" si="3"/>
        <v>CR</v>
      </c>
      <c r="Q94" s="2"/>
      <c r="R94" s="2"/>
      <c r="T94" s="273" t="e">
        <f>+DPRates2!#REF!/(1+$J94)</f>
        <v>#REF!</v>
      </c>
      <c r="U94" s="273" t="e">
        <f>+DPRates2!#REF!/(1+$J94)</f>
        <v>#REF!</v>
      </c>
      <c r="X94" s="240" t="str">
        <f t="shared" si="4"/>
        <v>CR</v>
      </c>
      <c r="Y94" s="2"/>
      <c r="Z94" s="2"/>
      <c r="AB94" s="261" t="e">
        <f t="shared" ca="1" si="17"/>
        <v>#REF!</v>
      </c>
      <c r="AC94" s="261" t="e">
        <f>IF(AA94=0,U94*(1+Z94),VLOOKUP($C94&amp;AC$18,#REF!,AC$19,FALSE)/(1+$J94))</f>
        <v>#REF!</v>
      </c>
      <c r="AD94" s="258"/>
      <c r="AE94" s="159"/>
      <c r="AF94" s="240" t="str">
        <f t="shared" si="6"/>
        <v>CR</v>
      </c>
      <c r="AG94" s="2"/>
      <c r="AH94" s="2"/>
      <c r="AJ94" s="261" t="e">
        <f t="shared" ca="1" si="7"/>
        <v>#REF!</v>
      </c>
      <c r="AK94" s="261" t="e">
        <f>IF(AI94=0,AC94*(1+AH94),VLOOKUP($C94&amp;AK$18,#REF!,AK$19,FALSE)/(1+$J94))</f>
        <v>#REF!</v>
      </c>
      <c r="AN94" s="240" t="str">
        <f t="shared" si="8"/>
        <v>CR</v>
      </c>
      <c r="AO94" s="2"/>
      <c r="AP94" s="2"/>
      <c r="AR94" s="261" t="e">
        <f t="shared" ca="1" si="9"/>
        <v>#REF!</v>
      </c>
      <c r="AS94" s="261" t="e">
        <f>IF(AQ94=0,AK94*(1+AP94),VLOOKUP($C94&amp;AS$18,#REF!,AS$19,FALSE)/(1+$J94))</f>
        <v>#REF!</v>
      </c>
      <c r="AV94" s="240" t="str">
        <f t="shared" si="10"/>
        <v>CR</v>
      </c>
      <c r="AW94" s="2"/>
      <c r="AX94" s="2"/>
      <c r="AZ94" s="261" t="e">
        <f t="shared" ca="1" si="11"/>
        <v>#REF!</v>
      </c>
      <c r="BA94" s="261" t="e">
        <f>IF(AY94=0,AS94*(1+AX94),VLOOKUP($C94&amp;BA$18,#REF!,BA$19,FALSE)/(1+$J94))</f>
        <v>#REF!</v>
      </c>
      <c r="BB94" s="159"/>
      <c r="BC94" s="159"/>
      <c r="BD94" s="240" t="str">
        <f t="shared" si="12"/>
        <v>CR</v>
      </c>
      <c r="BE94" s="2"/>
      <c r="BF94" s="2"/>
      <c r="BH94" s="261" t="e">
        <f t="shared" ca="1" si="13"/>
        <v>#REF!</v>
      </c>
      <c r="BI94" s="261" t="e">
        <f>IF(BG94=0,BA94*(1+BF94),VLOOKUP($C94&amp;BI$18,#REF!,BI$19,FALSE)/(1+$J94))</f>
        <v>#REF!</v>
      </c>
      <c r="BL94" s="240" t="str">
        <f t="shared" si="14"/>
        <v>CR</v>
      </c>
      <c r="BM94" s="2"/>
      <c r="BN94" s="2"/>
      <c r="BP94" s="261" t="e">
        <f t="shared" ca="1" si="15"/>
        <v>#REF!</v>
      </c>
      <c r="BQ94" s="261" t="e">
        <f>IF(BO94=0,BI94*(1+BN94),VLOOKUP($C94&amp;BQ$18,#REF!,BQ$19,FALSE)/(1+$J94))</f>
        <v>#REF!</v>
      </c>
    </row>
    <row r="95" spans="2:69" x14ac:dyDescent="0.2">
      <c r="B95" s="240">
        <v>63</v>
      </c>
      <c r="C95" s="240" t="s">
        <v>199</v>
      </c>
      <c r="D95" s="240" t="s">
        <v>200</v>
      </c>
      <c r="E95" s="240">
        <v>3</v>
      </c>
      <c r="F95" s="240" t="str">
        <f>VLOOKUP($C95,TdmTdGrps!$C$31:$G$188,5,FALSE)</f>
        <v>T3</v>
      </c>
      <c r="I95" s="240" t="str">
        <f t="shared" si="2"/>
        <v>CU</v>
      </c>
      <c r="J95" s="2">
        <f>VLOOKUP($C95,'2014DomPost'!$C$31:$AR$166,J$17,FALSE)</f>
        <v>0</v>
      </c>
      <c r="K95" s="2"/>
      <c r="L95" s="273" t="e">
        <f>+DPRates1!#REF!/(1+$J95)</f>
        <v>#REF!</v>
      </c>
      <c r="M95" s="273" t="e">
        <f>+DPRates1!#REF!/(1+$J95)</f>
        <v>#REF!</v>
      </c>
      <c r="N95" s="273"/>
      <c r="O95" s="13"/>
      <c r="P95" s="240" t="str">
        <f t="shared" si="3"/>
        <v>CU</v>
      </c>
      <c r="Q95" s="2"/>
      <c r="R95" s="2"/>
      <c r="T95" s="273" t="e">
        <f>+DPRates2!#REF!/(1+$J95)</f>
        <v>#REF!</v>
      </c>
      <c r="U95" s="273" t="e">
        <f>+DPRates2!#REF!/(1+$J95)</f>
        <v>#REF!</v>
      </c>
      <c r="X95" s="240" t="str">
        <f t="shared" si="4"/>
        <v>CU</v>
      </c>
      <c r="Y95" s="2"/>
      <c r="Z95" s="2"/>
      <c r="AB95" s="261" t="e">
        <f t="shared" ca="1" si="17"/>
        <v>#REF!</v>
      </c>
      <c r="AC95" s="261" t="e">
        <f>IF(AA95=0,U95*(1+Z95),VLOOKUP($C95&amp;AC$18,#REF!,AC$19,FALSE)/(1+$J95))</f>
        <v>#REF!</v>
      </c>
      <c r="AD95" s="258"/>
      <c r="AE95" s="159"/>
      <c r="AF95" s="240" t="str">
        <f t="shared" si="6"/>
        <v>CU</v>
      </c>
      <c r="AG95" s="2"/>
      <c r="AH95" s="2"/>
      <c r="AJ95" s="261" t="e">
        <f t="shared" ca="1" si="7"/>
        <v>#REF!</v>
      </c>
      <c r="AK95" s="261" t="e">
        <f>IF(AI95=0,AC95*(1+AH95),VLOOKUP($C95&amp;AK$18,#REF!,AK$19,FALSE)/(1+$J95))</f>
        <v>#REF!</v>
      </c>
      <c r="AN95" s="240" t="str">
        <f t="shared" si="8"/>
        <v>CU</v>
      </c>
      <c r="AO95" s="2"/>
      <c r="AP95" s="2"/>
      <c r="AR95" s="261" t="e">
        <f t="shared" ca="1" si="9"/>
        <v>#REF!</v>
      </c>
      <c r="AS95" s="261" t="e">
        <f>IF(AQ95=0,AK95*(1+AP95),VLOOKUP($C95&amp;AS$18,#REF!,AS$19,FALSE)/(1+$J95))</f>
        <v>#REF!</v>
      </c>
      <c r="AV95" s="240" t="str">
        <f t="shared" si="10"/>
        <v>CU</v>
      </c>
      <c r="AW95" s="2"/>
      <c r="AX95" s="2"/>
      <c r="AZ95" s="261" t="e">
        <f t="shared" ca="1" si="11"/>
        <v>#REF!</v>
      </c>
      <c r="BA95" s="261" t="e">
        <f>IF(AY95=0,AS95*(1+AX95),VLOOKUP($C95&amp;BA$18,#REF!,BA$19,FALSE)/(1+$J95))</f>
        <v>#REF!</v>
      </c>
      <c r="BB95" s="159"/>
      <c r="BC95" s="159"/>
      <c r="BD95" s="240" t="str">
        <f t="shared" si="12"/>
        <v>CU</v>
      </c>
      <c r="BE95" s="2"/>
      <c r="BF95" s="2"/>
      <c r="BH95" s="261" t="e">
        <f t="shared" ca="1" si="13"/>
        <v>#REF!</v>
      </c>
      <c r="BI95" s="261" t="e">
        <f>IF(BG95=0,BA95*(1+BF95),VLOOKUP($C95&amp;BI$18,#REF!,BI$19,FALSE)/(1+$J95))</f>
        <v>#REF!</v>
      </c>
      <c r="BL95" s="240" t="str">
        <f t="shared" si="14"/>
        <v>CU</v>
      </c>
      <c r="BM95" s="2"/>
      <c r="BN95" s="2"/>
      <c r="BP95" s="261" t="e">
        <f t="shared" ca="1" si="15"/>
        <v>#REF!</v>
      </c>
      <c r="BQ95" s="261" t="e">
        <f>IF(BO95=0,BI95*(1+BN95),VLOOKUP($C95&amp;BQ$18,#REF!,BQ$19,FALSE)/(1+$J95))</f>
        <v>#REF!</v>
      </c>
    </row>
    <row r="96" spans="2:69" x14ac:dyDescent="0.2">
      <c r="B96" s="240">
        <v>64</v>
      </c>
      <c r="C96" s="240" t="s">
        <v>201</v>
      </c>
      <c r="D96" s="240" t="s">
        <v>202</v>
      </c>
      <c r="E96" s="240">
        <v>3</v>
      </c>
      <c r="F96" s="240" t="str">
        <f>VLOOKUP($C96,TdmTdGrps!$C$31:$G$188,5,FALSE)</f>
        <v>T3</v>
      </c>
      <c r="I96" s="240" t="str">
        <f t="shared" si="2"/>
        <v>JM</v>
      </c>
      <c r="J96" s="2">
        <f>VLOOKUP($C96,'2014DomPost'!$C$31:$AR$166,J$17,FALSE)</f>
        <v>0</v>
      </c>
      <c r="K96" s="2"/>
      <c r="L96" s="273" t="e">
        <f>+DPRates1!#REF!/(1+$J96)</f>
        <v>#REF!</v>
      </c>
      <c r="M96" s="273" t="e">
        <f>+DPRates1!#REF!/(1+$J96)</f>
        <v>#REF!</v>
      </c>
      <c r="N96" s="273"/>
      <c r="O96" s="13"/>
      <c r="P96" s="240" t="str">
        <f t="shared" si="3"/>
        <v>JM</v>
      </c>
      <c r="Q96" s="2"/>
      <c r="R96" s="2"/>
      <c r="T96" s="273" t="e">
        <f>+DPRates2!#REF!/(1+$J96)</f>
        <v>#REF!</v>
      </c>
      <c r="U96" s="273" t="e">
        <f>+DPRates2!#REF!/(1+$J96)</f>
        <v>#REF!</v>
      </c>
      <c r="X96" s="240" t="str">
        <f t="shared" si="4"/>
        <v>JM</v>
      </c>
      <c r="Y96" s="2"/>
      <c r="Z96" s="2"/>
      <c r="AB96" s="261" t="e">
        <f t="shared" ca="1" si="17"/>
        <v>#REF!</v>
      </c>
      <c r="AC96" s="261" t="e">
        <f>IF(AA96=0,U96*(1+Z96),VLOOKUP($C96&amp;AC$18,#REF!,AC$19,FALSE)/(1+$J96))</f>
        <v>#REF!</v>
      </c>
      <c r="AD96" s="258"/>
      <c r="AE96" s="159"/>
      <c r="AF96" s="240" t="str">
        <f t="shared" si="6"/>
        <v>JM</v>
      </c>
      <c r="AG96" s="2"/>
      <c r="AH96" s="2"/>
      <c r="AJ96" s="261" t="e">
        <f t="shared" ca="1" si="7"/>
        <v>#REF!</v>
      </c>
      <c r="AK96" s="261" t="e">
        <f>IF(AI96=0,AC96*(1+AH96),VLOOKUP($C96&amp;AK$18,#REF!,AK$19,FALSE)/(1+$J96))</f>
        <v>#REF!</v>
      </c>
      <c r="AN96" s="240" t="str">
        <f t="shared" si="8"/>
        <v>JM</v>
      </c>
      <c r="AO96" s="2"/>
      <c r="AP96" s="2"/>
      <c r="AR96" s="261" t="e">
        <f t="shared" ca="1" si="9"/>
        <v>#REF!</v>
      </c>
      <c r="AS96" s="261" t="e">
        <f>IF(AQ96=0,AK96*(1+AP96),VLOOKUP($C96&amp;AS$18,#REF!,AS$19,FALSE)/(1+$J96))</f>
        <v>#REF!</v>
      </c>
      <c r="AV96" s="240" t="str">
        <f t="shared" si="10"/>
        <v>JM</v>
      </c>
      <c r="AW96" s="2"/>
      <c r="AX96" s="2"/>
      <c r="AZ96" s="261" t="e">
        <f t="shared" ca="1" si="11"/>
        <v>#REF!</v>
      </c>
      <c r="BA96" s="261" t="e">
        <f>IF(AY96=0,AS96*(1+AX96),VLOOKUP($C96&amp;BA$18,#REF!,BA$19,FALSE)/(1+$J96))</f>
        <v>#REF!</v>
      </c>
      <c r="BB96" s="159"/>
      <c r="BC96" s="159"/>
      <c r="BD96" s="240" t="str">
        <f t="shared" si="12"/>
        <v>JM</v>
      </c>
      <c r="BE96" s="2"/>
      <c r="BF96" s="2"/>
      <c r="BH96" s="261" t="e">
        <f t="shared" ca="1" si="13"/>
        <v>#REF!</v>
      </c>
      <c r="BI96" s="261" t="e">
        <f>IF(BG96=0,BA96*(1+BF96),VLOOKUP($C96&amp;BI$18,#REF!,BI$19,FALSE)/(1+$J96))</f>
        <v>#REF!</v>
      </c>
      <c r="BL96" s="240" t="str">
        <f t="shared" si="14"/>
        <v>JM</v>
      </c>
      <c r="BM96" s="2"/>
      <c r="BN96" s="2"/>
      <c r="BP96" s="261" t="e">
        <f t="shared" ca="1" si="15"/>
        <v>#REF!</v>
      </c>
      <c r="BQ96" s="261" t="e">
        <f>IF(BO96=0,BI96*(1+BN96),VLOOKUP($C96&amp;BQ$18,#REF!,BQ$19,FALSE)/(1+$J96))</f>
        <v>#REF!</v>
      </c>
    </row>
    <row r="97" spans="2:69" x14ac:dyDescent="0.2">
      <c r="B97" s="240">
        <v>65</v>
      </c>
      <c r="C97" s="240" t="s">
        <v>203</v>
      </c>
      <c r="D97" s="240" t="s">
        <v>204</v>
      </c>
      <c r="E97" s="240">
        <v>3</v>
      </c>
      <c r="F97" s="240" t="str">
        <f>VLOOKUP($C97,TdmTdGrps!$C$31:$G$188,5,FALSE)</f>
        <v>T3</v>
      </c>
      <c r="I97" s="240" t="str">
        <f t="shared" si="2"/>
        <v>KZ</v>
      </c>
      <c r="J97" s="2">
        <f>VLOOKUP($C97,'2014DomPost'!$C$31:$AR$166,J$17,FALSE)</f>
        <v>0</v>
      </c>
      <c r="K97" s="2"/>
      <c r="L97" s="273" t="e">
        <f>+DPRates1!#REF!/(1+$J97)</f>
        <v>#REF!</v>
      </c>
      <c r="M97" s="273" t="e">
        <f>+DPRates1!#REF!/(1+$J97)</f>
        <v>#REF!</v>
      </c>
      <c r="N97" s="273"/>
      <c r="O97" s="13"/>
      <c r="P97" s="240" t="str">
        <f t="shared" si="3"/>
        <v>KZ</v>
      </c>
      <c r="Q97" s="2"/>
      <c r="R97" s="2"/>
      <c r="T97" s="273" t="e">
        <f>+DPRates2!#REF!/(1+$J97)</f>
        <v>#REF!</v>
      </c>
      <c r="U97" s="273" t="e">
        <f>+DPRates2!#REF!/(1+$J97)</f>
        <v>#REF!</v>
      </c>
      <c r="X97" s="240" t="str">
        <f t="shared" si="4"/>
        <v>KZ</v>
      </c>
      <c r="Y97" s="2"/>
      <c r="Z97" s="2"/>
      <c r="AB97" s="261" t="e">
        <f t="shared" ca="1" si="17"/>
        <v>#REF!</v>
      </c>
      <c r="AC97" s="261" t="e">
        <f>IF(AA97=0,U97*(1+Z97),VLOOKUP($C97&amp;AC$18,#REF!,AC$19,FALSE)/(1+$J97))</f>
        <v>#REF!</v>
      </c>
      <c r="AD97" s="258"/>
      <c r="AE97" s="159"/>
      <c r="AF97" s="240" t="str">
        <f t="shared" si="6"/>
        <v>KZ</v>
      </c>
      <c r="AG97" s="2"/>
      <c r="AH97" s="2"/>
      <c r="AJ97" s="261" t="e">
        <f t="shared" ca="1" si="7"/>
        <v>#REF!</v>
      </c>
      <c r="AK97" s="261" t="e">
        <f>IF(AI97=0,AC97*(1+AH97),VLOOKUP($C97&amp;AK$18,#REF!,AK$19,FALSE)/(1+$J97))</f>
        <v>#REF!</v>
      </c>
      <c r="AN97" s="240" t="str">
        <f t="shared" si="8"/>
        <v>KZ</v>
      </c>
      <c r="AO97" s="2"/>
      <c r="AP97" s="2"/>
      <c r="AR97" s="261" t="e">
        <f t="shared" ref="AR97:AR118" ca="1" si="18">IF(AQ97=0,AJ97*(1+AO97),VLOOKUP($C97&amp;AR$18,INDIRECT($U$8),AR$19,FALSE)/(1+$J97))</f>
        <v>#REF!</v>
      </c>
      <c r="AS97" s="261" t="e">
        <f>IF(AQ97=0,AK97*(1+AP97),VLOOKUP($C97&amp;AS$18,#REF!,AS$19,FALSE)/(1+$J97))</f>
        <v>#REF!</v>
      </c>
      <c r="AV97" s="240" t="str">
        <f t="shared" si="10"/>
        <v>KZ</v>
      </c>
      <c r="AW97" s="2"/>
      <c r="AX97" s="2"/>
      <c r="AZ97" s="261" t="e">
        <f t="shared" ref="AZ97:AZ118" ca="1" si="19">IF(AY97=0,AR97*(1+AW97),VLOOKUP($C97&amp;AZ$18,INDIRECT($U$8),AZ$19,FALSE)/(1+$J97))</f>
        <v>#REF!</v>
      </c>
      <c r="BA97" s="261" t="e">
        <f>IF(AY97=0,AS97*(1+AX97),VLOOKUP($C97&amp;BA$18,#REF!,BA$19,FALSE)/(1+$J97))</f>
        <v>#REF!</v>
      </c>
      <c r="BB97" s="159"/>
      <c r="BC97" s="159"/>
      <c r="BD97" s="240" t="str">
        <f t="shared" si="12"/>
        <v>KZ</v>
      </c>
      <c r="BE97" s="2"/>
      <c r="BF97" s="2"/>
      <c r="BH97" s="261" t="e">
        <f t="shared" ref="BH97:BH118" ca="1" si="20">IF(BG97=0,AZ97*(1+BE97),VLOOKUP($C97&amp;BH$18,INDIRECT($U$8),BH$19,FALSE)/(1+$J97))</f>
        <v>#REF!</v>
      </c>
      <c r="BI97" s="261" t="e">
        <f>IF(BG97=0,BA97*(1+BF97),VLOOKUP($C97&amp;BI$18,#REF!,BI$19,FALSE)/(1+$J97))</f>
        <v>#REF!</v>
      </c>
      <c r="BL97" s="240" t="str">
        <f t="shared" si="14"/>
        <v>KZ</v>
      </c>
      <c r="BM97" s="2"/>
      <c r="BN97" s="2"/>
      <c r="BP97" s="261" t="e">
        <f t="shared" ref="BP97:BP118" ca="1" si="21">IF(BO97=0,BH97*(1+BM97),VLOOKUP($C97&amp;BP$18,INDIRECT($U$8),BP$19,FALSE)/(1+$J97))</f>
        <v>#REF!</v>
      </c>
      <c r="BQ97" s="261" t="e">
        <f>IF(BO97=0,BI97*(1+BN97),VLOOKUP($C97&amp;BQ$18,#REF!,BQ$19,FALSE)/(1+$J97))</f>
        <v>#REF!</v>
      </c>
    </row>
    <row r="98" spans="2:69" x14ac:dyDescent="0.2">
      <c r="B98" s="240">
        <v>66</v>
      </c>
      <c r="C98" s="240" t="s">
        <v>205</v>
      </c>
      <c r="D98" s="240" t="s">
        <v>206</v>
      </c>
      <c r="E98" s="240">
        <v>3</v>
      </c>
      <c r="F98" s="240" t="str">
        <f>VLOOKUP($C98,TdmTdGrps!$C$31:$G$188,5,FALSE)</f>
        <v>T3</v>
      </c>
      <c r="I98" s="240" t="str">
        <f t="shared" ref="I98:I118" si="22">+C98</f>
        <v>LB</v>
      </c>
      <c r="J98" s="2">
        <f>VLOOKUP($C98,'2014DomPost'!$C$31:$AR$166,J$17,FALSE)</f>
        <v>0</v>
      </c>
      <c r="K98" s="2"/>
      <c r="L98" s="273" t="e">
        <f>+DPRates1!#REF!/(1+$J98)</f>
        <v>#REF!</v>
      </c>
      <c r="M98" s="273" t="e">
        <f>+DPRates1!#REF!/(1+$J98)</f>
        <v>#REF!</v>
      </c>
      <c r="N98" s="273"/>
      <c r="O98" s="13"/>
      <c r="P98" s="240" t="str">
        <f t="shared" ref="P98:P118" si="23">$C98</f>
        <v>LB</v>
      </c>
      <c r="Q98" s="2"/>
      <c r="R98" s="2"/>
      <c r="T98" s="273" t="e">
        <f>+DPRates2!#REF!/(1+$J98)</f>
        <v>#REF!</v>
      </c>
      <c r="U98" s="273" t="e">
        <f>+DPRates2!#REF!/(1+$J98)</f>
        <v>#REF!</v>
      </c>
      <c r="X98" s="240" t="str">
        <f t="shared" ref="X98:X118" si="24">$C98</f>
        <v>LB</v>
      </c>
      <c r="Y98" s="2"/>
      <c r="Z98" s="2"/>
      <c r="AB98" s="261" t="e">
        <f t="shared" ca="1" si="17"/>
        <v>#REF!</v>
      </c>
      <c r="AC98" s="261" t="e">
        <f>IF(AA98=0,U98*(1+Z98),VLOOKUP($C98&amp;AC$18,#REF!,AC$19,FALSE)/(1+$J98))</f>
        <v>#REF!</v>
      </c>
      <c r="AD98" s="258"/>
      <c r="AE98" s="159"/>
      <c r="AF98" s="240" t="str">
        <f t="shared" ref="AF98:AF118" si="25">$C98</f>
        <v>LB</v>
      </c>
      <c r="AG98" s="2"/>
      <c r="AH98" s="2"/>
      <c r="AJ98" s="261" t="e">
        <f t="shared" ref="AJ98:AJ118" ca="1" si="26">IF(AI98=0,AB98*(1+AG98),VLOOKUP($C98&amp;AJ$18,INDIRECT($U$8),AJ$19,FALSE)/(1+$J98))</f>
        <v>#REF!</v>
      </c>
      <c r="AK98" s="261" t="e">
        <f>IF(AI98=0,AC98*(1+AH98),VLOOKUP($C98&amp;AK$18,#REF!,AK$19,FALSE)/(1+$J98))</f>
        <v>#REF!</v>
      </c>
      <c r="AN98" s="240" t="str">
        <f t="shared" ref="AN98:AN118" si="27">$C98</f>
        <v>LB</v>
      </c>
      <c r="AO98" s="2"/>
      <c r="AP98" s="2"/>
      <c r="AR98" s="261" t="e">
        <f t="shared" ca="1" si="18"/>
        <v>#REF!</v>
      </c>
      <c r="AS98" s="261" t="e">
        <f>IF(AQ98=0,AK98*(1+AP98),VLOOKUP($C98&amp;AS$18,#REF!,AS$19,FALSE)/(1+$J98))</f>
        <v>#REF!</v>
      </c>
      <c r="AV98" s="240" t="str">
        <f t="shared" ref="AV98:AV118" si="28">$C98</f>
        <v>LB</v>
      </c>
      <c r="AW98" s="2"/>
      <c r="AX98" s="2"/>
      <c r="AZ98" s="261" t="e">
        <f t="shared" ca="1" si="19"/>
        <v>#REF!</v>
      </c>
      <c r="BA98" s="261" t="e">
        <f>IF(AY98=0,AS98*(1+AX98),VLOOKUP($C98&amp;BA$18,#REF!,BA$19,FALSE)/(1+$J98))</f>
        <v>#REF!</v>
      </c>
      <c r="BB98" s="159"/>
      <c r="BC98" s="159"/>
      <c r="BD98" s="240" t="str">
        <f t="shared" ref="BD98:BD118" si="29">$C98</f>
        <v>LB</v>
      </c>
      <c r="BE98" s="2"/>
      <c r="BF98" s="2"/>
      <c r="BH98" s="261" t="e">
        <f t="shared" ca="1" si="20"/>
        <v>#REF!</v>
      </c>
      <c r="BI98" s="261" t="e">
        <f>IF(BG98=0,BA98*(1+BF98),VLOOKUP($C98&amp;BI$18,#REF!,BI$19,FALSE)/(1+$J98))</f>
        <v>#REF!</v>
      </c>
      <c r="BL98" s="240" t="str">
        <f t="shared" ref="BL98:BL118" si="30">$C98</f>
        <v>LB</v>
      </c>
      <c r="BM98" s="2"/>
      <c r="BN98" s="2"/>
      <c r="BP98" s="261" t="e">
        <f t="shared" ca="1" si="21"/>
        <v>#REF!</v>
      </c>
      <c r="BQ98" s="261" t="e">
        <f>IF(BO98=0,BI98*(1+BN98),VLOOKUP($C98&amp;BQ$18,#REF!,BQ$19,FALSE)/(1+$J98))</f>
        <v>#REF!</v>
      </c>
    </row>
    <row r="99" spans="2:69" x14ac:dyDescent="0.2">
      <c r="B99" s="240">
        <v>67</v>
      </c>
      <c r="C99" s="240" t="s">
        <v>207</v>
      </c>
      <c r="D99" s="240" t="s">
        <v>208</v>
      </c>
      <c r="E99" s="240">
        <v>3</v>
      </c>
      <c r="F99" s="240" t="str">
        <f>VLOOKUP($C99,TdmTdGrps!$C$31:$G$188,5,FALSE)</f>
        <v>T3</v>
      </c>
      <c r="I99" s="240" t="str">
        <f t="shared" si="22"/>
        <v>LC</v>
      </c>
      <c r="J99" s="2">
        <f>VLOOKUP($C99,'2014DomPost'!$C$31:$AR$166,J$17,FALSE)</f>
        <v>0</v>
      </c>
      <c r="K99" s="2"/>
      <c r="L99" s="273" t="e">
        <f>+DPRates1!#REF!/(1+$J99)</f>
        <v>#REF!</v>
      </c>
      <c r="M99" s="273" t="e">
        <f>+DPRates1!#REF!/(1+$J99)</f>
        <v>#REF!</v>
      </c>
      <c r="N99" s="273"/>
      <c r="O99" s="13"/>
      <c r="P99" s="240" t="str">
        <f t="shared" si="23"/>
        <v>LC</v>
      </c>
      <c r="Q99" s="2"/>
      <c r="R99" s="2"/>
      <c r="T99" s="273" t="e">
        <f>+DPRates2!#REF!/(1+$J99)</f>
        <v>#REF!</v>
      </c>
      <c r="U99" s="273" t="e">
        <f>+DPRates2!#REF!/(1+$J99)</f>
        <v>#REF!</v>
      </c>
      <c r="X99" s="240" t="str">
        <f t="shared" si="24"/>
        <v>LC</v>
      </c>
      <c r="Y99" s="2"/>
      <c r="Z99" s="2"/>
      <c r="AB99" s="261" t="e">
        <f t="shared" ca="1" si="17"/>
        <v>#REF!</v>
      </c>
      <c r="AC99" s="261" t="e">
        <f>IF(AA99=0,U99*(1+Z99),VLOOKUP($C99&amp;AC$18,#REF!,AC$19,FALSE)/(1+$J99))</f>
        <v>#REF!</v>
      </c>
      <c r="AD99" s="258"/>
      <c r="AE99" s="159"/>
      <c r="AF99" s="240" t="str">
        <f t="shared" si="25"/>
        <v>LC</v>
      </c>
      <c r="AG99" s="2"/>
      <c r="AH99" s="2"/>
      <c r="AJ99" s="261" t="e">
        <f t="shared" ca="1" si="26"/>
        <v>#REF!</v>
      </c>
      <c r="AK99" s="261" t="e">
        <f>IF(AI99=0,AC99*(1+AH99),VLOOKUP($C99&amp;AK$18,#REF!,AK$19,FALSE)/(1+$J99))</f>
        <v>#REF!</v>
      </c>
      <c r="AN99" s="240" t="str">
        <f t="shared" si="27"/>
        <v>LC</v>
      </c>
      <c r="AO99" s="2"/>
      <c r="AP99" s="2"/>
      <c r="AR99" s="261" t="e">
        <f t="shared" ca="1" si="18"/>
        <v>#REF!</v>
      </c>
      <c r="AS99" s="261" t="e">
        <f>IF(AQ99=0,AK99*(1+AP99),VLOOKUP($C99&amp;AS$18,#REF!,AS$19,FALSE)/(1+$J99))</f>
        <v>#REF!</v>
      </c>
      <c r="AV99" s="240" t="str">
        <f t="shared" si="28"/>
        <v>LC</v>
      </c>
      <c r="AW99" s="2"/>
      <c r="AX99" s="2"/>
      <c r="AZ99" s="261" t="e">
        <f t="shared" ca="1" si="19"/>
        <v>#REF!</v>
      </c>
      <c r="BA99" s="261" t="e">
        <f>IF(AY99=0,AS99*(1+AX99),VLOOKUP($C99&amp;BA$18,#REF!,BA$19,FALSE)/(1+$J99))</f>
        <v>#REF!</v>
      </c>
      <c r="BB99" s="159"/>
      <c r="BC99" s="159"/>
      <c r="BD99" s="240" t="str">
        <f t="shared" si="29"/>
        <v>LC</v>
      </c>
      <c r="BE99" s="2"/>
      <c r="BF99" s="2"/>
      <c r="BH99" s="261" t="e">
        <f t="shared" ca="1" si="20"/>
        <v>#REF!</v>
      </c>
      <c r="BI99" s="261" t="e">
        <f>IF(BG99=0,BA99*(1+BF99),VLOOKUP($C99&amp;BI$18,#REF!,BI$19,FALSE)/(1+$J99))</f>
        <v>#REF!</v>
      </c>
      <c r="BL99" s="240" t="str">
        <f t="shared" si="30"/>
        <v>LC</v>
      </c>
      <c r="BM99" s="2"/>
      <c r="BN99" s="2"/>
      <c r="BP99" s="261" t="e">
        <f t="shared" ca="1" si="21"/>
        <v>#REF!</v>
      </c>
      <c r="BQ99" s="261" t="e">
        <f>IF(BO99=0,BI99*(1+BN99),VLOOKUP($C99&amp;BQ$18,#REF!,BQ$19,FALSE)/(1+$J99))</f>
        <v>#REF!</v>
      </c>
    </row>
    <row r="100" spans="2:69" x14ac:dyDescent="0.2">
      <c r="B100" s="240">
        <v>68</v>
      </c>
      <c r="C100" s="240" t="s">
        <v>209</v>
      </c>
      <c r="D100" s="240" t="s">
        <v>210</v>
      </c>
      <c r="E100" s="240">
        <v>3</v>
      </c>
      <c r="F100" s="240" t="str">
        <f>VLOOKUP($C100,TdmTdGrps!$C$31:$G$188,5,FALSE)</f>
        <v>T3</v>
      </c>
      <c r="I100" s="240" t="str">
        <f t="shared" si="22"/>
        <v>LT</v>
      </c>
      <c r="J100" s="2">
        <f>VLOOKUP($C100,'2014DomPost'!$C$31:$AR$166,J$17,FALSE)</f>
        <v>0</v>
      </c>
      <c r="K100" s="2"/>
      <c r="L100" s="273" t="e">
        <f>+DPRates1!#REF!/(1+$J100)</f>
        <v>#REF!</v>
      </c>
      <c r="M100" s="273" t="e">
        <f>+DPRates1!#REF!/(1+$J100)</f>
        <v>#REF!</v>
      </c>
      <c r="N100" s="273"/>
      <c r="O100" s="13"/>
      <c r="P100" s="240" t="str">
        <f t="shared" si="23"/>
        <v>LT</v>
      </c>
      <c r="Q100" s="2"/>
      <c r="R100" s="2"/>
      <c r="T100" s="273" t="e">
        <f>+DPRates2!#REF!/(1+$J100)</f>
        <v>#REF!</v>
      </c>
      <c r="U100" s="273" t="e">
        <f>+DPRates2!#REF!/(1+$J100)</f>
        <v>#REF!</v>
      </c>
      <c r="X100" s="240" t="str">
        <f t="shared" si="24"/>
        <v>LT</v>
      </c>
      <c r="Y100" s="2"/>
      <c r="Z100" s="2"/>
      <c r="AB100" s="261" t="e">
        <f t="shared" ca="1" si="17"/>
        <v>#REF!</v>
      </c>
      <c r="AC100" s="261" t="e">
        <f>IF(AA100=0,U100*(1+Z100),VLOOKUP($C100&amp;AC$18,#REF!,AC$19,FALSE)/(1+$J100))</f>
        <v>#REF!</v>
      </c>
      <c r="AD100" s="258"/>
      <c r="AE100" s="159"/>
      <c r="AF100" s="240" t="str">
        <f t="shared" si="25"/>
        <v>LT</v>
      </c>
      <c r="AG100" s="2"/>
      <c r="AH100" s="2"/>
      <c r="AJ100" s="261" t="e">
        <f t="shared" ca="1" si="26"/>
        <v>#REF!</v>
      </c>
      <c r="AK100" s="261" t="e">
        <f>IF(AI100=0,AC100*(1+AH100),VLOOKUP($C100&amp;AK$18,#REF!,AK$19,FALSE)/(1+$J100))</f>
        <v>#REF!</v>
      </c>
      <c r="AN100" s="240" t="str">
        <f t="shared" si="27"/>
        <v>LT</v>
      </c>
      <c r="AO100" s="2"/>
      <c r="AP100" s="2"/>
      <c r="AR100" s="261" t="e">
        <f t="shared" ca="1" si="18"/>
        <v>#REF!</v>
      </c>
      <c r="AS100" s="261" t="e">
        <f>IF(AQ100=0,AK100*(1+AP100),VLOOKUP($C100&amp;AS$18,#REF!,AS$19,FALSE)/(1+$J100))</f>
        <v>#REF!</v>
      </c>
      <c r="AV100" s="240" t="str">
        <f t="shared" si="28"/>
        <v>LT</v>
      </c>
      <c r="AW100" s="2"/>
      <c r="AX100" s="2"/>
      <c r="AZ100" s="261" t="e">
        <f t="shared" ca="1" si="19"/>
        <v>#REF!</v>
      </c>
      <c r="BA100" s="261" t="e">
        <f>IF(AY100=0,AS100*(1+AX100),VLOOKUP($C100&amp;BA$18,#REF!,BA$19,FALSE)/(1+$J100))</f>
        <v>#REF!</v>
      </c>
      <c r="BB100" s="159"/>
      <c r="BC100" s="159"/>
      <c r="BD100" s="240" t="str">
        <f t="shared" si="29"/>
        <v>LT</v>
      </c>
      <c r="BE100" s="2"/>
      <c r="BF100" s="2"/>
      <c r="BH100" s="261" t="e">
        <f t="shared" ca="1" si="20"/>
        <v>#REF!</v>
      </c>
      <c r="BI100" s="261" t="e">
        <f>IF(BG100=0,BA100*(1+BF100),VLOOKUP($C100&amp;BI$18,#REF!,BI$19,FALSE)/(1+$J100))</f>
        <v>#REF!</v>
      </c>
      <c r="BL100" s="240" t="str">
        <f t="shared" si="30"/>
        <v>LT</v>
      </c>
      <c r="BM100" s="2"/>
      <c r="BN100" s="2"/>
      <c r="BP100" s="261" t="e">
        <f t="shared" ca="1" si="21"/>
        <v>#REF!</v>
      </c>
      <c r="BQ100" s="261" t="e">
        <f>IF(BO100=0,BI100*(1+BN100),VLOOKUP($C100&amp;BQ$18,#REF!,BQ$19,FALSE)/(1+$J100))</f>
        <v>#REF!</v>
      </c>
    </row>
    <row r="101" spans="2:69" x14ac:dyDescent="0.2">
      <c r="B101" s="240">
        <v>69</v>
      </c>
      <c r="C101" s="240" t="s">
        <v>211</v>
      </c>
      <c r="D101" s="240" t="s">
        <v>212</v>
      </c>
      <c r="E101" s="240">
        <v>3</v>
      </c>
      <c r="F101" s="240" t="str">
        <f>VLOOKUP($C101,TdmTdGrps!$C$31:$G$188,5,FALSE)</f>
        <v>T3</v>
      </c>
      <c r="I101" s="240" t="str">
        <f t="shared" si="22"/>
        <v>LV</v>
      </c>
      <c r="J101" s="2">
        <f>VLOOKUP($C101,'2014DomPost'!$C$31:$AR$166,J$17,FALSE)</f>
        <v>0</v>
      </c>
      <c r="K101" s="2"/>
      <c r="L101" s="273" t="e">
        <f>+DPRates1!#REF!/(1+$J101)</f>
        <v>#REF!</v>
      </c>
      <c r="M101" s="273" t="e">
        <f>+DPRates1!#REF!/(1+$J101)</f>
        <v>#REF!</v>
      </c>
      <c r="N101" s="273"/>
      <c r="O101" s="13"/>
      <c r="P101" s="240" t="str">
        <f t="shared" si="23"/>
        <v>LV</v>
      </c>
      <c r="Q101" s="2"/>
      <c r="R101" s="2"/>
      <c r="T101" s="273" t="e">
        <f>+DPRates2!#REF!/(1+$J101)</f>
        <v>#REF!</v>
      </c>
      <c r="U101" s="273" t="e">
        <f>+DPRates2!#REF!/(1+$J101)</f>
        <v>#REF!</v>
      </c>
      <c r="X101" s="240" t="str">
        <f t="shared" si="24"/>
        <v>LV</v>
      </c>
      <c r="Y101" s="2"/>
      <c r="Z101" s="2"/>
      <c r="AB101" s="261" t="e">
        <f t="shared" ca="1" si="17"/>
        <v>#REF!</v>
      </c>
      <c r="AC101" s="261" t="e">
        <f>IF(AA101=0,U101*(1+Z101),VLOOKUP($C101&amp;AC$18,#REF!,AC$19,FALSE)/(1+$J101))</f>
        <v>#REF!</v>
      </c>
      <c r="AD101" s="258"/>
      <c r="AE101" s="159"/>
      <c r="AF101" s="240" t="str">
        <f t="shared" si="25"/>
        <v>LV</v>
      </c>
      <c r="AG101" s="2"/>
      <c r="AH101" s="2"/>
      <c r="AJ101" s="261" t="e">
        <f t="shared" ca="1" si="26"/>
        <v>#REF!</v>
      </c>
      <c r="AK101" s="261" t="e">
        <f>IF(AI101=0,AC101*(1+AH101),VLOOKUP($C101&amp;AK$18,#REF!,AK$19,FALSE)/(1+$J101))</f>
        <v>#REF!</v>
      </c>
      <c r="AN101" s="240" t="str">
        <f t="shared" si="27"/>
        <v>LV</v>
      </c>
      <c r="AO101" s="2"/>
      <c r="AP101" s="2"/>
      <c r="AR101" s="261" t="e">
        <f t="shared" ca="1" si="18"/>
        <v>#REF!</v>
      </c>
      <c r="AS101" s="261" t="e">
        <f>IF(AQ101=0,AK101*(1+AP101),VLOOKUP($C101&amp;AS$18,#REF!,AS$19,FALSE)/(1+$J101))</f>
        <v>#REF!</v>
      </c>
      <c r="AV101" s="240" t="str">
        <f t="shared" si="28"/>
        <v>LV</v>
      </c>
      <c r="AW101" s="2"/>
      <c r="AX101" s="2"/>
      <c r="AZ101" s="261" t="e">
        <f t="shared" ca="1" si="19"/>
        <v>#REF!</v>
      </c>
      <c r="BA101" s="261" t="e">
        <f>IF(AY101=0,AS101*(1+AX101),VLOOKUP($C101&amp;BA$18,#REF!,BA$19,FALSE)/(1+$J101))</f>
        <v>#REF!</v>
      </c>
      <c r="BB101" s="159"/>
      <c r="BC101" s="159"/>
      <c r="BD101" s="240" t="str">
        <f t="shared" si="29"/>
        <v>LV</v>
      </c>
      <c r="BE101" s="2"/>
      <c r="BF101" s="2"/>
      <c r="BH101" s="261" t="e">
        <f t="shared" ca="1" si="20"/>
        <v>#REF!</v>
      </c>
      <c r="BI101" s="261" t="e">
        <f>IF(BG101=0,BA101*(1+BF101),VLOOKUP($C101&amp;BI$18,#REF!,BI$19,FALSE)/(1+$J101))</f>
        <v>#REF!</v>
      </c>
      <c r="BL101" s="240" t="str">
        <f t="shared" si="30"/>
        <v>LV</v>
      </c>
      <c r="BM101" s="2"/>
      <c r="BN101" s="2"/>
      <c r="BP101" s="261" t="e">
        <f t="shared" ca="1" si="21"/>
        <v>#REF!</v>
      </c>
      <c r="BQ101" s="261" t="e">
        <f>IF(BO101=0,BI101*(1+BN101),VLOOKUP($C101&amp;BQ$18,#REF!,BQ$19,FALSE)/(1+$J101))</f>
        <v>#REF!</v>
      </c>
    </row>
    <row r="102" spans="2:69" x14ac:dyDescent="0.2">
      <c r="B102" s="240">
        <v>70</v>
      </c>
      <c r="C102" s="240" t="s">
        <v>213</v>
      </c>
      <c r="D102" s="240" t="s">
        <v>214</v>
      </c>
      <c r="E102" s="240">
        <v>3</v>
      </c>
      <c r="F102" s="240" t="str">
        <f>VLOOKUP($C102,TdmTdGrps!$C$31:$G$188,5,FALSE)</f>
        <v>T3</v>
      </c>
      <c r="I102" s="240" t="str">
        <f t="shared" si="22"/>
        <v>MK</v>
      </c>
      <c r="J102" s="2">
        <f>VLOOKUP($C102,'2014DomPost'!$C$31:$AR$166,J$17,FALSE)</f>
        <v>0</v>
      </c>
      <c r="K102" s="2"/>
      <c r="L102" s="273" t="e">
        <f>+DPRates1!#REF!/(1+$J102)</f>
        <v>#REF!</v>
      </c>
      <c r="M102" s="273" t="e">
        <f>+DPRates1!#REF!/(1+$J102)</f>
        <v>#REF!</v>
      </c>
      <c r="N102" s="273"/>
      <c r="O102" s="13"/>
      <c r="P102" s="240" t="str">
        <f t="shared" si="23"/>
        <v>MK</v>
      </c>
      <c r="Q102" s="2"/>
      <c r="R102" s="2"/>
      <c r="T102" s="273" t="e">
        <f>+DPRates2!#REF!/(1+$J102)</f>
        <v>#REF!</v>
      </c>
      <c r="U102" s="273" t="e">
        <f>+DPRates2!#REF!/(1+$J102)</f>
        <v>#REF!</v>
      </c>
      <c r="X102" s="240" t="str">
        <f t="shared" si="24"/>
        <v>MK</v>
      </c>
      <c r="Y102" s="2"/>
      <c r="Z102" s="2"/>
      <c r="AB102" s="261" t="e">
        <f t="shared" ca="1" si="17"/>
        <v>#REF!</v>
      </c>
      <c r="AC102" s="261" t="e">
        <f>IF(AA102=0,U102*(1+Z102),VLOOKUP($C102&amp;AC$18,#REF!,AC$19,FALSE)/(1+$J102))</f>
        <v>#REF!</v>
      </c>
      <c r="AD102" s="258"/>
      <c r="AE102" s="159"/>
      <c r="AF102" s="240" t="str">
        <f t="shared" si="25"/>
        <v>MK</v>
      </c>
      <c r="AG102" s="2"/>
      <c r="AH102" s="2"/>
      <c r="AJ102" s="261" t="e">
        <f t="shared" ca="1" si="26"/>
        <v>#REF!</v>
      </c>
      <c r="AK102" s="261" t="e">
        <f>IF(AI102=0,AC102*(1+AH102),VLOOKUP($C102&amp;AK$18,#REF!,AK$19,FALSE)/(1+$J102))</f>
        <v>#REF!</v>
      </c>
      <c r="AN102" s="240" t="str">
        <f t="shared" si="27"/>
        <v>MK</v>
      </c>
      <c r="AO102" s="2"/>
      <c r="AP102" s="2"/>
      <c r="AR102" s="261" t="e">
        <f t="shared" ca="1" si="18"/>
        <v>#REF!</v>
      </c>
      <c r="AS102" s="261" t="e">
        <f>IF(AQ102=0,AK102*(1+AP102),VLOOKUP($C102&amp;AS$18,#REF!,AS$19,FALSE)/(1+$J102))</f>
        <v>#REF!</v>
      </c>
      <c r="AV102" s="240" t="str">
        <f t="shared" si="28"/>
        <v>MK</v>
      </c>
      <c r="AW102" s="2"/>
      <c r="AX102" s="2"/>
      <c r="AZ102" s="261" t="e">
        <f t="shared" ca="1" si="19"/>
        <v>#REF!</v>
      </c>
      <c r="BA102" s="261" t="e">
        <f>IF(AY102=0,AS102*(1+AX102),VLOOKUP($C102&amp;BA$18,#REF!,BA$19,FALSE)/(1+$J102))</f>
        <v>#REF!</v>
      </c>
      <c r="BB102" s="159"/>
      <c r="BC102" s="159"/>
      <c r="BD102" s="240" t="str">
        <f t="shared" si="29"/>
        <v>MK</v>
      </c>
      <c r="BE102" s="2"/>
      <c r="BF102" s="2"/>
      <c r="BH102" s="261" t="e">
        <f t="shared" ca="1" si="20"/>
        <v>#REF!</v>
      </c>
      <c r="BI102" s="261" t="e">
        <f>IF(BG102=0,BA102*(1+BF102),VLOOKUP($C102&amp;BI$18,#REF!,BI$19,FALSE)/(1+$J102))</f>
        <v>#REF!</v>
      </c>
      <c r="BL102" s="240" t="str">
        <f t="shared" si="30"/>
        <v>MK</v>
      </c>
      <c r="BM102" s="2"/>
      <c r="BN102" s="2"/>
      <c r="BP102" s="261" t="e">
        <f t="shared" ca="1" si="21"/>
        <v>#REF!</v>
      </c>
      <c r="BQ102" s="261" t="e">
        <f>IF(BO102=0,BI102*(1+BN102),VLOOKUP($C102&amp;BQ$18,#REF!,BQ$19,FALSE)/(1+$J102))</f>
        <v>#REF!</v>
      </c>
    </row>
    <row r="103" spans="2:69" x14ac:dyDescent="0.2">
      <c r="B103" s="240">
        <v>71</v>
      </c>
      <c r="C103" s="240" t="s">
        <v>215</v>
      </c>
      <c r="D103" s="240" t="s">
        <v>216</v>
      </c>
      <c r="E103" s="240">
        <v>3</v>
      </c>
      <c r="F103" s="240" t="str">
        <f>VLOOKUP($C103,TdmTdGrps!$C$31:$G$188,5,FALSE)</f>
        <v>T3</v>
      </c>
      <c r="I103" s="240" t="str">
        <f t="shared" si="22"/>
        <v>MU</v>
      </c>
      <c r="J103" s="2">
        <f>VLOOKUP($C103,'2014DomPost'!$C$31:$AR$166,J$17,FALSE)</f>
        <v>0</v>
      </c>
      <c r="K103" s="2"/>
      <c r="L103" s="273" t="e">
        <f>+DPRates1!#REF!/(1+$J103)</f>
        <v>#REF!</v>
      </c>
      <c r="M103" s="273" t="e">
        <f>+DPRates1!#REF!/(1+$J103)</f>
        <v>#REF!</v>
      </c>
      <c r="N103" s="273"/>
      <c r="O103" s="13"/>
      <c r="P103" s="240" t="str">
        <f t="shared" si="23"/>
        <v>MU</v>
      </c>
      <c r="Q103" s="2"/>
      <c r="R103" s="2"/>
      <c r="T103" s="273" t="e">
        <f>+DPRates2!#REF!/(1+$J103)</f>
        <v>#REF!</v>
      </c>
      <c r="U103" s="273" t="e">
        <f>+DPRates2!#REF!/(1+$J103)</f>
        <v>#REF!</v>
      </c>
      <c r="X103" s="240" t="str">
        <f t="shared" si="24"/>
        <v>MU</v>
      </c>
      <c r="Y103" s="2"/>
      <c r="Z103" s="2"/>
      <c r="AB103" s="261" t="e">
        <f t="shared" ca="1" si="17"/>
        <v>#REF!</v>
      </c>
      <c r="AC103" s="261" t="e">
        <f>IF(AA103=0,U103*(1+Z103),VLOOKUP($C103&amp;AC$18,#REF!,AC$19,FALSE)/(1+$J103))</f>
        <v>#REF!</v>
      </c>
      <c r="AD103" s="258"/>
      <c r="AE103" s="159"/>
      <c r="AF103" s="240" t="str">
        <f t="shared" si="25"/>
        <v>MU</v>
      </c>
      <c r="AG103" s="2"/>
      <c r="AH103" s="2"/>
      <c r="AJ103" s="261" t="e">
        <f t="shared" ca="1" si="26"/>
        <v>#REF!</v>
      </c>
      <c r="AK103" s="261" t="e">
        <f>IF(AI103=0,AC103*(1+AH103),VLOOKUP($C103&amp;AK$18,#REF!,AK$19,FALSE)/(1+$J103))</f>
        <v>#REF!</v>
      </c>
      <c r="AN103" s="240" t="str">
        <f t="shared" si="27"/>
        <v>MU</v>
      </c>
      <c r="AO103" s="2"/>
      <c r="AP103" s="2"/>
      <c r="AR103" s="261" t="e">
        <f t="shared" ca="1" si="18"/>
        <v>#REF!</v>
      </c>
      <c r="AS103" s="261" t="e">
        <f>IF(AQ103=0,AK103*(1+AP103),VLOOKUP($C103&amp;AS$18,#REF!,AS$19,FALSE)/(1+$J103))</f>
        <v>#REF!</v>
      </c>
      <c r="AV103" s="240" t="str">
        <f t="shared" si="28"/>
        <v>MU</v>
      </c>
      <c r="AW103" s="2"/>
      <c r="AX103" s="2"/>
      <c r="AZ103" s="261" t="e">
        <f t="shared" ca="1" si="19"/>
        <v>#REF!</v>
      </c>
      <c r="BA103" s="261" t="e">
        <f>IF(AY103=0,AS103*(1+AX103),VLOOKUP($C103&amp;BA$18,#REF!,BA$19,FALSE)/(1+$J103))</f>
        <v>#REF!</v>
      </c>
      <c r="BB103" s="159"/>
      <c r="BC103" s="159"/>
      <c r="BD103" s="240" t="str">
        <f t="shared" si="29"/>
        <v>MU</v>
      </c>
      <c r="BE103" s="2"/>
      <c r="BF103" s="2"/>
      <c r="BH103" s="261" t="e">
        <f t="shared" ca="1" si="20"/>
        <v>#REF!</v>
      </c>
      <c r="BI103" s="261" t="e">
        <f>IF(BG103=0,BA103*(1+BF103),VLOOKUP($C103&amp;BI$18,#REF!,BI$19,FALSE)/(1+$J103))</f>
        <v>#REF!</v>
      </c>
      <c r="BL103" s="240" t="str">
        <f t="shared" si="30"/>
        <v>MU</v>
      </c>
      <c r="BM103" s="2"/>
      <c r="BN103" s="2"/>
      <c r="BP103" s="261" t="e">
        <f t="shared" ca="1" si="21"/>
        <v>#REF!</v>
      </c>
      <c r="BQ103" s="261" t="e">
        <f>IF(BO103=0,BI103*(1+BN103),VLOOKUP($C103&amp;BQ$18,#REF!,BQ$19,FALSE)/(1+$J103))</f>
        <v>#REF!</v>
      </c>
    </row>
    <row r="104" spans="2:69" x14ac:dyDescent="0.2">
      <c r="B104" s="240">
        <v>72</v>
      </c>
      <c r="C104" s="240" t="s">
        <v>217</v>
      </c>
      <c r="D104" s="240" t="s">
        <v>218</v>
      </c>
      <c r="E104" s="240">
        <v>3</v>
      </c>
      <c r="F104" s="240" t="str">
        <f>VLOOKUP($C104,TdmTdGrps!$C$31:$G$188,5,FALSE)</f>
        <v>T3</v>
      </c>
      <c r="I104" s="240" t="str">
        <f t="shared" si="22"/>
        <v>MV</v>
      </c>
      <c r="J104" s="2">
        <f>VLOOKUP($C104,'2014DomPost'!$C$31:$AR$166,J$17,FALSE)</f>
        <v>0</v>
      </c>
      <c r="K104" s="2"/>
      <c r="L104" s="273" t="e">
        <f>+DPRates1!#REF!/(1+$J104)</f>
        <v>#REF!</v>
      </c>
      <c r="M104" s="273" t="e">
        <f>+DPRates1!#REF!/(1+$J104)</f>
        <v>#REF!</v>
      </c>
      <c r="N104" s="273"/>
      <c r="O104" s="13"/>
      <c r="P104" s="240" t="str">
        <f t="shared" si="23"/>
        <v>MV</v>
      </c>
      <c r="Q104" s="2"/>
      <c r="R104" s="2"/>
      <c r="T104" s="273" t="e">
        <f>+DPRates2!#REF!/(1+$J104)</f>
        <v>#REF!</v>
      </c>
      <c r="U104" s="273" t="e">
        <f>+DPRates2!#REF!/(1+$J104)</f>
        <v>#REF!</v>
      </c>
      <c r="X104" s="240" t="str">
        <f t="shared" si="24"/>
        <v>MV</v>
      </c>
      <c r="Y104" s="2"/>
      <c r="Z104" s="2"/>
      <c r="AB104" s="261" t="e">
        <f t="shared" ca="1" si="17"/>
        <v>#REF!</v>
      </c>
      <c r="AC104" s="261" t="e">
        <f>IF(AA104=0,U104*(1+Z104),VLOOKUP($C104&amp;AC$18,#REF!,AC$19,FALSE)/(1+$J104))</f>
        <v>#REF!</v>
      </c>
      <c r="AD104" s="258"/>
      <c r="AE104" s="159"/>
      <c r="AF104" s="240" t="str">
        <f t="shared" si="25"/>
        <v>MV</v>
      </c>
      <c r="AG104" s="2"/>
      <c r="AH104" s="2"/>
      <c r="AJ104" s="261" t="e">
        <f t="shared" ca="1" si="26"/>
        <v>#REF!</v>
      </c>
      <c r="AK104" s="261" t="e">
        <f>IF(AI104=0,AC104*(1+AH104),VLOOKUP($C104&amp;AK$18,#REF!,AK$19,FALSE)/(1+$J104))</f>
        <v>#REF!</v>
      </c>
      <c r="AN104" s="240" t="str">
        <f t="shared" si="27"/>
        <v>MV</v>
      </c>
      <c r="AO104" s="2"/>
      <c r="AP104" s="2"/>
      <c r="AR104" s="261" t="e">
        <f t="shared" ca="1" si="18"/>
        <v>#REF!</v>
      </c>
      <c r="AS104" s="261" t="e">
        <f>IF(AQ104=0,AK104*(1+AP104),VLOOKUP($C104&amp;AS$18,#REF!,AS$19,FALSE)/(1+$J104))</f>
        <v>#REF!</v>
      </c>
      <c r="AV104" s="240" t="str">
        <f t="shared" si="28"/>
        <v>MV</v>
      </c>
      <c r="AW104" s="2"/>
      <c r="AX104" s="2"/>
      <c r="AZ104" s="261" t="e">
        <f t="shared" ca="1" si="19"/>
        <v>#REF!</v>
      </c>
      <c r="BA104" s="261" t="e">
        <f>IF(AY104=0,AS104*(1+AX104),VLOOKUP($C104&amp;BA$18,#REF!,BA$19,FALSE)/(1+$J104))</f>
        <v>#REF!</v>
      </c>
      <c r="BB104" s="159"/>
      <c r="BC104" s="159"/>
      <c r="BD104" s="240" t="str">
        <f t="shared" si="29"/>
        <v>MV</v>
      </c>
      <c r="BE104" s="2"/>
      <c r="BF104" s="2"/>
      <c r="BH104" s="261" t="e">
        <f t="shared" ca="1" si="20"/>
        <v>#REF!</v>
      </c>
      <c r="BI104" s="261" t="e">
        <f>IF(BG104=0,BA104*(1+BF104),VLOOKUP($C104&amp;BI$18,#REF!,BI$19,FALSE)/(1+$J104))</f>
        <v>#REF!</v>
      </c>
      <c r="BL104" s="240" t="str">
        <f t="shared" si="30"/>
        <v>MV</v>
      </c>
      <c r="BM104" s="2"/>
      <c r="BN104" s="2"/>
      <c r="BP104" s="261" t="e">
        <f t="shared" ca="1" si="21"/>
        <v>#REF!</v>
      </c>
      <c r="BQ104" s="261" t="e">
        <f>IF(BO104=0,BI104*(1+BN104),VLOOKUP($C104&amp;BQ$18,#REF!,BQ$19,FALSE)/(1+$J104))</f>
        <v>#REF!</v>
      </c>
    </row>
    <row r="105" spans="2:69" x14ac:dyDescent="0.2">
      <c r="B105" s="240">
        <v>73</v>
      </c>
      <c r="C105" s="240" t="s">
        <v>219</v>
      </c>
      <c r="D105" s="240" t="s">
        <v>220</v>
      </c>
      <c r="E105" s="240">
        <v>3</v>
      </c>
      <c r="F105" s="240" t="str">
        <f>VLOOKUP($C105,TdmTdGrps!$C$31:$G$188,5,FALSE)</f>
        <v>T3</v>
      </c>
      <c r="I105" s="240" t="str">
        <f t="shared" si="22"/>
        <v>MX</v>
      </c>
      <c r="J105" s="2">
        <f>VLOOKUP($C105,'2014DomPost'!$C$31:$AR$166,J$17,FALSE)</f>
        <v>0.16</v>
      </c>
      <c r="K105" s="2"/>
      <c r="L105" s="273" t="e">
        <f>+DPRates1!#REF!/(1+$J105)</f>
        <v>#REF!</v>
      </c>
      <c r="M105" s="273" t="e">
        <f>+DPRates1!#REF!/(1+$J105)</f>
        <v>#REF!</v>
      </c>
      <c r="N105" s="273"/>
      <c r="O105" s="13"/>
      <c r="P105" s="240" t="str">
        <f t="shared" si="23"/>
        <v>MX</v>
      </c>
      <c r="Q105" s="2"/>
      <c r="R105" s="2"/>
      <c r="T105" s="273" t="e">
        <f>+DPRates2!#REF!/(1+$J105)</f>
        <v>#REF!</v>
      </c>
      <c r="U105" s="273" t="e">
        <f>+DPRates2!#REF!/(1+$J105)</f>
        <v>#REF!</v>
      </c>
      <c r="X105" s="240" t="str">
        <f t="shared" si="24"/>
        <v>MX</v>
      </c>
      <c r="Y105" s="2"/>
      <c r="Z105" s="2"/>
      <c r="AB105" s="261" t="e">
        <f t="shared" ca="1" si="17"/>
        <v>#REF!</v>
      </c>
      <c r="AC105" s="261" t="e">
        <f>IF(AA105=0,U105*(1+Z105),VLOOKUP($C105&amp;AC$18,#REF!,AC$19,FALSE)/(1+$J105))</f>
        <v>#REF!</v>
      </c>
      <c r="AD105" s="258"/>
      <c r="AE105" s="159"/>
      <c r="AF105" s="240" t="str">
        <f t="shared" si="25"/>
        <v>MX</v>
      </c>
      <c r="AG105" s="2"/>
      <c r="AH105" s="2"/>
      <c r="AJ105" s="261" t="e">
        <f t="shared" ca="1" si="26"/>
        <v>#REF!</v>
      </c>
      <c r="AK105" s="261" t="e">
        <f>IF(AI105=0,AC105*(1+AH105),VLOOKUP($C105&amp;AK$18,#REF!,AK$19,FALSE)/(1+$J105))</f>
        <v>#REF!</v>
      </c>
      <c r="AN105" s="240" t="str">
        <f t="shared" si="27"/>
        <v>MX</v>
      </c>
      <c r="AO105" s="2"/>
      <c r="AP105" s="2"/>
      <c r="AR105" s="261" t="e">
        <f t="shared" ca="1" si="18"/>
        <v>#REF!</v>
      </c>
      <c r="AS105" s="261" t="e">
        <f>IF(AQ105=0,AK105*(1+AP105),VLOOKUP($C105&amp;AS$18,#REF!,AS$19,FALSE)/(1+$J105))</f>
        <v>#REF!</v>
      </c>
      <c r="AV105" s="240" t="str">
        <f t="shared" si="28"/>
        <v>MX</v>
      </c>
      <c r="AW105" s="2"/>
      <c r="AX105" s="2"/>
      <c r="AZ105" s="261" t="e">
        <f t="shared" ca="1" si="19"/>
        <v>#REF!</v>
      </c>
      <c r="BA105" s="261" t="e">
        <f>IF(AY105=0,AS105*(1+AX105),VLOOKUP($C105&amp;BA$18,#REF!,BA$19,FALSE)/(1+$J105))</f>
        <v>#REF!</v>
      </c>
      <c r="BB105" s="159"/>
      <c r="BC105" s="159"/>
      <c r="BD105" s="240" t="str">
        <f t="shared" si="29"/>
        <v>MX</v>
      </c>
      <c r="BE105" s="2"/>
      <c r="BF105" s="2"/>
      <c r="BH105" s="261" t="e">
        <f t="shared" ca="1" si="20"/>
        <v>#REF!</v>
      </c>
      <c r="BI105" s="261" t="e">
        <f>IF(BG105=0,BA105*(1+BF105),VLOOKUP($C105&amp;BI$18,#REF!,BI$19,FALSE)/(1+$J105))</f>
        <v>#REF!</v>
      </c>
      <c r="BL105" s="240" t="str">
        <f t="shared" si="30"/>
        <v>MX</v>
      </c>
      <c r="BM105" s="2"/>
      <c r="BN105" s="2"/>
      <c r="BP105" s="261" t="e">
        <f t="shared" ca="1" si="21"/>
        <v>#REF!</v>
      </c>
      <c r="BQ105" s="261" t="e">
        <f>IF(BO105=0,BI105*(1+BN105),VLOOKUP($C105&amp;BQ$18,#REF!,BQ$19,FALSE)/(1+$J105))</f>
        <v>#REF!</v>
      </c>
    </row>
    <row r="106" spans="2:69" x14ac:dyDescent="0.2">
      <c r="B106" s="240">
        <v>74</v>
      </c>
      <c r="C106" s="240" t="s">
        <v>221</v>
      </c>
      <c r="D106" s="240" t="s">
        <v>222</v>
      </c>
      <c r="E106" s="240">
        <v>3</v>
      </c>
      <c r="F106" s="240" t="str">
        <f>VLOOKUP($C106,TdmTdGrps!$C$31:$G$188,5,FALSE)</f>
        <v>T3</v>
      </c>
      <c r="I106" s="240" t="str">
        <f t="shared" si="22"/>
        <v>MY</v>
      </c>
      <c r="J106" s="2">
        <f>VLOOKUP($C106,'2014DomPost'!$C$31:$AR$166,J$17,FALSE)</f>
        <v>0</v>
      </c>
      <c r="K106" s="2"/>
      <c r="L106" s="273" t="e">
        <f>+DPRates1!#REF!/(1+$J106)</f>
        <v>#REF!</v>
      </c>
      <c r="M106" s="273" t="e">
        <f>+DPRates1!#REF!/(1+$J106)</f>
        <v>#REF!</v>
      </c>
      <c r="N106" s="273"/>
      <c r="O106" s="13"/>
      <c r="P106" s="240" t="str">
        <f t="shared" si="23"/>
        <v>MY</v>
      </c>
      <c r="Q106" s="2"/>
      <c r="R106" s="2"/>
      <c r="T106" s="273" t="e">
        <f>+DPRates2!#REF!/(1+$J106)</f>
        <v>#REF!</v>
      </c>
      <c r="U106" s="273" t="e">
        <f>+DPRates2!#REF!/(1+$J106)</f>
        <v>#REF!</v>
      </c>
      <c r="X106" s="240" t="str">
        <f t="shared" si="24"/>
        <v>MY</v>
      </c>
      <c r="Y106" s="2"/>
      <c r="Z106" s="2"/>
      <c r="AB106" s="261" t="e">
        <f t="shared" ca="1" si="17"/>
        <v>#REF!</v>
      </c>
      <c r="AC106" s="261" t="e">
        <f>IF(AA106=0,U106*(1+Z106),VLOOKUP($C106&amp;AC$18,#REF!,AC$19,FALSE)/(1+$J106))</f>
        <v>#REF!</v>
      </c>
      <c r="AD106" s="258"/>
      <c r="AE106" s="159"/>
      <c r="AF106" s="240" t="str">
        <f t="shared" si="25"/>
        <v>MY</v>
      </c>
      <c r="AG106" s="2"/>
      <c r="AH106" s="2"/>
      <c r="AJ106" s="261" t="e">
        <f t="shared" ca="1" si="26"/>
        <v>#REF!</v>
      </c>
      <c r="AK106" s="261" t="e">
        <f>IF(AI106=0,AC106*(1+AH106),VLOOKUP($C106&amp;AK$18,#REF!,AK$19,FALSE)/(1+$J106))</f>
        <v>#REF!</v>
      </c>
      <c r="AN106" s="240" t="str">
        <f t="shared" si="27"/>
        <v>MY</v>
      </c>
      <c r="AO106" s="2"/>
      <c r="AP106" s="2"/>
      <c r="AR106" s="261" t="e">
        <f t="shared" ca="1" si="18"/>
        <v>#REF!</v>
      </c>
      <c r="AS106" s="261" t="e">
        <f>IF(AQ106=0,AK106*(1+AP106),VLOOKUP($C106&amp;AS$18,#REF!,AS$19,FALSE)/(1+$J106))</f>
        <v>#REF!</v>
      </c>
      <c r="AV106" s="240" t="str">
        <f t="shared" si="28"/>
        <v>MY</v>
      </c>
      <c r="AW106" s="2"/>
      <c r="AX106" s="2"/>
      <c r="AZ106" s="261" t="e">
        <f t="shared" ca="1" si="19"/>
        <v>#REF!</v>
      </c>
      <c r="BA106" s="261" t="e">
        <f>IF(AY106=0,AS106*(1+AX106),VLOOKUP($C106&amp;BA$18,#REF!,BA$19,FALSE)/(1+$J106))</f>
        <v>#REF!</v>
      </c>
      <c r="BB106" s="159"/>
      <c r="BC106" s="159"/>
      <c r="BD106" s="240" t="str">
        <f t="shared" si="29"/>
        <v>MY</v>
      </c>
      <c r="BE106" s="2"/>
      <c r="BF106" s="2"/>
      <c r="BH106" s="261" t="e">
        <f t="shared" ca="1" si="20"/>
        <v>#REF!</v>
      </c>
      <c r="BI106" s="261" t="e">
        <f>IF(BG106=0,BA106*(1+BF106),VLOOKUP($C106&amp;BI$18,#REF!,BI$19,FALSE)/(1+$J106))</f>
        <v>#REF!</v>
      </c>
      <c r="BL106" s="240" t="str">
        <f t="shared" si="30"/>
        <v>MY</v>
      </c>
      <c r="BM106" s="2"/>
      <c r="BN106" s="2"/>
      <c r="BP106" s="261" t="e">
        <f t="shared" ca="1" si="21"/>
        <v>#REF!</v>
      </c>
      <c r="BQ106" s="261" t="e">
        <f>IF(BO106=0,BI106*(1+BN106),VLOOKUP($C106&amp;BQ$18,#REF!,BQ$19,FALSE)/(1+$J106))</f>
        <v>#REF!</v>
      </c>
    </row>
    <row r="107" spans="2:69" x14ac:dyDescent="0.2">
      <c r="B107" s="240">
        <v>75</v>
      </c>
      <c r="C107" s="240" t="s">
        <v>223</v>
      </c>
      <c r="D107" s="240" t="s">
        <v>224</v>
      </c>
      <c r="E107" s="240">
        <v>3</v>
      </c>
      <c r="F107" s="240" t="str">
        <f>VLOOKUP($C107,TdmTdGrps!$C$31:$G$188,5,FALSE)</f>
        <v>T3</v>
      </c>
      <c r="I107" s="240" t="str">
        <f t="shared" si="22"/>
        <v>OM</v>
      </c>
      <c r="J107" s="2">
        <f>VLOOKUP($C107,'2014DomPost'!$C$31:$AR$166,J$17,FALSE)</f>
        <v>0</v>
      </c>
      <c r="K107" s="2"/>
      <c r="L107" s="273" t="e">
        <f>+DPRates1!#REF!/(1+$J107)</f>
        <v>#REF!</v>
      </c>
      <c r="M107" s="273" t="e">
        <f>+DPRates1!#REF!/(1+$J107)</f>
        <v>#REF!</v>
      </c>
      <c r="N107" s="273"/>
      <c r="O107" s="13"/>
      <c r="P107" s="240" t="str">
        <f t="shared" si="23"/>
        <v>OM</v>
      </c>
      <c r="Q107" s="2"/>
      <c r="R107" s="2"/>
      <c r="T107" s="273" t="e">
        <f>+DPRates2!#REF!/(1+$J107)</f>
        <v>#REF!</v>
      </c>
      <c r="U107" s="273" t="e">
        <f>+DPRates2!#REF!/(1+$J107)</f>
        <v>#REF!</v>
      </c>
      <c r="X107" s="240" t="str">
        <f t="shared" si="24"/>
        <v>OM</v>
      </c>
      <c r="Y107" s="2"/>
      <c r="Z107" s="2"/>
      <c r="AB107" s="261" t="e">
        <f t="shared" ca="1" si="17"/>
        <v>#REF!</v>
      </c>
      <c r="AC107" s="261" t="e">
        <f>IF(AA107=0,U107*(1+Z107),VLOOKUP($C107&amp;AC$18,#REF!,AC$19,FALSE)/(1+$J107))</f>
        <v>#REF!</v>
      </c>
      <c r="AD107" s="258"/>
      <c r="AE107" s="159"/>
      <c r="AF107" s="240" t="str">
        <f t="shared" si="25"/>
        <v>OM</v>
      </c>
      <c r="AG107" s="2"/>
      <c r="AH107" s="2"/>
      <c r="AJ107" s="261" t="e">
        <f t="shared" ca="1" si="26"/>
        <v>#REF!</v>
      </c>
      <c r="AK107" s="261" t="e">
        <f>IF(AI107=0,AC107*(1+AH107),VLOOKUP($C107&amp;AK$18,#REF!,AK$19,FALSE)/(1+$J107))</f>
        <v>#REF!</v>
      </c>
      <c r="AN107" s="240" t="str">
        <f t="shared" si="27"/>
        <v>OM</v>
      </c>
      <c r="AO107" s="2"/>
      <c r="AP107" s="2"/>
      <c r="AR107" s="261" t="e">
        <f t="shared" ca="1" si="18"/>
        <v>#REF!</v>
      </c>
      <c r="AS107" s="261" t="e">
        <f>IF(AQ107=0,AK107*(1+AP107),VLOOKUP($C107&amp;AS$18,#REF!,AS$19,FALSE)/(1+$J107))</f>
        <v>#REF!</v>
      </c>
      <c r="AV107" s="240" t="str">
        <f t="shared" si="28"/>
        <v>OM</v>
      </c>
      <c r="AW107" s="2"/>
      <c r="AX107" s="2"/>
      <c r="AZ107" s="261" t="e">
        <f t="shared" ca="1" si="19"/>
        <v>#REF!</v>
      </c>
      <c r="BA107" s="261" t="e">
        <f>IF(AY107=0,AS107*(1+AX107),VLOOKUP($C107&amp;BA$18,#REF!,BA$19,FALSE)/(1+$J107))</f>
        <v>#REF!</v>
      </c>
      <c r="BB107" s="159"/>
      <c r="BC107" s="159"/>
      <c r="BD107" s="240" t="str">
        <f t="shared" si="29"/>
        <v>OM</v>
      </c>
      <c r="BE107" s="2"/>
      <c r="BF107" s="2"/>
      <c r="BH107" s="261" t="e">
        <f t="shared" ca="1" si="20"/>
        <v>#REF!</v>
      </c>
      <c r="BI107" s="261" t="e">
        <f>IF(BG107=0,BA107*(1+BF107),VLOOKUP($C107&amp;BI$18,#REF!,BI$19,FALSE)/(1+$J107))</f>
        <v>#REF!</v>
      </c>
      <c r="BL107" s="240" t="str">
        <f t="shared" si="30"/>
        <v>OM</v>
      </c>
      <c r="BM107" s="2"/>
      <c r="BN107" s="2"/>
      <c r="BP107" s="261" t="e">
        <f t="shared" ca="1" si="21"/>
        <v>#REF!</v>
      </c>
      <c r="BQ107" s="261" t="e">
        <f>IF(BO107=0,BI107*(1+BN107),VLOOKUP($C107&amp;BQ$18,#REF!,BQ$19,FALSE)/(1+$J107))</f>
        <v>#REF!</v>
      </c>
    </row>
    <row r="108" spans="2:69" x14ac:dyDescent="0.2">
      <c r="B108" s="240">
        <v>76</v>
      </c>
      <c r="C108" s="240" t="s">
        <v>225</v>
      </c>
      <c r="D108" s="240" t="s">
        <v>226</v>
      </c>
      <c r="E108" s="240">
        <v>3</v>
      </c>
      <c r="F108" s="240" t="str">
        <f>VLOOKUP($C108,TdmTdGrps!$C$31:$G$188,5,FALSE)</f>
        <v>T3</v>
      </c>
      <c r="I108" s="240" t="str">
        <f t="shared" si="22"/>
        <v>PA</v>
      </c>
      <c r="J108" s="2">
        <f>VLOOKUP($C108,'2014DomPost'!$C$31:$AR$166,J$17,FALSE)</f>
        <v>0</v>
      </c>
      <c r="K108" s="2"/>
      <c r="L108" s="273" t="e">
        <f>+DPRates1!#REF!/(1+$J108)</f>
        <v>#REF!</v>
      </c>
      <c r="M108" s="273" t="e">
        <f>+DPRates1!#REF!/(1+$J108)</f>
        <v>#REF!</v>
      </c>
      <c r="N108" s="273"/>
      <c r="O108" s="13"/>
      <c r="P108" s="240" t="str">
        <f t="shared" si="23"/>
        <v>PA</v>
      </c>
      <c r="Q108" s="2"/>
      <c r="R108" s="2"/>
      <c r="T108" s="273" t="e">
        <f>+DPRates2!#REF!/(1+$J108)</f>
        <v>#REF!</v>
      </c>
      <c r="U108" s="273" t="e">
        <f>+DPRates2!#REF!/(1+$J108)</f>
        <v>#REF!</v>
      </c>
      <c r="X108" s="240" t="str">
        <f t="shared" si="24"/>
        <v>PA</v>
      </c>
      <c r="Y108" s="2"/>
      <c r="Z108" s="2"/>
      <c r="AB108" s="261" t="e">
        <f t="shared" ca="1" si="17"/>
        <v>#REF!</v>
      </c>
      <c r="AC108" s="261" t="e">
        <f>IF(AA108=0,U108*(1+Z108),VLOOKUP($C108&amp;AC$18,#REF!,AC$19,FALSE)/(1+$J108))</f>
        <v>#REF!</v>
      </c>
      <c r="AD108" s="258"/>
      <c r="AE108" s="159"/>
      <c r="AF108" s="240" t="str">
        <f t="shared" si="25"/>
        <v>PA</v>
      </c>
      <c r="AG108" s="2"/>
      <c r="AH108" s="2"/>
      <c r="AJ108" s="261" t="e">
        <f t="shared" ca="1" si="26"/>
        <v>#REF!</v>
      </c>
      <c r="AK108" s="261" t="e">
        <f>IF(AI108=0,AC108*(1+AH108),VLOOKUP($C108&amp;AK$18,#REF!,AK$19,FALSE)/(1+$J108))</f>
        <v>#REF!</v>
      </c>
      <c r="AN108" s="240" t="str">
        <f t="shared" si="27"/>
        <v>PA</v>
      </c>
      <c r="AO108" s="2"/>
      <c r="AP108" s="2"/>
      <c r="AR108" s="261" t="e">
        <f t="shared" ca="1" si="18"/>
        <v>#REF!</v>
      </c>
      <c r="AS108" s="261" t="e">
        <f>IF(AQ108=0,AK108*(1+AP108),VLOOKUP($C108&amp;AS$18,#REF!,AS$19,FALSE)/(1+$J108))</f>
        <v>#REF!</v>
      </c>
      <c r="AV108" s="240" t="str">
        <f t="shared" si="28"/>
        <v>PA</v>
      </c>
      <c r="AW108" s="2"/>
      <c r="AX108" s="2"/>
      <c r="AZ108" s="261" t="e">
        <f t="shared" ca="1" si="19"/>
        <v>#REF!</v>
      </c>
      <c r="BA108" s="261" t="e">
        <f>IF(AY108=0,AS108*(1+AX108),VLOOKUP($C108&amp;BA$18,#REF!,BA$19,FALSE)/(1+$J108))</f>
        <v>#REF!</v>
      </c>
      <c r="BB108" s="159"/>
      <c r="BC108" s="159"/>
      <c r="BD108" s="240" t="str">
        <f t="shared" si="29"/>
        <v>PA</v>
      </c>
      <c r="BE108" s="2"/>
      <c r="BF108" s="2"/>
      <c r="BH108" s="261" t="e">
        <f t="shared" ca="1" si="20"/>
        <v>#REF!</v>
      </c>
      <c r="BI108" s="261" t="e">
        <f>IF(BG108=0,BA108*(1+BF108),VLOOKUP($C108&amp;BI$18,#REF!,BI$19,FALSE)/(1+$J108))</f>
        <v>#REF!</v>
      </c>
      <c r="BL108" s="240" t="str">
        <f t="shared" si="30"/>
        <v>PA</v>
      </c>
      <c r="BM108" s="2"/>
      <c r="BN108" s="2"/>
      <c r="BP108" s="261" t="e">
        <f t="shared" ca="1" si="21"/>
        <v>#REF!</v>
      </c>
      <c r="BQ108" s="261" t="e">
        <f>IF(BO108=0,BI108*(1+BN108),VLOOKUP($C108&amp;BQ$18,#REF!,BQ$19,FALSE)/(1+$J108))</f>
        <v>#REF!</v>
      </c>
    </row>
    <row r="109" spans="2:69" x14ac:dyDescent="0.2">
      <c r="B109" s="240">
        <v>77</v>
      </c>
      <c r="C109" s="240" t="s">
        <v>227</v>
      </c>
      <c r="D109" s="240" t="s">
        <v>228</v>
      </c>
      <c r="E109" s="240">
        <v>3</v>
      </c>
      <c r="F109" s="240" t="str">
        <f>VLOOKUP($C109,TdmTdGrps!$C$31:$G$188,5,FALSE)</f>
        <v>T3</v>
      </c>
      <c r="I109" s="240" t="str">
        <f t="shared" si="22"/>
        <v>RO</v>
      </c>
      <c r="J109" s="2">
        <f>VLOOKUP($C109,'2014DomPost'!$C$31:$AR$166,J$17,FALSE)</f>
        <v>0</v>
      </c>
      <c r="K109" s="2"/>
      <c r="L109" s="273" t="e">
        <f>+DPRates1!#REF!/(1+$J109)</f>
        <v>#REF!</v>
      </c>
      <c r="M109" s="273" t="e">
        <f>+DPRates1!#REF!/(1+$J109)</f>
        <v>#REF!</v>
      </c>
      <c r="N109" s="273"/>
      <c r="O109" s="13"/>
      <c r="P109" s="240" t="str">
        <f t="shared" si="23"/>
        <v>RO</v>
      </c>
      <c r="Q109" s="2"/>
      <c r="R109" s="2"/>
      <c r="T109" s="273" t="e">
        <f>+DPRates2!#REF!/(1+$J109)</f>
        <v>#REF!</v>
      </c>
      <c r="U109" s="273" t="e">
        <f>+DPRates2!#REF!/(1+$J109)</f>
        <v>#REF!</v>
      </c>
      <c r="X109" s="240" t="str">
        <f t="shared" si="24"/>
        <v>RO</v>
      </c>
      <c r="Y109" s="2"/>
      <c r="Z109" s="2"/>
      <c r="AB109" s="261" t="e">
        <f t="shared" ca="1" si="17"/>
        <v>#REF!</v>
      </c>
      <c r="AC109" s="261" t="e">
        <f>IF(AA109=0,U109*(1+Z109),VLOOKUP($C109&amp;AC$18,#REF!,AC$19,FALSE)/(1+$J109))</f>
        <v>#REF!</v>
      </c>
      <c r="AD109" s="258"/>
      <c r="AE109" s="159"/>
      <c r="AF109" s="240" t="str">
        <f t="shared" si="25"/>
        <v>RO</v>
      </c>
      <c r="AG109" s="2"/>
      <c r="AH109" s="2"/>
      <c r="AJ109" s="261" t="e">
        <f t="shared" ca="1" si="26"/>
        <v>#REF!</v>
      </c>
      <c r="AK109" s="261" t="e">
        <f>IF(AI109=0,AC109*(1+AH109),VLOOKUP($C109&amp;AK$18,#REF!,AK$19,FALSE)/(1+$J109))</f>
        <v>#REF!</v>
      </c>
      <c r="AN109" s="240" t="str">
        <f t="shared" si="27"/>
        <v>RO</v>
      </c>
      <c r="AO109" s="2"/>
      <c r="AP109" s="2"/>
      <c r="AR109" s="261" t="e">
        <f t="shared" ca="1" si="18"/>
        <v>#REF!</v>
      </c>
      <c r="AS109" s="261" t="e">
        <f>IF(AQ109=0,AK109*(1+AP109),VLOOKUP($C109&amp;AS$18,#REF!,AS$19,FALSE)/(1+$J109))</f>
        <v>#REF!</v>
      </c>
      <c r="AV109" s="240" t="str">
        <f t="shared" si="28"/>
        <v>RO</v>
      </c>
      <c r="AW109" s="2"/>
      <c r="AX109" s="2"/>
      <c r="AZ109" s="261" t="e">
        <f t="shared" ca="1" si="19"/>
        <v>#REF!</v>
      </c>
      <c r="BA109" s="261" t="e">
        <f>IF(AY109=0,AS109*(1+AX109),VLOOKUP($C109&amp;BA$18,#REF!,BA$19,FALSE)/(1+$J109))</f>
        <v>#REF!</v>
      </c>
      <c r="BB109" s="159"/>
      <c r="BC109" s="159"/>
      <c r="BD109" s="240" t="str">
        <f t="shared" si="29"/>
        <v>RO</v>
      </c>
      <c r="BE109" s="2"/>
      <c r="BF109" s="2"/>
      <c r="BH109" s="261" t="e">
        <f t="shared" ca="1" si="20"/>
        <v>#REF!</v>
      </c>
      <c r="BI109" s="261" t="e">
        <f>IF(BG109=0,BA109*(1+BF109),VLOOKUP($C109&amp;BI$18,#REF!,BI$19,FALSE)/(1+$J109))</f>
        <v>#REF!</v>
      </c>
      <c r="BL109" s="240" t="str">
        <f t="shared" si="30"/>
        <v>RO</v>
      </c>
      <c r="BM109" s="2"/>
      <c r="BN109" s="2"/>
      <c r="BP109" s="261" t="e">
        <f t="shared" ca="1" si="21"/>
        <v>#REF!</v>
      </c>
      <c r="BQ109" s="261" t="e">
        <f>IF(BO109=0,BI109*(1+BN109),VLOOKUP($C109&amp;BQ$18,#REF!,BQ$19,FALSE)/(1+$J109))</f>
        <v>#REF!</v>
      </c>
    </row>
    <row r="110" spans="2:69" x14ac:dyDescent="0.2">
      <c r="B110" s="240">
        <v>78</v>
      </c>
      <c r="C110" s="240" t="s">
        <v>229</v>
      </c>
      <c r="D110" s="240" t="s">
        <v>230</v>
      </c>
      <c r="E110" s="240">
        <v>3</v>
      </c>
      <c r="F110" s="240" t="str">
        <f>VLOOKUP($C110,TdmTdGrps!$C$31:$G$188,5,FALSE)</f>
        <v>T3</v>
      </c>
      <c r="I110" s="240" t="str">
        <f t="shared" si="22"/>
        <v>RU</v>
      </c>
      <c r="J110" s="2">
        <f>VLOOKUP($C110,'2014DomPost'!$C$31:$AR$166,J$17,FALSE)</f>
        <v>0.18</v>
      </c>
      <c r="K110" s="2"/>
      <c r="L110" s="273" t="e">
        <f>+DPRates1!#REF!/(1+$J110)</f>
        <v>#REF!</v>
      </c>
      <c r="M110" s="273" t="e">
        <f>+DPRates1!#REF!/(1+$J110)</f>
        <v>#REF!</v>
      </c>
      <c r="N110" s="273"/>
      <c r="O110" s="13"/>
      <c r="P110" s="240" t="str">
        <f t="shared" si="23"/>
        <v>RU</v>
      </c>
      <c r="Q110" s="2"/>
      <c r="R110" s="2"/>
      <c r="T110" s="273" t="e">
        <f>+DPRates2!#REF!/(1+$J110)</f>
        <v>#REF!</v>
      </c>
      <c r="U110" s="273" t="e">
        <f>+DPRates2!#REF!/(1+$J110)</f>
        <v>#REF!</v>
      </c>
      <c r="X110" s="240" t="str">
        <f t="shared" si="24"/>
        <v>RU</v>
      </c>
      <c r="Y110" s="2"/>
      <c r="Z110" s="2"/>
      <c r="AB110" s="261" t="e">
        <f t="shared" ca="1" si="17"/>
        <v>#REF!</v>
      </c>
      <c r="AC110" s="261" t="e">
        <f>IF(AA110=0,U110*(1+Z110),VLOOKUP($C110&amp;AC$18,#REF!,AC$19,FALSE)/(1+$J110))</f>
        <v>#REF!</v>
      </c>
      <c r="AD110" s="258"/>
      <c r="AE110" s="159"/>
      <c r="AF110" s="240" t="str">
        <f t="shared" si="25"/>
        <v>RU</v>
      </c>
      <c r="AG110" s="2"/>
      <c r="AH110" s="2"/>
      <c r="AJ110" s="261" t="e">
        <f t="shared" ca="1" si="26"/>
        <v>#REF!</v>
      </c>
      <c r="AK110" s="261" t="e">
        <f>IF(AI110=0,AC110*(1+AH110),VLOOKUP($C110&amp;AK$18,#REF!,AK$19,FALSE)/(1+$J110))</f>
        <v>#REF!</v>
      </c>
      <c r="AN110" s="240" t="str">
        <f t="shared" si="27"/>
        <v>RU</v>
      </c>
      <c r="AO110" s="2"/>
      <c r="AP110" s="2"/>
      <c r="AR110" s="261" t="e">
        <f t="shared" ca="1" si="18"/>
        <v>#REF!</v>
      </c>
      <c r="AS110" s="261" t="e">
        <f>IF(AQ110=0,AK110*(1+AP110),VLOOKUP($C110&amp;AS$18,#REF!,AS$19,FALSE)/(1+$J110))</f>
        <v>#REF!</v>
      </c>
      <c r="AV110" s="240" t="str">
        <f t="shared" si="28"/>
        <v>RU</v>
      </c>
      <c r="AW110" s="2"/>
      <c r="AX110" s="2"/>
      <c r="AZ110" s="261" t="e">
        <f t="shared" ca="1" si="19"/>
        <v>#REF!</v>
      </c>
      <c r="BA110" s="261" t="e">
        <f>IF(AY110=0,AS110*(1+AX110),VLOOKUP($C110&amp;BA$18,#REF!,BA$19,FALSE)/(1+$J110))</f>
        <v>#REF!</v>
      </c>
      <c r="BB110" s="159"/>
      <c r="BC110" s="159"/>
      <c r="BD110" s="240" t="str">
        <f t="shared" si="29"/>
        <v>RU</v>
      </c>
      <c r="BE110" s="2"/>
      <c r="BF110" s="2"/>
      <c r="BH110" s="261" t="e">
        <f t="shared" ca="1" si="20"/>
        <v>#REF!</v>
      </c>
      <c r="BI110" s="261" t="e">
        <f>IF(BG110=0,BA110*(1+BF110),VLOOKUP($C110&amp;BI$18,#REF!,BI$19,FALSE)/(1+$J110))</f>
        <v>#REF!</v>
      </c>
      <c r="BL110" s="240" t="str">
        <f t="shared" si="30"/>
        <v>RU</v>
      </c>
      <c r="BM110" s="2"/>
      <c r="BN110" s="2"/>
      <c r="BP110" s="261" t="e">
        <f t="shared" ca="1" si="21"/>
        <v>#REF!</v>
      </c>
      <c r="BQ110" s="261" t="e">
        <f>IF(BO110=0,BI110*(1+BN110),VLOOKUP($C110&amp;BQ$18,#REF!,BQ$19,FALSE)/(1+$J110))</f>
        <v>#REF!</v>
      </c>
    </row>
    <row r="111" spans="2:69" x14ac:dyDescent="0.2">
      <c r="B111" s="240">
        <v>79</v>
      </c>
      <c r="C111" s="240" t="s">
        <v>231</v>
      </c>
      <c r="D111" s="240" t="s">
        <v>232</v>
      </c>
      <c r="E111" s="240">
        <v>3</v>
      </c>
      <c r="F111" s="240" t="str">
        <f>VLOOKUP($C111,TdmTdGrps!$C$31:$G$188,5,FALSE)</f>
        <v>T3</v>
      </c>
      <c r="I111" s="240" t="str">
        <f t="shared" si="22"/>
        <v>SR</v>
      </c>
      <c r="J111" s="2">
        <f>VLOOKUP($C111,'2014DomPost'!$C$31:$AR$166,J$17,FALSE)</f>
        <v>0</v>
      </c>
      <c r="K111" s="2"/>
      <c r="L111" s="273" t="e">
        <f>+DPRates1!#REF!/(1+$J111)</f>
        <v>#REF!</v>
      </c>
      <c r="M111" s="273" t="e">
        <f>+DPRates1!#REF!/(1+$J111)</f>
        <v>#REF!</v>
      </c>
      <c r="N111" s="273"/>
      <c r="O111" s="13"/>
      <c r="P111" s="240" t="str">
        <f t="shared" si="23"/>
        <v>SR</v>
      </c>
      <c r="Q111" s="2"/>
      <c r="R111" s="2"/>
      <c r="T111" s="273" t="e">
        <f>+DPRates2!#REF!/(1+$J111)</f>
        <v>#REF!</v>
      </c>
      <c r="U111" s="273" t="e">
        <f>+DPRates2!#REF!/(1+$J111)</f>
        <v>#REF!</v>
      </c>
      <c r="X111" s="240" t="str">
        <f t="shared" si="24"/>
        <v>SR</v>
      </c>
      <c r="Y111" s="2"/>
      <c r="Z111" s="2"/>
      <c r="AB111" s="261" t="e">
        <f t="shared" ca="1" si="17"/>
        <v>#REF!</v>
      </c>
      <c r="AC111" s="261" t="e">
        <f>IF(AA111=0,U111*(1+Z111),VLOOKUP($C111&amp;AC$18,#REF!,AC$19,FALSE)/(1+$J111))</f>
        <v>#REF!</v>
      </c>
      <c r="AD111" s="258"/>
      <c r="AE111" s="159"/>
      <c r="AF111" s="240" t="str">
        <f t="shared" si="25"/>
        <v>SR</v>
      </c>
      <c r="AG111" s="2"/>
      <c r="AH111" s="2"/>
      <c r="AJ111" s="261" t="e">
        <f t="shared" ca="1" si="26"/>
        <v>#REF!</v>
      </c>
      <c r="AK111" s="261" t="e">
        <f>IF(AI111=0,AC111*(1+AH111),VLOOKUP($C111&amp;AK$18,#REF!,AK$19,FALSE)/(1+$J111))</f>
        <v>#REF!</v>
      </c>
      <c r="AN111" s="240" t="str">
        <f t="shared" si="27"/>
        <v>SR</v>
      </c>
      <c r="AO111" s="2"/>
      <c r="AP111" s="2"/>
      <c r="AR111" s="261" t="e">
        <f t="shared" ca="1" si="18"/>
        <v>#REF!</v>
      </c>
      <c r="AS111" s="261" t="e">
        <f>IF(AQ111=0,AK111*(1+AP111),VLOOKUP($C111&amp;AS$18,#REF!,AS$19,FALSE)/(1+$J111))</f>
        <v>#REF!</v>
      </c>
      <c r="AV111" s="240" t="str">
        <f t="shared" si="28"/>
        <v>SR</v>
      </c>
      <c r="AW111" s="2"/>
      <c r="AX111" s="2"/>
      <c r="AZ111" s="261" t="e">
        <f t="shared" ca="1" si="19"/>
        <v>#REF!</v>
      </c>
      <c r="BA111" s="261" t="e">
        <f>IF(AY111=0,AS111*(1+AX111),VLOOKUP($C111&amp;BA$18,#REF!,BA$19,FALSE)/(1+$J111))</f>
        <v>#REF!</v>
      </c>
      <c r="BB111" s="159"/>
      <c r="BC111" s="159"/>
      <c r="BD111" s="240" t="str">
        <f t="shared" si="29"/>
        <v>SR</v>
      </c>
      <c r="BE111" s="2"/>
      <c r="BF111" s="2"/>
      <c r="BH111" s="261" t="e">
        <f t="shared" ca="1" si="20"/>
        <v>#REF!</v>
      </c>
      <c r="BI111" s="261" t="e">
        <f>IF(BG111=0,BA111*(1+BF111),VLOOKUP($C111&amp;BI$18,#REF!,BI$19,FALSE)/(1+$J111))</f>
        <v>#REF!</v>
      </c>
      <c r="BL111" s="240" t="str">
        <f t="shared" si="30"/>
        <v>SR</v>
      </c>
      <c r="BM111" s="2"/>
      <c r="BN111" s="2"/>
      <c r="BP111" s="261" t="e">
        <f t="shared" ca="1" si="21"/>
        <v>#REF!</v>
      </c>
      <c r="BQ111" s="261" t="e">
        <f>IF(BO111=0,BI111*(1+BN111),VLOOKUP($C111&amp;BQ$18,#REF!,BQ$19,FALSE)/(1+$J111))</f>
        <v>#REF!</v>
      </c>
    </row>
    <row r="112" spans="2:69" x14ac:dyDescent="0.2">
      <c r="B112" s="240">
        <v>80</v>
      </c>
      <c r="C112" s="240" t="s">
        <v>467</v>
      </c>
      <c r="D112" s="240" t="s">
        <v>468</v>
      </c>
      <c r="E112" s="240">
        <v>3</v>
      </c>
      <c r="F112" s="240" t="str">
        <f>VLOOKUP($C112,TdmTdGrps!$C$31:$G$188,5,FALSE)</f>
        <v>T3</v>
      </c>
      <c r="I112" s="240" t="str">
        <f t="shared" si="22"/>
        <v>TH</v>
      </c>
      <c r="J112" s="2">
        <f>VLOOKUP($C112,'2014DomPost'!$C$31:$AR$166,J$17,FALSE)</f>
        <v>0</v>
      </c>
      <c r="K112" s="2"/>
      <c r="L112" s="273" t="e">
        <f>+DPRates1!#REF!/(1+$J112)</f>
        <v>#REF!</v>
      </c>
      <c r="M112" s="273" t="e">
        <f>+DPRates1!#REF!/(1+$J112)</f>
        <v>#REF!</v>
      </c>
      <c r="N112" s="273"/>
      <c r="O112" s="13"/>
      <c r="P112" s="240" t="str">
        <f t="shared" si="23"/>
        <v>TH</v>
      </c>
      <c r="Q112" s="2"/>
      <c r="R112" s="2"/>
      <c r="T112" s="273" t="e">
        <f>+DPRates2!#REF!/(1+$J112)</f>
        <v>#REF!</v>
      </c>
      <c r="U112" s="273" t="e">
        <f>+DPRates2!#REF!/(1+$J112)</f>
        <v>#REF!</v>
      </c>
      <c r="X112" s="240" t="str">
        <f t="shared" si="24"/>
        <v>TH</v>
      </c>
      <c r="Y112" s="2"/>
      <c r="Z112" s="2"/>
      <c r="AB112" s="261" t="e">
        <f t="shared" ca="1" si="17"/>
        <v>#REF!</v>
      </c>
      <c r="AC112" s="261" t="e">
        <f>IF(AA112=0,U112*(1+Z112),VLOOKUP($C112&amp;AC$18,#REF!,AC$19,FALSE)/(1+$J112))</f>
        <v>#REF!</v>
      </c>
      <c r="AD112" s="258"/>
      <c r="AE112" s="159"/>
      <c r="AF112" s="240" t="str">
        <f t="shared" si="25"/>
        <v>TH</v>
      </c>
      <c r="AG112" s="2"/>
      <c r="AH112" s="2"/>
      <c r="AJ112" s="261" t="e">
        <f t="shared" ca="1" si="26"/>
        <v>#REF!</v>
      </c>
      <c r="AK112" s="261" t="e">
        <f>IF(AI112=0,AC112*(1+AH112),VLOOKUP($C112&amp;AK$18,#REF!,AK$19,FALSE)/(1+$J112))</f>
        <v>#REF!</v>
      </c>
      <c r="AN112" s="240" t="str">
        <f t="shared" si="27"/>
        <v>TH</v>
      </c>
      <c r="AO112" s="2"/>
      <c r="AP112" s="2"/>
      <c r="AR112" s="261" t="e">
        <f t="shared" ca="1" si="18"/>
        <v>#REF!</v>
      </c>
      <c r="AS112" s="261" t="e">
        <f>IF(AQ112=0,AK112*(1+AP112),VLOOKUP($C112&amp;AS$18,#REF!,AS$19,FALSE)/(1+$J112))</f>
        <v>#REF!</v>
      </c>
      <c r="AV112" s="240" t="str">
        <f t="shared" si="28"/>
        <v>TH</v>
      </c>
      <c r="AW112" s="2"/>
      <c r="AX112" s="2"/>
      <c r="AZ112" s="261" t="e">
        <f t="shared" ca="1" si="19"/>
        <v>#REF!</v>
      </c>
      <c r="BA112" s="261" t="e">
        <f>IF(AY112=0,AS112*(1+AX112),VLOOKUP($C112&amp;BA$18,#REF!,BA$19,FALSE)/(1+$J112))</f>
        <v>#REF!</v>
      </c>
      <c r="BB112" s="159"/>
      <c r="BC112" s="159"/>
      <c r="BD112" s="240" t="str">
        <f t="shared" si="29"/>
        <v>TH</v>
      </c>
      <c r="BE112" s="2"/>
      <c r="BF112" s="2"/>
      <c r="BH112" s="261" t="e">
        <f t="shared" ca="1" si="20"/>
        <v>#REF!</v>
      </c>
      <c r="BI112" s="261" t="e">
        <f>IF(BG112=0,BA112*(1+BF112),VLOOKUP($C112&amp;BI$18,#REF!,BI$19,FALSE)/(1+$J112))</f>
        <v>#REF!</v>
      </c>
      <c r="BL112" s="240" t="str">
        <f t="shared" si="30"/>
        <v>TH</v>
      </c>
      <c r="BM112" s="2"/>
      <c r="BN112" s="2"/>
      <c r="BP112" s="261" t="e">
        <f t="shared" ca="1" si="21"/>
        <v>#REF!</v>
      </c>
      <c r="BQ112" s="261" t="e">
        <f>IF(BO112=0,BI112*(1+BN112),VLOOKUP($C112&amp;BQ$18,#REF!,BQ$19,FALSE)/(1+$J112))</f>
        <v>#REF!</v>
      </c>
    </row>
    <row r="113" spans="2:69" x14ac:dyDescent="0.2">
      <c r="B113" s="240">
        <v>81</v>
      </c>
      <c r="C113" s="240" t="s">
        <v>233</v>
      </c>
      <c r="D113" s="240" t="s">
        <v>234</v>
      </c>
      <c r="E113" s="240">
        <v>3</v>
      </c>
      <c r="F113" s="240" t="str">
        <f>VLOOKUP($C113,TdmTdGrps!$C$31:$G$188,5,FALSE)</f>
        <v>T3</v>
      </c>
      <c r="I113" s="240" t="str">
        <f t="shared" si="22"/>
        <v>TN</v>
      </c>
      <c r="J113" s="2">
        <f>VLOOKUP($C113,'2014DomPost'!$C$31:$AR$166,J$17,FALSE)</f>
        <v>0</v>
      </c>
      <c r="K113" s="2"/>
      <c r="L113" s="273" t="e">
        <f>+DPRates1!#REF!/(1+$J113)</f>
        <v>#REF!</v>
      </c>
      <c r="M113" s="273" t="e">
        <f>+DPRates1!#REF!/(1+$J113)</f>
        <v>#REF!</v>
      </c>
      <c r="N113" s="273"/>
      <c r="O113" s="13"/>
      <c r="P113" s="240" t="str">
        <f t="shared" si="23"/>
        <v>TN</v>
      </c>
      <c r="Q113" s="2"/>
      <c r="R113" s="2"/>
      <c r="T113" s="273" t="e">
        <f>+DPRates2!#REF!/(1+$J113)</f>
        <v>#REF!</v>
      </c>
      <c r="U113" s="273" t="e">
        <f>+DPRates2!#REF!/(1+$J113)</f>
        <v>#REF!</v>
      </c>
      <c r="X113" s="240" t="str">
        <f t="shared" si="24"/>
        <v>TN</v>
      </c>
      <c r="Y113" s="2"/>
      <c r="Z113" s="2"/>
      <c r="AB113" s="261" t="e">
        <f t="shared" ca="1" si="17"/>
        <v>#REF!</v>
      </c>
      <c r="AC113" s="261" t="e">
        <f>IF(AA113=0,U113*(1+Z113),VLOOKUP($C113&amp;AC$18,#REF!,AC$19,FALSE)/(1+$J113))</f>
        <v>#REF!</v>
      </c>
      <c r="AD113" s="258"/>
      <c r="AE113" s="159"/>
      <c r="AF113" s="240" t="str">
        <f t="shared" si="25"/>
        <v>TN</v>
      </c>
      <c r="AG113" s="2"/>
      <c r="AH113" s="2"/>
      <c r="AJ113" s="261" t="e">
        <f t="shared" ca="1" si="26"/>
        <v>#REF!</v>
      </c>
      <c r="AK113" s="261" t="e">
        <f>IF(AI113=0,AC113*(1+AH113),VLOOKUP($C113&amp;AK$18,#REF!,AK$19,FALSE)/(1+$J113))</f>
        <v>#REF!</v>
      </c>
      <c r="AN113" s="240" t="str">
        <f t="shared" si="27"/>
        <v>TN</v>
      </c>
      <c r="AO113" s="2"/>
      <c r="AP113" s="2"/>
      <c r="AR113" s="261" t="e">
        <f t="shared" ca="1" si="18"/>
        <v>#REF!</v>
      </c>
      <c r="AS113" s="261" t="e">
        <f>IF(AQ113=0,AK113*(1+AP113),VLOOKUP($C113&amp;AS$18,#REF!,AS$19,FALSE)/(1+$J113))</f>
        <v>#REF!</v>
      </c>
      <c r="AV113" s="240" t="str">
        <f t="shared" si="28"/>
        <v>TN</v>
      </c>
      <c r="AW113" s="2"/>
      <c r="AX113" s="2"/>
      <c r="AZ113" s="261" t="e">
        <f t="shared" ca="1" si="19"/>
        <v>#REF!</v>
      </c>
      <c r="BA113" s="261" t="e">
        <f>IF(AY113=0,AS113*(1+AX113),VLOOKUP($C113&amp;BA$18,#REF!,BA$19,FALSE)/(1+$J113))</f>
        <v>#REF!</v>
      </c>
      <c r="BB113" s="159"/>
      <c r="BC113" s="159"/>
      <c r="BD113" s="240" t="str">
        <f t="shared" si="29"/>
        <v>TN</v>
      </c>
      <c r="BE113" s="2"/>
      <c r="BF113" s="2"/>
      <c r="BH113" s="261" t="e">
        <f t="shared" ca="1" si="20"/>
        <v>#REF!</v>
      </c>
      <c r="BI113" s="261" t="e">
        <f>IF(BG113=0,BA113*(1+BF113),VLOOKUP($C113&amp;BI$18,#REF!,BI$19,FALSE)/(1+$J113))</f>
        <v>#REF!</v>
      </c>
      <c r="BL113" s="240" t="str">
        <f t="shared" si="30"/>
        <v>TN</v>
      </c>
      <c r="BM113" s="2"/>
      <c r="BN113" s="2"/>
      <c r="BP113" s="261" t="e">
        <f t="shared" ca="1" si="21"/>
        <v>#REF!</v>
      </c>
      <c r="BQ113" s="261" t="e">
        <f>IF(BO113=0,BI113*(1+BN113),VLOOKUP($C113&amp;BQ$18,#REF!,BQ$19,FALSE)/(1+$J113))</f>
        <v>#REF!</v>
      </c>
    </row>
    <row r="114" spans="2:69" x14ac:dyDescent="0.2">
      <c r="B114" s="240">
        <v>82</v>
      </c>
      <c r="C114" s="240" t="s">
        <v>235</v>
      </c>
      <c r="D114" s="240" t="s">
        <v>236</v>
      </c>
      <c r="E114" s="240">
        <v>3</v>
      </c>
      <c r="F114" s="240" t="str">
        <f>VLOOKUP($C114,TdmTdGrps!$C$31:$G$188,5,FALSE)</f>
        <v>T3</v>
      </c>
      <c r="I114" s="240" t="str">
        <f t="shared" si="22"/>
        <v>TR</v>
      </c>
      <c r="J114" s="2">
        <f>VLOOKUP($C114,'2014DomPost'!$C$31:$AR$166,J$17,FALSE)</f>
        <v>0</v>
      </c>
      <c r="K114" s="2"/>
      <c r="L114" s="273" t="e">
        <f>+DPRates1!#REF!/(1+$J114)</f>
        <v>#REF!</v>
      </c>
      <c r="M114" s="273" t="e">
        <f>+DPRates1!#REF!/(1+$J114)</f>
        <v>#REF!</v>
      </c>
      <c r="N114" s="273"/>
      <c r="O114" s="13"/>
      <c r="P114" s="240" t="str">
        <f t="shared" si="23"/>
        <v>TR</v>
      </c>
      <c r="Q114" s="2"/>
      <c r="R114" s="2"/>
      <c r="T114" s="273" t="e">
        <f>+DPRates2!#REF!/(1+$J114)</f>
        <v>#REF!</v>
      </c>
      <c r="U114" s="273" t="e">
        <f>+DPRates2!#REF!/(1+$J114)</f>
        <v>#REF!</v>
      </c>
      <c r="X114" s="240" t="str">
        <f t="shared" si="24"/>
        <v>TR</v>
      </c>
      <c r="Y114" s="2"/>
      <c r="Z114" s="2"/>
      <c r="AB114" s="261" t="e">
        <f t="shared" ca="1" si="17"/>
        <v>#REF!</v>
      </c>
      <c r="AC114" s="261" t="e">
        <f>IF(AA114=0,U114*(1+Z114),VLOOKUP($C114&amp;AC$18,#REF!,AC$19,FALSE)/(1+$J114))</f>
        <v>#REF!</v>
      </c>
      <c r="AD114" s="258"/>
      <c r="AE114" s="159"/>
      <c r="AF114" s="240" t="str">
        <f t="shared" si="25"/>
        <v>TR</v>
      </c>
      <c r="AG114" s="2"/>
      <c r="AH114" s="2"/>
      <c r="AJ114" s="261" t="e">
        <f t="shared" ca="1" si="26"/>
        <v>#REF!</v>
      </c>
      <c r="AK114" s="261" t="e">
        <f>IF(AI114=0,AC114*(1+AH114),VLOOKUP($C114&amp;AK$18,#REF!,AK$19,FALSE)/(1+$J114))</f>
        <v>#REF!</v>
      </c>
      <c r="AN114" s="240" t="str">
        <f t="shared" si="27"/>
        <v>TR</v>
      </c>
      <c r="AO114" s="2"/>
      <c r="AP114" s="2"/>
      <c r="AR114" s="261" t="e">
        <f t="shared" ca="1" si="18"/>
        <v>#REF!</v>
      </c>
      <c r="AS114" s="261" t="e">
        <f>IF(AQ114=0,AK114*(1+AP114),VLOOKUP($C114&amp;AS$18,#REF!,AS$19,FALSE)/(1+$J114))</f>
        <v>#REF!</v>
      </c>
      <c r="AV114" s="240" t="str">
        <f t="shared" si="28"/>
        <v>TR</v>
      </c>
      <c r="AW114" s="2"/>
      <c r="AX114" s="2"/>
      <c r="AZ114" s="261" t="e">
        <f t="shared" ca="1" si="19"/>
        <v>#REF!</v>
      </c>
      <c r="BA114" s="261" t="e">
        <f>IF(AY114=0,AS114*(1+AX114),VLOOKUP($C114&amp;BA$18,#REF!,BA$19,FALSE)/(1+$J114))</f>
        <v>#REF!</v>
      </c>
      <c r="BB114" s="159"/>
      <c r="BC114" s="159"/>
      <c r="BD114" s="240" t="str">
        <f t="shared" si="29"/>
        <v>TR</v>
      </c>
      <c r="BE114" s="2"/>
      <c r="BF114" s="2"/>
      <c r="BH114" s="261" t="e">
        <f t="shared" ca="1" si="20"/>
        <v>#REF!</v>
      </c>
      <c r="BI114" s="261" t="e">
        <f>IF(BG114=0,BA114*(1+BF114),VLOOKUP($C114&amp;BI$18,#REF!,BI$19,FALSE)/(1+$J114))</f>
        <v>#REF!</v>
      </c>
      <c r="BL114" s="240" t="str">
        <f t="shared" si="30"/>
        <v>TR</v>
      </c>
      <c r="BM114" s="2"/>
      <c r="BN114" s="2"/>
      <c r="BP114" s="261" t="e">
        <f t="shared" ca="1" si="21"/>
        <v>#REF!</v>
      </c>
      <c r="BQ114" s="261" t="e">
        <f>IF(BO114=0,BI114*(1+BN114),VLOOKUP($C114&amp;BQ$18,#REF!,BQ$19,FALSE)/(1+$J114))</f>
        <v>#REF!</v>
      </c>
    </row>
    <row r="115" spans="2:69" x14ac:dyDescent="0.2">
      <c r="B115" s="240">
        <v>83</v>
      </c>
      <c r="C115" s="240" t="s">
        <v>237</v>
      </c>
      <c r="D115" s="240" t="s">
        <v>238</v>
      </c>
      <c r="E115" s="240">
        <v>3</v>
      </c>
      <c r="F115" s="240" t="str">
        <f>VLOOKUP($C115,TdmTdGrps!$C$31:$G$188,5,FALSE)</f>
        <v>T3</v>
      </c>
      <c r="I115" s="240" t="str">
        <f t="shared" si="22"/>
        <v>UA</v>
      </c>
      <c r="J115" s="2">
        <f>VLOOKUP($C115,'2014DomPost'!$C$31:$AR$166,J$17,FALSE)</f>
        <v>0</v>
      </c>
      <c r="K115" s="2"/>
      <c r="L115" s="273" t="e">
        <f>+DPRates1!#REF!/(1+$J115)</f>
        <v>#REF!</v>
      </c>
      <c r="M115" s="273" t="e">
        <f>+DPRates1!#REF!/(1+$J115)</f>
        <v>#REF!</v>
      </c>
      <c r="N115" s="273"/>
      <c r="O115" s="13"/>
      <c r="P115" s="240" t="str">
        <f t="shared" si="23"/>
        <v>UA</v>
      </c>
      <c r="Q115" s="2"/>
      <c r="R115" s="2"/>
      <c r="T115" s="273" t="e">
        <f>+DPRates2!#REF!/(1+$J115)</f>
        <v>#REF!</v>
      </c>
      <c r="U115" s="273" t="e">
        <f>+DPRates2!#REF!/(1+$J115)</f>
        <v>#REF!</v>
      </c>
      <c r="X115" s="240" t="str">
        <f t="shared" si="24"/>
        <v>UA</v>
      </c>
      <c r="Y115" s="2"/>
      <c r="Z115" s="2"/>
      <c r="AB115" s="261" t="e">
        <f t="shared" ca="1" si="17"/>
        <v>#REF!</v>
      </c>
      <c r="AC115" s="261" t="e">
        <f>IF(AA115=0,U115*(1+Z115),VLOOKUP($C115&amp;AC$18,#REF!,AC$19,FALSE)/(1+$J115))</f>
        <v>#REF!</v>
      </c>
      <c r="AD115" s="258"/>
      <c r="AE115" s="159"/>
      <c r="AF115" s="240" t="str">
        <f t="shared" si="25"/>
        <v>UA</v>
      </c>
      <c r="AG115" s="2"/>
      <c r="AH115" s="2"/>
      <c r="AJ115" s="261" t="e">
        <f t="shared" ca="1" si="26"/>
        <v>#REF!</v>
      </c>
      <c r="AK115" s="261" t="e">
        <f>IF(AI115=0,AC115*(1+AH115),VLOOKUP($C115&amp;AK$18,#REF!,AK$19,FALSE)/(1+$J115))</f>
        <v>#REF!</v>
      </c>
      <c r="AN115" s="240" t="str">
        <f t="shared" si="27"/>
        <v>UA</v>
      </c>
      <c r="AO115" s="2"/>
      <c r="AP115" s="2"/>
      <c r="AR115" s="261" t="e">
        <f t="shared" ca="1" si="18"/>
        <v>#REF!</v>
      </c>
      <c r="AS115" s="261" t="e">
        <f>IF(AQ115=0,AK115*(1+AP115),VLOOKUP($C115&amp;AS$18,#REF!,AS$19,FALSE)/(1+$J115))</f>
        <v>#REF!</v>
      </c>
      <c r="AV115" s="240" t="str">
        <f t="shared" si="28"/>
        <v>UA</v>
      </c>
      <c r="AW115" s="2"/>
      <c r="AX115" s="2"/>
      <c r="AZ115" s="261" t="e">
        <f t="shared" ca="1" si="19"/>
        <v>#REF!</v>
      </c>
      <c r="BA115" s="261" t="e">
        <f>IF(AY115=0,AS115*(1+AX115),VLOOKUP($C115&amp;BA$18,#REF!,BA$19,FALSE)/(1+$J115))</f>
        <v>#REF!</v>
      </c>
      <c r="BB115" s="159"/>
      <c r="BC115" s="159"/>
      <c r="BD115" s="240" t="str">
        <f t="shared" si="29"/>
        <v>UA</v>
      </c>
      <c r="BE115" s="2"/>
      <c r="BF115" s="2"/>
      <c r="BH115" s="261" t="e">
        <f t="shared" ca="1" si="20"/>
        <v>#REF!</v>
      </c>
      <c r="BI115" s="261" t="e">
        <f>IF(BG115=0,BA115*(1+BF115),VLOOKUP($C115&amp;BI$18,#REF!,BI$19,FALSE)/(1+$J115))</f>
        <v>#REF!</v>
      </c>
      <c r="BL115" s="240" t="str">
        <f t="shared" si="30"/>
        <v>UA</v>
      </c>
      <c r="BM115" s="2"/>
      <c r="BN115" s="2"/>
      <c r="BP115" s="261" t="e">
        <f t="shared" ca="1" si="21"/>
        <v>#REF!</v>
      </c>
      <c r="BQ115" s="261" t="e">
        <f>IF(BO115=0,BI115*(1+BN115),VLOOKUP($C115&amp;BQ$18,#REF!,BQ$19,FALSE)/(1+$J115))</f>
        <v>#REF!</v>
      </c>
    </row>
    <row r="116" spans="2:69" x14ac:dyDescent="0.2">
      <c r="B116" s="240">
        <v>84</v>
      </c>
      <c r="C116" s="240" t="s">
        <v>239</v>
      </c>
      <c r="D116" s="240" t="s">
        <v>240</v>
      </c>
      <c r="E116" s="240">
        <v>3</v>
      </c>
      <c r="F116" s="240" t="str">
        <f>VLOOKUP($C116,TdmTdGrps!$C$31:$G$188,5,FALSE)</f>
        <v>T3</v>
      </c>
      <c r="I116" s="240" t="str">
        <f t="shared" si="22"/>
        <v>UY</v>
      </c>
      <c r="J116" s="2">
        <f>VLOOKUP($C116,'2014DomPost'!$C$31:$AR$166,J$17,FALSE)</f>
        <v>0</v>
      </c>
      <c r="K116" s="2"/>
      <c r="L116" s="273" t="e">
        <f>+DPRates1!#REF!/(1+$J116)</f>
        <v>#REF!</v>
      </c>
      <c r="M116" s="273" t="e">
        <f>+DPRates1!#REF!/(1+$J116)</f>
        <v>#REF!</v>
      </c>
      <c r="N116" s="273"/>
      <c r="O116" s="13"/>
      <c r="P116" s="240" t="str">
        <f t="shared" si="23"/>
        <v>UY</v>
      </c>
      <c r="Q116" s="2"/>
      <c r="R116" s="2"/>
      <c r="T116" s="273" t="e">
        <f>+DPRates2!#REF!/(1+$J116)</f>
        <v>#REF!</v>
      </c>
      <c r="U116" s="273" t="e">
        <f>+DPRates2!#REF!/(1+$J116)</f>
        <v>#REF!</v>
      </c>
      <c r="X116" s="240" t="str">
        <f t="shared" si="24"/>
        <v>UY</v>
      </c>
      <c r="Y116" s="2"/>
      <c r="Z116" s="2"/>
      <c r="AB116" s="261" t="e">
        <f t="shared" ca="1" si="17"/>
        <v>#REF!</v>
      </c>
      <c r="AC116" s="261" t="e">
        <f>IF(AA116=0,U116*(1+Z116),VLOOKUP($C116&amp;AC$18,#REF!,AC$19,FALSE)/(1+$J116))</f>
        <v>#REF!</v>
      </c>
      <c r="AD116" s="258"/>
      <c r="AE116" s="159"/>
      <c r="AF116" s="240" t="str">
        <f t="shared" si="25"/>
        <v>UY</v>
      </c>
      <c r="AG116" s="2"/>
      <c r="AH116" s="2"/>
      <c r="AJ116" s="261" t="e">
        <f t="shared" ca="1" si="26"/>
        <v>#REF!</v>
      </c>
      <c r="AK116" s="261" t="e">
        <f>IF(AI116=0,AC116*(1+AH116),VLOOKUP($C116&amp;AK$18,#REF!,AK$19,FALSE)/(1+$J116))</f>
        <v>#REF!</v>
      </c>
      <c r="AN116" s="240" t="str">
        <f t="shared" si="27"/>
        <v>UY</v>
      </c>
      <c r="AO116" s="2"/>
      <c r="AP116" s="2"/>
      <c r="AR116" s="261" t="e">
        <f t="shared" ca="1" si="18"/>
        <v>#REF!</v>
      </c>
      <c r="AS116" s="261" t="e">
        <f>IF(AQ116=0,AK116*(1+AP116),VLOOKUP($C116&amp;AS$18,#REF!,AS$19,FALSE)/(1+$J116))</f>
        <v>#REF!</v>
      </c>
      <c r="AV116" s="240" t="str">
        <f t="shared" si="28"/>
        <v>UY</v>
      </c>
      <c r="AW116" s="2"/>
      <c r="AX116" s="2"/>
      <c r="AZ116" s="261" t="e">
        <f t="shared" ca="1" si="19"/>
        <v>#REF!</v>
      </c>
      <c r="BA116" s="261" t="e">
        <f>IF(AY116=0,AS116*(1+AX116),VLOOKUP($C116&amp;BA$18,#REF!,BA$19,FALSE)/(1+$J116))</f>
        <v>#REF!</v>
      </c>
      <c r="BB116" s="159"/>
      <c r="BC116" s="159"/>
      <c r="BD116" s="240" t="str">
        <f t="shared" si="29"/>
        <v>UY</v>
      </c>
      <c r="BE116" s="2"/>
      <c r="BF116" s="2"/>
      <c r="BH116" s="261" t="e">
        <f t="shared" ca="1" si="20"/>
        <v>#REF!</v>
      </c>
      <c r="BI116" s="261" t="e">
        <f>IF(BG116=0,BA116*(1+BF116),VLOOKUP($C116&amp;BI$18,#REF!,BI$19,FALSE)/(1+$J116))</f>
        <v>#REF!</v>
      </c>
      <c r="BL116" s="240" t="str">
        <f t="shared" si="30"/>
        <v>UY</v>
      </c>
      <c r="BM116" s="2"/>
      <c r="BN116" s="2"/>
      <c r="BP116" s="261" t="e">
        <f t="shared" ca="1" si="21"/>
        <v>#REF!</v>
      </c>
      <c r="BQ116" s="261" t="e">
        <f>IF(BO116=0,BI116*(1+BN116),VLOOKUP($C116&amp;BQ$18,#REF!,BQ$19,FALSE)/(1+$J116))</f>
        <v>#REF!</v>
      </c>
    </row>
    <row r="117" spans="2:69" x14ac:dyDescent="0.2">
      <c r="B117" s="240">
        <v>85</v>
      </c>
      <c r="C117" s="240" t="s">
        <v>241</v>
      </c>
      <c r="D117" s="240" t="s">
        <v>242</v>
      </c>
      <c r="E117" s="240">
        <v>3</v>
      </c>
      <c r="F117" s="240" t="str">
        <f>VLOOKUP($C117,TdmTdGrps!$C$31:$G$188,5,FALSE)</f>
        <v>T3</v>
      </c>
      <c r="I117" s="240" t="str">
        <f t="shared" si="22"/>
        <v>VE</v>
      </c>
      <c r="J117" s="2">
        <f>VLOOKUP($C117,'2014DomPost'!$C$31:$AR$166,J$17,FALSE)</f>
        <v>0.125</v>
      </c>
      <c r="K117" s="2"/>
      <c r="L117" s="273" t="e">
        <f>+DPRates1!#REF!/(1+$J117)</f>
        <v>#REF!</v>
      </c>
      <c r="M117" s="273" t="e">
        <f>+DPRates1!#REF!/(1+$J117)</f>
        <v>#REF!</v>
      </c>
      <c r="N117" s="273"/>
      <c r="O117" s="13"/>
      <c r="P117" s="240" t="str">
        <f t="shared" si="23"/>
        <v>VE</v>
      </c>
      <c r="Q117" s="2"/>
      <c r="R117" s="2"/>
      <c r="T117" s="273" t="e">
        <f>+DPRates2!#REF!/(1+$J117)</f>
        <v>#REF!</v>
      </c>
      <c r="U117" s="273" t="e">
        <f>+DPRates2!#REF!/(1+$J117)</f>
        <v>#REF!</v>
      </c>
      <c r="X117" s="240" t="str">
        <f t="shared" si="24"/>
        <v>VE</v>
      </c>
      <c r="Y117" s="2"/>
      <c r="Z117" s="2"/>
      <c r="AB117" s="261" t="e">
        <f t="shared" ca="1" si="17"/>
        <v>#REF!</v>
      </c>
      <c r="AC117" s="261" t="e">
        <f>IF(AA117=0,U117*(1+Z117),VLOOKUP($C117&amp;AC$18,#REF!,AC$19,FALSE)/(1+$J117))</f>
        <v>#REF!</v>
      </c>
      <c r="AD117" s="258"/>
      <c r="AE117" s="159"/>
      <c r="AF117" s="240" t="str">
        <f t="shared" si="25"/>
        <v>VE</v>
      </c>
      <c r="AG117" s="2"/>
      <c r="AH117" s="2"/>
      <c r="AJ117" s="261" t="e">
        <f t="shared" ca="1" si="26"/>
        <v>#REF!</v>
      </c>
      <c r="AK117" s="261" t="e">
        <f>IF(AI117=0,AC117*(1+AH117),VLOOKUP($C117&amp;AK$18,#REF!,AK$19,FALSE)/(1+$J117))</f>
        <v>#REF!</v>
      </c>
      <c r="AN117" s="240" t="str">
        <f t="shared" si="27"/>
        <v>VE</v>
      </c>
      <c r="AO117" s="2"/>
      <c r="AP117" s="2"/>
      <c r="AR117" s="261" t="e">
        <f t="shared" ca="1" si="18"/>
        <v>#REF!</v>
      </c>
      <c r="AS117" s="261" t="e">
        <f>IF(AQ117=0,AK117*(1+AP117),VLOOKUP($C117&amp;AS$18,#REF!,AS$19,FALSE)/(1+$J117))</f>
        <v>#REF!</v>
      </c>
      <c r="AV117" s="240" t="str">
        <f t="shared" si="28"/>
        <v>VE</v>
      </c>
      <c r="AW117" s="2"/>
      <c r="AX117" s="2"/>
      <c r="AZ117" s="261" t="e">
        <f t="shared" ca="1" si="19"/>
        <v>#REF!</v>
      </c>
      <c r="BA117" s="261" t="e">
        <f>IF(AY117=0,AS117*(1+AX117),VLOOKUP($C117&amp;BA$18,#REF!,BA$19,FALSE)/(1+$J117))</f>
        <v>#REF!</v>
      </c>
      <c r="BB117" s="159"/>
      <c r="BC117" s="159"/>
      <c r="BD117" s="240" t="str">
        <f t="shared" si="29"/>
        <v>VE</v>
      </c>
      <c r="BE117" s="2"/>
      <c r="BF117" s="2"/>
      <c r="BH117" s="261" t="e">
        <f t="shared" ca="1" si="20"/>
        <v>#REF!</v>
      </c>
      <c r="BI117" s="261" t="e">
        <f>IF(BG117=0,BA117*(1+BF117),VLOOKUP($C117&amp;BI$18,#REF!,BI$19,FALSE)/(1+$J117))</f>
        <v>#REF!</v>
      </c>
      <c r="BL117" s="240" t="str">
        <f t="shared" si="30"/>
        <v>VE</v>
      </c>
      <c r="BM117" s="2"/>
      <c r="BN117" s="2"/>
      <c r="BP117" s="261" t="e">
        <f t="shared" ca="1" si="21"/>
        <v>#REF!</v>
      </c>
      <c r="BQ117" s="261" t="e">
        <f>IF(BO117=0,BI117*(1+BN117),VLOOKUP($C117&amp;BQ$18,#REF!,BQ$19,FALSE)/(1+$J117))</f>
        <v>#REF!</v>
      </c>
    </row>
    <row r="118" spans="2:69" x14ac:dyDescent="0.2">
      <c r="B118" s="240">
        <v>86</v>
      </c>
      <c r="C118" s="240" t="s">
        <v>243</v>
      </c>
      <c r="D118" s="240" t="s">
        <v>244</v>
      </c>
      <c r="E118" s="240">
        <v>3</v>
      </c>
      <c r="F118" s="240" t="str">
        <f>VLOOKUP($C118,TdmTdGrps!$C$31:$G$188,5,FALSE)</f>
        <v>T3</v>
      </c>
      <c r="I118" s="240" t="str">
        <f t="shared" si="22"/>
        <v>ZA</v>
      </c>
      <c r="J118" s="2">
        <f>VLOOKUP($C118,'2014DomPost'!$C$31:$AR$166,J$17,FALSE)</f>
        <v>0.14000000000000001</v>
      </c>
      <c r="K118" s="2"/>
      <c r="L118" s="273" t="e">
        <f>+DPRates1!#REF!/(1+$J118)</f>
        <v>#REF!</v>
      </c>
      <c r="M118" s="273" t="e">
        <f>+DPRates1!#REF!/(1+$J118)</f>
        <v>#REF!</v>
      </c>
      <c r="N118" s="273"/>
      <c r="O118" s="13"/>
      <c r="P118" s="240" t="str">
        <f t="shared" si="23"/>
        <v>ZA</v>
      </c>
      <c r="Q118" s="2"/>
      <c r="R118" s="2"/>
      <c r="T118" s="273" t="e">
        <f>+DPRates2!#REF!/(1+$J118)</f>
        <v>#REF!</v>
      </c>
      <c r="U118" s="273" t="e">
        <f>+DPRates2!#REF!/(1+$J118)</f>
        <v>#REF!</v>
      </c>
      <c r="X118" s="240" t="str">
        <f t="shared" si="24"/>
        <v>ZA</v>
      </c>
      <c r="Y118" s="2"/>
      <c r="Z118" s="2"/>
      <c r="AB118" s="261" t="e">
        <f t="shared" ca="1" si="17"/>
        <v>#REF!</v>
      </c>
      <c r="AC118" s="261" t="e">
        <f>IF(AA118=0,U118*(1+Z118),VLOOKUP($C118&amp;AC$18,#REF!,AC$19,FALSE)/(1+$J118))</f>
        <v>#REF!</v>
      </c>
      <c r="AD118" s="258"/>
      <c r="AE118" s="159"/>
      <c r="AF118" s="240" t="str">
        <f t="shared" si="25"/>
        <v>ZA</v>
      </c>
      <c r="AG118" s="2"/>
      <c r="AH118" s="2"/>
      <c r="AJ118" s="261" t="e">
        <f t="shared" ca="1" si="26"/>
        <v>#REF!</v>
      </c>
      <c r="AK118" s="261" t="e">
        <f>IF(AI118=0,AC118*(1+AH118),VLOOKUP($C118&amp;AK$18,#REF!,AK$19,FALSE)/(1+$J118))</f>
        <v>#REF!</v>
      </c>
      <c r="AN118" s="240" t="str">
        <f t="shared" si="27"/>
        <v>ZA</v>
      </c>
      <c r="AO118" s="2"/>
      <c r="AP118" s="2"/>
      <c r="AR118" s="261" t="e">
        <f t="shared" ca="1" si="18"/>
        <v>#REF!</v>
      </c>
      <c r="AS118" s="261" t="e">
        <f>IF(AQ118=0,AK118*(1+AP118),VLOOKUP($C118&amp;AS$18,#REF!,AS$19,FALSE)/(1+$J118))</f>
        <v>#REF!</v>
      </c>
      <c r="AV118" s="240" t="str">
        <f t="shared" si="28"/>
        <v>ZA</v>
      </c>
      <c r="AW118" s="2"/>
      <c r="AX118" s="2"/>
      <c r="AZ118" s="261" t="e">
        <f t="shared" ca="1" si="19"/>
        <v>#REF!</v>
      </c>
      <c r="BA118" s="261" t="e">
        <f>IF(AY118=0,AS118*(1+AX118),VLOOKUP($C118&amp;BA$18,#REF!,BA$19,FALSE)/(1+$J118))</f>
        <v>#REF!</v>
      </c>
      <c r="BB118" s="159"/>
      <c r="BC118" s="159"/>
      <c r="BD118" s="240" t="str">
        <f t="shared" si="29"/>
        <v>ZA</v>
      </c>
      <c r="BE118" s="2"/>
      <c r="BF118" s="2"/>
      <c r="BH118" s="261" t="e">
        <f t="shared" ca="1" si="20"/>
        <v>#REF!</v>
      </c>
      <c r="BI118" s="261" t="e">
        <f>IF(BG118=0,BA118*(1+BF118),VLOOKUP($C118&amp;BI$18,#REF!,BI$19,FALSE)/(1+$J118))</f>
        <v>#REF!</v>
      </c>
      <c r="BL118" s="240" t="str">
        <f t="shared" si="30"/>
        <v>ZA</v>
      </c>
      <c r="BM118" s="2"/>
      <c r="BN118" s="2"/>
      <c r="BP118" s="261" t="e">
        <f t="shared" ca="1" si="21"/>
        <v>#REF!</v>
      </c>
      <c r="BQ118" s="261" t="e">
        <f>IF(BO118=0,BI118*(1+BN118),VLOOKUP($C118&amp;BQ$18,#REF!,BQ$19,FALSE)/(1+$J118))</f>
        <v>#REF!</v>
      </c>
    </row>
  </sheetData>
  <conditionalFormatting sqref="S63">
    <cfRule type="cellIs" dxfId="385" priority="4" operator="equal">
      <formula>1</formula>
    </cfRule>
  </conditionalFormatting>
  <conditionalFormatting sqref="AA63">
    <cfRule type="cellIs" dxfId="384" priority="3" operator="equal">
      <formula>1</formula>
    </cfRule>
  </conditionalFormatting>
  <dataValidations disablePrompts="1" count="1">
    <dataValidation type="list" allowBlank="1" showInputMessage="1" showErrorMessage="1" sqref="C6">
      <formula1>"1,2,3,4,5,6,7,8"</formula1>
    </dataValidation>
  </dataValidations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>
    <tabColor rgb="FFFFC000"/>
  </sheetPr>
  <dimension ref="A1:CH159"/>
  <sheetViews>
    <sheetView zoomScale="80" zoomScaleNormal="80" workbookViewId="0">
      <selection activeCell="C31" sqref="C31"/>
    </sheetView>
  </sheetViews>
  <sheetFormatPr defaultRowHeight="12.75" x14ac:dyDescent="0.2"/>
  <cols>
    <col min="2" max="2" width="11.7109375" customWidth="1"/>
    <col min="3" max="3" width="26.140625" customWidth="1"/>
    <col min="4" max="4" width="8.42578125" customWidth="1"/>
    <col min="5" max="5" width="9.28515625" customWidth="1"/>
    <col min="6" max="6" width="11.5703125" customWidth="1"/>
    <col min="7" max="11" width="11.42578125" customWidth="1"/>
    <col min="12" max="13" width="10.140625" customWidth="1"/>
    <col min="14" max="17" width="10" customWidth="1"/>
    <col min="18" max="27" width="8" customWidth="1"/>
    <col min="28" max="28" width="13.5703125" customWidth="1"/>
    <col min="29" max="29" width="12.85546875" customWidth="1"/>
    <col min="30" max="30" width="18" customWidth="1"/>
    <col min="31" max="32" width="11.42578125" customWidth="1"/>
    <col min="33" max="33" width="2" customWidth="1"/>
    <col min="34" max="35" width="8.85546875" customWidth="1"/>
    <col min="36" max="36" width="2" customWidth="1"/>
    <col min="37" max="37" width="7.28515625" customWidth="1"/>
    <col min="38" max="38" width="8.85546875" customWidth="1"/>
    <col min="39" max="39" width="2.28515625" customWidth="1"/>
    <col min="40" max="40" width="7.28515625" customWidth="1"/>
    <col min="41" max="41" width="8.85546875" customWidth="1"/>
    <col min="42" max="42" width="2" customWidth="1"/>
    <col min="43" max="43" width="7.85546875" customWidth="1"/>
    <col min="44" max="44" width="8.140625" customWidth="1"/>
    <col min="45" max="53" width="4.28515625" customWidth="1"/>
    <col min="54" max="54" width="14.5703125" customWidth="1"/>
    <col min="55" max="55" width="7.5703125" customWidth="1"/>
    <col min="56" max="56" width="8.85546875" customWidth="1"/>
    <col min="57" max="57" width="2" customWidth="1"/>
    <col min="58" max="58" width="7.28515625" customWidth="1"/>
    <col min="59" max="59" width="8.85546875" customWidth="1"/>
    <col min="60" max="60" width="2.28515625" customWidth="1"/>
    <col min="61" max="61" width="7.28515625" customWidth="1"/>
    <col min="62" max="62" width="8.85546875" customWidth="1"/>
    <col min="63" max="63" width="2" customWidth="1"/>
    <col min="64" max="64" width="7.85546875" customWidth="1"/>
    <col min="65" max="65" width="8.140625" customWidth="1"/>
    <col min="66" max="74" width="4.28515625" customWidth="1"/>
    <col min="75" max="75" width="7.28515625" customWidth="1"/>
    <col min="76" max="76" width="7.5703125" customWidth="1"/>
    <col min="77" max="77" width="8.85546875" customWidth="1"/>
    <col min="78" max="78" width="2" customWidth="1"/>
    <col min="79" max="79" width="7.28515625" customWidth="1"/>
    <col min="80" max="80" width="8.85546875" customWidth="1"/>
    <col min="81" max="81" width="2.28515625" customWidth="1"/>
    <col min="82" max="82" width="7.28515625" customWidth="1"/>
    <col min="83" max="83" width="8.85546875" customWidth="1"/>
    <col min="84" max="84" width="2" customWidth="1"/>
    <col min="85" max="85" width="7.85546875" customWidth="1"/>
    <col min="86" max="86" width="8.140625" customWidth="1"/>
  </cols>
  <sheetData>
    <row r="1" spans="1:86" ht="23.25" x14ac:dyDescent="0.2">
      <c r="A1" s="21" t="s">
        <v>428</v>
      </c>
      <c r="B1" s="165"/>
      <c r="C1" s="166"/>
      <c r="D1" s="167"/>
      <c r="E1" s="22"/>
      <c r="F1" s="22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  <c r="R1" s="12"/>
      <c r="S1" s="233"/>
      <c r="T1" s="233"/>
      <c r="U1" s="233"/>
      <c r="V1" s="23"/>
      <c r="W1" s="23"/>
      <c r="X1" s="23"/>
      <c r="Y1" s="23"/>
      <c r="Z1" s="23"/>
      <c r="AA1" s="23"/>
      <c r="AB1" s="23"/>
      <c r="AC1" s="23"/>
      <c r="AD1" s="23"/>
      <c r="AE1" s="23"/>
      <c r="AF1" s="23"/>
      <c r="AG1" s="23"/>
      <c r="AH1" s="23"/>
      <c r="AI1" s="23"/>
      <c r="AJ1" s="23"/>
      <c r="AK1" s="23"/>
      <c r="AL1" s="23"/>
      <c r="AM1" s="24"/>
      <c r="AN1" s="23"/>
      <c r="AO1" s="23"/>
      <c r="AP1" s="24"/>
      <c r="AQ1" s="23"/>
      <c r="AR1" s="23"/>
      <c r="AS1" s="24"/>
      <c r="AT1" s="25"/>
      <c r="AU1" s="25"/>
      <c r="AV1" s="25"/>
      <c r="AW1" s="25"/>
      <c r="AX1" s="25"/>
      <c r="AY1" s="25"/>
      <c r="AZ1" s="25"/>
      <c r="BA1" s="25"/>
      <c r="BB1" s="25"/>
      <c r="BC1" s="23"/>
      <c r="BD1" s="23"/>
      <c r="BE1" s="23"/>
      <c r="BF1" s="23"/>
      <c r="BG1" s="23"/>
      <c r="BH1" s="24"/>
      <c r="BI1" s="23"/>
      <c r="BJ1" s="23"/>
      <c r="BK1" s="24"/>
      <c r="BL1" s="23"/>
      <c r="BM1" s="23"/>
      <c r="BN1" s="25"/>
      <c r="BO1" s="25"/>
      <c r="BP1" s="25"/>
      <c r="BQ1" s="25"/>
      <c r="BR1" s="25"/>
      <c r="BS1" s="25"/>
      <c r="BT1" s="25"/>
      <c r="BU1" s="25"/>
      <c r="BV1" s="26"/>
      <c r="BW1" s="25"/>
      <c r="BX1" s="25"/>
      <c r="BY1" s="25"/>
      <c r="BZ1" s="25"/>
      <c r="CA1" s="25"/>
      <c r="CB1" s="25"/>
      <c r="CC1" s="25"/>
      <c r="CD1" s="25"/>
      <c r="CE1" s="25"/>
      <c r="CF1" s="25"/>
      <c r="CG1" s="25"/>
      <c r="CH1" s="25"/>
    </row>
    <row r="2" spans="1:86" ht="23.25" x14ac:dyDescent="0.2">
      <c r="A2" s="25"/>
      <c r="B2" s="165"/>
      <c r="C2" s="27"/>
      <c r="D2" s="167"/>
      <c r="E2" s="22"/>
      <c r="F2" s="22"/>
      <c r="G2" s="23"/>
      <c r="H2" s="23"/>
      <c r="I2" s="23"/>
      <c r="J2" s="23"/>
      <c r="K2" s="23"/>
      <c r="L2" s="23"/>
      <c r="M2" s="23"/>
      <c r="N2" s="23"/>
      <c r="O2" s="23"/>
      <c r="P2" s="23"/>
      <c r="Q2" s="23"/>
      <c r="R2" s="233"/>
      <c r="S2" s="233"/>
      <c r="T2" s="233"/>
      <c r="U2" s="233"/>
      <c r="V2" s="23"/>
      <c r="W2" s="23"/>
      <c r="X2" s="23"/>
      <c r="Y2" s="23"/>
      <c r="Z2" s="23"/>
      <c r="AA2" s="23"/>
      <c r="AB2" s="23"/>
      <c r="AC2" s="23"/>
      <c r="AD2" s="23"/>
      <c r="AE2" s="23"/>
      <c r="AF2" s="23"/>
      <c r="AG2" s="23"/>
      <c r="AH2" s="23"/>
      <c r="AI2" s="23"/>
      <c r="AJ2" s="23"/>
      <c r="AK2" s="23"/>
      <c r="AL2" s="23"/>
      <c r="AM2" s="24"/>
      <c r="AN2" s="23"/>
      <c r="AO2" s="23"/>
      <c r="AP2" s="24"/>
      <c r="AQ2" s="23"/>
      <c r="AR2" s="23"/>
      <c r="AS2" s="24"/>
      <c r="AT2" s="25"/>
      <c r="AU2" s="25"/>
      <c r="AV2" s="25"/>
      <c r="AW2" s="25"/>
      <c r="AX2" s="25"/>
      <c r="AY2" s="25"/>
      <c r="AZ2" s="25"/>
      <c r="BA2" s="25"/>
      <c r="BB2" s="25"/>
      <c r="BC2" s="23"/>
      <c r="BD2" s="23"/>
      <c r="BE2" s="23"/>
      <c r="BF2" s="23"/>
      <c r="BG2" s="23"/>
      <c r="BH2" s="24"/>
      <c r="BI2" s="23"/>
      <c r="BJ2" s="23"/>
      <c r="BK2" s="24"/>
      <c r="BL2" s="23"/>
      <c r="BM2" s="23"/>
      <c r="BN2" s="25"/>
      <c r="BO2" s="25"/>
      <c r="BP2" s="25"/>
      <c r="BQ2" s="25"/>
      <c r="BR2" s="25"/>
      <c r="BS2" s="25"/>
      <c r="BT2" s="25"/>
      <c r="BU2" s="25"/>
      <c r="BV2" s="26"/>
      <c r="BW2" s="25"/>
      <c r="BX2" s="25"/>
      <c r="BY2" s="25"/>
      <c r="BZ2" s="25"/>
      <c r="CA2" s="25"/>
      <c r="CB2" s="25"/>
      <c r="CC2" s="25"/>
      <c r="CD2" s="25"/>
      <c r="CE2" s="25"/>
      <c r="CF2" s="25"/>
      <c r="CG2" s="25"/>
      <c r="CH2" s="25"/>
    </row>
    <row r="3" spans="1:86" x14ac:dyDescent="0.2">
      <c r="A3" s="25"/>
      <c r="B3" s="233" t="s">
        <v>0</v>
      </c>
      <c r="C3" s="233" t="s">
        <v>444</v>
      </c>
      <c r="D3" s="167"/>
      <c r="E3" s="233"/>
      <c r="F3" s="233"/>
      <c r="G3" s="233"/>
      <c r="H3" s="233"/>
      <c r="I3" s="233"/>
      <c r="J3" s="23"/>
      <c r="K3" s="51" t="s">
        <v>442</v>
      </c>
      <c r="L3" s="51"/>
      <c r="M3" s="51"/>
      <c r="N3" s="51"/>
      <c r="O3" s="51"/>
      <c r="P3" s="23"/>
      <c r="Q3" s="23"/>
      <c r="R3" s="13"/>
      <c r="S3" s="233"/>
      <c r="T3" s="233"/>
      <c r="U3" s="233"/>
      <c r="V3" s="23"/>
      <c r="W3" s="23"/>
      <c r="X3" s="23"/>
      <c r="Y3" s="23"/>
      <c r="Z3" s="23"/>
      <c r="AA3" s="23"/>
      <c r="AB3" s="23"/>
      <c r="AC3" s="23"/>
      <c r="AD3" s="23"/>
      <c r="AE3" s="23"/>
      <c r="AF3" s="23"/>
      <c r="AG3" s="23"/>
      <c r="AH3" s="23"/>
      <c r="AI3" s="23"/>
      <c r="AJ3" s="23"/>
      <c r="AK3" s="23"/>
      <c r="AL3" s="23"/>
      <c r="AM3" s="24"/>
      <c r="AN3" s="23"/>
      <c r="AO3" s="23"/>
      <c r="AP3" s="24"/>
      <c r="AQ3" s="23"/>
      <c r="AR3" s="23"/>
      <c r="AS3" s="24"/>
      <c r="AT3" s="25"/>
      <c r="AU3" s="25"/>
      <c r="AV3" s="25"/>
      <c r="AW3" s="25"/>
      <c r="AX3" s="25"/>
      <c r="AY3" s="25"/>
      <c r="AZ3" s="25"/>
      <c r="BA3" s="25"/>
      <c r="BB3" s="25"/>
      <c r="BC3" s="23"/>
      <c r="BD3" s="23"/>
      <c r="BE3" s="23"/>
      <c r="BF3" s="23"/>
      <c r="BG3" s="23"/>
      <c r="BH3" s="24"/>
      <c r="BI3" s="23"/>
      <c r="BJ3" s="23"/>
      <c r="BK3" s="24"/>
      <c r="BL3" s="23"/>
      <c r="BM3" s="23"/>
      <c r="BN3" s="25"/>
      <c r="BO3" s="25"/>
      <c r="BP3" s="25"/>
      <c r="BQ3" s="25"/>
      <c r="BR3" s="25"/>
      <c r="BS3" s="25"/>
      <c r="BT3" s="25"/>
      <c r="BU3" s="25"/>
      <c r="BV3" s="26"/>
      <c r="BW3" s="25"/>
      <c r="BX3" s="25"/>
      <c r="BY3" s="25"/>
      <c r="BZ3" s="25"/>
      <c r="CA3" s="25"/>
      <c r="CB3" s="25"/>
      <c r="CC3" s="25"/>
      <c r="CD3" s="25"/>
      <c r="CE3" s="25"/>
      <c r="CF3" s="25"/>
      <c r="CG3" s="25"/>
      <c r="CH3" s="25"/>
    </row>
    <row r="4" spans="1:86" x14ac:dyDescent="0.2">
      <c r="A4" s="25"/>
      <c r="B4" s="165"/>
      <c r="C4" s="233"/>
      <c r="D4" s="167"/>
      <c r="E4" s="22"/>
      <c r="F4" s="22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13"/>
      <c r="S4" s="233"/>
      <c r="T4" s="233"/>
      <c r="U4" s="233"/>
      <c r="V4" s="23"/>
      <c r="W4" s="23"/>
      <c r="X4" s="23"/>
      <c r="Y4" s="23"/>
      <c r="Z4" s="23"/>
      <c r="AA4" s="23"/>
      <c r="AB4" s="23"/>
      <c r="AC4" s="23"/>
      <c r="AD4" s="28"/>
      <c r="AE4" s="23"/>
      <c r="AF4" s="23"/>
      <c r="AG4" s="23"/>
      <c r="AH4" s="23"/>
      <c r="AI4" s="23"/>
      <c r="AJ4" s="23"/>
      <c r="AK4" s="23"/>
      <c r="AL4" s="23"/>
      <c r="AM4" s="24"/>
      <c r="AN4" s="23"/>
      <c r="AO4" s="23"/>
      <c r="AP4" s="24"/>
      <c r="AQ4" s="23"/>
      <c r="AR4" s="23"/>
      <c r="AS4" s="24"/>
      <c r="AT4" s="25"/>
      <c r="AU4" s="25"/>
      <c r="AV4" s="25"/>
      <c r="AW4" s="25"/>
      <c r="AX4" s="25"/>
      <c r="AY4" s="25"/>
      <c r="AZ4" s="25"/>
      <c r="BA4" s="25"/>
      <c r="BB4" s="25"/>
      <c r="BC4" s="23"/>
      <c r="BD4" s="23"/>
      <c r="BE4" s="23"/>
      <c r="BF4" s="23"/>
      <c r="BG4" s="23"/>
      <c r="BH4" s="24"/>
      <c r="BI4" s="23"/>
      <c r="BJ4" s="23"/>
      <c r="BK4" s="24"/>
      <c r="BL4" s="23"/>
      <c r="BM4" s="23"/>
      <c r="BN4" s="25"/>
      <c r="BO4" s="25"/>
      <c r="BP4" s="25"/>
      <c r="BQ4" s="25"/>
      <c r="BR4" s="25"/>
      <c r="BS4" s="25"/>
      <c r="BT4" s="25"/>
      <c r="BU4" s="25"/>
      <c r="BV4" s="26"/>
      <c r="BW4" s="25"/>
      <c r="BX4" s="25"/>
      <c r="BY4" s="25"/>
      <c r="BZ4" s="25"/>
      <c r="CA4" s="25"/>
      <c r="CB4" s="25"/>
      <c r="CC4" s="25"/>
      <c r="CD4" s="25"/>
      <c r="CE4" s="25"/>
      <c r="CF4" s="25"/>
      <c r="CG4" s="25"/>
      <c r="CH4" s="25"/>
    </row>
    <row r="5" spans="1:86" x14ac:dyDescent="0.2">
      <c r="A5" s="25"/>
      <c r="B5" s="165"/>
      <c r="C5" s="233"/>
      <c r="D5" s="167"/>
      <c r="E5" s="22"/>
      <c r="F5" s="22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13"/>
      <c r="S5" s="233"/>
      <c r="T5" s="233"/>
      <c r="U5" s="233"/>
      <c r="V5" s="23"/>
      <c r="W5" s="23"/>
      <c r="X5" s="23"/>
      <c r="Y5" s="23"/>
      <c r="Z5" s="23"/>
      <c r="AA5" s="23"/>
      <c r="AB5" s="23"/>
      <c r="AC5" s="23"/>
      <c r="AD5" s="29"/>
      <c r="AE5" s="23"/>
      <c r="AF5" s="23"/>
      <c r="AG5" s="23"/>
      <c r="AH5" s="23"/>
      <c r="AI5" s="23"/>
      <c r="AJ5" s="23"/>
      <c r="AK5" s="23"/>
      <c r="AL5" s="23"/>
      <c r="AM5" s="24"/>
      <c r="AN5" s="23"/>
      <c r="AO5" s="23"/>
      <c r="AP5" s="24"/>
      <c r="AQ5" s="23"/>
      <c r="AR5" s="23"/>
      <c r="AS5" s="24"/>
      <c r="AT5" s="25"/>
      <c r="AU5" s="25"/>
      <c r="AV5" s="25"/>
      <c r="AW5" s="25"/>
      <c r="AX5" s="25"/>
      <c r="AY5" s="25"/>
      <c r="AZ5" s="25"/>
      <c r="BA5" s="25"/>
      <c r="BB5" s="25"/>
      <c r="BC5" s="23"/>
      <c r="BD5" s="23"/>
      <c r="BE5" s="23"/>
      <c r="BF5" s="23"/>
      <c r="BG5" s="23"/>
      <c r="BH5" s="24"/>
      <c r="BI5" s="23"/>
      <c r="BJ5" s="23"/>
      <c r="BK5" s="24"/>
      <c r="BL5" s="23"/>
      <c r="BM5" s="23"/>
      <c r="BN5" s="25"/>
      <c r="BO5" s="25"/>
      <c r="BP5" s="25"/>
      <c r="BQ5" s="25"/>
      <c r="BR5" s="25"/>
      <c r="BS5" s="25"/>
      <c r="BT5" s="25"/>
      <c r="BU5" s="25"/>
      <c r="BV5" s="26"/>
      <c r="BW5" s="25"/>
      <c r="BX5" s="25"/>
      <c r="BY5" s="25"/>
      <c r="BZ5" s="25"/>
      <c r="CA5" s="25"/>
      <c r="CB5" s="25"/>
      <c r="CC5" s="25"/>
      <c r="CD5" s="25"/>
      <c r="CE5" s="25"/>
      <c r="CF5" s="25"/>
      <c r="CG5" s="25"/>
      <c r="CH5" s="25"/>
    </row>
    <row r="6" spans="1:86" ht="23.25" x14ac:dyDescent="0.2">
      <c r="A6" s="25"/>
      <c r="B6" s="30" t="s">
        <v>357</v>
      </c>
      <c r="C6" s="27"/>
      <c r="D6" s="167"/>
      <c r="E6" s="22"/>
      <c r="F6" s="22"/>
      <c r="G6" s="23"/>
      <c r="H6" s="23"/>
      <c r="I6" s="23"/>
      <c r="J6" s="23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  <c r="AB6" s="23"/>
      <c r="AC6" s="23"/>
      <c r="AD6" s="31"/>
      <c r="AE6" s="23"/>
      <c r="AF6" s="23"/>
      <c r="AG6" s="23"/>
      <c r="AH6" s="23"/>
      <c r="AI6" s="23"/>
      <c r="AJ6" s="23"/>
      <c r="AK6" s="23"/>
      <c r="AL6" s="23"/>
      <c r="AM6" s="24"/>
      <c r="AN6" s="23"/>
      <c r="AO6" s="23"/>
      <c r="AP6" s="24"/>
      <c r="AQ6" s="23"/>
      <c r="AR6" s="23"/>
      <c r="AS6" s="24"/>
      <c r="AT6" s="25"/>
      <c r="AU6" s="25"/>
      <c r="AV6" s="25"/>
      <c r="AW6" s="25"/>
      <c r="AX6" s="25"/>
      <c r="AY6" s="25"/>
      <c r="AZ6" s="25"/>
      <c r="BA6" s="25"/>
      <c r="BB6" s="25"/>
      <c r="BC6" s="23"/>
      <c r="BD6" s="23"/>
      <c r="BE6" s="23"/>
      <c r="BF6" s="23"/>
      <c r="BG6" s="23"/>
      <c r="BH6" s="24"/>
      <c r="BI6" s="23"/>
      <c r="BJ6" s="23"/>
      <c r="BK6" s="24"/>
      <c r="BL6" s="23"/>
      <c r="BM6" s="23"/>
      <c r="BN6" s="25"/>
      <c r="BO6" s="25"/>
      <c r="BP6" s="25"/>
      <c r="BQ6" s="25"/>
      <c r="BR6" s="25"/>
      <c r="BS6" s="25"/>
      <c r="BT6" s="25"/>
      <c r="BU6" s="25"/>
      <c r="BV6" s="26"/>
      <c r="BW6" s="25"/>
      <c r="BX6" s="25"/>
      <c r="BY6" s="25"/>
      <c r="BZ6" s="25"/>
      <c r="CA6" s="25"/>
      <c r="CB6" s="25"/>
      <c r="CC6" s="25"/>
      <c r="CD6" s="25"/>
      <c r="CE6" s="25"/>
      <c r="CF6" s="25"/>
      <c r="CG6" s="25"/>
      <c r="CH6" s="25"/>
    </row>
    <row r="7" spans="1:86" x14ac:dyDescent="0.2">
      <c r="A7" s="25"/>
      <c r="B7" s="165"/>
      <c r="C7" s="166" t="s">
        <v>429</v>
      </c>
      <c r="D7" s="167"/>
      <c r="E7" s="22"/>
      <c r="F7" s="22"/>
      <c r="G7" s="23"/>
      <c r="H7" s="23"/>
      <c r="I7" s="23"/>
      <c r="J7" s="23"/>
      <c r="K7" s="23"/>
      <c r="L7" s="23"/>
      <c r="M7" s="23"/>
      <c r="N7" s="23"/>
      <c r="O7" s="23"/>
      <c r="P7" s="23"/>
      <c r="Q7" s="23"/>
      <c r="R7" s="23"/>
      <c r="S7" s="23"/>
      <c r="T7" s="23"/>
      <c r="U7" s="23"/>
      <c r="V7" s="23"/>
      <c r="W7" s="23"/>
      <c r="X7" s="23"/>
      <c r="Y7" s="23"/>
      <c r="Z7" s="23"/>
      <c r="AA7" s="23"/>
      <c r="AB7" s="23"/>
      <c r="AC7" s="23"/>
      <c r="AD7" s="32"/>
      <c r="AE7" s="23"/>
      <c r="AF7" s="23"/>
      <c r="AG7" s="23"/>
      <c r="AH7" s="23"/>
      <c r="AI7" s="23"/>
      <c r="AJ7" s="23"/>
      <c r="AK7" s="23"/>
      <c r="AL7" s="23"/>
      <c r="AM7" s="24"/>
      <c r="AN7" s="23"/>
      <c r="AO7" s="23"/>
      <c r="AP7" s="24"/>
      <c r="AQ7" s="23"/>
      <c r="AR7" s="23"/>
      <c r="AS7" s="24"/>
      <c r="AT7" s="25"/>
      <c r="AU7" s="25"/>
      <c r="AV7" s="25"/>
      <c r="AW7" s="25"/>
      <c r="AX7" s="25"/>
      <c r="AY7" s="25"/>
      <c r="AZ7" s="25"/>
      <c r="BA7" s="25"/>
      <c r="BB7" s="25"/>
      <c r="BC7" s="23"/>
      <c r="BD7" s="23"/>
      <c r="BE7" s="23"/>
      <c r="BF7" s="23"/>
      <c r="BG7" s="23"/>
      <c r="BH7" s="24"/>
      <c r="BI7" s="23"/>
      <c r="BJ7" s="23"/>
      <c r="BK7" s="24"/>
      <c r="BL7" s="23"/>
      <c r="BM7" s="23"/>
      <c r="BN7" s="25"/>
      <c r="BO7" s="25"/>
      <c r="BP7" s="25"/>
      <c r="BQ7" s="25"/>
      <c r="BR7" s="25"/>
      <c r="BS7" s="25"/>
      <c r="BT7" s="25"/>
      <c r="BU7" s="25"/>
      <c r="BV7" s="26"/>
      <c r="BW7" s="25"/>
      <c r="BX7" s="25"/>
      <c r="BY7" s="25"/>
      <c r="BZ7" s="25"/>
      <c r="CA7" s="25"/>
      <c r="CB7" s="25"/>
      <c r="CC7" s="25"/>
      <c r="CD7" s="25"/>
      <c r="CE7" s="25"/>
      <c r="CF7" s="25"/>
      <c r="CG7" s="25"/>
      <c r="CH7" s="25"/>
    </row>
    <row r="8" spans="1:86" x14ac:dyDescent="0.2">
      <c r="A8" s="25"/>
      <c r="B8" s="165"/>
      <c r="C8" s="301" t="s">
        <v>481</v>
      </c>
      <c r="D8" s="167"/>
      <c r="E8" s="22"/>
      <c r="F8" s="22"/>
      <c r="G8" s="23"/>
      <c r="H8" s="23"/>
      <c r="I8" s="23"/>
      <c r="J8" s="23"/>
      <c r="K8" s="23"/>
      <c r="L8" s="23"/>
      <c r="M8" s="23"/>
      <c r="N8" s="23"/>
      <c r="O8" s="23"/>
      <c r="P8" s="23"/>
      <c r="Q8" s="23"/>
      <c r="R8" s="23"/>
      <c r="S8" s="23"/>
      <c r="T8" s="23"/>
      <c r="U8" s="23"/>
      <c r="V8" s="23"/>
      <c r="W8" s="23"/>
      <c r="X8" s="23"/>
      <c r="Y8" s="23"/>
      <c r="Z8" s="23"/>
      <c r="AA8" s="23"/>
      <c r="AB8" s="23"/>
      <c r="AC8" s="23"/>
      <c r="AD8" s="23"/>
      <c r="AE8" s="23"/>
      <c r="AF8" s="23"/>
      <c r="AG8" s="23"/>
      <c r="AH8" s="23"/>
      <c r="AI8" s="23"/>
      <c r="AJ8" s="23"/>
      <c r="AK8" s="23"/>
      <c r="AL8" s="23"/>
      <c r="AM8" s="24"/>
      <c r="AN8" s="23"/>
      <c r="AO8" s="23"/>
      <c r="AP8" s="24"/>
      <c r="AQ8" s="23"/>
      <c r="AR8" s="23"/>
      <c r="AS8" s="24"/>
      <c r="AT8" s="25"/>
      <c r="AU8" s="25"/>
      <c r="AV8" s="25"/>
      <c r="AW8" s="25"/>
      <c r="AX8" s="25"/>
      <c r="AY8" s="25"/>
      <c r="AZ8" s="25"/>
      <c r="BA8" s="25"/>
      <c r="BB8" s="25"/>
      <c r="BC8" s="23"/>
      <c r="BD8" s="23"/>
      <c r="BE8" s="23"/>
      <c r="BF8" s="23"/>
      <c r="BG8" s="23"/>
      <c r="BH8" s="24"/>
      <c r="BI8" s="23"/>
      <c r="BJ8" s="23"/>
      <c r="BK8" s="24"/>
      <c r="BL8" s="23"/>
      <c r="BM8" s="23"/>
      <c r="BN8" s="25"/>
      <c r="BO8" s="25"/>
      <c r="BP8" s="25"/>
      <c r="BQ8" s="25"/>
      <c r="BR8" s="25"/>
      <c r="BS8" s="25"/>
      <c r="BT8" s="25"/>
      <c r="BU8" s="25"/>
      <c r="BV8" s="26"/>
      <c r="BW8" s="25"/>
      <c r="BX8" s="25"/>
      <c r="BY8" s="25"/>
      <c r="BZ8" s="25"/>
      <c r="CA8" s="25"/>
      <c r="CB8" s="25"/>
      <c r="CC8" s="25"/>
      <c r="CD8" s="25"/>
      <c r="CE8" s="25"/>
      <c r="CF8" s="25"/>
      <c r="CG8" s="25"/>
      <c r="CH8" s="25"/>
    </row>
    <row r="9" spans="1:86" x14ac:dyDescent="0.2">
      <c r="A9" s="25"/>
      <c r="B9" s="165"/>
      <c r="C9" s="300" t="s">
        <v>823</v>
      </c>
      <c r="D9" s="167"/>
      <c r="E9" s="22"/>
      <c r="F9" s="22"/>
      <c r="G9" s="23"/>
      <c r="H9" s="23"/>
      <c r="I9" s="23"/>
      <c r="J9" s="23"/>
      <c r="K9" s="23"/>
      <c r="L9" s="23"/>
      <c r="M9" s="23"/>
      <c r="N9" s="23"/>
      <c r="O9" s="23"/>
      <c r="P9" s="23"/>
      <c r="Q9" s="23"/>
      <c r="R9" s="23"/>
      <c r="S9" s="23"/>
      <c r="T9" s="23"/>
      <c r="U9" s="23"/>
      <c r="V9" s="23"/>
      <c r="W9" s="23"/>
      <c r="X9" s="23"/>
      <c r="Y9" s="23"/>
      <c r="Z9" s="23"/>
      <c r="AA9" s="23"/>
      <c r="AB9" s="23"/>
      <c r="AC9" s="23"/>
      <c r="AD9" s="23"/>
      <c r="AE9" s="23"/>
      <c r="AF9" s="23"/>
      <c r="AG9" s="23"/>
      <c r="AH9" s="23"/>
      <c r="AI9" s="23"/>
      <c r="AJ9" s="23"/>
      <c r="AK9" s="23"/>
      <c r="AL9" s="23"/>
      <c r="AM9" s="24"/>
      <c r="AN9" s="23"/>
      <c r="AO9" s="23"/>
      <c r="AP9" s="24"/>
      <c r="AQ9" s="23"/>
      <c r="AR9" s="23"/>
      <c r="AS9" s="24"/>
      <c r="AT9" s="25"/>
      <c r="AU9" s="25"/>
      <c r="AV9" s="25"/>
      <c r="AW9" s="25"/>
      <c r="AX9" s="25"/>
      <c r="AY9" s="25"/>
      <c r="AZ9" s="25"/>
      <c r="BA9" s="25"/>
      <c r="BB9" s="25"/>
      <c r="BC9" s="23"/>
      <c r="BD9" s="23"/>
      <c r="BE9" s="23"/>
      <c r="BF9" s="23"/>
      <c r="BG9" s="23"/>
      <c r="BH9" s="24"/>
      <c r="BI9" s="23"/>
      <c r="BJ9" s="23"/>
      <c r="BK9" s="24"/>
      <c r="BL9" s="23"/>
      <c r="BM9" s="23"/>
      <c r="BN9" s="25"/>
      <c r="BO9" s="25"/>
      <c r="BP9" s="25"/>
      <c r="BQ9" s="25"/>
      <c r="BR9" s="25"/>
      <c r="BS9" s="25"/>
      <c r="BT9" s="25"/>
      <c r="BU9" s="25"/>
      <c r="BV9" s="26"/>
      <c r="BW9" s="25"/>
      <c r="BX9" s="25"/>
      <c r="BY9" s="25"/>
      <c r="BZ9" s="25"/>
      <c r="CA9" s="25"/>
      <c r="CB9" s="25"/>
      <c r="CC9" s="25"/>
      <c r="CD9" s="25"/>
      <c r="CE9" s="25"/>
      <c r="CF9" s="25"/>
      <c r="CG9" s="25"/>
      <c r="CH9" s="25"/>
    </row>
    <row r="10" spans="1:86" x14ac:dyDescent="0.2">
      <c r="A10" s="25"/>
      <c r="B10" s="165"/>
      <c r="C10" s="233" t="s">
        <v>358</v>
      </c>
      <c r="D10" s="33">
        <v>1.9E-2</v>
      </c>
      <c r="E10" s="22" t="s">
        <v>359</v>
      </c>
      <c r="F10" s="22"/>
      <c r="G10" s="23"/>
      <c r="H10" s="23"/>
      <c r="I10" s="23"/>
      <c r="J10" s="23"/>
      <c r="K10" s="23"/>
      <c r="L10" s="23"/>
      <c r="M10" s="23"/>
      <c r="N10" s="23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23"/>
      <c r="AF10" s="23"/>
      <c r="AG10" s="23"/>
      <c r="AH10" s="23"/>
      <c r="AI10" s="23"/>
      <c r="AJ10" s="23"/>
      <c r="AK10" s="23"/>
      <c r="AL10" s="23"/>
      <c r="AM10" s="24"/>
      <c r="AN10" s="23"/>
      <c r="AO10" s="23"/>
      <c r="AP10" s="24"/>
      <c r="AQ10" s="23"/>
      <c r="AR10" s="23"/>
      <c r="AS10" s="24"/>
      <c r="AT10" s="25"/>
      <c r="AU10" s="25"/>
      <c r="AV10" s="25"/>
      <c r="AW10" s="25"/>
      <c r="AX10" s="25"/>
      <c r="AY10" s="25"/>
      <c r="AZ10" s="25"/>
      <c r="BA10" s="25"/>
      <c r="BB10" s="25"/>
      <c r="BC10" s="23"/>
      <c r="BD10" s="23"/>
      <c r="BE10" s="23"/>
      <c r="BF10" s="23"/>
      <c r="BG10" s="23"/>
      <c r="BH10" s="24"/>
      <c r="BI10" s="23"/>
      <c r="BJ10" s="23"/>
      <c r="BK10" s="24"/>
      <c r="BL10" s="23"/>
      <c r="BM10" s="23"/>
      <c r="BN10" s="25"/>
      <c r="BO10" s="25"/>
      <c r="BP10" s="25"/>
      <c r="BQ10" s="25"/>
      <c r="BR10" s="25"/>
      <c r="BS10" s="25"/>
      <c r="BT10" s="25"/>
      <c r="BU10" s="25"/>
      <c r="BV10" s="26"/>
      <c r="BW10" s="25"/>
      <c r="BX10" s="25"/>
      <c r="BY10" s="25"/>
      <c r="BZ10" s="25"/>
      <c r="CA10" s="25"/>
      <c r="CB10" s="25"/>
      <c r="CC10" s="25"/>
      <c r="CD10" s="25"/>
      <c r="CE10" s="25"/>
      <c r="CF10" s="25"/>
      <c r="CG10" s="25"/>
      <c r="CH10" s="25"/>
    </row>
    <row r="11" spans="1:86" x14ac:dyDescent="0.2">
      <c r="A11" s="25"/>
      <c r="B11" s="165"/>
      <c r="C11" s="166"/>
      <c r="D11" s="167"/>
      <c r="E11" s="22"/>
      <c r="F11" s="22"/>
      <c r="G11" s="23"/>
      <c r="H11" s="23"/>
      <c r="I11" s="23"/>
      <c r="J11" s="23"/>
      <c r="K11" s="23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4"/>
      <c r="AN11" s="23"/>
      <c r="AO11" s="23"/>
      <c r="AP11" s="24"/>
      <c r="AQ11" s="23"/>
      <c r="AR11" s="23"/>
      <c r="AS11" s="24"/>
      <c r="AT11" s="25"/>
      <c r="AU11" s="25"/>
      <c r="AV11" s="25"/>
      <c r="AW11" s="25"/>
      <c r="AX11" s="25"/>
      <c r="AY11" s="25"/>
      <c r="AZ11" s="25"/>
      <c r="BA11" s="25"/>
      <c r="BB11" s="25"/>
      <c r="BC11" s="23"/>
      <c r="BD11" s="23"/>
      <c r="BE11" s="23"/>
      <c r="BF11" s="23"/>
      <c r="BG11" s="23"/>
      <c r="BH11" s="24"/>
      <c r="BI11" s="23"/>
      <c r="BJ11" s="23"/>
      <c r="BK11" s="24"/>
      <c r="BL11" s="23"/>
      <c r="BM11" s="23"/>
      <c r="BN11" s="25"/>
      <c r="BO11" s="25"/>
      <c r="BP11" s="25"/>
      <c r="BQ11" s="25"/>
      <c r="BR11" s="25"/>
      <c r="BS11" s="25"/>
      <c r="BT11" s="25"/>
      <c r="BU11" s="25"/>
      <c r="BV11" s="26"/>
      <c r="BW11" s="25"/>
      <c r="BX11" s="25"/>
      <c r="BY11" s="25"/>
      <c r="BZ11" s="25"/>
      <c r="CA11" s="25"/>
      <c r="CB11" s="25"/>
      <c r="CC11" s="25"/>
      <c r="CD11" s="25"/>
      <c r="CE11" s="25"/>
      <c r="CF11" s="25"/>
      <c r="CG11" s="25"/>
      <c r="CH11" s="25"/>
    </row>
    <row r="12" spans="1:86" x14ac:dyDescent="0.2">
      <c r="A12" s="34">
        <v>1</v>
      </c>
      <c r="B12" s="35" t="s">
        <v>360</v>
      </c>
      <c r="C12" s="36"/>
      <c r="D12" s="167"/>
      <c r="E12" s="22"/>
      <c r="F12" s="22"/>
      <c r="G12" s="23"/>
      <c r="H12" s="23"/>
      <c r="I12" s="23"/>
      <c r="J12" s="23"/>
      <c r="K12" s="23"/>
      <c r="L12" s="168"/>
      <c r="M12" s="168" t="s">
        <v>354</v>
      </c>
      <c r="N12" s="168" t="s">
        <v>1005</v>
      </c>
      <c r="O12" s="168"/>
      <c r="P12" s="168"/>
      <c r="Q12" s="168"/>
      <c r="R12" s="168"/>
      <c r="S12" s="168"/>
      <c r="T12" s="168"/>
      <c r="U12" s="168"/>
      <c r="V12" s="168"/>
      <c r="W12" s="168"/>
      <c r="X12" s="168"/>
      <c r="Y12" s="168"/>
      <c r="Z12" s="168"/>
      <c r="AA12" s="168"/>
      <c r="AB12" s="168"/>
      <c r="AC12" s="23"/>
      <c r="AD12" s="23"/>
      <c r="AE12" s="23"/>
      <c r="AF12" s="37" t="s">
        <v>70</v>
      </c>
      <c r="AG12" s="37"/>
      <c r="AH12" s="37">
        <v>1</v>
      </c>
      <c r="AI12" s="37">
        <v>2</v>
      </c>
      <c r="AJ12" s="37"/>
      <c r="AK12" s="37">
        <v>4</v>
      </c>
      <c r="AL12" s="37">
        <v>5</v>
      </c>
      <c r="AM12" s="37"/>
      <c r="AN12" s="37">
        <v>7</v>
      </c>
      <c r="AO12" s="37">
        <v>8</v>
      </c>
      <c r="AP12" s="37"/>
      <c r="AQ12" s="37">
        <v>10</v>
      </c>
      <c r="AR12" s="37">
        <v>11</v>
      </c>
      <c r="AS12" s="24"/>
      <c r="AT12" s="25"/>
      <c r="AU12" s="25"/>
      <c r="AV12" s="25"/>
      <c r="AW12" s="25"/>
      <c r="AX12" s="25"/>
      <c r="AY12" s="25"/>
      <c r="AZ12" s="25"/>
      <c r="BA12" s="25"/>
      <c r="BB12" s="25"/>
      <c r="BC12" s="23"/>
      <c r="BD12" s="23"/>
      <c r="BE12" s="23"/>
      <c r="BF12" s="23"/>
      <c r="BG12" s="23"/>
      <c r="BH12" s="24"/>
      <c r="BI12" s="23"/>
      <c r="BJ12" s="23"/>
      <c r="BK12" s="24"/>
      <c r="BL12" s="23"/>
      <c r="BM12" s="23"/>
      <c r="BN12" s="25"/>
      <c r="BO12" s="25"/>
      <c r="BP12" s="25"/>
      <c r="BQ12" s="25"/>
      <c r="BR12" s="25"/>
      <c r="BS12" s="25"/>
      <c r="BT12" s="25"/>
      <c r="BU12" s="25"/>
      <c r="BV12" s="26"/>
      <c r="BW12" s="25"/>
      <c r="BX12" s="25"/>
      <c r="BY12" s="25"/>
      <c r="BZ12" s="25"/>
      <c r="CA12" s="25"/>
      <c r="CB12" s="25"/>
      <c r="CC12" s="25"/>
      <c r="CD12" s="25"/>
      <c r="CE12" s="25"/>
      <c r="CF12" s="25"/>
      <c r="CG12" s="25"/>
      <c r="CH12" s="25"/>
    </row>
    <row r="13" spans="1:86" x14ac:dyDescent="0.2">
      <c r="A13" s="25"/>
      <c r="B13" s="165"/>
      <c r="C13" s="38"/>
      <c r="D13" s="167"/>
      <c r="E13" s="22"/>
      <c r="F13" s="22"/>
      <c r="G13" s="23"/>
      <c r="H13" s="23"/>
      <c r="I13" s="23"/>
      <c r="J13" s="23"/>
      <c r="K13" s="23"/>
      <c r="L13" s="168"/>
      <c r="M13" s="168"/>
      <c r="N13" s="265">
        <v>4</v>
      </c>
      <c r="O13" s="265">
        <v>5</v>
      </c>
      <c r="P13" s="265"/>
      <c r="Q13" s="265"/>
      <c r="R13" s="265">
        <f>+N13+8</f>
        <v>12</v>
      </c>
      <c r="S13" s="265">
        <f>+O13+8</f>
        <v>13</v>
      </c>
      <c r="T13" s="265"/>
      <c r="U13" s="265"/>
      <c r="V13" s="265">
        <f>+R13+8</f>
        <v>20</v>
      </c>
      <c r="W13" s="265">
        <f>+S13+8</f>
        <v>21</v>
      </c>
      <c r="X13" s="265"/>
      <c r="Y13" s="265"/>
      <c r="Z13" s="265">
        <f>+V13+8</f>
        <v>28</v>
      </c>
      <c r="AA13" s="265">
        <f>+W13+8</f>
        <v>29</v>
      </c>
      <c r="AB13" s="168"/>
      <c r="AC13" s="23"/>
      <c r="AD13" s="23"/>
      <c r="AE13" s="23"/>
      <c r="AF13" s="38"/>
      <c r="AG13" s="39"/>
      <c r="AH13" s="39"/>
      <c r="AI13" s="38"/>
      <c r="AJ13" s="39"/>
      <c r="AK13" s="39"/>
      <c r="AL13" s="38"/>
      <c r="AM13" s="39"/>
      <c r="AN13" s="39"/>
      <c r="AO13" s="38"/>
      <c r="AP13" s="39"/>
      <c r="AQ13" s="39"/>
      <c r="AR13" s="38"/>
      <c r="AS13" s="24"/>
      <c r="AT13" s="25"/>
      <c r="AU13" s="25"/>
      <c r="AV13" s="25"/>
      <c r="AW13" s="25"/>
      <c r="AX13" s="25"/>
      <c r="AY13" s="25"/>
      <c r="AZ13" s="25"/>
      <c r="BA13" s="25"/>
      <c r="BB13" s="25"/>
      <c r="BC13" s="39"/>
      <c r="BD13" s="38"/>
      <c r="BE13" s="39"/>
      <c r="BF13" s="39"/>
      <c r="BG13" s="38"/>
      <c r="BH13" s="39"/>
      <c r="BI13" s="39"/>
      <c r="BJ13" s="38"/>
      <c r="BK13" s="39"/>
      <c r="BL13" s="39"/>
      <c r="BM13" s="38"/>
      <c r="BN13" s="25"/>
      <c r="BO13" s="25"/>
      <c r="BP13" s="25"/>
      <c r="BQ13" s="25"/>
      <c r="BR13" s="25"/>
      <c r="BS13" s="25"/>
      <c r="BT13" s="25"/>
      <c r="BU13" s="25"/>
      <c r="BV13" s="26"/>
      <c r="BW13" s="25"/>
      <c r="BX13" s="25"/>
      <c r="BY13" s="25"/>
      <c r="BZ13" s="25"/>
      <c r="CA13" s="25"/>
      <c r="CB13" s="25"/>
      <c r="CC13" s="25"/>
      <c r="CD13" s="25"/>
      <c r="CE13" s="25"/>
      <c r="CF13" s="25"/>
      <c r="CG13" s="25"/>
      <c r="CH13" s="25"/>
    </row>
    <row r="14" spans="1:86" x14ac:dyDescent="0.2">
      <c r="A14" s="25"/>
      <c r="B14" s="165"/>
      <c r="C14" s="40"/>
      <c r="D14" s="41"/>
      <c r="E14" s="42"/>
      <c r="F14" s="41"/>
      <c r="G14" s="40"/>
      <c r="H14" s="40"/>
      <c r="I14" s="40"/>
      <c r="J14" s="40"/>
      <c r="K14" s="40"/>
      <c r="L14" s="40"/>
      <c r="M14" s="40"/>
      <c r="N14" s="40"/>
      <c r="O14" s="40"/>
      <c r="P14" s="40"/>
      <c r="Q14" s="40"/>
      <c r="R14" s="40"/>
      <c r="S14" s="40"/>
      <c r="T14" s="40"/>
      <c r="U14" s="40"/>
      <c r="V14" s="40"/>
      <c r="W14" s="40"/>
      <c r="X14" s="40"/>
      <c r="Y14" s="40"/>
      <c r="Z14" s="40"/>
      <c r="AA14" s="40"/>
      <c r="AB14" s="40"/>
      <c r="AC14" s="43"/>
      <c r="AD14" s="40"/>
      <c r="AE14" s="43"/>
      <c r="AF14" s="40"/>
      <c r="AG14" s="43"/>
      <c r="AH14" s="40"/>
      <c r="AI14" s="43"/>
      <c r="AJ14" s="40"/>
      <c r="AK14" s="43"/>
      <c r="AL14" s="40"/>
      <c r="AM14" s="43"/>
      <c r="AN14" s="40"/>
      <c r="AO14" s="43"/>
      <c r="AP14" s="40"/>
      <c r="AQ14" s="43"/>
      <c r="AR14" s="40"/>
      <c r="AS14" s="43"/>
      <c r="AT14" s="26"/>
      <c r="AU14" s="26"/>
      <c r="AV14" s="26"/>
      <c r="AW14" s="26"/>
      <c r="AX14" s="26"/>
      <c r="AY14" s="26"/>
      <c r="AZ14" s="26"/>
      <c r="BA14" s="26"/>
      <c r="BB14" s="44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4"/>
      <c r="BO14" s="26"/>
      <c r="BP14" s="26"/>
      <c r="BQ14" s="26"/>
      <c r="BR14" s="26"/>
      <c r="BS14" s="26"/>
      <c r="BT14" s="26"/>
      <c r="BU14" s="26"/>
      <c r="BV14" s="26"/>
      <c r="BW14" s="45"/>
      <c r="BX14" s="45"/>
      <c r="BY14" s="45"/>
      <c r="BZ14" s="45"/>
      <c r="CA14" s="45"/>
      <c r="CB14" s="45"/>
      <c r="CC14" s="45"/>
      <c r="CD14" s="45"/>
      <c r="CE14" s="45"/>
      <c r="CF14" s="45"/>
      <c r="CG14" s="45"/>
      <c r="CH14" s="45"/>
    </row>
    <row r="15" spans="1:86" ht="15" x14ac:dyDescent="0.2">
      <c r="A15" s="25"/>
      <c r="B15" s="165"/>
      <c r="C15" s="46" t="s">
        <v>361</v>
      </c>
      <c r="D15" s="47"/>
      <c r="E15" s="48"/>
      <c r="F15" s="47"/>
      <c r="G15" s="49"/>
      <c r="H15" s="49"/>
      <c r="I15" s="49"/>
      <c r="J15" s="49"/>
      <c r="K15" s="49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40"/>
      <c r="AC15" s="39"/>
      <c r="AD15" s="46" t="s">
        <v>362</v>
      </c>
      <c r="AE15" s="51"/>
      <c r="AF15" s="51"/>
      <c r="AG15" s="52"/>
      <c r="AH15" s="52"/>
      <c r="AI15" s="51"/>
      <c r="AJ15" s="52"/>
      <c r="AK15" s="52"/>
      <c r="AL15" s="51"/>
      <c r="AM15" s="52"/>
      <c r="AN15" s="52"/>
      <c r="AO15" s="51"/>
      <c r="AP15" s="52"/>
      <c r="AQ15" s="51"/>
      <c r="AR15" s="50"/>
      <c r="AS15" s="24"/>
      <c r="AT15" s="25"/>
      <c r="AU15" s="25"/>
      <c r="AV15" s="25"/>
      <c r="AW15" s="25"/>
      <c r="AX15" s="25"/>
      <c r="AY15" s="25"/>
      <c r="AZ15" s="25"/>
      <c r="BA15" s="25"/>
      <c r="BB15" s="46" t="s">
        <v>363</v>
      </c>
      <c r="BC15" s="53"/>
      <c r="BD15" s="50"/>
      <c r="BE15" s="49"/>
      <c r="BF15" s="49"/>
      <c r="BG15" s="50"/>
      <c r="BH15" s="49"/>
      <c r="BI15" s="49"/>
      <c r="BJ15" s="50"/>
      <c r="BK15" s="49"/>
      <c r="BL15" s="49"/>
      <c r="BM15" s="50"/>
      <c r="BN15" s="54"/>
      <c r="BO15" s="25"/>
      <c r="BP15" s="25"/>
      <c r="BQ15" s="25"/>
      <c r="BR15" s="25"/>
      <c r="BS15" s="25"/>
      <c r="BT15" s="25"/>
      <c r="BU15" s="25"/>
      <c r="BV15" s="26"/>
      <c r="BW15" s="25"/>
      <c r="BX15" s="46" t="s">
        <v>364</v>
      </c>
      <c r="BY15" s="50"/>
      <c r="BZ15" s="49"/>
      <c r="CA15" s="49"/>
      <c r="CB15" s="50"/>
      <c r="CC15" s="49"/>
      <c r="CD15" s="49"/>
      <c r="CE15" s="50"/>
      <c r="CF15" s="49"/>
      <c r="CG15" s="49"/>
      <c r="CH15" s="50"/>
    </row>
    <row r="16" spans="1:86" ht="15" x14ac:dyDescent="0.2">
      <c r="A16" s="55"/>
      <c r="B16" s="55"/>
      <c r="C16" s="55"/>
      <c r="D16" s="56"/>
      <c r="E16" s="57"/>
      <c r="F16" s="56"/>
      <c r="G16" s="58"/>
      <c r="H16" s="58"/>
      <c r="I16" s="58"/>
      <c r="J16" s="58"/>
      <c r="K16" s="58"/>
      <c r="L16" s="59"/>
      <c r="M16" s="59"/>
      <c r="N16" s="59"/>
      <c r="O16" s="59"/>
      <c r="P16" s="59"/>
      <c r="Q16" s="59"/>
      <c r="R16" s="59"/>
      <c r="S16" s="59"/>
      <c r="T16" s="59"/>
      <c r="U16" s="59"/>
      <c r="V16" s="59"/>
      <c r="W16" s="59"/>
      <c r="X16" s="59"/>
      <c r="Y16" s="59"/>
      <c r="Z16" s="59"/>
      <c r="AA16" s="59"/>
      <c r="AB16" s="59"/>
      <c r="AC16" s="58"/>
      <c r="AD16" s="55"/>
      <c r="AE16" s="60">
        <v>2013</v>
      </c>
      <c r="AF16" s="61"/>
      <c r="AG16" s="62"/>
      <c r="AH16" s="60">
        <v>2014</v>
      </c>
      <c r="AI16" s="61"/>
      <c r="AJ16" s="61"/>
      <c r="AK16" s="60">
        <v>2015</v>
      </c>
      <c r="AL16" s="61"/>
      <c r="AM16" s="63"/>
      <c r="AN16" s="60">
        <v>2016</v>
      </c>
      <c r="AO16" s="61"/>
      <c r="AP16" s="63"/>
      <c r="AQ16" s="60">
        <v>2017</v>
      </c>
      <c r="AR16" s="58"/>
      <c r="AS16" s="64"/>
      <c r="AT16" s="55"/>
      <c r="AU16" s="55"/>
      <c r="AV16" s="55"/>
      <c r="AW16" s="55"/>
      <c r="AX16" s="55"/>
      <c r="AY16" s="55"/>
      <c r="AZ16" s="55"/>
      <c r="BA16" s="55"/>
      <c r="BB16" s="55"/>
      <c r="BC16" s="60">
        <v>2014</v>
      </c>
      <c r="BD16" s="61"/>
      <c r="BE16" s="61"/>
      <c r="BF16" s="60">
        <v>2015</v>
      </c>
      <c r="BG16" s="61"/>
      <c r="BH16" s="63"/>
      <c r="BI16" s="60">
        <v>2016</v>
      </c>
      <c r="BJ16" s="61"/>
      <c r="BK16" s="63"/>
      <c r="BL16" s="60">
        <v>2017</v>
      </c>
      <c r="BM16" s="65"/>
      <c r="BN16" s="55"/>
      <c r="BO16" s="55"/>
      <c r="BP16" s="55"/>
      <c r="BQ16" s="55"/>
      <c r="BR16" s="55"/>
      <c r="BS16" s="55"/>
      <c r="BT16" s="55"/>
      <c r="BU16" s="55"/>
      <c r="BV16" s="66"/>
      <c r="BW16" s="55"/>
      <c r="BX16" s="67">
        <v>2014</v>
      </c>
      <c r="BY16" s="67"/>
      <c r="BZ16" s="67"/>
      <c r="CA16" s="67">
        <v>2015</v>
      </c>
      <c r="CB16" s="67"/>
      <c r="CC16" s="68"/>
      <c r="CD16" s="67">
        <v>2016</v>
      </c>
      <c r="CE16" s="67"/>
      <c r="CF16" s="68"/>
      <c r="CG16" s="67">
        <v>2017</v>
      </c>
      <c r="CH16" s="65"/>
    </row>
    <row r="17" spans="1:86" ht="15" x14ac:dyDescent="0.2">
      <c r="A17" s="25"/>
      <c r="B17" s="165"/>
      <c r="C17" s="166"/>
      <c r="D17" s="56"/>
      <c r="E17" s="57"/>
      <c r="F17" s="56"/>
      <c r="G17" s="39"/>
      <c r="H17" s="39"/>
      <c r="I17" s="39"/>
      <c r="J17" s="39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38"/>
      <c r="AC17" s="39"/>
      <c r="AD17" s="69"/>
      <c r="AE17" s="70"/>
      <c r="AF17" s="38"/>
      <c r="AG17" s="39"/>
      <c r="AH17" s="71">
        <v>1.1299999999999999</v>
      </c>
      <c r="AI17" s="169" t="s">
        <v>365</v>
      </c>
      <c r="AJ17" s="39"/>
      <c r="AK17" s="39"/>
      <c r="AL17" s="38"/>
      <c r="AM17" s="39"/>
      <c r="AN17" s="39"/>
      <c r="AO17" s="38"/>
      <c r="AP17" s="39"/>
      <c r="AQ17" s="39"/>
      <c r="AR17" s="38"/>
      <c r="AS17" s="24"/>
      <c r="AT17" s="25"/>
      <c r="AU17" s="25"/>
      <c r="AV17" s="25"/>
      <c r="AW17" s="25"/>
      <c r="AX17" s="165"/>
      <c r="AY17" s="25"/>
      <c r="AZ17" s="25"/>
      <c r="BA17" s="25"/>
      <c r="BB17" s="69"/>
      <c r="BC17" s="70"/>
      <c r="BD17" s="72"/>
      <c r="BE17" s="73"/>
      <c r="BF17" s="70"/>
      <c r="BG17" s="72"/>
      <c r="BH17" s="73"/>
      <c r="BI17" s="70"/>
      <c r="BJ17" s="72"/>
      <c r="BK17" s="73"/>
      <c r="BL17" s="70"/>
      <c r="BM17" s="38"/>
      <c r="BN17" s="25"/>
      <c r="BO17" s="25"/>
      <c r="BP17" s="25"/>
      <c r="BQ17" s="25"/>
      <c r="BR17" s="25"/>
      <c r="BS17" s="25"/>
      <c r="BT17" s="25"/>
      <c r="BU17" s="25"/>
      <c r="BV17" s="26"/>
      <c r="BW17" s="25"/>
      <c r="BX17" s="70"/>
      <c r="BY17" s="72"/>
      <c r="BZ17" s="73"/>
      <c r="CA17" s="70"/>
      <c r="CB17" s="72"/>
      <c r="CC17" s="73"/>
      <c r="CD17" s="70"/>
      <c r="CE17" s="72"/>
      <c r="CF17" s="73"/>
      <c r="CG17" s="70"/>
      <c r="CH17" s="74"/>
    </row>
    <row r="18" spans="1:86" ht="15" x14ac:dyDescent="0.2">
      <c r="A18" s="23"/>
      <c r="B18" s="23"/>
      <c r="C18" s="23"/>
      <c r="D18" s="170"/>
      <c r="E18" s="75"/>
      <c r="F18" s="76"/>
      <c r="G18" s="77"/>
      <c r="H18" s="77"/>
      <c r="I18" s="77"/>
      <c r="J18" s="77"/>
      <c r="K18" s="39"/>
      <c r="L18" s="38"/>
      <c r="M18" s="78" t="s">
        <v>366</v>
      </c>
      <c r="N18" s="171"/>
      <c r="O18" s="171"/>
      <c r="P18" s="38"/>
      <c r="Q18" s="38"/>
      <c r="R18" s="79"/>
      <c r="S18" s="79"/>
      <c r="T18" s="38"/>
      <c r="U18" s="38"/>
      <c r="V18" s="79"/>
      <c r="W18" s="79"/>
      <c r="X18" s="38"/>
      <c r="Y18" s="38"/>
      <c r="Z18" s="79"/>
      <c r="AA18" s="79"/>
      <c r="AB18" s="77"/>
      <c r="AC18" s="23"/>
      <c r="AD18" s="80"/>
      <c r="AE18" s="80"/>
      <c r="AF18" s="80"/>
      <c r="AG18" s="80"/>
      <c r="AH18" s="172"/>
      <c r="AI18" s="80"/>
      <c r="AJ18" s="80"/>
      <c r="AK18" s="80"/>
      <c r="AL18" s="80"/>
      <c r="AM18" s="80"/>
      <c r="AN18" s="80"/>
      <c r="AO18" s="80"/>
      <c r="AP18" s="80"/>
      <c r="AQ18" s="80"/>
      <c r="AR18" s="81"/>
      <c r="AS18" s="82"/>
      <c r="AT18" s="80"/>
      <c r="AU18" s="80"/>
      <c r="AV18" s="80"/>
      <c r="AW18" s="80"/>
      <c r="AX18" s="80"/>
      <c r="AY18" s="80"/>
      <c r="AZ18" s="80"/>
      <c r="BA18" s="80"/>
      <c r="BB18" s="80"/>
      <c r="BC18" s="80"/>
      <c r="BD18" s="80"/>
      <c r="BE18" s="80"/>
      <c r="BF18" s="80"/>
      <c r="BG18" s="80"/>
      <c r="BH18" s="80"/>
      <c r="BI18" s="80"/>
      <c r="BJ18" s="80"/>
      <c r="BK18" s="80"/>
      <c r="BL18" s="80"/>
      <c r="BM18" s="81"/>
      <c r="BN18" s="23"/>
      <c r="BO18" s="23"/>
      <c r="BP18" s="23"/>
      <c r="BQ18" s="23"/>
      <c r="BR18" s="23"/>
      <c r="BS18" s="23"/>
      <c r="BT18" s="23"/>
      <c r="BU18" s="23"/>
      <c r="BV18" s="36"/>
      <c r="BW18" s="25"/>
      <c r="BX18" s="23"/>
      <c r="BY18" s="23"/>
      <c r="BZ18" s="23"/>
      <c r="CA18" s="23"/>
      <c r="CB18" s="23"/>
      <c r="CC18" s="23"/>
      <c r="CD18" s="23"/>
      <c r="CE18" s="23"/>
      <c r="CF18" s="23"/>
      <c r="CG18" s="23"/>
      <c r="CH18" s="24"/>
    </row>
    <row r="19" spans="1:86" ht="14.25" x14ac:dyDescent="0.2">
      <c r="A19" s="166"/>
      <c r="B19" s="166"/>
      <c r="C19" s="166"/>
      <c r="D19" s="170"/>
      <c r="E19" s="173"/>
      <c r="F19" s="174"/>
      <c r="G19" s="175"/>
      <c r="H19" s="175"/>
      <c r="I19" s="175"/>
      <c r="J19" s="175"/>
      <c r="K19" s="175"/>
      <c r="L19" s="175"/>
      <c r="M19" s="175"/>
      <c r="N19" s="175"/>
      <c r="O19" s="175"/>
      <c r="P19" s="175"/>
      <c r="Q19" s="175"/>
      <c r="R19" s="175"/>
      <c r="S19" s="175"/>
      <c r="T19" s="175"/>
      <c r="U19" s="175"/>
      <c r="V19" s="175"/>
      <c r="W19" s="175"/>
      <c r="X19" s="175"/>
      <c r="Y19" s="175"/>
      <c r="Z19" s="175"/>
      <c r="AA19" s="175"/>
      <c r="AB19" s="175"/>
      <c r="AC19" s="166"/>
      <c r="AD19" s="176" t="s">
        <v>367</v>
      </c>
      <c r="AE19" s="83">
        <v>0.7</v>
      </c>
      <c r="AF19" s="177"/>
      <c r="AG19" s="178"/>
      <c r="AH19" s="83">
        <v>0.7</v>
      </c>
      <c r="AI19" s="177"/>
      <c r="AJ19" s="84"/>
      <c r="AK19" s="83">
        <v>0.7</v>
      </c>
      <c r="AL19" s="179"/>
      <c r="AM19" s="178"/>
      <c r="AN19" s="83">
        <v>0.7</v>
      </c>
      <c r="AO19" s="177"/>
      <c r="AP19" s="84"/>
      <c r="AQ19" s="83">
        <v>0.7</v>
      </c>
      <c r="AR19" s="179"/>
      <c r="AS19" s="85"/>
      <c r="AT19" s="180"/>
      <c r="AU19" s="180"/>
      <c r="AV19" s="180"/>
      <c r="AW19" s="180"/>
      <c r="AX19" s="180"/>
      <c r="AY19" s="180"/>
      <c r="AZ19" s="180"/>
      <c r="BA19" s="180"/>
      <c r="BB19" s="180"/>
      <c r="BC19" s="181">
        <v>0.7</v>
      </c>
      <c r="BD19" s="177"/>
      <c r="BE19" s="84"/>
      <c r="BF19" s="181">
        <v>0.7</v>
      </c>
      <c r="BG19" s="179"/>
      <c r="BH19" s="178"/>
      <c r="BI19" s="181">
        <v>0.7</v>
      </c>
      <c r="BJ19" s="177"/>
      <c r="BK19" s="84"/>
      <c r="BL19" s="181">
        <v>0.7</v>
      </c>
      <c r="BM19" s="179"/>
      <c r="BN19" s="166"/>
      <c r="BO19" s="166"/>
      <c r="BP19" s="166"/>
      <c r="BQ19" s="166"/>
      <c r="BR19" s="166"/>
      <c r="BS19" s="166"/>
      <c r="BT19" s="166"/>
      <c r="BU19" s="166"/>
      <c r="BV19" s="182"/>
      <c r="BW19" s="165"/>
      <c r="BX19" s="183">
        <v>0.7</v>
      </c>
      <c r="BY19" s="177"/>
      <c r="BZ19" s="184"/>
      <c r="CA19" s="183">
        <v>0.7</v>
      </c>
      <c r="CB19" s="179"/>
      <c r="CC19" s="178"/>
      <c r="CD19" s="183">
        <v>0.7</v>
      </c>
      <c r="CE19" s="177"/>
      <c r="CF19" s="184"/>
      <c r="CG19" s="183">
        <v>0.7</v>
      </c>
      <c r="CH19" s="179"/>
    </row>
    <row r="20" spans="1:86" ht="13.5" thickBot="1" x14ac:dyDescent="0.25">
      <c r="A20" s="166"/>
      <c r="B20" s="166"/>
      <c r="C20" s="166"/>
      <c r="D20" s="170"/>
      <c r="E20" s="185"/>
      <c r="F20" s="174"/>
      <c r="G20" s="175"/>
      <c r="H20" s="175"/>
      <c r="I20" s="175"/>
      <c r="J20" s="175"/>
      <c r="K20" s="178"/>
      <c r="L20" s="175"/>
      <c r="M20" s="175"/>
      <c r="N20" s="6" t="s">
        <v>368</v>
      </c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175"/>
      <c r="AC20" s="166"/>
      <c r="AD20" s="176" t="s">
        <v>369</v>
      </c>
      <c r="AE20" s="186">
        <v>20</v>
      </c>
      <c r="AF20" s="177"/>
      <c r="AG20" s="178"/>
      <c r="AH20" s="186">
        <v>81.8</v>
      </c>
      <c r="AI20" s="177"/>
      <c r="AJ20" s="84"/>
      <c r="AK20" s="187">
        <v>81.8</v>
      </c>
      <c r="AL20" s="179"/>
      <c r="AM20" s="178"/>
      <c r="AN20" s="187">
        <v>81.8</v>
      </c>
      <c r="AO20" s="177"/>
      <c r="AP20" s="84"/>
      <c r="AQ20" s="187">
        <v>81.8</v>
      </c>
      <c r="AR20" s="179"/>
      <c r="AS20" s="85"/>
      <c r="AT20" s="180"/>
      <c r="AU20" s="180"/>
      <c r="AV20" s="180"/>
      <c r="AW20" s="180"/>
      <c r="AX20" s="188"/>
      <c r="AY20" s="180"/>
      <c r="AZ20" s="180"/>
      <c r="BA20" s="180"/>
      <c r="BB20" s="180"/>
      <c r="BC20" s="186">
        <v>81.8</v>
      </c>
      <c r="BD20" s="177"/>
      <c r="BE20" s="84"/>
      <c r="BF20" s="187">
        <v>81.8</v>
      </c>
      <c r="BG20" s="179"/>
      <c r="BH20" s="178"/>
      <c r="BI20" s="187">
        <v>81.8</v>
      </c>
      <c r="BJ20" s="177"/>
      <c r="BK20" s="84"/>
      <c r="BL20" s="187">
        <v>81.8</v>
      </c>
      <c r="BM20" s="179"/>
      <c r="BN20" s="166"/>
      <c r="BO20" s="166"/>
      <c r="BP20" s="166"/>
      <c r="BQ20" s="166"/>
      <c r="BR20" s="166"/>
      <c r="BS20" s="166"/>
      <c r="BT20" s="166"/>
      <c r="BU20" s="166"/>
      <c r="BV20" s="182"/>
      <c r="BW20" s="165"/>
      <c r="BX20" s="189">
        <v>81.8</v>
      </c>
      <c r="BY20" s="177"/>
      <c r="BZ20" s="184"/>
      <c r="CA20" s="189">
        <v>81.8</v>
      </c>
      <c r="CB20" s="179"/>
      <c r="CC20" s="178"/>
      <c r="CD20" s="189">
        <v>81.8</v>
      </c>
      <c r="CE20" s="177"/>
      <c r="CF20" s="184"/>
      <c r="CG20" s="189">
        <v>81.8</v>
      </c>
      <c r="CH20" s="179"/>
    </row>
    <row r="21" spans="1:86" x14ac:dyDescent="0.2">
      <c r="A21" s="166"/>
      <c r="B21" s="166"/>
      <c r="C21" s="166"/>
      <c r="D21" s="185"/>
      <c r="E21" s="185"/>
      <c r="F21" s="174"/>
      <c r="G21" s="190"/>
      <c r="H21" s="190"/>
      <c r="I21" s="190"/>
      <c r="J21" s="190"/>
      <c r="K21" s="190"/>
      <c r="L21" s="190"/>
      <c r="M21" s="190"/>
      <c r="N21" s="233"/>
      <c r="O21" s="233"/>
      <c r="P21" s="233"/>
      <c r="Q21" s="233"/>
      <c r="R21" s="233"/>
      <c r="S21" s="233"/>
      <c r="T21" s="233"/>
      <c r="U21" s="233"/>
      <c r="V21" s="233"/>
      <c r="W21" s="233"/>
      <c r="X21" s="233"/>
      <c r="Y21" s="233"/>
      <c r="Z21" s="233"/>
      <c r="AA21" s="233"/>
      <c r="AB21" s="190"/>
      <c r="AC21" s="166"/>
      <c r="AD21" s="191"/>
      <c r="AE21" s="192" t="s">
        <v>370</v>
      </c>
      <c r="AF21" s="192" t="s">
        <v>371</v>
      </c>
      <c r="AG21" s="193"/>
      <c r="AH21" s="192" t="s">
        <v>370</v>
      </c>
      <c r="AI21" s="192" t="s">
        <v>371</v>
      </c>
      <c r="AJ21" s="194"/>
      <c r="AK21" s="192" t="s">
        <v>370</v>
      </c>
      <c r="AL21" s="192" t="s">
        <v>371</v>
      </c>
      <c r="AM21" s="178"/>
      <c r="AN21" s="192" t="s">
        <v>370</v>
      </c>
      <c r="AO21" s="192" t="s">
        <v>371</v>
      </c>
      <c r="AP21" s="194"/>
      <c r="AQ21" s="192" t="s">
        <v>370</v>
      </c>
      <c r="AR21" s="192" t="s">
        <v>371</v>
      </c>
      <c r="AS21" s="85"/>
      <c r="AT21" s="180"/>
      <c r="AU21" s="180"/>
      <c r="AV21" s="180"/>
      <c r="AW21" s="180"/>
      <c r="AX21" s="180"/>
      <c r="AY21" s="180"/>
      <c r="AZ21" s="180"/>
      <c r="BA21" s="180"/>
      <c r="BB21" s="180"/>
      <c r="BC21" s="192" t="s">
        <v>370</v>
      </c>
      <c r="BD21" s="192" t="s">
        <v>371</v>
      </c>
      <c r="BE21" s="194"/>
      <c r="BF21" s="192" t="s">
        <v>370</v>
      </c>
      <c r="BG21" s="192" t="s">
        <v>371</v>
      </c>
      <c r="BH21" s="178"/>
      <c r="BI21" s="192" t="s">
        <v>370</v>
      </c>
      <c r="BJ21" s="192" t="s">
        <v>371</v>
      </c>
      <c r="BK21" s="194"/>
      <c r="BL21" s="192" t="s">
        <v>370</v>
      </c>
      <c r="BM21" s="192" t="s">
        <v>371</v>
      </c>
      <c r="BN21" s="166"/>
      <c r="BO21" s="166"/>
      <c r="BP21" s="166"/>
      <c r="BQ21" s="166"/>
      <c r="BR21" s="166"/>
      <c r="BS21" s="166"/>
      <c r="BT21" s="166"/>
      <c r="BU21" s="166"/>
      <c r="BV21" s="182"/>
      <c r="BW21" s="165"/>
      <c r="BX21" s="195" t="s">
        <v>370</v>
      </c>
      <c r="BY21" s="195" t="s">
        <v>371</v>
      </c>
      <c r="BZ21" s="196"/>
      <c r="CA21" s="195" t="s">
        <v>370</v>
      </c>
      <c r="CB21" s="195" t="s">
        <v>371</v>
      </c>
      <c r="CC21" s="178"/>
      <c r="CD21" s="195" t="s">
        <v>370</v>
      </c>
      <c r="CE21" s="195" t="s">
        <v>371</v>
      </c>
      <c r="CF21" s="196"/>
      <c r="CG21" s="195" t="s">
        <v>370</v>
      </c>
      <c r="CH21" s="195" t="s">
        <v>371</v>
      </c>
    </row>
    <row r="22" spans="1:86" ht="13.5" thickBot="1" x14ac:dyDescent="0.25">
      <c r="A22" s="166"/>
      <c r="B22" s="166"/>
      <c r="C22" s="197"/>
      <c r="D22" s="166"/>
      <c r="E22" s="166"/>
      <c r="F22" s="198"/>
      <c r="G22" s="197"/>
      <c r="H22" s="197"/>
      <c r="I22" s="197"/>
      <c r="J22" s="17" t="s">
        <v>372</v>
      </c>
      <c r="K22" s="17"/>
      <c r="L22" s="190"/>
      <c r="M22" s="190"/>
      <c r="N22" s="17" t="s">
        <v>373</v>
      </c>
      <c r="O22" s="17"/>
      <c r="P22" s="233"/>
      <c r="Q22" s="233"/>
      <c r="R22" s="17" t="s">
        <v>374</v>
      </c>
      <c r="S22" s="17"/>
      <c r="T22" s="233"/>
      <c r="U22" s="233"/>
      <c r="V22" s="17" t="s">
        <v>375</v>
      </c>
      <c r="W22" s="17"/>
      <c r="X22" s="233"/>
      <c r="Y22" s="233"/>
      <c r="Z22" s="17" t="s">
        <v>376</v>
      </c>
      <c r="AA22" s="17"/>
      <c r="AB22" s="190"/>
      <c r="AC22" s="166"/>
      <c r="AD22" s="176" t="s">
        <v>377</v>
      </c>
      <c r="AE22" s="199">
        <v>1.792</v>
      </c>
      <c r="AF22" s="200">
        <v>0.17699999999999999</v>
      </c>
      <c r="AG22" s="179"/>
      <c r="AH22" s="199">
        <v>1.591</v>
      </c>
      <c r="AI22" s="199">
        <v>0.20300000000000001</v>
      </c>
      <c r="AJ22" s="201"/>
      <c r="AK22" s="199">
        <v>1.6359999999999999</v>
      </c>
      <c r="AL22" s="199">
        <v>0.20899999999999999</v>
      </c>
      <c r="AM22" s="43"/>
      <c r="AN22" s="199">
        <v>1.6819999999999999</v>
      </c>
      <c r="AO22" s="199">
        <v>0.215</v>
      </c>
      <c r="AP22" s="201"/>
      <c r="AQ22" s="199">
        <v>1.7290000000000001</v>
      </c>
      <c r="AR22" s="199">
        <v>0.221</v>
      </c>
      <c r="AS22" s="201"/>
      <c r="AT22" s="180"/>
      <c r="AU22" s="180"/>
      <c r="AV22" s="180"/>
      <c r="AW22" s="180"/>
      <c r="AX22" s="180"/>
      <c r="AY22" s="180"/>
      <c r="AZ22" s="180"/>
      <c r="BA22" s="180"/>
      <c r="BB22" s="180"/>
      <c r="BC22" s="199">
        <v>1.591</v>
      </c>
      <c r="BD22" s="199">
        <v>0.20300000000000001</v>
      </c>
      <c r="BE22" s="199">
        <v>0</v>
      </c>
      <c r="BF22" s="199">
        <v>1.6359999999999999</v>
      </c>
      <c r="BG22" s="199">
        <v>0.20899999999999999</v>
      </c>
      <c r="BH22" s="199">
        <v>0</v>
      </c>
      <c r="BI22" s="199">
        <v>1.6819999999999999</v>
      </c>
      <c r="BJ22" s="199">
        <v>0.215</v>
      </c>
      <c r="BK22" s="199">
        <v>0</v>
      </c>
      <c r="BL22" s="199">
        <v>1.7290000000000001</v>
      </c>
      <c r="BM22" s="199">
        <v>0.221</v>
      </c>
      <c r="BN22" s="166"/>
      <c r="BO22" s="166"/>
      <c r="BP22" s="166"/>
      <c r="BQ22" s="166"/>
      <c r="BR22" s="166"/>
      <c r="BS22" s="166"/>
      <c r="BT22" s="166"/>
      <c r="BU22" s="166"/>
      <c r="BV22" s="182"/>
      <c r="BW22" s="165"/>
      <c r="BX22" s="202">
        <v>1.591</v>
      </c>
      <c r="BY22" s="202">
        <v>0.20300000000000001</v>
      </c>
      <c r="BZ22" s="202"/>
      <c r="CA22" s="202">
        <v>1.6359999999999999</v>
      </c>
      <c r="CB22" s="202">
        <v>0.20899999999999999</v>
      </c>
      <c r="CC22" s="202"/>
      <c r="CD22" s="202">
        <v>1.6819999999999999</v>
      </c>
      <c r="CE22" s="202">
        <v>0.215</v>
      </c>
      <c r="CF22" s="202"/>
      <c r="CG22" s="202">
        <v>1.7290000000000001</v>
      </c>
      <c r="CH22" s="202">
        <v>0.221</v>
      </c>
    </row>
    <row r="23" spans="1:86" x14ac:dyDescent="0.2">
      <c r="A23" s="166"/>
      <c r="B23" s="180"/>
      <c r="C23" s="197"/>
      <c r="D23" s="166"/>
      <c r="E23" s="166"/>
      <c r="F23" s="198"/>
      <c r="G23" s="197"/>
      <c r="H23" s="197"/>
      <c r="I23" s="197"/>
      <c r="J23" s="185"/>
      <c r="K23" s="185"/>
      <c r="L23" s="203"/>
      <c r="M23" s="203"/>
      <c r="N23" s="233"/>
      <c r="O23" s="233"/>
      <c r="P23" s="233"/>
      <c r="Q23" s="233"/>
      <c r="R23" s="233"/>
      <c r="S23" s="233"/>
      <c r="T23" s="233"/>
      <c r="U23" s="233"/>
      <c r="V23" s="233"/>
      <c r="W23" s="233"/>
      <c r="X23" s="233"/>
      <c r="Y23" s="233"/>
      <c r="Z23" s="233"/>
      <c r="AA23" s="233"/>
      <c r="AB23" s="203"/>
      <c r="AC23" s="166"/>
      <c r="AD23" s="178" t="s">
        <v>378</v>
      </c>
      <c r="AE23" s="199">
        <v>2.2269999999999999</v>
      </c>
      <c r="AF23" s="200">
        <v>0.28499999999999998</v>
      </c>
      <c r="AG23" s="179"/>
      <c r="AH23" s="199">
        <v>2.294</v>
      </c>
      <c r="AI23" s="199">
        <v>0.29399999999999998</v>
      </c>
      <c r="AJ23" s="178"/>
      <c r="AK23" s="199">
        <v>2.363</v>
      </c>
      <c r="AL23" s="199">
        <v>0.30299999999999999</v>
      </c>
      <c r="AM23" s="86"/>
      <c r="AN23" s="199">
        <v>2.4340000000000002</v>
      </c>
      <c r="AO23" s="199">
        <v>0.312</v>
      </c>
      <c r="AP23" s="179"/>
      <c r="AQ23" s="199">
        <v>2.5070000000000001</v>
      </c>
      <c r="AR23" s="199">
        <v>0.32100000000000001</v>
      </c>
      <c r="AS23" s="204"/>
      <c r="AT23" s="180"/>
      <c r="AU23" s="180"/>
      <c r="AV23" s="180"/>
      <c r="AW23" s="180"/>
      <c r="AX23" s="180"/>
      <c r="AY23" s="180"/>
      <c r="AZ23" s="180"/>
      <c r="BA23" s="180"/>
      <c r="BB23" s="180"/>
      <c r="BC23" s="199">
        <v>2.294</v>
      </c>
      <c r="BD23" s="199">
        <v>0.29399999999999998</v>
      </c>
      <c r="BE23" s="199">
        <v>0</v>
      </c>
      <c r="BF23" s="199">
        <v>2.363</v>
      </c>
      <c r="BG23" s="199">
        <v>0.30299999999999999</v>
      </c>
      <c r="BH23" s="199">
        <v>0</v>
      </c>
      <c r="BI23" s="199">
        <v>2.4340000000000002</v>
      </c>
      <c r="BJ23" s="199">
        <v>0.312</v>
      </c>
      <c r="BK23" s="199">
        <v>0</v>
      </c>
      <c r="BL23" s="199">
        <v>2.5070000000000001</v>
      </c>
      <c r="BM23" s="199">
        <v>0.32100000000000001</v>
      </c>
      <c r="BN23" s="166"/>
      <c r="BO23" s="166"/>
      <c r="BP23" s="166"/>
      <c r="BQ23" s="166"/>
      <c r="BR23" s="166"/>
      <c r="BS23" s="166"/>
      <c r="BT23" s="166"/>
      <c r="BU23" s="166"/>
      <c r="BV23" s="182"/>
      <c r="BW23" s="165"/>
      <c r="BX23" s="202">
        <v>2.294</v>
      </c>
      <c r="BY23" s="202">
        <v>0.29399999999999998</v>
      </c>
      <c r="BZ23" s="202"/>
      <c r="CA23" s="202">
        <v>2.363</v>
      </c>
      <c r="CB23" s="202">
        <v>0.30299999999999999</v>
      </c>
      <c r="CC23" s="202"/>
      <c r="CD23" s="202">
        <v>2.4340000000000002</v>
      </c>
      <c r="CE23" s="202">
        <v>0.312</v>
      </c>
      <c r="CF23" s="202"/>
      <c r="CG23" s="202">
        <v>2.5070000000000001</v>
      </c>
      <c r="CH23" s="202">
        <v>0.32100000000000001</v>
      </c>
    </row>
    <row r="24" spans="1:86" ht="38.25" x14ac:dyDescent="0.2">
      <c r="A24" s="8" t="s">
        <v>457</v>
      </c>
      <c r="B24" s="149" t="s">
        <v>458</v>
      </c>
      <c r="C24" s="150" t="s">
        <v>75</v>
      </c>
      <c r="D24" s="8" t="s">
        <v>459</v>
      </c>
      <c r="E24" s="149" t="s">
        <v>379</v>
      </c>
      <c r="F24" s="149" t="s">
        <v>460</v>
      </c>
      <c r="G24" s="149" t="s">
        <v>380</v>
      </c>
      <c r="H24" s="87" t="s">
        <v>381</v>
      </c>
      <c r="I24" s="205"/>
      <c r="J24" s="8" t="s">
        <v>382</v>
      </c>
      <c r="K24" s="8" t="s">
        <v>383</v>
      </c>
      <c r="L24" s="205"/>
      <c r="M24" s="232" t="s">
        <v>445</v>
      </c>
      <c r="N24" s="8" t="s">
        <v>382</v>
      </c>
      <c r="O24" s="8" t="s">
        <v>383</v>
      </c>
      <c r="P24" s="8"/>
      <c r="Q24" s="8"/>
      <c r="R24" s="8" t="s">
        <v>382</v>
      </c>
      <c r="S24" s="8" t="s">
        <v>383</v>
      </c>
      <c r="T24" s="233"/>
      <c r="U24" s="233"/>
      <c r="V24" s="8" t="s">
        <v>382</v>
      </c>
      <c r="W24" s="8" t="s">
        <v>383</v>
      </c>
      <c r="X24" s="233"/>
      <c r="Y24" s="233"/>
      <c r="Z24" s="8" t="s">
        <v>382</v>
      </c>
      <c r="AA24" s="8" t="s">
        <v>383</v>
      </c>
      <c r="AB24" s="205"/>
      <c r="AC24" s="87" t="s">
        <v>381</v>
      </c>
      <c r="AD24" s="177"/>
      <c r="AE24" s="177" t="s">
        <v>384</v>
      </c>
      <c r="AF24" s="177" t="s">
        <v>385</v>
      </c>
      <c r="AG24" s="179"/>
      <c r="AH24" s="177" t="s">
        <v>384</v>
      </c>
      <c r="AI24" s="177" t="s">
        <v>385</v>
      </c>
      <c r="AJ24" s="85"/>
      <c r="AK24" s="177" t="s">
        <v>384</v>
      </c>
      <c r="AL24" s="177" t="s">
        <v>385</v>
      </c>
      <c r="AM24" s="86"/>
      <c r="AN24" s="177" t="s">
        <v>384</v>
      </c>
      <c r="AO24" s="177" t="s">
        <v>385</v>
      </c>
      <c r="AP24" s="85"/>
      <c r="AQ24" s="177" t="s">
        <v>384</v>
      </c>
      <c r="AR24" s="177" t="s">
        <v>385</v>
      </c>
      <c r="AS24" s="85"/>
      <c r="AT24" s="85"/>
      <c r="AU24" s="180"/>
      <c r="AV24" s="180"/>
      <c r="AW24" s="180"/>
      <c r="AX24" s="180"/>
      <c r="AY24" s="180"/>
      <c r="AZ24" s="180"/>
      <c r="BA24" s="180"/>
      <c r="BB24" s="88"/>
      <c r="BC24" s="177" t="s">
        <v>384</v>
      </c>
      <c r="BD24" s="177" t="s">
        <v>385</v>
      </c>
      <c r="BE24" s="85"/>
      <c r="BF24" s="177" t="s">
        <v>384</v>
      </c>
      <c r="BG24" s="177" t="s">
        <v>385</v>
      </c>
      <c r="BH24" s="86"/>
      <c r="BI24" s="177" t="s">
        <v>384</v>
      </c>
      <c r="BJ24" s="177" t="s">
        <v>385</v>
      </c>
      <c r="BK24" s="85"/>
      <c r="BL24" s="177" t="s">
        <v>384</v>
      </c>
      <c r="BM24" s="177" t="s">
        <v>385</v>
      </c>
      <c r="BN24" s="166"/>
      <c r="BO24" s="166"/>
      <c r="BP24" s="166"/>
      <c r="BQ24" s="166"/>
      <c r="BR24" s="166"/>
      <c r="BS24" s="166"/>
      <c r="BT24" s="166"/>
      <c r="BU24" s="166"/>
      <c r="BV24" s="182"/>
      <c r="BW24" s="25"/>
      <c r="BX24" s="206" t="s">
        <v>384</v>
      </c>
      <c r="BY24" s="206" t="s">
        <v>385</v>
      </c>
      <c r="BZ24" s="206"/>
      <c r="CA24" s="206" t="s">
        <v>384</v>
      </c>
      <c r="CB24" s="206" t="s">
        <v>385</v>
      </c>
      <c r="CC24" s="206"/>
      <c r="CD24" s="206" t="s">
        <v>384</v>
      </c>
      <c r="CE24" s="206" t="s">
        <v>385</v>
      </c>
      <c r="CF24" s="206"/>
      <c r="CG24" s="206" t="s">
        <v>384</v>
      </c>
      <c r="CH24" s="206" t="s">
        <v>385</v>
      </c>
    </row>
    <row r="25" spans="1:86" x14ac:dyDescent="0.2">
      <c r="A25" s="233">
        <v>1</v>
      </c>
      <c r="B25" s="233" t="s">
        <v>76</v>
      </c>
      <c r="C25" s="233" t="s">
        <v>77</v>
      </c>
      <c r="D25" s="233">
        <v>1</v>
      </c>
      <c r="E25" s="233">
        <v>1.1000000000000001</v>
      </c>
      <c r="F25" s="233" t="s">
        <v>33</v>
      </c>
      <c r="G25" s="233" t="s">
        <v>386</v>
      </c>
      <c r="H25" s="91">
        <f>+AC25</f>
        <v>1</v>
      </c>
      <c r="I25" s="90"/>
      <c r="J25" s="240"/>
      <c r="K25" s="240"/>
      <c r="L25" s="93"/>
      <c r="M25" s="302">
        <v>0</v>
      </c>
      <c r="N25" s="264">
        <f t="shared" ref="N25:O56" ca="1" si="0">VLOOKUP($B25,INDIRECT($N$12),N$13,FALSE)</f>
        <v>0.52886583867900006</v>
      </c>
      <c r="O25" s="264">
        <f ca="1">VLOOKUP($B25,INDIRECT($N$12),O$13,FALSE)</f>
        <v>1.2368636549750001</v>
      </c>
      <c r="P25" s="208"/>
      <c r="Q25" s="208"/>
      <c r="R25" s="264">
        <f ca="1">VLOOKUP($B25,INDIRECT($N$12),R$13,FALSE)</f>
        <v>0.50991933128300004</v>
      </c>
      <c r="S25" s="264">
        <f ca="1">VLOOKUP($B25,INDIRECT($N$12),S$13,FALSE)</f>
        <v>1.1925532747750001</v>
      </c>
      <c r="T25" s="94"/>
      <c r="U25" s="208"/>
      <c r="V25" s="264">
        <f ca="1">VLOOKUP($B25,INDIRECT($N$12),V$13,FALSE)</f>
        <v>0.53505807565100005</v>
      </c>
      <c r="W25" s="264">
        <f ca="1">VLOOKUP($B25,INDIRECT($N$12),W$13,FALSE)</f>
        <v>1.2513454995069999</v>
      </c>
      <c r="X25" s="94"/>
      <c r="Y25" s="94"/>
      <c r="Z25" s="264">
        <f ca="1">VLOOKUP($B25,INDIRECT($N$12),Z$13,FALSE)</f>
        <v>0.55646039867800001</v>
      </c>
      <c r="AA25" s="264">
        <f ca="1">VLOOKUP($B25,INDIRECT($N$12),AA$13,FALSE)</f>
        <v>1.301399319488</v>
      </c>
      <c r="AB25" s="93"/>
      <c r="AC25" s="95">
        <v>1</v>
      </c>
      <c r="AD25" s="207" t="str">
        <f>+$B25</f>
        <v>AT</v>
      </c>
      <c r="AE25" s="96">
        <v>2.2269999999999999</v>
      </c>
      <c r="AF25" s="96">
        <v>0.28499999999999998</v>
      </c>
      <c r="AG25" s="97"/>
      <c r="AH25" s="209">
        <f t="shared" ref="AH25:AH56" ca="1" si="1">+ROUND(IF((BC25+BD25*12.23)/(AE25+AF25*12.23)&gt;$AH$17,$AH$17/((BC25+BD25*12.23)/(AE25+AF25*12.23))*BC25,BC25),3)</f>
        <v>2.294</v>
      </c>
      <c r="AI25" s="209">
        <f t="shared" ref="AI25:AI56" ca="1" si="2">+ROUND(IF((BC25+BD25*12.23)/(AE25+AF25*12.23)&gt;$AH$17,$AH$17/((BC25+BD25*12.23)/(AE25+AF25*12.23))*BD25,BD25),3)</f>
        <v>0.29399999999999998</v>
      </c>
      <c r="AJ25" s="209"/>
      <c r="AK25" s="209">
        <f t="shared" ref="AK25:AK56" ca="1" si="3">+ROUND(IF((BF25+BG25*12.23)/(AH25+AI25*12.23)&gt;$AH$17,$AH$17/((BF25+BG25*12.23)/(AH25+AI25*12.23))*BF25,BF25),3)</f>
        <v>2.363</v>
      </c>
      <c r="AL25" s="209">
        <f t="shared" ref="AL25:AL56" ca="1" si="4">+ROUND(IF((BF25+BG25*12.23)/(AH25+AI25*12.23)&gt;$AH$17,$AH$17/((BF25+BG25*12.23)/(AH25+AI25*12.23))*BG25,BG25),3)</f>
        <v>0.30299999999999999</v>
      </c>
      <c r="AM25" s="209"/>
      <c r="AN25" s="209">
        <f t="shared" ref="AN25:AN56" ca="1" si="5">+ROUND(IF((BI25+BJ25*12.23)/(AK25+AL25*12.23)&gt;$AH$17,$AH$17/((BI25+BJ25*12.23)/(AK25+AL25*12.23))*BI25,BI25),3)</f>
        <v>2.4340000000000002</v>
      </c>
      <c r="AO25" s="209">
        <f t="shared" ref="AO25:AO56" ca="1" si="6">+ROUND(IF((BI25+BJ25*12.23)/(AK25+AL25*12.23)&gt;$AH$17,$AH$17/((BI25+BJ25*12.23)/(AK25+AL25*12.23))*BJ25,BJ25),3)</f>
        <v>0.312</v>
      </c>
      <c r="AP25" s="209"/>
      <c r="AQ25" s="209">
        <f t="shared" ref="AQ25:AQ56" ca="1" si="7">+ROUND(IF((BL25+BM25*12.23)/(AN25+AO25*12.23)&gt;$AH$17,$AH$17/((BL25+BM25*12.23)/(AN25+AO25*12.23))*BL25,BL25),3)</f>
        <v>2.5070000000000001</v>
      </c>
      <c r="AR25" s="209">
        <f t="shared" ref="AR25:AR56" ca="1" si="8">+ROUND(IF((BL25+BM25*12.23)/(AN25+AO25*12.23)&gt;1.13,1.13/((BL25+BM25*12.23)/(AN25+AO25*12.23))*BM25,BM25),3)</f>
        <v>0.32100000000000001</v>
      </c>
      <c r="AS25" s="98"/>
      <c r="AT25" s="99" t="s">
        <v>387</v>
      </c>
      <c r="AU25" s="99"/>
      <c r="AV25" s="99"/>
      <c r="AW25" s="99"/>
      <c r="AX25" s="100"/>
      <c r="AY25" s="101"/>
      <c r="AZ25" s="102"/>
      <c r="BA25" s="89"/>
      <c r="BB25" s="207" t="str">
        <f>+$B25</f>
        <v>AT</v>
      </c>
      <c r="BC25" s="97">
        <f t="shared" ref="BC25:BC56" ca="1" si="9">+ROUND(MIN(BC$23,MAX((BC$19*($O25-$N25)/(0.175-0.01)*(BC$20/1000-0.01)+BC$19*$N25)/(BC$22*BC$20/1000+BD$22)*BC$22,BC$22)),3)</f>
        <v>2.294</v>
      </c>
      <c r="BD25" s="97">
        <f t="shared" ref="BD25:BD56" ca="1" si="10">+ROUND(MIN(BD$23,MAX(BC$19*($O25-$N25)/(0.175-0.01)*(BC$20/1000-0.01)+BC$19*$N25-BC$20/1000*BC25,BD$22)),3)</f>
        <v>0.29399999999999998</v>
      </c>
      <c r="BE25" s="97"/>
      <c r="BF25" s="97">
        <f t="shared" ref="BF25:BF56" ca="1" si="11">+ROUND(MIN(BF$23,MAX((BF$19*($S25-$R25)/(0.175-0.01)*(BF$20/1000-0.01)+BF$19*$R25)/(BF$22*BF$20/1000+BG$22)*BF$22,BF$22)),3)</f>
        <v>2.363</v>
      </c>
      <c r="BG25" s="97">
        <f t="shared" ref="BG25:BG56" ca="1" si="12">+ROUND(MIN(BG$23,MAX(BF$19*($S25-$R25)/(0.175-0.01)*(BF$20/1000-0.01)+BF$19*$R25-BF$20/1000*BF25,BG$22)),3)</f>
        <v>0.30299999999999999</v>
      </c>
      <c r="BH25" s="103"/>
      <c r="BI25" s="97">
        <f t="shared" ref="BI25:BI56" ca="1" si="13">+ROUND(MIN(BI$23,MAX((BI$19*($W25-$V25)/(0.175-0.01)*(BI$20/1000-0.01)+BI$19*$V25)/(BI$22*BI$20/1000+BJ$22)*BI$22,BI$22)),3)</f>
        <v>2.4340000000000002</v>
      </c>
      <c r="BJ25" s="97">
        <f t="shared" ref="BJ25:BJ56" ca="1" si="14">+ROUND(MIN(BJ$23,MAX(BI$19*($W25-$V25)/(0.175-0.01)*(BI$20/1000-0.01)+BI$19*$V25-BI$20/1000*BI25,BJ$22)),3)</f>
        <v>0.312</v>
      </c>
      <c r="BK25" s="103"/>
      <c r="BL25" s="97">
        <f t="shared" ref="BL25:BL56" ca="1" si="15">+ROUND(MIN(BL$23,MAX((BL$19*($AA25-$Z25)/(0.175-0.01)*(BL$20/1000-0.01)+BL$19*$Z25)/(BL$22*BL$20/1000+BM$22)*BL$22,BL$22)),3)</f>
        <v>2.5070000000000001</v>
      </c>
      <c r="BM25" s="97">
        <f t="shared" ref="BM25:BM56" ca="1" si="16">+ROUND(MIN(BM$23,MAX(BL$19*($AA25-$Z25)/(0.175-0.01)*(BL$20/1000-0.01)+BL$19*$Z25-BL$20/1000*BL25,BM$22)),3)</f>
        <v>0.32100000000000001</v>
      </c>
      <c r="BN25" s="100"/>
      <c r="BO25" s="104" t="s">
        <v>388</v>
      </c>
      <c r="BP25" s="100"/>
      <c r="BQ25" s="100"/>
      <c r="BR25" s="100"/>
      <c r="BS25" s="100"/>
      <c r="BT25" s="100"/>
      <c r="BU25" s="100"/>
      <c r="BV25" s="97"/>
      <c r="BW25" s="207" t="str">
        <f>+$B25</f>
        <v>AT</v>
      </c>
      <c r="BX25" s="105">
        <f t="shared" ref="BX25:BX56" ca="1" si="17">+ROUND((BX$19*($O25-$N25)/(0.175-0.01)*(BX$20/1000-0.01)+BX$19*$N25)/(BX$22*BX$20/1000+BY$22)*BX$22,3)</f>
        <v>2.798</v>
      </c>
      <c r="BY25" s="105">
        <f t="shared" ref="BY25:BY56" ca="1" si="18">+ROUND(BX$19*($O25-$N25)/(0.175-0.01)*(BX$20/1000-0.01)+BX$19*$N25-BX$20/1000*BX25,3)</f>
        <v>0.35699999999999998</v>
      </c>
      <c r="BZ25" s="105"/>
      <c r="CA25" s="105">
        <f t="shared" ref="CA25:CA56" ca="1" si="19">+ROUND((CA$19*($S25-$R25)/(0.175-0.01)*(CA$20/1000-0.01)+CA$19*$R25)/(CA$22*CA$20/1000+CB$22)*CA$22,3)</f>
        <v>2.6960000000000002</v>
      </c>
      <c r="CB25" s="105">
        <f t="shared" ref="CB25:CB56" ca="1" si="20">+ROUND(CA$19*($S25-$R25)/(0.175-0.01)*(CA$20/1000-0.01)+CA$19*$R25-CA$20/1000*CA25,3)</f>
        <v>0.34399999999999997</v>
      </c>
      <c r="CC25" s="105"/>
      <c r="CD25" s="105">
        <f t="shared" ref="CD25:CD56" ca="1" si="21">+ROUND((CD$19*($W25-$V25)/(0.175-0.01)*(CD$20/1000-0.01)+CD$19*$V25)/(CD$22*CD$20/1000+CE$22)*CD$22,3)</f>
        <v>2.8279999999999998</v>
      </c>
      <c r="CE25" s="105">
        <f t="shared" ref="CE25:CE56" ca="1" si="22">+ROUND(CD$19*($W25-$V25)/(0.175-0.01)*(CD$20/1000-0.01)+CD$19*$V25-CD$20/1000*CD25,3)</f>
        <v>0.36099999999999999</v>
      </c>
      <c r="CF25" s="105"/>
      <c r="CG25" s="105">
        <f t="shared" ref="CG25:CG56" ca="1" si="23">+ROUND((CG$19*($AA25-$Z25)/(0.175-0.01)*(CG$20/1000-0.01)+CG$19*$Z25)/(CG$22*CG$20/1000+CH$22)*CG$22,3)</f>
        <v>2.9409999999999998</v>
      </c>
      <c r="CH25" s="105">
        <f t="shared" ref="CH25:CH56" ca="1" si="24">+ROUND(CG$19*($AA25-$Z25)/(0.175-0.01)*(CG$20/1000-0.01)+CG$19*$Z25-CG$20/1000*CG25,3)</f>
        <v>0.376</v>
      </c>
    </row>
    <row r="26" spans="1:86" x14ac:dyDescent="0.2">
      <c r="A26" s="233">
        <v>2</v>
      </c>
      <c r="B26" s="233" t="s">
        <v>78</v>
      </c>
      <c r="C26" s="233" t="s">
        <v>79</v>
      </c>
      <c r="D26" s="233">
        <v>2</v>
      </c>
      <c r="E26" s="233">
        <v>1.1000000000000001</v>
      </c>
      <c r="F26" s="233" t="s">
        <v>33</v>
      </c>
      <c r="G26" s="233" t="s">
        <v>389</v>
      </c>
      <c r="H26" s="91">
        <f t="shared" ref="H26:H54" si="25">+AC26</f>
        <v>2</v>
      </c>
      <c r="I26" s="90"/>
      <c r="J26" s="240"/>
      <c r="K26" s="240"/>
      <c r="L26" s="97"/>
      <c r="M26" s="302">
        <v>0.1</v>
      </c>
      <c r="N26" s="264">
        <f t="shared" ca="1" si="0"/>
        <v>0.3782924957572727</v>
      </c>
      <c r="O26" s="264">
        <f t="shared" ca="1" si="0"/>
        <v>1.1348774872727272</v>
      </c>
      <c r="P26" s="208"/>
      <c r="Q26" s="208"/>
      <c r="R26" s="264">
        <f t="shared" ref="R26:S56" ca="1" si="26">VLOOKUP($B26,INDIRECT($N$12),R$13,FALSE)</f>
        <v>0.35321404513090904</v>
      </c>
      <c r="S26" s="264">
        <f t="shared" ca="1" si="26"/>
        <v>1.0596421353918182</v>
      </c>
      <c r="T26" s="94"/>
      <c r="U26" s="208"/>
      <c r="V26" s="264">
        <f t="shared" ref="V26:W56" ca="1" si="27">VLOOKUP($B26,INDIRECT($N$12),V$13,FALSE)</f>
        <v>0.35321404513090904</v>
      </c>
      <c r="W26" s="264">
        <f t="shared" ca="1" si="27"/>
        <v>1.0596421353918182</v>
      </c>
      <c r="X26" s="94"/>
      <c r="Y26" s="94"/>
      <c r="Z26" s="264">
        <f t="shared" ref="Z26:AA56" ca="1" si="28">VLOOKUP($B26,INDIRECT($N$12),Z$13,FALSE)</f>
        <v>0.35321404513090904</v>
      </c>
      <c r="AA26" s="264">
        <f t="shared" ca="1" si="28"/>
        <v>1.0596421353918182</v>
      </c>
      <c r="AB26" s="97"/>
      <c r="AC26" s="95">
        <f>+AC25+1</f>
        <v>2</v>
      </c>
      <c r="AD26" s="207" t="str">
        <f t="shared" ref="AD26:AD56" si="29">+$B26</f>
        <v>AU</v>
      </c>
      <c r="AE26" s="96">
        <v>2.1339999999999999</v>
      </c>
      <c r="AF26" s="96">
        <v>0.21099999999999999</v>
      </c>
      <c r="AG26" s="97"/>
      <c r="AH26" s="209">
        <f t="shared" ca="1" si="1"/>
        <v>2.0750000000000002</v>
      </c>
      <c r="AI26" s="209">
        <f t="shared" ca="1" si="2"/>
        <v>0.26600000000000001</v>
      </c>
      <c r="AJ26" s="209"/>
      <c r="AK26" s="209">
        <f t="shared" ca="1" si="3"/>
        <v>2.2069999999999999</v>
      </c>
      <c r="AL26" s="209">
        <f t="shared" ca="1" si="4"/>
        <v>0.28199999999999997</v>
      </c>
      <c r="AM26" s="209"/>
      <c r="AN26" s="209">
        <f t="shared" ca="1" si="5"/>
        <v>2.206</v>
      </c>
      <c r="AO26" s="209">
        <f t="shared" ca="1" si="6"/>
        <v>0.28199999999999997</v>
      </c>
      <c r="AP26" s="209"/>
      <c r="AQ26" s="209">
        <f t="shared" ca="1" si="7"/>
        <v>2.206</v>
      </c>
      <c r="AR26" s="209">
        <f t="shared" ca="1" si="8"/>
        <v>0.28199999999999997</v>
      </c>
      <c r="AS26" s="98"/>
      <c r="AT26" s="106" t="s">
        <v>390</v>
      </c>
      <c r="AU26" s="107"/>
      <c r="AV26" s="108"/>
      <c r="AW26" s="108"/>
      <c r="AX26" s="100"/>
      <c r="AY26" s="101"/>
      <c r="AZ26" s="102"/>
      <c r="BA26" s="89"/>
      <c r="BB26" s="207" t="str">
        <f t="shared" ref="BB26:BB56" si="30">+$B26</f>
        <v>AU</v>
      </c>
      <c r="BC26" s="97">
        <f t="shared" ca="1" si="9"/>
        <v>2.294</v>
      </c>
      <c r="BD26" s="97">
        <f t="shared" ca="1" si="10"/>
        <v>0.29399999999999998</v>
      </c>
      <c r="BE26" s="97"/>
      <c r="BF26" s="97">
        <f t="shared" ca="1" si="11"/>
        <v>2.2069999999999999</v>
      </c>
      <c r="BG26" s="97">
        <f t="shared" ca="1" si="12"/>
        <v>0.28199999999999997</v>
      </c>
      <c r="BH26" s="103"/>
      <c r="BI26" s="97">
        <f t="shared" ca="1" si="13"/>
        <v>2.206</v>
      </c>
      <c r="BJ26" s="97">
        <f t="shared" ca="1" si="14"/>
        <v>0.28199999999999997</v>
      </c>
      <c r="BK26" s="103"/>
      <c r="BL26" s="97">
        <f t="shared" ca="1" si="15"/>
        <v>2.206</v>
      </c>
      <c r="BM26" s="97">
        <f t="shared" ca="1" si="16"/>
        <v>0.28199999999999997</v>
      </c>
      <c r="BN26" s="100"/>
      <c r="BO26" s="109" t="s">
        <v>391</v>
      </c>
      <c r="BP26" s="100"/>
      <c r="BQ26" s="100"/>
      <c r="BR26" s="100"/>
      <c r="BS26" s="100"/>
      <c r="BT26" s="100"/>
      <c r="BU26" s="100"/>
      <c r="BV26" s="97"/>
      <c r="BW26" s="207" t="str">
        <f t="shared" ref="BW26:BW56" si="31">+$B26</f>
        <v>AU</v>
      </c>
      <c r="BX26" s="105">
        <f t="shared" ca="1" si="17"/>
        <v>2.3650000000000002</v>
      </c>
      <c r="BY26" s="105">
        <f t="shared" ca="1" si="18"/>
        <v>0.30199999999999999</v>
      </c>
      <c r="BZ26" s="105"/>
      <c r="CA26" s="105">
        <f t="shared" ca="1" si="19"/>
        <v>2.2069999999999999</v>
      </c>
      <c r="CB26" s="105">
        <f t="shared" ca="1" si="20"/>
        <v>0.28199999999999997</v>
      </c>
      <c r="CC26" s="105"/>
      <c r="CD26" s="105">
        <f t="shared" ca="1" si="21"/>
        <v>2.206</v>
      </c>
      <c r="CE26" s="105">
        <f t="shared" ca="1" si="22"/>
        <v>0.28199999999999997</v>
      </c>
      <c r="CF26" s="105"/>
      <c r="CG26" s="105">
        <f t="shared" ca="1" si="23"/>
        <v>2.206</v>
      </c>
      <c r="CH26" s="105">
        <f t="shared" ca="1" si="24"/>
        <v>0.28199999999999997</v>
      </c>
    </row>
    <row r="27" spans="1:86" x14ac:dyDescent="0.2">
      <c r="A27" s="233">
        <v>3</v>
      </c>
      <c r="B27" s="233" t="s">
        <v>80</v>
      </c>
      <c r="C27" s="233" t="s">
        <v>81</v>
      </c>
      <c r="D27" s="233">
        <v>3</v>
      </c>
      <c r="E27" s="233">
        <v>1.1000000000000001</v>
      </c>
      <c r="F27" s="233" t="s">
        <v>33</v>
      </c>
      <c r="G27" s="233" t="s">
        <v>386</v>
      </c>
      <c r="H27" s="91">
        <f t="shared" si="25"/>
        <v>3</v>
      </c>
      <c r="I27" s="90"/>
      <c r="J27" s="240"/>
      <c r="K27" s="240"/>
      <c r="L27" s="97"/>
      <c r="M27" s="302">
        <v>0</v>
      </c>
      <c r="N27" s="264">
        <f t="shared" ca="1" si="0"/>
        <v>0.65681725126199997</v>
      </c>
      <c r="O27" s="264">
        <f t="shared" ca="1" si="0"/>
        <v>1.9704517537870001</v>
      </c>
      <c r="P27" s="208"/>
      <c r="Q27" s="208"/>
      <c r="R27" s="264">
        <f t="shared" ca="1" si="26"/>
        <v>0.633286911432</v>
      </c>
      <c r="S27" s="264">
        <f t="shared" ca="1" si="26"/>
        <v>1.8998607342960001</v>
      </c>
      <c r="T27" s="94"/>
      <c r="U27" s="208"/>
      <c r="V27" s="264">
        <f t="shared" ca="1" si="27"/>
        <v>0.633286911432</v>
      </c>
      <c r="W27" s="264">
        <f t="shared" ca="1" si="27"/>
        <v>1.8998607342960001</v>
      </c>
      <c r="X27" s="94"/>
      <c r="Y27" s="94"/>
      <c r="Z27" s="264">
        <f t="shared" ca="1" si="28"/>
        <v>0.633286911432</v>
      </c>
      <c r="AA27" s="264">
        <f t="shared" ca="1" si="28"/>
        <v>1.8998607342960001</v>
      </c>
      <c r="AB27" s="97"/>
      <c r="AC27" s="95">
        <f t="shared" ref="AC27:AC56" si="32">+AC26+1</f>
        <v>3</v>
      </c>
      <c r="AD27" s="207" t="str">
        <f t="shared" si="29"/>
        <v>BE</v>
      </c>
      <c r="AE27" s="96">
        <v>2.2269999999999999</v>
      </c>
      <c r="AF27" s="96">
        <v>0.28499999999999998</v>
      </c>
      <c r="AG27" s="97"/>
      <c r="AH27" s="209">
        <f t="shared" ca="1" si="1"/>
        <v>2.294</v>
      </c>
      <c r="AI27" s="209">
        <f t="shared" ca="1" si="2"/>
        <v>0.29399999999999998</v>
      </c>
      <c r="AJ27" s="209"/>
      <c r="AK27" s="209">
        <f t="shared" ca="1" si="3"/>
        <v>2.363</v>
      </c>
      <c r="AL27" s="209">
        <f t="shared" ca="1" si="4"/>
        <v>0.30299999999999999</v>
      </c>
      <c r="AM27" s="209"/>
      <c r="AN27" s="209">
        <f t="shared" ca="1" si="5"/>
        <v>2.4340000000000002</v>
      </c>
      <c r="AO27" s="209">
        <f t="shared" ca="1" si="6"/>
        <v>0.312</v>
      </c>
      <c r="AP27" s="209"/>
      <c r="AQ27" s="209">
        <f t="shared" ca="1" si="7"/>
        <v>2.5070000000000001</v>
      </c>
      <c r="AR27" s="209">
        <f t="shared" ca="1" si="8"/>
        <v>0.32100000000000001</v>
      </c>
      <c r="AS27" s="98"/>
      <c r="AT27" s="110" t="s">
        <v>392</v>
      </c>
      <c r="AU27" s="111"/>
      <c r="AV27" s="112"/>
      <c r="AW27" s="112"/>
      <c r="AX27" s="100"/>
      <c r="AY27" s="101"/>
      <c r="AZ27" s="102"/>
      <c r="BA27" s="89"/>
      <c r="BB27" s="207" t="str">
        <f t="shared" si="30"/>
        <v>BE</v>
      </c>
      <c r="BC27" s="97">
        <f t="shared" ca="1" si="9"/>
        <v>2.294</v>
      </c>
      <c r="BD27" s="97">
        <f t="shared" ca="1" si="10"/>
        <v>0.29399999999999998</v>
      </c>
      <c r="BE27" s="97"/>
      <c r="BF27" s="97">
        <f t="shared" ca="1" si="11"/>
        <v>2.363</v>
      </c>
      <c r="BG27" s="97">
        <f t="shared" ca="1" si="12"/>
        <v>0.30299999999999999</v>
      </c>
      <c r="BH27" s="103"/>
      <c r="BI27" s="97">
        <f t="shared" ca="1" si="13"/>
        <v>2.4340000000000002</v>
      </c>
      <c r="BJ27" s="97">
        <f t="shared" ca="1" si="14"/>
        <v>0.312</v>
      </c>
      <c r="BK27" s="103"/>
      <c r="BL27" s="97">
        <f t="shared" ca="1" si="15"/>
        <v>2.5070000000000001</v>
      </c>
      <c r="BM27" s="97">
        <f t="shared" ca="1" si="16"/>
        <v>0.32100000000000001</v>
      </c>
      <c r="BN27" s="100"/>
      <c r="BO27" s="100"/>
      <c r="BP27" s="100"/>
      <c r="BQ27" s="100"/>
      <c r="BR27" s="100"/>
      <c r="BS27" s="100"/>
      <c r="BT27" s="100"/>
      <c r="BU27" s="100"/>
      <c r="BV27" s="97"/>
      <c r="BW27" s="207" t="str">
        <f t="shared" si="31"/>
        <v>BE</v>
      </c>
      <c r="BX27" s="105">
        <f t="shared" ca="1" si="17"/>
        <v>4.1070000000000002</v>
      </c>
      <c r="BY27" s="105">
        <f t="shared" ca="1" si="18"/>
        <v>0.52400000000000002</v>
      </c>
      <c r="BZ27" s="105"/>
      <c r="CA27" s="105">
        <f t="shared" ca="1" si="19"/>
        <v>3.9569999999999999</v>
      </c>
      <c r="CB27" s="105">
        <f t="shared" ca="1" si="20"/>
        <v>0.505</v>
      </c>
      <c r="CC27" s="105"/>
      <c r="CD27" s="105">
        <f t="shared" ca="1" si="21"/>
        <v>3.9550000000000001</v>
      </c>
      <c r="CE27" s="105">
        <f t="shared" ca="1" si="22"/>
        <v>0.50600000000000001</v>
      </c>
      <c r="CF27" s="105"/>
      <c r="CG27" s="105">
        <f t="shared" ca="1" si="23"/>
        <v>3.9550000000000001</v>
      </c>
      <c r="CH27" s="105">
        <f t="shared" ca="1" si="24"/>
        <v>0.50600000000000001</v>
      </c>
    </row>
    <row r="28" spans="1:86" x14ac:dyDescent="0.2">
      <c r="A28" s="233">
        <v>4</v>
      </c>
      <c r="B28" s="233" t="s">
        <v>82</v>
      </c>
      <c r="C28" s="233" t="s">
        <v>83</v>
      </c>
      <c r="D28" s="233">
        <v>4</v>
      </c>
      <c r="E28" s="233">
        <v>1.1000000000000001</v>
      </c>
      <c r="F28" s="233" t="s">
        <v>33</v>
      </c>
      <c r="G28" s="233" t="s">
        <v>393</v>
      </c>
      <c r="H28" s="91">
        <f t="shared" si="25"/>
        <v>4</v>
      </c>
      <c r="I28" s="90"/>
      <c r="J28" s="240"/>
      <c r="K28" s="240"/>
      <c r="L28" s="113"/>
      <c r="M28" s="302">
        <v>0.05</v>
      </c>
      <c r="N28" s="264">
        <f t="shared" ca="1" si="0"/>
        <v>0.60295811249999998</v>
      </c>
      <c r="O28" s="264">
        <f t="shared" ca="1" si="0"/>
        <v>1.778726431875238</v>
      </c>
      <c r="P28" s="208"/>
      <c r="Q28" s="208"/>
      <c r="R28" s="264">
        <f t="shared" ca="1" si="26"/>
        <v>0.57784684834666655</v>
      </c>
      <c r="S28" s="264">
        <f t="shared" ca="1" si="26"/>
        <v>1.7046482026228569</v>
      </c>
      <c r="T28" s="94"/>
      <c r="U28" s="208"/>
      <c r="V28" s="264">
        <f t="shared" ca="1" si="27"/>
        <v>0.57784684834666655</v>
      </c>
      <c r="W28" s="264">
        <f t="shared" ca="1" si="27"/>
        <v>1.7046482026228569</v>
      </c>
      <c r="X28" s="94"/>
      <c r="Y28" s="94"/>
      <c r="Z28" s="264">
        <f t="shared" ca="1" si="28"/>
        <v>0.57784684834666655</v>
      </c>
      <c r="AA28" s="264">
        <f t="shared" ca="1" si="28"/>
        <v>1.7046482026228569</v>
      </c>
      <c r="AB28" s="113"/>
      <c r="AC28" s="95">
        <f t="shared" si="32"/>
        <v>4</v>
      </c>
      <c r="AD28" s="207" t="str">
        <f t="shared" si="29"/>
        <v>CA</v>
      </c>
      <c r="AE28" s="96">
        <v>2.2200000000000002</v>
      </c>
      <c r="AF28" s="96">
        <v>0.219</v>
      </c>
      <c r="AG28" s="97"/>
      <c r="AH28" s="209">
        <f t="shared" ca="1" si="1"/>
        <v>2.1560000000000001</v>
      </c>
      <c r="AI28" s="209">
        <f t="shared" ca="1" si="2"/>
        <v>0.27600000000000002</v>
      </c>
      <c r="AJ28" s="209"/>
      <c r="AK28" s="209">
        <f t="shared" ca="1" si="3"/>
        <v>2.363</v>
      </c>
      <c r="AL28" s="209">
        <f t="shared" ca="1" si="4"/>
        <v>0.30299999999999999</v>
      </c>
      <c r="AM28" s="209"/>
      <c r="AN28" s="209">
        <f t="shared" ca="1" si="5"/>
        <v>2.4340000000000002</v>
      </c>
      <c r="AO28" s="209">
        <f t="shared" ca="1" si="6"/>
        <v>0.312</v>
      </c>
      <c r="AP28" s="209"/>
      <c r="AQ28" s="209">
        <f t="shared" ca="1" si="7"/>
        <v>2.5070000000000001</v>
      </c>
      <c r="AR28" s="209">
        <f t="shared" ca="1" si="8"/>
        <v>0.32100000000000001</v>
      </c>
      <c r="AS28" s="98"/>
      <c r="AT28" s="89"/>
      <c r="AU28" s="89"/>
      <c r="AV28" s="89"/>
      <c r="AW28" s="89"/>
      <c r="AX28" s="100"/>
      <c r="AY28" s="101"/>
      <c r="AZ28" s="102"/>
      <c r="BA28" s="89"/>
      <c r="BB28" s="207" t="str">
        <f t="shared" si="30"/>
        <v>CA</v>
      </c>
      <c r="BC28" s="97">
        <f t="shared" ca="1" si="9"/>
        <v>2.294</v>
      </c>
      <c r="BD28" s="97">
        <f t="shared" ca="1" si="10"/>
        <v>0.29399999999999998</v>
      </c>
      <c r="BE28" s="97"/>
      <c r="BF28" s="97">
        <f t="shared" ca="1" si="11"/>
        <v>2.363</v>
      </c>
      <c r="BG28" s="97">
        <f t="shared" ca="1" si="12"/>
        <v>0.30299999999999999</v>
      </c>
      <c r="BH28" s="103"/>
      <c r="BI28" s="97">
        <f t="shared" ca="1" si="13"/>
        <v>2.4340000000000002</v>
      </c>
      <c r="BJ28" s="97">
        <f t="shared" ca="1" si="14"/>
        <v>0.312</v>
      </c>
      <c r="BK28" s="103"/>
      <c r="BL28" s="97">
        <f t="shared" ca="1" si="15"/>
        <v>2.5070000000000001</v>
      </c>
      <c r="BM28" s="97">
        <f t="shared" ca="1" si="16"/>
        <v>0.32100000000000001</v>
      </c>
      <c r="BN28" s="100"/>
      <c r="BO28" s="100"/>
      <c r="BP28" s="100"/>
      <c r="BQ28" s="100"/>
      <c r="BR28" s="100"/>
      <c r="BS28" s="100"/>
      <c r="BT28" s="100"/>
      <c r="BU28" s="100"/>
      <c r="BV28" s="97"/>
      <c r="BW28" s="207" t="str">
        <f t="shared" si="31"/>
        <v>CA</v>
      </c>
      <c r="BX28" s="105">
        <f t="shared" ca="1" si="17"/>
        <v>3.726</v>
      </c>
      <c r="BY28" s="105">
        <f t="shared" ca="1" si="18"/>
        <v>0.47499999999999998</v>
      </c>
      <c r="BZ28" s="105"/>
      <c r="CA28" s="105">
        <f t="shared" ca="1" si="19"/>
        <v>3.5680000000000001</v>
      </c>
      <c r="CB28" s="105">
        <f t="shared" ca="1" si="20"/>
        <v>0.45600000000000002</v>
      </c>
      <c r="CC28" s="105"/>
      <c r="CD28" s="105">
        <f t="shared" ca="1" si="21"/>
        <v>3.5670000000000002</v>
      </c>
      <c r="CE28" s="105">
        <f t="shared" ca="1" si="22"/>
        <v>0.45600000000000002</v>
      </c>
      <c r="CF28" s="105"/>
      <c r="CG28" s="105">
        <f t="shared" ca="1" si="23"/>
        <v>3.5670000000000002</v>
      </c>
      <c r="CH28" s="105">
        <f t="shared" ca="1" si="24"/>
        <v>0.45600000000000002</v>
      </c>
    </row>
    <row r="29" spans="1:86" x14ac:dyDescent="0.2">
      <c r="A29" s="233">
        <v>5</v>
      </c>
      <c r="B29" s="233" t="s">
        <v>84</v>
      </c>
      <c r="C29" s="233" t="s">
        <v>85</v>
      </c>
      <c r="D29" s="233">
        <v>5</v>
      </c>
      <c r="E29" s="233">
        <v>1.1000000000000001</v>
      </c>
      <c r="F29" s="233" t="s">
        <v>33</v>
      </c>
      <c r="G29" s="233" t="s">
        <v>386</v>
      </c>
      <c r="H29" s="91">
        <f t="shared" si="25"/>
        <v>5</v>
      </c>
      <c r="I29" s="90"/>
      <c r="J29" s="240"/>
      <c r="K29" s="240"/>
      <c r="L29" s="97"/>
      <c r="M29" s="302">
        <v>0.08</v>
      </c>
      <c r="N29" s="264">
        <f t="shared" ca="1" si="0"/>
        <v>0.65737973172037034</v>
      </c>
      <c r="O29" s="264">
        <f t="shared" ca="1" si="0"/>
        <v>1.3147594634416666</v>
      </c>
      <c r="P29" s="208"/>
      <c r="Q29" s="208"/>
      <c r="R29" s="264">
        <f t="shared" ca="1" si="26"/>
        <v>0.71566876306944438</v>
      </c>
      <c r="S29" s="264">
        <f t="shared" ca="1" si="26"/>
        <v>1.4313375261398147</v>
      </c>
      <c r="T29" s="94"/>
      <c r="U29" s="208"/>
      <c r="V29" s="264">
        <f t="shared" ca="1" si="27"/>
        <v>0.71566876306944438</v>
      </c>
      <c r="W29" s="264">
        <f t="shared" ca="1" si="27"/>
        <v>1.4313375261398147</v>
      </c>
      <c r="X29" s="94"/>
      <c r="Y29" s="94"/>
      <c r="Z29" s="264">
        <f t="shared" ca="1" si="28"/>
        <v>0.71566876306944438</v>
      </c>
      <c r="AA29" s="264">
        <f t="shared" ca="1" si="28"/>
        <v>1.4313375261398147</v>
      </c>
      <c r="AB29" s="97"/>
      <c r="AC29" s="95">
        <f t="shared" si="32"/>
        <v>5</v>
      </c>
      <c r="AD29" s="207" t="str">
        <f t="shared" si="29"/>
        <v>CH</v>
      </c>
      <c r="AE29" s="96">
        <v>2.2269999999999999</v>
      </c>
      <c r="AF29" s="96">
        <v>0.28499999999999998</v>
      </c>
      <c r="AG29" s="97"/>
      <c r="AH29" s="209">
        <f t="shared" ca="1" si="1"/>
        <v>2.294</v>
      </c>
      <c r="AI29" s="209">
        <f t="shared" ca="1" si="2"/>
        <v>0.29399999999999998</v>
      </c>
      <c r="AJ29" s="209"/>
      <c r="AK29" s="209">
        <f t="shared" ca="1" si="3"/>
        <v>2.363</v>
      </c>
      <c r="AL29" s="209">
        <f t="shared" ca="1" si="4"/>
        <v>0.30299999999999999</v>
      </c>
      <c r="AM29" s="209"/>
      <c r="AN29" s="209">
        <f t="shared" ca="1" si="5"/>
        <v>2.4340000000000002</v>
      </c>
      <c r="AO29" s="209">
        <f t="shared" ca="1" si="6"/>
        <v>0.312</v>
      </c>
      <c r="AP29" s="209"/>
      <c r="AQ29" s="209">
        <f t="shared" ca="1" si="7"/>
        <v>2.5070000000000001</v>
      </c>
      <c r="AR29" s="209">
        <f t="shared" ca="1" si="8"/>
        <v>0.32100000000000001</v>
      </c>
      <c r="AS29" s="98"/>
      <c r="AT29" s="100"/>
      <c r="AU29" s="100"/>
      <c r="AV29" s="101"/>
      <c r="AW29" s="100"/>
      <c r="AX29" s="100"/>
      <c r="AY29" s="101"/>
      <c r="AZ29" s="102"/>
      <c r="BA29" s="89"/>
      <c r="BB29" s="207" t="str">
        <f t="shared" si="30"/>
        <v>CH</v>
      </c>
      <c r="BC29" s="97">
        <f t="shared" ca="1" si="9"/>
        <v>2.294</v>
      </c>
      <c r="BD29" s="97">
        <f t="shared" ca="1" si="10"/>
        <v>0.29399999999999998</v>
      </c>
      <c r="BE29" s="97"/>
      <c r="BF29" s="97">
        <f t="shared" ca="1" si="11"/>
        <v>2.363</v>
      </c>
      <c r="BG29" s="97">
        <f t="shared" ca="1" si="12"/>
        <v>0.30299999999999999</v>
      </c>
      <c r="BH29" s="103"/>
      <c r="BI29" s="97">
        <f t="shared" ca="1" si="13"/>
        <v>2.4340000000000002</v>
      </c>
      <c r="BJ29" s="97">
        <f t="shared" ca="1" si="14"/>
        <v>0.312</v>
      </c>
      <c r="BK29" s="103"/>
      <c r="BL29" s="97">
        <f t="shared" ca="1" si="15"/>
        <v>2.5070000000000001</v>
      </c>
      <c r="BM29" s="97">
        <f t="shared" ca="1" si="16"/>
        <v>0.32100000000000001</v>
      </c>
      <c r="BN29" s="100"/>
      <c r="BO29" s="100"/>
      <c r="BP29" s="100"/>
      <c r="BQ29" s="100"/>
      <c r="BR29" s="100"/>
      <c r="BS29" s="100"/>
      <c r="BT29" s="100"/>
      <c r="BU29" s="100"/>
      <c r="BV29" s="97"/>
      <c r="BW29" s="207" t="str">
        <f t="shared" si="31"/>
        <v>CH</v>
      </c>
      <c r="BX29" s="105">
        <f t="shared" ca="1" si="17"/>
        <v>3.1539999999999999</v>
      </c>
      <c r="BY29" s="105">
        <f t="shared" ca="1" si="18"/>
        <v>0.40200000000000002</v>
      </c>
      <c r="BZ29" s="105"/>
      <c r="CA29" s="105">
        <f t="shared" ca="1" si="19"/>
        <v>3.431</v>
      </c>
      <c r="CB29" s="105">
        <f t="shared" ca="1" si="20"/>
        <v>0.438</v>
      </c>
      <c r="CC29" s="105"/>
      <c r="CD29" s="105">
        <f t="shared" ca="1" si="21"/>
        <v>3.43</v>
      </c>
      <c r="CE29" s="105">
        <f t="shared" ca="1" si="22"/>
        <v>0.438</v>
      </c>
      <c r="CF29" s="105"/>
      <c r="CG29" s="105">
        <f t="shared" ca="1" si="23"/>
        <v>3.43</v>
      </c>
      <c r="CH29" s="105">
        <f t="shared" ca="1" si="24"/>
        <v>0.438</v>
      </c>
    </row>
    <row r="30" spans="1:86" x14ac:dyDescent="0.2">
      <c r="A30" s="233">
        <v>6</v>
      </c>
      <c r="B30" s="233" t="s">
        <v>86</v>
      </c>
      <c r="C30" s="233" t="s">
        <v>87</v>
      </c>
      <c r="D30" s="233">
        <v>6</v>
      </c>
      <c r="E30" s="233">
        <v>1.1000000000000001</v>
      </c>
      <c r="F30" s="233" t="s">
        <v>33</v>
      </c>
      <c r="G30" s="233" t="s">
        <v>386</v>
      </c>
      <c r="H30" s="91">
        <f t="shared" si="25"/>
        <v>6</v>
      </c>
      <c r="I30" s="90"/>
      <c r="J30" s="240"/>
      <c r="K30" s="240"/>
      <c r="L30" s="97"/>
      <c r="M30" s="302">
        <v>0</v>
      </c>
      <c r="N30" s="264">
        <f t="shared" ca="1" si="0"/>
        <v>0.51180565033400005</v>
      </c>
      <c r="O30" s="264">
        <f t="shared" ca="1" si="0"/>
        <v>1.2368636549750001</v>
      </c>
      <c r="P30" s="208"/>
      <c r="Q30" s="208"/>
      <c r="R30" s="264">
        <f t="shared" ca="1" si="26"/>
        <v>0.47449069288099999</v>
      </c>
      <c r="S30" s="264">
        <f t="shared" ca="1" si="26"/>
        <v>1.14668584113</v>
      </c>
      <c r="T30" s="94"/>
      <c r="U30" s="208"/>
      <c r="V30" s="264">
        <f t="shared" ca="1" si="27"/>
        <v>0.47449069288099999</v>
      </c>
      <c r="W30" s="264">
        <f t="shared" ca="1" si="27"/>
        <v>1.14668584113</v>
      </c>
      <c r="X30" s="94"/>
      <c r="Y30" s="94"/>
      <c r="Z30" s="264">
        <f t="shared" ca="1" si="28"/>
        <v>0.47449069288099999</v>
      </c>
      <c r="AA30" s="264">
        <f t="shared" ca="1" si="28"/>
        <v>1.14668584113</v>
      </c>
      <c r="AB30" s="97"/>
      <c r="AC30" s="95">
        <f t="shared" si="32"/>
        <v>6</v>
      </c>
      <c r="AD30" s="207" t="str">
        <f t="shared" si="29"/>
        <v>DE</v>
      </c>
      <c r="AE30" s="96">
        <v>2.2269999999999999</v>
      </c>
      <c r="AF30" s="96">
        <v>0.28499999999999998</v>
      </c>
      <c r="AG30" s="97"/>
      <c r="AH30" s="209">
        <f t="shared" ca="1" si="1"/>
        <v>2.294</v>
      </c>
      <c r="AI30" s="209">
        <f t="shared" ca="1" si="2"/>
        <v>0.29399999999999998</v>
      </c>
      <c r="AJ30" s="209"/>
      <c r="AK30" s="209">
        <f t="shared" ca="1" si="3"/>
        <v>2.363</v>
      </c>
      <c r="AL30" s="209">
        <f t="shared" ca="1" si="4"/>
        <v>0.30299999999999999</v>
      </c>
      <c r="AM30" s="209"/>
      <c r="AN30" s="209">
        <f t="shared" ca="1" si="5"/>
        <v>2.4340000000000002</v>
      </c>
      <c r="AO30" s="209">
        <f t="shared" ca="1" si="6"/>
        <v>0.312</v>
      </c>
      <c r="AP30" s="209"/>
      <c r="AQ30" s="209">
        <f t="shared" ca="1" si="7"/>
        <v>2.5070000000000001</v>
      </c>
      <c r="AR30" s="209">
        <f t="shared" ca="1" si="8"/>
        <v>0.32100000000000001</v>
      </c>
      <c r="AS30" s="98"/>
      <c r="AT30" s="100"/>
      <c r="AU30" s="100"/>
      <c r="AV30" s="101"/>
      <c r="AW30" s="100"/>
      <c r="AX30" s="100"/>
      <c r="AY30" s="101"/>
      <c r="AZ30" s="102"/>
      <c r="BA30" s="89"/>
      <c r="BB30" s="207" t="str">
        <f t="shared" si="30"/>
        <v>DE</v>
      </c>
      <c r="BC30" s="97">
        <f t="shared" ca="1" si="9"/>
        <v>2.294</v>
      </c>
      <c r="BD30" s="97">
        <f t="shared" ca="1" si="10"/>
        <v>0.29399999999999998</v>
      </c>
      <c r="BE30" s="97"/>
      <c r="BF30" s="97">
        <f t="shared" ca="1" si="11"/>
        <v>2.363</v>
      </c>
      <c r="BG30" s="97">
        <f t="shared" ca="1" si="12"/>
        <v>0.30299999999999999</v>
      </c>
      <c r="BH30" s="103"/>
      <c r="BI30" s="97">
        <f t="shared" ca="1" si="13"/>
        <v>2.4340000000000002</v>
      </c>
      <c r="BJ30" s="97">
        <f t="shared" ca="1" si="14"/>
        <v>0.312</v>
      </c>
      <c r="BK30" s="103"/>
      <c r="BL30" s="97">
        <f t="shared" ca="1" si="15"/>
        <v>2.5070000000000001</v>
      </c>
      <c r="BM30" s="97">
        <f t="shared" ca="1" si="16"/>
        <v>0.32100000000000001</v>
      </c>
      <c r="BN30" s="100"/>
      <c r="BO30" s="100"/>
      <c r="BP30" s="100"/>
      <c r="BQ30" s="100"/>
      <c r="BR30" s="100"/>
      <c r="BS30" s="100"/>
      <c r="BT30" s="100"/>
      <c r="BU30" s="100"/>
      <c r="BV30" s="97"/>
      <c r="BW30" s="207" t="str">
        <f t="shared" si="31"/>
        <v>DE</v>
      </c>
      <c r="BX30" s="105">
        <f t="shared" ca="1" si="17"/>
        <v>2.766</v>
      </c>
      <c r="BY30" s="105">
        <f t="shared" ca="1" si="18"/>
        <v>0.35299999999999998</v>
      </c>
      <c r="BZ30" s="105"/>
      <c r="CA30" s="105">
        <f t="shared" ca="1" si="19"/>
        <v>2.5619999999999998</v>
      </c>
      <c r="CB30" s="105">
        <f t="shared" ca="1" si="20"/>
        <v>0.32700000000000001</v>
      </c>
      <c r="CC30" s="105"/>
      <c r="CD30" s="105">
        <f t="shared" ca="1" si="21"/>
        <v>2.5609999999999999</v>
      </c>
      <c r="CE30" s="105">
        <f t="shared" ca="1" si="22"/>
        <v>0.32700000000000001</v>
      </c>
      <c r="CF30" s="105"/>
      <c r="CG30" s="105">
        <f t="shared" ca="1" si="23"/>
        <v>2.5609999999999999</v>
      </c>
      <c r="CH30" s="105">
        <f t="shared" ca="1" si="24"/>
        <v>0.32700000000000001</v>
      </c>
    </row>
    <row r="31" spans="1:86" x14ac:dyDescent="0.2">
      <c r="A31" s="233">
        <v>7</v>
      </c>
      <c r="B31" s="233" t="s">
        <v>88</v>
      </c>
      <c r="C31" s="233" t="s">
        <v>89</v>
      </c>
      <c r="D31" s="233">
        <v>7</v>
      </c>
      <c r="E31" s="233">
        <v>1.1000000000000001</v>
      </c>
      <c r="F31" s="233" t="s">
        <v>33</v>
      </c>
      <c r="G31" s="233" t="s">
        <v>386</v>
      </c>
      <c r="H31" s="91">
        <f t="shared" si="25"/>
        <v>7</v>
      </c>
      <c r="I31" s="90"/>
      <c r="J31" s="240"/>
      <c r="K31" s="240"/>
      <c r="L31" s="97"/>
      <c r="M31" s="302">
        <v>0</v>
      </c>
      <c r="N31" s="264">
        <f t="shared" ca="1" si="0"/>
        <v>1.03131886202</v>
      </c>
      <c r="O31" s="264">
        <f t="shared" ca="1" si="0"/>
        <v>3.2085475707279998</v>
      </c>
      <c r="P31" s="208"/>
      <c r="Q31" s="208"/>
      <c r="R31" s="264">
        <f t="shared" ca="1" si="26"/>
        <v>0.99244016556299997</v>
      </c>
      <c r="S31" s="264">
        <f t="shared" ca="1" si="26"/>
        <v>3.087591626195</v>
      </c>
      <c r="T31" s="94"/>
      <c r="U31" s="208"/>
      <c r="V31" s="264">
        <f t="shared" ca="1" si="27"/>
        <v>0.99244016556299997</v>
      </c>
      <c r="W31" s="264">
        <f t="shared" ca="1" si="27"/>
        <v>3.087591626195</v>
      </c>
      <c r="X31" s="94"/>
      <c r="Y31" s="94"/>
      <c r="Z31" s="264">
        <f t="shared" ca="1" si="28"/>
        <v>0.99244016556299997</v>
      </c>
      <c r="AA31" s="264">
        <f t="shared" ca="1" si="28"/>
        <v>3.087591626195</v>
      </c>
      <c r="AB31" s="97"/>
      <c r="AC31" s="95">
        <f t="shared" si="32"/>
        <v>7</v>
      </c>
      <c r="AD31" s="207" t="str">
        <f t="shared" si="29"/>
        <v>DK</v>
      </c>
      <c r="AE31" s="96">
        <v>2.2269999999999999</v>
      </c>
      <c r="AF31" s="96">
        <v>0.28499999999999998</v>
      </c>
      <c r="AG31" s="97"/>
      <c r="AH31" s="209">
        <f t="shared" ca="1" si="1"/>
        <v>2.294</v>
      </c>
      <c r="AI31" s="209">
        <f t="shared" ca="1" si="2"/>
        <v>0.29399999999999998</v>
      </c>
      <c r="AJ31" s="209"/>
      <c r="AK31" s="209">
        <f t="shared" ca="1" si="3"/>
        <v>2.363</v>
      </c>
      <c r="AL31" s="209">
        <f t="shared" ca="1" si="4"/>
        <v>0.30299999999999999</v>
      </c>
      <c r="AM31" s="209"/>
      <c r="AN31" s="209">
        <f t="shared" ca="1" si="5"/>
        <v>2.4340000000000002</v>
      </c>
      <c r="AO31" s="209">
        <f t="shared" ca="1" si="6"/>
        <v>0.312</v>
      </c>
      <c r="AP31" s="209"/>
      <c r="AQ31" s="209">
        <f t="shared" ca="1" si="7"/>
        <v>2.5070000000000001</v>
      </c>
      <c r="AR31" s="209">
        <f t="shared" ca="1" si="8"/>
        <v>0.32100000000000001</v>
      </c>
      <c r="AS31" s="98"/>
      <c r="AT31" s="89"/>
      <c r="AU31" s="100"/>
      <c r="AV31" s="89"/>
      <c r="AW31" s="113"/>
      <c r="AX31" s="113"/>
      <c r="AY31" s="101"/>
      <c r="AZ31" s="102"/>
      <c r="BA31" s="89"/>
      <c r="BB31" s="207" t="str">
        <f t="shared" si="30"/>
        <v>DK</v>
      </c>
      <c r="BC31" s="97">
        <f t="shared" ca="1" si="9"/>
        <v>2.294</v>
      </c>
      <c r="BD31" s="97">
        <f t="shared" ca="1" si="10"/>
        <v>0.29399999999999998</v>
      </c>
      <c r="BE31" s="97"/>
      <c r="BF31" s="97">
        <f t="shared" ca="1" si="11"/>
        <v>2.363</v>
      </c>
      <c r="BG31" s="97">
        <f t="shared" ca="1" si="12"/>
        <v>0.30299999999999999</v>
      </c>
      <c r="BH31" s="103"/>
      <c r="BI31" s="97">
        <f t="shared" ca="1" si="13"/>
        <v>2.4340000000000002</v>
      </c>
      <c r="BJ31" s="97">
        <f t="shared" ca="1" si="14"/>
        <v>0.312</v>
      </c>
      <c r="BK31" s="103"/>
      <c r="BL31" s="97">
        <f t="shared" ca="1" si="15"/>
        <v>2.5070000000000001</v>
      </c>
      <c r="BM31" s="97">
        <f t="shared" ca="1" si="16"/>
        <v>0.32100000000000001</v>
      </c>
      <c r="BN31" s="100"/>
      <c r="BO31" s="100"/>
      <c r="BP31" s="100"/>
      <c r="BQ31" s="100"/>
      <c r="BR31" s="100"/>
      <c r="BS31" s="100"/>
      <c r="BT31" s="100"/>
      <c r="BU31" s="100"/>
      <c r="BV31" s="97"/>
      <c r="BW31" s="207" t="str">
        <f t="shared" si="31"/>
        <v>DK</v>
      </c>
      <c r="BX31" s="105">
        <f t="shared" ca="1" si="17"/>
        <v>6.6150000000000002</v>
      </c>
      <c r="BY31" s="105">
        <f t="shared" ca="1" si="18"/>
        <v>0.84399999999999997</v>
      </c>
      <c r="BZ31" s="105"/>
      <c r="CA31" s="105">
        <f t="shared" ca="1" si="19"/>
        <v>6.3609999999999998</v>
      </c>
      <c r="CB31" s="105">
        <f t="shared" ca="1" si="20"/>
        <v>0.81299999999999994</v>
      </c>
      <c r="CC31" s="105"/>
      <c r="CD31" s="105">
        <f t="shared" ca="1" si="21"/>
        <v>6.359</v>
      </c>
      <c r="CE31" s="105">
        <f t="shared" ca="1" si="22"/>
        <v>0.81299999999999994</v>
      </c>
      <c r="CF31" s="105"/>
      <c r="CG31" s="105">
        <f t="shared" ca="1" si="23"/>
        <v>6.359</v>
      </c>
      <c r="CH31" s="105">
        <f t="shared" ca="1" si="24"/>
        <v>0.81299999999999994</v>
      </c>
    </row>
    <row r="32" spans="1:86" x14ac:dyDescent="0.2">
      <c r="A32" s="233">
        <v>8</v>
      </c>
      <c r="B32" s="233" t="s">
        <v>90</v>
      </c>
      <c r="C32" s="233" t="s">
        <v>91</v>
      </c>
      <c r="D32" s="233">
        <v>8</v>
      </c>
      <c r="E32" s="233">
        <v>1.1000000000000001</v>
      </c>
      <c r="F32" s="233" t="s">
        <v>33</v>
      </c>
      <c r="G32" s="233" t="s">
        <v>386</v>
      </c>
      <c r="H32" s="91">
        <f t="shared" si="25"/>
        <v>8</v>
      </c>
      <c r="I32" s="90"/>
      <c r="J32" s="240"/>
      <c r="K32" s="240"/>
      <c r="L32" s="97"/>
      <c r="M32" s="302">
        <v>0</v>
      </c>
      <c r="N32" s="264">
        <f t="shared" ca="1" si="0"/>
        <v>0.31561348437300002</v>
      </c>
      <c r="O32" s="264">
        <f t="shared" ca="1" si="0"/>
        <v>1.7060188344480001</v>
      </c>
      <c r="P32" s="208"/>
      <c r="Q32" s="208"/>
      <c r="R32" s="264">
        <f t="shared" ca="1" si="26"/>
        <v>0.304306697701</v>
      </c>
      <c r="S32" s="264">
        <f t="shared" ca="1" si="26"/>
        <v>1.6449010686550001</v>
      </c>
      <c r="T32" s="94"/>
      <c r="U32" s="208"/>
      <c r="V32" s="264">
        <f t="shared" ca="1" si="27"/>
        <v>0.304306697701</v>
      </c>
      <c r="W32" s="264">
        <f t="shared" ca="1" si="27"/>
        <v>1.6449010686550001</v>
      </c>
      <c r="X32" s="94"/>
      <c r="Y32" s="94"/>
      <c r="Z32" s="264">
        <f t="shared" ca="1" si="28"/>
        <v>0.304306697701</v>
      </c>
      <c r="AA32" s="264">
        <f t="shared" ca="1" si="28"/>
        <v>1.6449010686550001</v>
      </c>
      <c r="AB32" s="97"/>
      <c r="AC32" s="95">
        <f t="shared" si="32"/>
        <v>8</v>
      </c>
      <c r="AD32" s="207" t="str">
        <f t="shared" si="29"/>
        <v>ES</v>
      </c>
      <c r="AE32" s="96">
        <v>1.792</v>
      </c>
      <c r="AF32" s="96">
        <v>0.17699999999999999</v>
      </c>
      <c r="AG32" s="97"/>
      <c r="AH32" s="209">
        <f t="shared" ca="1" si="1"/>
        <v>1.7410000000000001</v>
      </c>
      <c r="AI32" s="209">
        <f t="shared" ca="1" si="2"/>
        <v>0.223</v>
      </c>
      <c r="AJ32" s="209"/>
      <c r="AK32" s="209">
        <f t="shared" ca="1" si="3"/>
        <v>1.966</v>
      </c>
      <c r="AL32" s="209">
        <f t="shared" ca="1" si="4"/>
        <v>0.252</v>
      </c>
      <c r="AM32" s="209"/>
      <c r="AN32" s="209">
        <f t="shared" ca="1" si="5"/>
        <v>2.222</v>
      </c>
      <c r="AO32" s="209">
        <f t="shared" ca="1" si="6"/>
        <v>0.28499999999999998</v>
      </c>
      <c r="AP32" s="209"/>
      <c r="AQ32" s="209">
        <f t="shared" ca="1" si="7"/>
        <v>2.5070000000000001</v>
      </c>
      <c r="AR32" s="209">
        <f t="shared" ca="1" si="8"/>
        <v>0.32100000000000001</v>
      </c>
      <c r="AS32" s="98"/>
      <c r="AT32" s="89"/>
      <c r="AU32" s="89"/>
      <c r="AV32" s="89"/>
      <c r="AW32" s="113"/>
      <c r="AX32" s="113"/>
      <c r="AY32" s="101"/>
      <c r="AZ32" s="102"/>
      <c r="BA32" s="89"/>
      <c r="BB32" s="207" t="str">
        <f t="shared" si="30"/>
        <v>ES</v>
      </c>
      <c r="BC32" s="97">
        <f t="shared" ca="1" si="9"/>
        <v>2.294</v>
      </c>
      <c r="BD32" s="97">
        <f t="shared" ca="1" si="10"/>
        <v>0.29399999999999998</v>
      </c>
      <c r="BE32" s="97"/>
      <c r="BF32" s="97">
        <f t="shared" ca="1" si="11"/>
        <v>2.363</v>
      </c>
      <c r="BG32" s="97">
        <f t="shared" ca="1" si="12"/>
        <v>0.30299999999999999</v>
      </c>
      <c r="BH32" s="103"/>
      <c r="BI32" s="97">
        <f t="shared" ca="1" si="13"/>
        <v>2.4340000000000002</v>
      </c>
      <c r="BJ32" s="97">
        <f t="shared" ca="1" si="14"/>
        <v>0.312</v>
      </c>
      <c r="BK32" s="103"/>
      <c r="BL32" s="97">
        <f t="shared" ca="1" si="15"/>
        <v>2.5070000000000001</v>
      </c>
      <c r="BM32" s="97">
        <f t="shared" ca="1" si="16"/>
        <v>0.32100000000000001</v>
      </c>
      <c r="BN32" s="100"/>
      <c r="BO32" s="100"/>
      <c r="BP32" s="100"/>
      <c r="BQ32" s="100"/>
      <c r="BR32" s="100"/>
      <c r="BS32" s="100"/>
      <c r="BT32" s="100"/>
      <c r="BU32" s="100"/>
      <c r="BV32" s="97"/>
      <c r="BW32" s="207" t="str">
        <f t="shared" si="31"/>
        <v>ES</v>
      </c>
      <c r="BX32" s="105">
        <f t="shared" ca="1" si="17"/>
        <v>3.0779999999999998</v>
      </c>
      <c r="BY32" s="105">
        <f t="shared" ca="1" si="18"/>
        <v>0.39300000000000002</v>
      </c>
      <c r="BZ32" s="105"/>
      <c r="CA32" s="105">
        <f t="shared" ca="1" si="19"/>
        <v>2.9649999999999999</v>
      </c>
      <c r="CB32" s="105">
        <f t="shared" ca="1" si="20"/>
        <v>0.379</v>
      </c>
      <c r="CC32" s="105"/>
      <c r="CD32" s="105">
        <f t="shared" ca="1" si="21"/>
        <v>2.964</v>
      </c>
      <c r="CE32" s="105">
        <f t="shared" ca="1" si="22"/>
        <v>0.379</v>
      </c>
      <c r="CF32" s="105"/>
      <c r="CG32" s="105">
        <f t="shared" ca="1" si="23"/>
        <v>2.964</v>
      </c>
      <c r="CH32" s="105">
        <f t="shared" ca="1" si="24"/>
        <v>0.379</v>
      </c>
    </row>
    <row r="33" spans="1:86" x14ac:dyDescent="0.2">
      <c r="A33" s="233">
        <v>9</v>
      </c>
      <c r="B33" s="233" t="s">
        <v>92</v>
      </c>
      <c r="C33" s="233" t="s">
        <v>93</v>
      </c>
      <c r="D33" s="233">
        <v>9</v>
      </c>
      <c r="E33" s="233">
        <v>1.1000000000000001</v>
      </c>
      <c r="F33" s="233" t="s">
        <v>33</v>
      </c>
      <c r="G33" s="233" t="s">
        <v>386</v>
      </c>
      <c r="H33" s="91">
        <f t="shared" si="25"/>
        <v>9</v>
      </c>
      <c r="I33" s="90"/>
      <c r="J33" s="240"/>
      <c r="K33" s="240"/>
      <c r="L33" s="97"/>
      <c r="M33" s="302">
        <v>0</v>
      </c>
      <c r="N33" s="264">
        <f t="shared" ca="1" si="0"/>
        <v>0.85300941722400003</v>
      </c>
      <c r="O33" s="264">
        <f t="shared" ca="1" si="0"/>
        <v>1.7060188344480001</v>
      </c>
      <c r="P33" s="208"/>
      <c r="Q33" s="208"/>
      <c r="R33" s="264">
        <f t="shared" ca="1" si="26"/>
        <v>0.82245053432699999</v>
      </c>
      <c r="S33" s="264">
        <f t="shared" ca="1" si="26"/>
        <v>1.6449010686550001</v>
      </c>
      <c r="T33" s="94"/>
      <c r="U33" s="208"/>
      <c r="V33" s="264">
        <f t="shared" ca="1" si="27"/>
        <v>0.82245053432699999</v>
      </c>
      <c r="W33" s="264">
        <f t="shared" ca="1" si="27"/>
        <v>1.6449010686550001</v>
      </c>
      <c r="X33" s="94"/>
      <c r="Y33" s="94"/>
      <c r="Z33" s="264">
        <f t="shared" ca="1" si="28"/>
        <v>0.82245053432699999</v>
      </c>
      <c r="AA33" s="264">
        <f t="shared" ca="1" si="28"/>
        <v>1.6449010686550001</v>
      </c>
      <c r="AB33" s="97"/>
      <c r="AC33" s="95">
        <f t="shared" si="32"/>
        <v>9</v>
      </c>
      <c r="AD33" s="207" t="str">
        <f t="shared" si="29"/>
        <v>FI</v>
      </c>
      <c r="AE33" s="96">
        <v>2.2269999999999999</v>
      </c>
      <c r="AF33" s="96">
        <v>0.28499999999999998</v>
      </c>
      <c r="AG33" s="97"/>
      <c r="AH33" s="209">
        <f t="shared" ca="1" si="1"/>
        <v>2.294</v>
      </c>
      <c r="AI33" s="209">
        <f t="shared" ca="1" si="2"/>
        <v>0.29399999999999998</v>
      </c>
      <c r="AJ33" s="209"/>
      <c r="AK33" s="209">
        <f t="shared" ca="1" si="3"/>
        <v>2.363</v>
      </c>
      <c r="AL33" s="209">
        <f t="shared" ca="1" si="4"/>
        <v>0.30299999999999999</v>
      </c>
      <c r="AM33" s="209"/>
      <c r="AN33" s="209">
        <f t="shared" ca="1" si="5"/>
        <v>2.4340000000000002</v>
      </c>
      <c r="AO33" s="209">
        <f t="shared" ca="1" si="6"/>
        <v>0.312</v>
      </c>
      <c r="AP33" s="209"/>
      <c r="AQ33" s="209">
        <f t="shared" ca="1" si="7"/>
        <v>2.5070000000000001</v>
      </c>
      <c r="AR33" s="209">
        <f t="shared" ca="1" si="8"/>
        <v>0.32100000000000001</v>
      </c>
      <c r="AS33" s="98"/>
      <c r="AT33" s="89"/>
      <c r="AU33" s="89"/>
      <c r="AV33" s="89"/>
      <c r="AW33" s="113"/>
      <c r="AX33" s="113"/>
      <c r="AY33" s="101"/>
      <c r="AZ33" s="102"/>
      <c r="BA33" s="89"/>
      <c r="BB33" s="207" t="str">
        <f t="shared" si="30"/>
        <v>FI</v>
      </c>
      <c r="BC33" s="97">
        <f t="shared" ca="1" si="9"/>
        <v>2.294</v>
      </c>
      <c r="BD33" s="97">
        <f t="shared" ca="1" si="10"/>
        <v>0.29399999999999998</v>
      </c>
      <c r="BE33" s="97"/>
      <c r="BF33" s="97">
        <f t="shared" ca="1" si="11"/>
        <v>2.363</v>
      </c>
      <c r="BG33" s="97">
        <f t="shared" ca="1" si="12"/>
        <v>0.30299999999999999</v>
      </c>
      <c r="BH33" s="103"/>
      <c r="BI33" s="97">
        <f t="shared" ca="1" si="13"/>
        <v>2.4340000000000002</v>
      </c>
      <c r="BJ33" s="97">
        <f t="shared" ca="1" si="14"/>
        <v>0.312</v>
      </c>
      <c r="BK33" s="103"/>
      <c r="BL33" s="97">
        <f t="shared" ca="1" si="15"/>
        <v>2.5070000000000001</v>
      </c>
      <c r="BM33" s="97">
        <f t="shared" ca="1" si="16"/>
        <v>0.32100000000000001</v>
      </c>
      <c r="BN33" s="100"/>
      <c r="BO33" s="100"/>
      <c r="BP33" s="100"/>
      <c r="BQ33" s="100"/>
      <c r="BR33" s="100"/>
      <c r="BS33" s="100"/>
      <c r="BT33" s="100"/>
      <c r="BU33" s="100"/>
      <c r="BV33" s="97"/>
      <c r="BW33" s="207" t="str">
        <f t="shared" si="31"/>
        <v>FI</v>
      </c>
      <c r="BX33" s="105">
        <f t="shared" ca="1" si="17"/>
        <v>4.0919999999999996</v>
      </c>
      <c r="BY33" s="105">
        <f t="shared" ca="1" si="18"/>
        <v>0.52200000000000002</v>
      </c>
      <c r="BZ33" s="105"/>
      <c r="CA33" s="105">
        <f t="shared" ca="1" si="19"/>
        <v>3.9430000000000001</v>
      </c>
      <c r="CB33" s="105">
        <f t="shared" ca="1" si="20"/>
        <v>0.504</v>
      </c>
      <c r="CC33" s="105"/>
      <c r="CD33" s="105">
        <f t="shared" ca="1" si="21"/>
        <v>3.9420000000000002</v>
      </c>
      <c r="CE33" s="105">
        <f t="shared" ca="1" si="22"/>
        <v>0.504</v>
      </c>
      <c r="CF33" s="105"/>
      <c r="CG33" s="105">
        <f t="shared" ca="1" si="23"/>
        <v>3.9420000000000002</v>
      </c>
      <c r="CH33" s="105">
        <f t="shared" ca="1" si="24"/>
        <v>0.504</v>
      </c>
    </row>
    <row r="34" spans="1:86" x14ac:dyDescent="0.2">
      <c r="A34" s="233">
        <v>10</v>
      </c>
      <c r="B34" s="233" t="s">
        <v>462</v>
      </c>
      <c r="C34" s="233" t="s">
        <v>482</v>
      </c>
      <c r="D34" s="233">
        <v>11</v>
      </c>
      <c r="E34" s="233">
        <v>1.1000000000000001</v>
      </c>
      <c r="F34" s="233" t="s">
        <v>33</v>
      </c>
      <c r="G34" s="233" t="s">
        <v>386</v>
      </c>
      <c r="H34" s="91">
        <f t="shared" si="25"/>
        <v>10</v>
      </c>
      <c r="I34" s="90"/>
      <c r="J34" s="240"/>
      <c r="K34" s="240"/>
      <c r="L34" s="97"/>
      <c r="M34" s="302">
        <v>0</v>
      </c>
      <c r="N34" s="264">
        <f t="shared" ca="1" si="0"/>
        <v>0.63025041567899998</v>
      </c>
      <c r="O34" s="264">
        <f t="shared" ca="1" si="0"/>
        <v>1.6042737853639999</v>
      </c>
      <c r="P34" s="208"/>
      <c r="Q34" s="208"/>
      <c r="R34" s="264">
        <f t="shared" ca="1" si="26"/>
        <v>0.60649121228799996</v>
      </c>
      <c r="S34" s="264">
        <f t="shared" ca="1" si="26"/>
        <v>1.5437958130980001</v>
      </c>
      <c r="T34" s="94"/>
      <c r="U34" s="208"/>
      <c r="V34" s="264">
        <f t="shared" ca="1" si="27"/>
        <v>0.60649121228799996</v>
      </c>
      <c r="W34" s="264">
        <f t="shared" ca="1" si="27"/>
        <v>1.5437958130980001</v>
      </c>
      <c r="X34" s="94"/>
      <c r="Y34" s="94"/>
      <c r="Z34" s="264">
        <f t="shared" ca="1" si="28"/>
        <v>0.60649121228799996</v>
      </c>
      <c r="AA34" s="264">
        <f t="shared" ca="1" si="28"/>
        <v>1.5437958130980001</v>
      </c>
      <c r="AB34" s="97"/>
      <c r="AC34" s="95">
        <f t="shared" si="32"/>
        <v>10</v>
      </c>
      <c r="AD34" s="207" t="str">
        <f t="shared" si="29"/>
        <v>FO</v>
      </c>
      <c r="AE34" s="92">
        <v>2.2269999999999999</v>
      </c>
      <c r="AF34" s="92">
        <v>0.28499999999999998</v>
      </c>
      <c r="AG34" s="97"/>
      <c r="AH34" s="209">
        <f t="shared" ca="1" si="1"/>
        <v>2.294</v>
      </c>
      <c r="AI34" s="209">
        <f t="shared" ca="1" si="2"/>
        <v>0.29399999999999998</v>
      </c>
      <c r="AJ34" s="209"/>
      <c r="AK34" s="209">
        <f t="shared" ca="1" si="3"/>
        <v>2.363</v>
      </c>
      <c r="AL34" s="209">
        <f t="shared" ca="1" si="4"/>
        <v>0.30299999999999999</v>
      </c>
      <c r="AM34" s="209"/>
      <c r="AN34" s="209">
        <f t="shared" ca="1" si="5"/>
        <v>2.4340000000000002</v>
      </c>
      <c r="AO34" s="209">
        <f t="shared" ca="1" si="6"/>
        <v>0.312</v>
      </c>
      <c r="AP34" s="209"/>
      <c r="AQ34" s="209">
        <f t="shared" ca="1" si="7"/>
        <v>2.5070000000000001</v>
      </c>
      <c r="AR34" s="209">
        <f t="shared" ca="1" si="8"/>
        <v>0.32100000000000001</v>
      </c>
      <c r="AS34" s="98"/>
      <c r="AT34" s="89"/>
      <c r="AU34" s="89"/>
      <c r="AV34" s="89"/>
      <c r="AW34" s="113"/>
      <c r="AX34" s="113"/>
      <c r="AY34" s="101"/>
      <c r="AZ34" s="102"/>
      <c r="BA34" s="89"/>
      <c r="BB34" s="207" t="str">
        <f t="shared" si="30"/>
        <v>FO</v>
      </c>
      <c r="BC34" s="97">
        <f t="shared" ca="1" si="9"/>
        <v>2.294</v>
      </c>
      <c r="BD34" s="97">
        <f t="shared" ca="1" si="10"/>
        <v>0.29399999999999998</v>
      </c>
      <c r="BE34" s="97"/>
      <c r="BF34" s="97">
        <f t="shared" ca="1" si="11"/>
        <v>2.363</v>
      </c>
      <c r="BG34" s="97">
        <f t="shared" ca="1" si="12"/>
        <v>0.30299999999999999</v>
      </c>
      <c r="BH34" s="103"/>
      <c r="BI34" s="97">
        <f t="shared" ca="1" si="13"/>
        <v>2.4340000000000002</v>
      </c>
      <c r="BJ34" s="97">
        <f t="shared" ca="1" si="14"/>
        <v>0.312</v>
      </c>
      <c r="BK34" s="103"/>
      <c r="BL34" s="97">
        <f t="shared" ca="1" si="15"/>
        <v>2.5070000000000001</v>
      </c>
      <c r="BM34" s="97">
        <f t="shared" ca="1" si="16"/>
        <v>0.32100000000000001</v>
      </c>
      <c r="BN34" s="100"/>
      <c r="BO34" s="100"/>
      <c r="BP34" s="100"/>
      <c r="BQ34" s="100"/>
      <c r="BR34" s="100"/>
      <c r="BS34" s="100"/>
      <c r="BT34" s="100"/>
      <c r="BU34" s="100"/>
      <c r="BV34" s="97"/>
      <c r="BW34" s="207" t="str">
        <f t="shared" si="31"/>
        <v>FO</v>
      </c>
      <c r="BX34" s="105">
        <f t="shared" ca="1" si="17"/>
        <v>3.524</v>
      </c>
      <c r="BY34" s="105">
        <f t="shared" ca="1" si="18"/>
        <v>0.45</v>
      </c>
      <c r="BZ34" s="105"/>
      <c r="CA34" s="105">
        <f t="shared" ca="1" si="19"/>
        <v>3.3879999999999999</v>
      </c>
      <c r="CB34" s="105">
        <f t="shared" ca="1" si="20"/>
        <v>0.433</v>
      </c>
      <c r="CC34" s="105"/>
      <c r="CD34" s="105">
        <f t="shared" ca="1" si="21"/>
        <v>3.387</v>
      </c>
      <c r="CE34" s="105">
        <f t="shared" ca="1" si="22"/>
        <v>0.433</v>
      </c>
      <c r="CF34" s="105"/>
      <c r="CG34" s="105">
        <f t="shared" ca="1" si="23"/>
        <v>3.387</v>
      </c>
      <c r="CH34" s="105">
        <f t="shared" ca="1" si="24"/>
        <v>0.433</v>
      </c>
    </row>
    <row r="35" spans="1:86" x14ac:dyDescent="0.2">
      <c r="A35" s="233">
        <v>11</v>
      </c>
      <c r="B35" s="233" t="s">
        <v>94</v>
      </c>
      <c r="C35" s="233" t="s">
        <v>95</v>
      </c>
      <c r="D35" s="233">
        <v>12</v>
      </c>
      <c r="E35" s="233">
        <v>1.1000000000000001</v>
      </c>
      <c r="F35" s="233" t="s">
        <v>33</v>
      </c>
      <c r="G35" s="233" t="s">
        <v>386</v>
      </c>
      <c r="H35" s="91">
        <f t="shared" si="25"/>
        <v>11</v>
      </c>
      <c r="I35" s="115"/>
      <c r="J35" s="240"/>
      <c r="K35" s="240"/>
      <c r="L35" s="97"/>
      <c r="M35" s="302">
        <v>0</v>
      </c>
      <c r="N35" s="264">
        <f t="shared" ca="1" si="0"/>
        <v>0.54592602702299997</v>
      </c>
      <c r="O35" s="264">
        <f t="shared" ca="1" si="0"/>
        <v>2.1666439197490002</v>
      </c>
      <c r="P35" s="208"/>
      <c r="Q35" s="208"/>
      <c r="R35" s="264">
        <f t="shared" ca="1" si="26"/>
        <v>0.52636834197000004</v>
      </c>
      <c r="S35" s="264">
        <f t="shared" ca="1" si="26"/>
        <v>2.0890243571920002</v>
      </c>
      <c r="T35" s="94"/>
      <c r="U35" s="208"/>
      <c r="V35" s="264">
        <f t="shared" ca="1" si="27"/>
        <v>0.52636834197000004</v>
      </c>
      <c r="W35" s="264">
        <f t="shared" ca="1" si="27"/>
        <v>2.0890243571920002</v>
      </c>
      <c r="X35" s="94"/>
      <c r="Y35" s="94"/>
      <c r="Z35" s="264">
        <f t="shared" ca="1" si="28"/>
        <v>0.52636834197000004</v>
      </c>
      <c r="AA35" s="264">
        <f t="shared" ca="1" si="28"/>
        <v>2.0890243571920002</v>
      </c>
      <c r="AB35" s="97"/>
      <c r="AC35" s="95">
        <f t="shared" si="32"/>
        <v>11</v>
      </c>
      <c r="AD35" s="207" t="str">
        <f t="shared" si="29"/>
        <v>FR</v>
      </c>
      <c r="AE35" s="96">
        <v>2.2269999999999999</v>
      </c>
      <c r="AF35" s="96">
        <v>0.28499999999999998</v>
      </c>
      <c r="AG35" s="97"/>
      <c r="AH35" s="209">
        <f t="shared" ca="1" si="1"/>
        <v>2.294</v>
      </c>
      <c r="AI35" s="209">
        <f t="shared" ca="1" si="2"/>
        <v>0.29399999999999998</v>
      </c>
      <c r="AJ35" s="209"/>
      <c r="AK35" s="209">
        <f t="shared" ca="1" si="3"/>
        <v>2.363</v>
      </c>
      <c r="AL35" s="209">
        <f t="shared" ca="1" si="4"/>
        <v>0.30299999999999999</v>
      </c>
      <c r="AM35" s="209"/>
      <c r="AN35" s="209">
        <f t="shared" ca="1" si="5"/>
        <v>2.4340000000000002</v>
      </c>
      <c r="AO35" s="209">
        <f t="shared" ca="1" si="6"/>
        <v>0.312</v>
      </c>
      <c r="AP35" s="209"/>
      <c r="AQ35" s="209">
        <f t="shared" ca="1" si="7"/>
        <v>2.5070000000000001</v>
      </c>
      <c r="AR35" s="209">
        <f t="shared" ca="1" si="8"/>
        <v>0.32100000000000001</v>
      </c>
      <c r="AS35" s="98"/>
      <c r="AT35" s="114"/>
      <c r="AU35" s="114"/>
      <c r="AV35" s="114"/>
      <c r="AW35" s="116"/>
      <c r="AX35" s="116"/>
      <c r="AY35" s="117"/>
      <c r="AZ35" s="118"/>
      <c r="BA35" s="114"/>
      <c r="BB35" s="207" t="str">
        <f t="shared" si="30"/>
        <v>FR</v>
      </c>
      <c r="BC35" s="97">
        <f t="shared" ca="1" si="9"/>
        <v>2.294</v>
      </c>
      <c r="BD35" s="97">
        <f t="shared" ca="1" si="10"/>
        <v>0.29399999999999998</v>
      </c>
      <c r="BE35" s="97"/>
      <c r="BF35" s="97">
        <f t="shared" ca="1" si="11"/>
        <v>2.363</v>
      </c>
      <c r="BG35" s="97">
        <f t="shared" ca="1" si="12"/>
        <v>0.30299999999999999</v>
      </c>
      <c r="BH35" s="103"/>
      <c r="BI35" s="97">
        <f t="shared" ca="1" si="13"/>
        <v>2.4340000000000002</v>
      </c>
      <c r="BJ35" s="97">
        <f t="shared" ca="1" si="14"/>
        <v>0.312</v>
      </c>
      <c r="BK35" s="103"/>
      <c r="BL35" s="97">
        <f t="shared" ca="1" si="15"/>
        <v>2.5070000000000001</v>
      </c>
      <c r="BM35" s="97">
        <f t="shared" ca="1" si="16"/>
        <v>0.32100000000000001</v>
      </c>
      <c r="BN35" s="97"/>
      <c r="BO35" s="97"/>
      <c r="BP35" s="97"/>
      <c r="BQ35" s="97"/>
      <c r="BR35" s="97"/>
      <c r="BS35" s="97"/>
      <c r="BT35" s="97"/>
      <c r="BU35" s="97"/>
      <c r="BV35" s="97"/>
      <c r="BW35" s="207" t="str">
        <f t="shared" si="31"/>
        <v>FR</v>
      </c>
      <c r="BX35" s="105">
        <f t="shared" ca="1" si="17"/>
        <v>4.1829999999999998</v>
      </c>
      <c r="BY35" s="105">
        <f t="shared" ca="1" si="18"/>
        <v>0.53400000000000003</v>
      </c>
      <c r="BZ35" s="105"/>
      <c r="CA35" s="105">
        <f t="shared" ca="1" si="19"/>
        <v>4.03</v>
      </c>
      <c r="CB35" s="105">
        <f t="shared" ca="1" si="20"/>
        <v>0.51500000000000001</v>
      </c>
      <c r="CC35" s="105"/>
      <c r="CD35" s="105">
        <f t="shared" ca="1" si="21"/>
        <v>4.0279999999999996</v>
      </c>
      <c r="CE35" s="105">
        <f t="shared" ca="1" si="22"/>
        <v>0.51500000000000001</v>
      </c>
      <c r="CF35" s="105"/>
      <c r="CG35" s="105">
        <f t="shared" ca="1" si="23"/>
        <v>4.0279999999999996</v>
      </c>
      <c r="CH35" s="105">
        <f t="shared" ca="1" si="24"/>
        <v>0.51500000000000001</v>
      </c>
    </row>
    <row r="36" spans="1:86" x14ac:dyDescent="0.2">
      <c r="A36" s="233">
        <v>12</v>
      </c>
      <c r="B36" s="233" t="s">
        <v>96</v>
      </c>
      <c r="C36" s="233" t="s">
        <v>97</v>
      </c>
      <c r="D36" s="233">
        <v>13</v>
      </c>
      <c r="E36" s="233">
        <v>1.1000000000000001</v>
      </c>
      <c r="F36" s="233" t="s">
        <v>33</v>
      </c>
      <c r="G36" s="233" t="s">
        <v>386</v>
      </c>
      <c r="H36" s="91">
        <f t="shared" si="25"/>
        <v>12</v>
      </c>
      <c r="I36" s="90"/>
      <c r="J36" s="240"/>
      <c r="K36" s="240"/>
      <c r="L36" s="97"/>
      <c r="M36" s="302">
        <v>0</v>
      </c>
      <c r="N36" s="264">
        <f t="shared" ca="1" si="0"/>
        <v>0.66215970864999996</v>
      </c>
      <c r="O36" s="264">
        <f t="shared" ca="1" si="0"/>
        <v>1.324319417299</v>
      </c>
      <c r="P36" s="208"/>
      <c r="Q36" s="208"/>
      <c r="R36" s="264">
        <f t="shared" ca="1" si="26"/>
        <v>0.70410311261799996</v>
      </c>
      <c r="S36" s="264">
        <f t="shared" ca="1" si="26"/>
        <v>1.4082062252359999</v>
      </c>
      <c r="T36" s="94"/>
      <c r="U36" s="208"/>
      <c r="V36" s="264">
        <f t="shared" ca="1" si="27"/>
        <v>0.70410311261799996</v>
      </c>
      <c r="W36" s="264">
        <f t="shared" ca="1" si="27"/>
        <v>1.4082062252359999</v>
      </c>
      <c r="X36" s="94"/>
      <c r="Y36" s="94"/>
      <c r="Z36" s="264">
        <f t="shared" ca="1" si="28"/>
        <v>0.70410311261799996</v>
      </c>
      <c r="AA36" s="264">
        <f t="shared" ca="1" si="28"/>
        <v>1.4082062252359999</v>
      </c>
      <c r="AB36" s="97"/>
      <c r="AC36" s="95">
        <f t="shared" si="32"/>
        <v>12</v>
      </c>
      <c r="AD36" s="207" t="str">
        <f t="shared" si="29"/>
        <v>GB</v>
      </c>
      <c r="AE36" s="96">
        <v>2.2269999999999999</v>
      </c>
      <c r="AF36" s="96">
        <v>0.28499999999999998</v>
      </c>
      <c r="AG36" s="97"/>
      <c r="AH36" s="209">
        <f t="shared" ca="1" si="1"/>
        <v>2.294</v>
      </c>
      <c r="AI36" s="209">
        <f t="shared" ca="1" si="2"/>
        <v>0.29399999999999998</v>
      </c>
      <c r="AJ36" s="209"/>
      <c r="AK36" s="209">
        <f t="shared" ca="1" si="3"/>
        <v>2.363</v>
      </c>
      <c r="AL36" s="209">
        <f t="shared" ca="1" si="4"/>
        <v>0.30299999999999999</v>
      </c>
      <c r="AM36" s="209"/>
      <c r="AN36" s="209">
        <f t="shared" ca="1" si="5"/>
        <v>2.4340000000000002</v>
      </c>
      <c r="AO36" s="209">
        <f t="shared" ca="1" si="6"/>
        <v>0.312</v>
      </c>
      <c r="AP36" s="209"/>
      <c r="AQ36" s="209">
        <f t="shared" ca="1" si="7"/>
        <v>2.5070000000000001</v>
      </c>
      <c r="AR36" s="209">
        <f t="shared" ca="1" si="8"/>
        <v>0.32100000000000001</v>
      </c>
      <c r="AS36" s="98"/>
      <c r="AT36" s="89"/>
      <c r="AU36" s="89"/>
      <c r="AV36" s="89"/>
      <c r="AW36" s="113"/>
      <c r="AX36" s="113"/>
      <c r="AY36" s="101"/>
      <c r="AZ36" s="102"/>
      <c r="BA36" s="89"/>
      <c r="BB36" s="207" t="str">
        <f t="shared" si="30"/>
        <v>GB</v>
      </c>
      <c r="BC36" s="97">
        <f t="shared" ca="1" si="9"/>
        <v>2.294</v>
      </c>
      <c r="BD36" s="97">
        <f t="shared" ca="1" si="10"/>
        <v>0.29399999999999998</v>
      </c>
      <c r="BE36" s="97"/>
      <c r="BF36" s="97">
        <f t="shared" ca="1" si="11"/>
        <v>2.363</v>
      </c>
      <c r="BG36" s="97">
        <f t="shared" ca="1" si="12"/>
        <v>0.30299999999999999</v>
      </c>
      <c r="BH36" s="103"/>
      <c r="BI36" s="97">
        <f t="shared" ca="1" si="13"/>
        <v>2.4340000000000002</v>
      </c>
      <c r="BJ36" s="97">
        <f t="shared" ca="1" si="14"/>
        <v>0.312</v>
      </c>
      <c r="BK36" s="103"/>
      <c r="BL36" s="97">
        <f t="shared" ca="1" si="15"/>
        <v>2.5070000000000001</v>
      </c>
      <c r="BM36" s="97">
        <f t="shared" ca="1" si="16"/>
        <v>0.32100000000000001</v>
      </c>
      <c r="BN36" s="100"/>
      <c r="BO36" s="100"/>
      <c r="BP36" s="100"/>
      <c r="BQ36" s="100"/>
      <c r="BR36" s="100"/>
      <c r="BS36" s="100"/>
      <c r="BT36" s="100"/>
      <c r="BU36" s="100"/>
      <c r="BV36" s="97"/>
      <c r="BW36" s="207" t="str">
        <f t="shared" si="31"/>
        <v>GB</v>
      </c>
      <c r="BX36" s="105">
        <f t="shared" ca="1" si="17"/>
        <v>3.177</v>
      </c>
      <c r="BY36" s="105">
        <f t="shared" ca="1" si="18"/>
        <v>0.40500000000000003</v>
      </c>
      <c r="BZ36" s="105"/>
      <c r="CA36" s="105">
        <f t="shared" ca="1" si="19"/>
        <v>3.3759999999999999</v>
      </c>
      <c r="CB36" s="105">
        <f t="shared" ca="1" si="20"/>
        <v>0.43099999999999999</v>
      </c>
      <c r="CC36" s="105"/>
      <c r="CD36" s="105">
        <f t="shared" ca="1" si="21"/>
        <v>3.3740000000000001</v>
      </c>
      <c r="CE36" s="105">
        <f t="shared" ca="1" si="22"/>
        <v>0.43099999999999999</v>
      </c>
      <c r="CF36" s="105"/>
      <c r="CG36" s="105">
        <f t="shared" ca="1" si="23"/>
        <v>3.3740000000000001</v>
      </c>
      <c r="CH36" s="105">
        <f t="shared" ca="1" si="24"/>
        <v>0.43099999999999999</v>
      </c>
    </row>
    <row r="37" spans="1:86" x14ac:dyDescent="0.2">
      <c r="A37" s="233">
        <v>13</v>
      </c>
      <c r="B37" s="233" t="s">
        <v>464</v>
      </c>
      <c r="C37" s="233" t="s">
        <v>483</v>
      </c>
      <c r="D37" s="233">
        <v>16</v>
      </c>
      <c r="E37" s="233">
        <v>1.1000000000000001</v>
      </c>
      <c r="F37" s="233" t="s">
        <v>33</v>
      </c>
      <c r="G37" s="233" t="s">
        <v>386</v>
      </c>
      <c r="H37" s="91">
        <f t="shared" si="25"/>
        <v>13</v>
      </c>
      <c r="I37" s="90"/>
      <c r="J37" s="240"/>
      <c r="K37" s="240"/>
      <c r="L37" s="97"/>
      <c r="M37" s="302">
        <v>0</v>
      </c>
      <c r="N37" s="264">
        <f t="shared" ca="1" si="0"/>
        <v>0.63025041567899998</v>
      </c>
      <c r="O37" s="264">
        <f t="shared" ca="1" si="0"/>
        <v>2.234524201043</v>
      </c>
      <c r="P37" s="208"/>
      <c r="Q37" s="208"/>
      <c r="R37" s="264">
        <f t="shared" ca="1" si="26"/>
        <v>0.60649121228799996</v>
      </c>
      <c r="S37" s="264">
        <f t="shared" ca="1" si="26"/>
        <v>2.150287025386</v>
      </c>
      <c r="T37" s="94"/>
      <c r="U37" s="208"/>
      <c r="V37" s="264">
        <f t="shared" ca="1" si="27"/>
        <v>0.60649121228799996</v>
      </c>
      <c r="W37" s="264">
        <f t="shared" ca="1" si="27"/>
        <v>2.150287025386</v>
      </c>
      <c r="X37" s="94"/>
      <c r="Y37" s="94"/>
      <c r="Z37" s="264">
        <f t="shared" ca="1" si="28"/>
        <v>0.60649121228799996</v>
      </c>
      <c r="AA37" s="264">
        <f t="shared" ca="1" si="28"/>
        <v>2.150287025386</v>
      </c>
      <c r="AB37" s="97"/>
      <c r="AC37" s="95">
        <f t="shared" si="32"/>
        <v>13</v>
      </c>
      <c r="AD37" s="207" t="str">
        <f t="shared" si="29"/>
        <v>GL</v>
      </c>
      <c r="AE37" s="92">
        <v>2.2269999999999999</v>
      </c>
      <c r="AF37" s="92">
        <v>0.28499999999999998</v>
      </c>
      <c r="AG37" s="97"/>
      <c r="AH37" s="209">
        <f t="shared" ca="1" si="1"/>
        <v>2.294</v>
      </c>
      <c r="AI37" s="209">
        <f t="shared" ca="1" si="2"/>
        <v>0.29399999999999998</v>
      </c>
      <c r="AJ37" s="209"/>
      <c r="AK37" s="209">
        <f t="shared" ca="1" si="3"/>
        <v>2.363</v>
      </c>
      <c r="AL37" s="209">
        <f t="shared" ca="1" si="4"/>
        <v>0.30299999999999999</v>
      </c>
      <c r="AM37" s="209"/>
      <c r="AN37" s="209">
        <f t="shared" ca="1" si="5"/>
        <v>2.4340000000000002</v>
      </c>
      <c r="AO37" s="209">
        <f t="shared" ca="1" si="6"/>
        <v>0.312</v>
      </c>
      <c r="AP37" s="209"/>
      <c r="AQ37" s="209">
        <f t="shared" ca="1" si="7"/>
        <v>2.5070000000000001</v>
      </c>
      <c r="AR37" s="209">
        <f t="shared" ca="1" si="8"/>
        <v>0.32100000000000001</v>
      </c>
      <c r="AS37" s="98"/>
      <c r="AT37" s="89"/>
      <c r="AU37" s="89"/>
      <c r="AV37" s="89"/>
      <c r="AW37" s="113"/>
      <c r="AX37" s="113"/>
      <c r="AY37" s="101"/>
      <c r="AZ37" s="102"/>
      <c r="BA37" s="89"/>
      <c r="BB37" s="207" t="str">
        <f t="shared" si="30"/>
        <v>GL</v>
      </c>
      <c r="BC37" s="97">
        <f t="shared" ca="1" si="9"/>
        <v>2.294</v>
      </c>
      <c r="BD37" s="97">
        <f t="shared" ca="1" si="10"/>
        <v>0.29399999999999998</v>
      </c>
      <c r="BE37" s="97"/>
      <c r="BF37" s="97">
        <f t="shared" ca="1" si="11"/>
        <v>2.363</v>
      </c>
      <c r="BG37" s="97">
        <f t="shared" ca="1" si="12"/>
        <v>0.30299999999999999</v>
      </c>
      <c r="BH37" s="103"/>
      <c r="BI37" s="97">
        <f t="shared" ca="1" si="13"/>
        <v>2.4340000000000002</v>
      </c>
      <c r="BJ37" s="97">
        <f t="shared" ca="1" si="14"/>
        <v>0.312</v>
      </c>
      <c r="BK37" s="103"/>
      <c r="BL37" s="97">
        <f t="shared" ca="1" si="15"/>
        <v>2.5070000000000001</v>
      </c>
      <c r="BM37" s="97">
        <f t="shared" ca="1" si="16"/>
        <v>0.32100000000000001</v>
      </c>
      <c r="BN37" s="100"/>
      <c r="BO37" s="100"/>
      <c r="BP37" s="100"/>
      <c r="BQ37" s="100"/>
      <c r="BR37" s="100"/>
      <c r="BS37" s="100"/>
      <c r="BT37" s="100"/>
      <c r="BU37" s="100"/>
      <c r="BV37" s="97"/>
      <c r="BW37" s="207" t="str">
        <f t="shared" si="31"/>
        <v>GL</v>
      </c>
      <c r="BX37" s="105">
        <f t="shared" ca="1" si="17"/>
        <v>4.4409999999999998</v>
      </c>
      <c r="BY37" s="105">
        <f t="shared" ca="1" si="18"/>
        <v>0.56699999999999995</v>
      </c>
      <c r="BZ37" s="105"/>
      <c r="CA37" s="105">
        <f t="shared" ca="1" si="19"/>
        <v>4.2699999999999996</v>
      </c>
      <c r="CB37" s="105">
        <f t="shared" ca="1" si="20"/>
        <v>0.54600000000000004</v>
      </c>
      <c r="CC37" s="105"/>
      <c r="CD37" s="105">
        <f t="shared" ca="1" si="21"/>
        <v>4.2690000000000001</v>
      </c>
      <c r="CE37" s="105">
        <f t="shared" ca="1" si="22"/>
        <v>0.54600000000000004</v>
      </c>
      <c r="CF37" s="105"/>
      <c r="CG37" s="105">
        <f t="shared" ca="1" si="23"/>
        <v>4.2690000000000001</v>
      </c>
      <c r="CH37" s="105">
        <f t="shared" ca="1" si="24"/>
        <v>0.54600000000000004</v>
      </c>
    </row>
    <row r="38" spans="1:86" x14ac:dyDescent="0.2">
      <c r="A38" s="233">
        <v>14</v>
      </c>
      <c r="B38" s="233" t="s">
        <v>99</v>
      </c>
      <c r="C38" s="233" t="s">
        <v>100</v>
      </c>
      <c r="D38" s="233">
        <v>17</v>
      </c>
      <c r="E38" s="233">
        <v>1.1000000000000001</v>
      </c>
      <c r="F38" s="233" t="s">
        <v>33</v>
      </c>
      <c r="G38" s="233" t="s">
        <v>386</v>
      </c>
      <c r="H38" s="91">
        <f t="shared" si="25"/>
        <v>14</v>
      </c>
      <c r="I38" s="90"/>
      <c r="J38" s="240"/>
      <c r="K38" s="240"/>
      <c r="L38" s="97"/>
      <c r="M38" s="302">
        <v>0</v>
      </c>
      <c r="N38" s="264">
        <f t="shared" ca="1" si="0"/>
        <v>0.61416678040100003</v>
      </c>
      <c r="O38" s="264">
        <f t="shared" ca="1" si="0"/>
        <v>1.7913197761699999</v>
      </c>
      <c r="P38" s="208"/>
      <c r="Q38" s="208"/>
      <c r="R38" s="264">
        <f t="shared" ca="1" si="26"/>
        <v>0.59216438471599997</v>
      </c>
      <c r="S38" s="264">
        <f t="shared" ca="1" si="26"/>
        <v>1.7271461220869999</v>
      </c>
      <c r="T38" s="94"/>
      <c r="U38" s="208"/>
      <c r="V38" s="264">
        <f t="shared" ca="1" si="27"/>
        <v>0.59216438471599997</v>
      </c>
      <c r="W38" s="264">
        <f t="shared" ca="1" si="27"/>
        <v>1.7271461220869999</v>
      </c>
      <c r="X38" s="94"/>
      <c r="Y38" s="94"/>
      <c r="Z38" s="264">
        <f t="shared" ca="1" si="28"/>
        <v>0.59216438471599997</v>
      </c>
      <c r="AA38" s="264">
        <f t="shared" ca="1" si="28"/>
        <v>1.7271461220869999</v>
      </c>
      <c r="AB38" s="97"/>
      <c r="AC38" s="95">
        <f t="shared" si="32"/>
        <v>14</v>
      </c>
      <c r="AD38" s="207" t="str">
        <f t="shared" si="29"/>
        <v>GR</v>
      </c>
      <c r="AE38" s="96">
        <v>2.2269999999999999</v>
      </c>
      <c r="AF38" s="96">
        <v>0.28499999999999998</v>
      </c>
      <c r="AG38" s="97"/>
      <c r="AH38" s="209">
        <f t="shared" ca="1" si="1"/>
        <v>2.294</v>
      </c>
      <c r="AI38" s="209">
        <f t="shared" ca="1" si="2"/>
        <v>0.29399999999999998</v>
      </c>
      <c r="AJ38" s="209"/>
      <c r="AK38" s="209">
        <f t="shared" ca="1" si="3"/>
        <v>2.363</v>
      </c>
      <c r="AL38" s="209">
        <f t="shared" ca="1" si="4"/>
        <v>0.30299999999999999</v>
      </c>
      <c r="AM38" s="209"/>
      <c r="AN38" s="209">
        <f t="shared" ca="1" si="5"/>
        <v>2.4340000000000002</v>
      </c>
      <c r="AO38" s="209">
        <f t="shared" ca="1" si="6"/>
        <v>0.312</v>
      </c>
      <c r="AP38" s="209"/>
      <c r="AQ38" s="209">
        <f t="shared" ca="1" si="7"/>
        <v>2.5070000000000001</v>
      </c>
      <c r="AR38" s="209">
        <f t="shared" ca="1" si="8"/>
        <v>0.32100000000000001</v>
      </c>
      <c r="AS38" s="98"/>
      <c r="AT38" s="89"/>
      <c r="AU38" s="89"/>
      <c r="AV38" s="89"/>
      <c r="AW38" s="113"/>
      <c r="AX38" s="113"/>
      <c r="AY38" s="101"/>
      <c r="AZ38" s="102"/>
      <c r="BA38" s="89"/>
      <c r="BB38" s="207" t="str">
        <f t="shared" si="30"/>
        <v>GR</v>
      </c>
      <c r="BC38" s="97">
        <f t="shared" ca="1" si="9"/>
        <v>2.294</v>
      </c>
      <c r="BD38" s="97">
        <f t="shared" ca="1" si="10"/>
        <v>0.29399999999999998</v>
      </c>
      <c r="BE38" s="97"/>
      <c r="BF38" s="97">
        <f t="shared" ca="1" si="11"/>
        <v>2.363</v>
      </c>
      <c r="BG38" s="97">
        <f t="shared" ca="1" si="12"/>
        <v>0.30299999999999999</v>
      </c>
      <c r="BH38" s="103"/>
      <c r="BI38" s="97">
        <f t="shared" ca="1" si="13"/>
        <v>2.4340000000000002</v>
      </c>
      <c r="BJ38" s="97">
        <f t="shared" ca="1" si="14"/>
        <v>0.312</v>
      </c>
      <c r="BK38" s="103"/>
      <c r="BL38" s="97">
        <f t="shared" ca="1" si="15"/>
        <v>2.5070000000000001</v>
      </c>
      <c r="BM38" s="97">
        <f t="shared" ca="1" si="16"/>
        <v>0.32100000000000001</v>
      </c>
      <c r="BN38" s="100"/>
      <c r="BO38" s="100"/>
      <c r="BP38" s="100"/>
      <c r="BQ38" s="100"/>
      <c r="BR38" s="100"/>
      <c r="BS38" s="100"/>
      <c r="BT38" s="100"/>
      <c r="BU38" s="100"/>
      <c r="BV38" s="97"/>
      <c r="BW38" s="207" t="str">
        <f t="shared" si="31"/>
        <v>GR</v>
      </c>
      <c r="BX38" s="105">
        <f t="shared" ca="1" si="17"/>
        <v>3.766</v>
      </c>
      <c r="BY38" s="105">
        <f t="shared" ca="1" si="18"/>
        <v>0.48</v>
      </c>
      <c r="BZ38" s="105"/>
      <c r="CA38" s="105">
        <f t="shared" ca="1" si="19"/>
        <v>3.6280000000000001</v>
      </c>
      <c r="CB38" s="105">
        <f t="shared" ca="1" si="20"/>
        <v>0.46300000000000002</v>
      </c>
      <c r="CC38" s="105"/>
      <c r="CD38" s="105">
        <f t="shared" ca="1" si="21"/>
        <v>3.6269999999999998</v>
      </c>
      <c r="CE38" s="105">
        <f t="shared" ca="1" si="22"/>
        <v>0.46400000000000002</v>
      </c>
      <c r="CF38" s="105"/>
      <c r="CG38" s="105">
        <f t="shared" ca="1" si="23"/>
        <v>3.6269999999999998</v>
      </c>
      <c r="CH38" s="105">
        <f t="shared" ca="1" si="24"/>
        <v>0.46400000000000002</v>
      </c>
    </row>
    <row r="39" spans="1:86" x14ac:dyDescent="0.2">
      <c r="A39" s="233">
        <v>15</v>
      </c>
      <c r="B39" s="233" t="s">
        <v>101</v>
      </c>
      <c r="C39" s="233" t="s">
        <v>102</v>
      </c>
      <c r="D39" s="233">
        <v>18</v>
      </c>
      <c r="E39" s="233">
        <v>1.1000000000000001</v>
      </c>
      <c r="F39" s="233" t="s">
        <v>33</v>
      </c>
      <c r="G39" s="233" t="s">
        <v>386</v>
      </c>
      <c r="H39" s="91">
        <f t="shared" si="25"/>
        <v>15</v>
      </c>
      <c r="I39" s="90"/>
      <c r="J39" s="240"/>
      <c r="K39" s="240"/>
      <c r="L39" s="97"/>
      <c r="M39" s="302">
        <v>0</v>
      </c>
      <c r="N39" s="264">
        <f t="shared" ca="1" si="0"/>
        <v>0.580046403712</v>
      </c>
      <c r="O39" s="264">
        <f t="shared" ca="1" si="0"/>
        <v>1.4074655384200001</v>
      </c>
      <c r="P39" s="208"/>
      <c r="Q39" s="208"/>
      <c r="R39" s="264">
        <f t="shared" ca="1" si="26"/>
        <v>0.55926636334299995</v>
      </c>
      <c r="S39" s="264">
        <f t="shared" ca="1" si="26"/>
        <v>1.35704338164</v>
      </c>
      <c r="T39" s="94"/>
      <c r="U39" s="208"/>
      <c r="V39" s="264">
        <f t="shared" ca="1" si="27"/>
        <v>0.55926636334299995</v>
      </c>
      <c r="W39" s="264">
        <f t="shared" ca="1" si="27"/>
        <v>1.35704338164</v>
      </c>
      <c r="X39" s="94"/>
      <c r="Y39" s="94"/>
      <c r="Z39" s="264">
        <f t="shared" ca="1" si="28"/>
        <v>0.55926636334299995</v>
      </c>
      <c r="AA39" s="264">
        <f t="shared" ca="1" si="28"/>
        <v>1.35704338164</v>
      </c>
      <c r="AB39" s="97"/>
      <c r="AC39" s="95">
        <f t="shared" si="32"/>
        <v>15</v>
      </c>
      <c r="AD39" s="207" t="str">
        <f t="shared" si="29"/>
        <v>IE</v>
      </c>
      <c r="AE39" s="96">
        <v>2.2269999999999999</v>
      </c>
      <c r="AF39" s="96">
        <v>0.28499999999999998</v>
      </c>
      <c r="AG39" s="97"/>
      <c r="AH39" s="209">
        <f t="shared" ca="1" si="1"/>
        <v>2.294</v>
      </c>
      <c r="AI39" s="209">
        <f t="shared" ca="1" si="2"/>
        <v>0.29399999999999998</v>
      </c>
      <c r="AJ39" s="209"/>
      <c r="AK39" s="209">
        <f t="shared" ca="1" si="3"/>
        <v>2.363</v>
      </c>
      <c r="AL39" s="209">
        <f t="shared" ca="1" si="4"/>
        <v>0.30299999999999999</v>
      </c>
      <c r="AM39" s="209"/>
      <c r="AN39" s="209">
        <f t="shared" ca="1" si="5"/>
        <v>2.4340000000000002</v>
      </c>
      <c r="AO39" s="209">
        <f t="shared" ca="1" si="6"/>
        <v>0.312</v>
      </c>
      <c r="AP39" s="209"/>
      <c r="AQ39" s="209">
        <f t="shared" ca="1" si="7"/>
        <v>2.5070000000000001</v>
      </c>
      <c r="AR39" s="209">
        <f t="shared" ca="1" si="8"/>
        <v>0.32100000000000001</v>
      </c>
      <c r="AS39" s="98"/>
      <c r="AT39" s="89"/>
      <c r="AU39" s="89"/>
      <c r="AV39" s="89"/>
      <c r="AW39" s="113"/>
      <c r="AX39" s="113"/>
      <c r="AY39" s="101"/>
      <c r="AZ39" s="102"/>
      <c r="BA39" s="89"/>
      <c r="BB39" s="207" t="str">
        <f t="shared" si="30"/>
        <v>IE</v>
      </c>
      <c r="BC39" s="97">
        <f t="shared" ca="1" si="9"/>
        <v>2.294</v>
      </c>
      <c r="BD39" s="97">
        <f t="shared" ca="1" si="10"/>
        <v>0.29399999999999998</v>
      </c>
      <c r="BE39" s="97"/>
      <c r="BF39" s="97">
        <f t="shared" ca="1" si="11"/>
        <v>2.363</v>
      </c>
      <c r="BG39" s="97">
        <f t="shared" ca="1" si="12"/>
        <v>0.30299999999999999</v>
      </c>
      <c r="BH39" s="103"/>
      <c r="BI39" s="97">
        <f t="shared" ca="1" si="13"/>
        <v>2.4340000000000002</v>
      </c>
      <c r="BJ39" s="97">
        <f t="shared" ca="1" si="14"/>
        <v>0.312</v>
      </c>
      <c r="BK39" s="103"/>
      <c r="BL39" s="97">
        <f t="shared" ca="1" si="15"/>
        <v>2.5070000000000001</v>
      </c>
      <c r="BM39" s="97">
        <f t="shared" ca="1" si="16"/>
        <v>0.32100000000000001</v>
      </c>
      <c r="BN39" s="100"/>
      <c r="BO39" s="100"/>
      <c r="BP39" s="100"/>
      <c r="BQ39" s="100"/>
      <c r="BR39" s="100"/>
      <c r="BS39" s="100"/>
      <c r="BT39" s="100"/>
      <c r="BU39" s="100"/>
      <c r="BV39" s="97"/>
      <c r="BW39" s="207" t="str">
        <f t="shared" si="31"/>
        <v>IE</v>
      </c>
      <c r="BX39" s="105">
        <f t="shared" ca="1" si="17"/>
        <v>3.1429999999999998</v>
      </c>
      <c r="BY39" s="105">
        <f t="shared" ca="1" si="18"/>
        <v>0.40100000000000002</v>
      </c>
      <c r="BZ39" s="105"/>
      <c r="CA39" s="105">
        <f t="shared" ca="1" si="19"/>
        <v>3.028</v>
      </c>
      <c r="CB39" s="105">
        <f t="shared" ca="1" si="20"/>
        <v>0.38700000000000001</v>
      </c>
      <c r="CC39" s="105"/>
      <c r="CD39" s="105">
        <f t="shared" ca="1" si="21"/>
        <v>3.0270000000000001</v>
      </c>
      <c r="CE39" s="105">
        <f t="shared" ca="1" si="22"/>
        <v>0.38700000000000001</v>
      </c>
      <c r="CF39" s="105"/>
      <c r="CG39" s="105">
        <f t="shared" ca="1" si="23"/>
        <v>3.0270000000000001</v>
      </c>
      <c r="CH39" s="105">
        <f t="shared" ca="1" si="24"/>
        <v>0.38700000000000001</v>
      </c>
    </row>
    <row r="40" spans="1:86" x14ac:dyDescent="0.2">
      <c r="A40" s="233">
        <v>16</v>
      </c>
      <c r="B40" s="233" t="s">
        <v>103</v>
      </c>
      <c r="C40" s="233" t="s">
        <v>104</v>
      </c>
      <c r="D40" s="233">
        <v>19</v>
      </c>
      <c r="E40" s="233">
        <v>1.1000000000000001</v>
      </c>
      <c r="F40" s="233" t="s">
        <v>33</v>
      </c>
      <c r="G40" s="233" t="s">
        <v>386</v>
      </c>
      <c r="H40" s="91">
        <f t="shared" si="25"/>
        <v>16</v>
      </c>
      <c r="I40" s="90"/>
      <c r="J40" s="240"/>
      <c r="K40" s="240"/>
      <c r="L40" s="97"/>
      <c r="M40" s="302">
        <v>0.18</v>
      </c>
      <c r="N40" s="264">
        <f t="shared" ca="1" si="0"/>
        <v>0.49630076957627117</v>
      </c>
      <c r="O40" s="264">
        <f t="shared" ca="1" si="0"/>
        <v>0.94748328737203391</v>
      </c>
      <c r="P40" s="208"/>
      <c r="Q40" s="208"/>
      <c r="R40" s="264">
        <f t="shared" ca="1" si="26"/>
        <v>0.53568610664830507</v>
      </c>
      <c r="S40" s="264">
        <f t="shared" ca="1" si="26"/>
        <v>1.0226734763279661</v>
      </c>
      <c r="T40" s="94"/>
      <c r="U40" s="208"/>
      <c r="V40" s="264">
        <f t="shared" ca="1" si="27"/>
        <v>0.53568610664830507</v>
      </c>
      <c r="W40" s="264">
        <f t="shared" ca="1" si="27"/>
        <v>1.0226734763279661</v>
      </c>
      <c r="X40" s="94"/>
      <c r="Y40" s="94"/>
      <c r="Z40" s="264">
        <f t="shared" ca="1" si="28"/>
        <v>0.53568610664830507</v>
      </c>
      <c r="AA40" s="264">
        <f t="shared" ca="1" si="28"/>
        <v>1.0226734763279661</v>
      </c>
      <c r="AB40" s="97"/>
      <c r="AC40" s="95">
        <f t="shared" si="32"/>
        <v>16</v>
      </c>
      <c r="AD40" s="207" t="str">
        <f t="shared" si="29"/>
        <v>IL</v>
      </c>
      <c r="AE40" s="96">
        <v>1.792</v>
      </c>
      <c r="AF40" s="96">
        <v>0.17699999999999999</v>
      </c>
      <c r="AG40" s="97"/>
      <c r="AH40" s="209">
        <f t="shared" ca="1" si="1"/>
        <v>1.7410000000000001</v>
      </c>
      <c r="AI40" s="209">
        <f t="shared" ca="1" si="2"/>
        <v>0.223</v>
      </c>
      <c r="AJ40" s="209"/>
      <c r="AK40" s="209">
        <f t="shared" ca="1" si="3"/>
        <v>1.966</v>
      </c>
      <c r="AL40" s="209">
        <f t="shared" ca="1" si="4"/>
        <v>0.252</v>
      </c>
      <c r="AM40" s="209"/>
      <c r="AN40" s="209">
        <f t="shared" ca="1" si="5"/>
        <v>2.222</v>
      </c>
      <c r="AO40" s="209">
        <f t="shared" ca="1" si="6"/>
        <v>0.28499999999999998</v>
      </c>
      <c r="AP40" s="209"/>
      <c r="AQ40" s="209">
        <f t="shared" ca="1" si="7"/>
        <v>2.4969999999999999</v>
      </c>
      <c r="AR40" s="209">
        <f t="shared" ca="1" si="8"/>
        <v>0.31900000000000001</v>
      </c>
      <c r="AS40" s="98"/>
      <c r="AT40" s="89"/>
      <c r="AU40" s="89"/>
      <c r="AV40" s="89"/>
      <c r="AW40" s="113"/>
      <c r="AX40" s="113"/>
      <c r="AY40" s="101"/>
      <c r="AZ40" s="102"/>
      <c r="BA40" s="89"/>
      <c r="BB40" s="207" t="str">
        <f t="shared" si="30"/>
        <v>IL</v>
      </c>
      <c r="BC40" s="97">
        <f t="shared" ca="1" si="9"/>
        <v>2.294</v>
      </c>
      <c r="BD40" s="97">
        <f t="shared" ca="1" si="10"/>
        <v>0.29399999999999998</v>
      </c>
      <c r="BE40" s="97"/>
      <c r="BF40" s="97">
        <f t="shared" ca="1" si="11"/>
        <v>2.363</v>
      </c>
      <c r="BG40" s="97">
        <f t="shared" ca="1" si="12"/>
        <v>0.30299999999999999</v>
      </c>
      <c r="BH40" s="103"/>
      <c r="BI40" s="97">
        <f t="shared" ca="1" si="13"/>
        <v>2.4340000000000002</v>
      </c>
      <c r="BJ40" s="97">
        <f t="shared" ca="1" si="14"/>
        <v>0.312</v>
      </c>
      <c r="BK40" s="103"/>
      <c r="BL40" s="97">
        <f t="shared" ca="1" si="15"/>
        <v>2.4969999999999999</v>
      </c>
      <c r="BM40" s="97">
        <f t="shared" ca="1" si="16"/>
        <v>0.31900000000000001</v>
      </c>
      <c r="BN40" s="100"/>
      <c r="BO40" s="100"/>
      <c r="BP40" s="100"/>
      <c r="BQ40" s="100"/>
      <c r="BR40" s="100"/>
      <c r="BS40" s="100"/>
      <c r="BT40" s="100"/>
      <c r="BU40" s="100"/>
      <c r="BV40" s="97"/>
      <c r="BW40" s="207" t="str">
        <f t="shared" si="31"/>
        <v>IL</v>
      </c>
      <c r="BX40" s="105">
        <f t="shared" ca="1" si="17"/>
        <v>2.3149999999999999</v>
      </c>
      <c r="BY40" s="105">
        <f t="shared" ca="1" si="18"/>
        <v>0.29499999999999998</v>
      </c>
      <c r="BZ40" s="105"/>
      <c r="CA40" s="105">
        <f t="shared" ca="1" si="19"/>
        <v>2.4969999999999999</v>
      </c>
      <c r="CB40" s="105">
        <f t="shared" ca="1" si="20"/>
        <v>0.31900000000000001</v>
      </c>
      <c r="CC40" s="105"/>
      <c r="CD40" s="105">
        <f t="shared" ca="1" si="21"/>
        <v>2.496</v>
      </c>
      <c r="CE40" s="105">
        <f t="shared" ca="1" si="22"/>
        <v>0.31900000000000001</v>
      </c>
      <c r="CF40" s="105"/>
      <c r="CG40" s="105">
        <f t="shared" ca="1" si="23"/>
        <v>2.4969999999999999</v>
      </c>
      <c r="CH40" s="105">
        <f t="shared" ca="1" si="24"/>
        <v>0.31900000000000001</v>
      </c>
    </row>
    <row r="41" spans="1:86" x14ac:dyDescent="0.2">
      <c r="A41" s="233">
        <v>17</v>
      </c>
      <c r="B41" s="233" t="s">
        <v>105</v>
      </c>
      <c r="C41" s="233" t="s">
        <v>106</v>
      </c>
      <c r="D41" s="233">
        <v>21</v>
      </c>
      <c r="E41" s="233">
        <v>1.1000000000000001</v>
      </c>
      <c r="F41" s="233" t="s">
        <v>33</v>
      </c>
      <c r="G41" s="233" t="s">
        <v>386</v>
      </c>
      <c r="H41" s="91">
        <f t="shared" si="25"/>
        <v>17</v>
      </c>
      <c r="I41" s="90"/>
      <c r="J41" s="240"/>
      <c r="K41" s="240"/>
      <c r="L41" s="97"/>
      <c r="M41" s="302">
        <v>0</v>
      </c>
      <c r="N41" s="264">
        <f t="shared" ca="1" si="0"/>
        <v>0.71757789860099996</v>
      </c>
      <c r="O41" s="264">
        <f t="shared" ca="1" si="0"/>
        <v>0.855573648332</v>
      </c>
      <c r="P41" s="208"/>
      <c r="Q41" s="208"/>
      <c r="R41" s="264">
        <f t="shared" ca="1" si="26"/>
        <v>0.73433818024499997</v>
      </c>
      <c r="S41" s="264">
        <f t="shared" ca="1" si="26"/>
        <v>0.87555706106099995</v>
      </c>
      <c r="T41" s="94"/>
      <c r="U41" s="208"/>
      <c r="V41" s="264">
        <f t="shared" ca="1" si="27"/>
        <v>0.73433818024499997</v>
      </c>
      <c r="W41" s="264">
        <f t="shared" ca="1" si="27"/>
        <v>0.87555706106099995</v>
      </c>
      <c r="X41" s="94"/>
      <c r="Y41" s="94"/>
      <c r="Z41" s="264">
        <f t="shared" ca="1" si="28"/>
        <v>0.73433818024499997</v>
      </c>
      <c r="AA41" s="264">
        <f t="shared" ca="1" si="28"/>
        <v>0.87555706106099995</v>
      </c>
      <c r="AB41" s="97"/>
      <c r="AC41" s="95">
        <f t="shared" si="32"/>
        <v>17</v>
      </c>
      <c r="AD41" s="207" t="str">
        <f t="shared" si="29"/>
        <v>IS</v>
      </c>
      <c r="AE41" s="96">
        <v>2.2269999999999999</v>
      </c>
      <c r="AF41" s="96">
        <v>0.25</v>
      </c>
      <c r="AG41" s="97"/>
      <c r="AH41" s="209">
        <f t="shared" ca="1" si="1"/>
        <v>2.294</v>
      </c>
      <c r="AI41" s="209">
        <f t="shared" ca="1" si="2"/>
        <v>0.29399999999999998</v>
      </c>
      <c r="AJ41" s="209"/>
      <c r="AK41" s="209">
        <f t="shared" ca="1" si="3"/>
        <v>2.363</v>
      </c>
      <c r="AL41" s="209">
        <f t="shared" ca="1" si="4"/>
        <v>0.30299999999999999</v>
      </c>
      <c r="AM41" s="209"/>
      <c r="AN41" s="209">
        <f t="shared" ca="1" si="5"/>
        <v>2.4340000000000002</v>
      </c>
      <c r="AO41" s="209">
        <f t="shared" ca="1" si="6"/>
        <v>0.312</v>
      </c>
      <c r="AP41" s="209"/>
      <c r="AQ41" s="209">
        <f t="shared" ca="1" si="7"/>
        <v>2.5070000000000001</v>
      </c>
      <c r="AR41" s="209">
        <f t="shared" ca="1" si="8"/>
        <v>0.32100000000000001</v>
      </c>
      <c r="AS41" s="98"/>
      <c r="AT41" s="89"/>
      <c r="AU41" s="89"/>
      <c r="AV41" s="89"/>
      <c r="AW41" s="113"/>
      <c r="AX41" s="113"/>
      <c r="AY41" s="101"/>
      <c r="AZ41" s="102"/>
      <c r="BA41" s="89"/>
      <c r="BB41" s="207" t="str">
        <f t="shared" si="30"/>
        <v>IS</v>
      </c>
      <c r="BC41" s="97">
        <f t="shared" ca="1" si="9"/>
        <v>2.294</v>
      </c>
      <c r="BD41" s="97">
        <f t="shared" ca="1" si="10"/>
        <v>0.29399999999999998</v>
      </c>
      <c r="BE41" s="97"/>
      <c r="BF41" s="97">
        <f t="shared" ca="1" si="11"/>
        <v>2.363</v>
      </c>
      <c r="BG41" s="97">
        <f t="shared" ca="1" si="12"/>
        <v>0.30299999999999999</v>
      </c>
      <c r="BH41" s="103"/>
      <c r="BI41" s="97">
        <f t="shared" ca="1" si="13"/>
        <v>2.4340000000000002</v>
      </c>
      <c r="BJ41" s="97">
        <f t="shared" ca="1" si="14"/>
        <v>0.312</v>
      </c>
      <c r="BK41" s="103"/>
      <c r="BL41" s="97">
        <f t="shared" ca="1" si="15"/>
        <v>2.5070000000000001</v>
      </c>
      <c r="BM41" s="97">
        <f t="shared" ca="1" si="16"/>
        <v>0.32100000000000001</v>
      </c>
      <c r="BN41" s="100"/>
      <c r="BO41" s="100"/>
      <c r="BP41" s="100"/>
      <c r="BQ41" s="100"/>
      <c r="BR41" s="100"/>
      <c r="BS41" s="100"/>
      <c r="BT41" s="100"/>
      <c r="BU41" s="100"/>
      <c r="BV41" s="97"/>
      <c r="BW41" s="207" t="str">
        <f t="shared" si="31"/>
        <v>IS</v>
      </c>
      <c r="BX41" s="105">
        <f t="shared" ca="1" si="17"/>
        <v>2.6</v>
      </c>
      <c r="BY41" s="105">
        <f t="shared" ca="1" si="18"/>
        <v>0.33200000000000002</v>
      </c>
      <c r="BZ41" s="105"/>
      <c r="CA41" s="105">
        <f t="shared" ca="1" si="19"/>
        <v>2.6579999999999999</v>
      </c>
      <c r="CB41" s="105">
        <f t="shared" ca="1" si="20"/>
        <v>0.34</v>
      </c>
      <c r="CC41" s="105"/>
      <c r="CD41" s="105">
        <f t="shared" ca="1" si="21"/>
        <v>2.657</v>
      </c>
      <c r="CE41" s="105">
        <f t="shared" ca="1" si="22"/>
        <v>0.34</v>
      </c>
      <c r="CF41" s="105"/>
      <c r="CG41" s="105">
        <f t="shared" ca="1" si="23"/>
        <v>2.657</v>
      </c>
      <c r="CH41" s="105">
        <f t="shared" ca="1" si="24"/>
        <v>0.34</v>
      </c>
    </row>
    <row r="42" spans="1:86" x14ac:dyDescent="0.2">
      <c r="A42" s="233">
        <v>18</v>
      </c>
      <c r="B42" s="233" t="s">
        <v>107</v>
      </c>
      <c r="C42" s="233" t="s">
        <v>108</v>
      </c>
      <c r="D42" s="233">
        <v>22</v>
      </c>
      <c r="E42" s="233">
        <v>1.1000000000000001</v>
      </c>
      <c r="F42" s="233" t="s">
        <v>33</v>
      </c>
      <c r="G42" s="233" t="s">
        <v>386</v>
      </c>
      <c r="H42" s="91">
        <f t="shared" si="25"/>
        <v>18</v>
      </c>
      <c r="I42" s="90"/>
      <c r="J42" s="240"/>
      <c r="K42" s="240"/>
      <c r="L42" s="97"/>
      <c r="M42" s="302">
        <v>0</v>
      </c>
      <c r="N42" s="264">
        <f t="shared" ca="1" si="0"/>
        <v>0.59710659205700001</v>
      </c>
      <c r="O42" s="264">
        <f t="shared" ca="1" si="0"/>
        <v>2.2178244847820001</v>
      </c>
      <c r="P42" s="208"/>
      <c r="Q42" s="208"/>
      <c r="R42" s="264">
        <f t="shared" ca="1" si="26"/>
        <v>0.57571537402899997</v>
      </c>
      <c r="S42" s="264">
        <f t="shared" ca="1" si="26"/>
        <v>2.1383713892510001</v>
      </c>
      <c r="T42" s="94"/>
      <c r="U42" s="208"/>
      <c r="V42" s="264">
        <f t="shared" ca="1" si="27"/>
        <v>0.57571537402899997</v>
      </c>
      <c r="W42" s="264">
        <f t="shared" ca="1" si="27"/>
        <v>2.1383713892510001</v>
      </c>
      <c r="X42" s="94"/>
      <c r="Y42" s="94"/>
      <c r="Z42" s="264">
        <f t="shared" ca="1" si="28"/>
        <v>0.57571537402899997</v>
      </c>
      <c r="AA42" s="264">
        <f t="shared" ca="1" si="28"/>
        <v>2.1383713892510001</v>
      </c>
      <c r="AB42" s="97"/>
      <c r="AC42" s="95">
        <f t="shared" si="32"/>
        <v>18</v>
      </c>
      <c r="AD42" s="207" t="str">
        <f t="shared" si="29"/>
        <v>IT</v>
      </c>
      <c r="AE42" s="96">
        <v>2.2269999999999999</v>
      </c>
      <c r="AF42" s="96">
        <v>0.28499999999999998</v>
      </c>
      <c r="AG42" s="97"/>
      <c r="AH42" s="209">
        <f t="shared" ca="1" si="1"/>
        <v>2.294</v>
      </c>
      <c r="AI42" s="209">
        <f t="shared" ca="1" si="2"/>
        <v>0.29399999999999998</v>
      </c>
      <c r="AJ42" s="209"/>
      <c r="AK42" s="209">
        <f t="shared" ca="1" si="3"/>
        <v>2.363</v>
      </c>
      <c r="AL42" s="209">
        <f t="shared" ca="1" si="4"/>
        <v>0.30299999999999999</v>
      </c>
      <c r="AM42" s="209"/>
      <c r="AN42" s="209">
        <f t="shared" ca="1" si="5"/>
        <v>2.4340000000000002</v>
      </c>
      <c r="AO42" s="209">
        <f t="shared" ca="1" si="6"/>
        <v>0.312</v>
      </c>
      <c r="AP42" s="209"/>
      <c r="AQ42" s="209">
        <f t="shared" ca="1" si="7"/>
        <v>2.5070000000000001</v>
      </c>
      <c r="AR42" s="209">
        <f t="shared" ca="1" si="8"/>
        <v>0.32100000000000001</v>
      </c>
      <c r="AS42" s="98"/>
      <c r="AT42" s="89"/>
      <c r="AU42" s="89"/>
      <c r="AV42" s="89"/>
      <c r="AW42" s="113"/>
      <c r="AX42" s="113"/>
      <c r="AY42" s="101"/>
      <c r="AZ42" s="102"/>
      <c r="BA42" s="89"/>
      <c r="BB42" s="207" t="str">
        <f t="shared" si="30"/>
        <v>IT</v>
      </c>
      <c r="BC42" s="97">
        <f t="shared" ca="1" si="9"/>
        <v>2.294</v>
      </c>
      <c r="BD42" s="97">
        <f t="shared" ca="1" si="10"/>
        <v>0.29399999999999998</v>
      </c>
      <c r="BE42" s="97"/>
      <c r="BF42" s="97">
        <f t="shared" ca="1" si="11"/>
        <v>2.363</v>
      </c>
      <c r="BG42" s="97">
        <f t="shared" ca="1" si="12"/>
        <v>0.30299999999999999</v>
      </c>
      <c r="BH42" s="103"/>
      <c r="BI42" s="97">
        <f t="shared" ca="1" si="13"/>
        <v>2.4340000000000002</v>
      </c>
      <c r="BJ42" s="97">
        <f t="shared" ca="1" si="14"/>
        <v>0.312</v>
      </c>
      <c r="BK42" s="103"/>
      <c r="BL42" s="97">
        <f t="shared" ca="1" si="15"/>
        <v>2.5070000000000001</v>
      </c>
      <c r="BM42" s="97">
        <f t="shared" ca="1" si="16"/>
        <v>0.32100000000000001</v>
      </c>
      <c r="BN42" s="100"/>
      <c r="BO42" s="100"/>
      <c r="BP42" s="100"/>
      <c r="BQ42" s="100"/>
      <c r="BR42" s="100"/>
      <c r="BS42" s="100"/>
      <c r="BT42" s="100"/>
      <c r="BU42" s="100"/>
      <c r="BV42" s="97"/>
      <c r="BW42" s="207" t="str">
        <f t="shared" si="31"/>
        <v>IT</v>
      </c>
      <c r="BX42" s="105">
        <f t="shared" ca="1" si="17"/>
        <v>4.3540000000000001</v>
      </c>
      <c r="BY42" s="105">
        <f t="shared" ca="1" si="18"/>
        <v>0.55500000000000005</v>
      </c>
      <c r="BZ42" s="105"/>
      <c r="CA42" s="105">
        <f t="shared" ca="1" si="19"/>
        <v>4.1950000000000003</v>
      </c>
      <c r="CB42" s="105">
        <f t="shared" ca="1" si="20"/>
        <v>0.53600000000000003</v>
      </c>
      <c r="CC42" s="105"/>
      <c r="CD42" s="105">
        <f t="shared" ca="1" si="21"/>
        <v>4.1929999999999996</v>
      </c>
      <c r="CE42" s="105">
        <f t="shared" ca="1" si="22"/>
        <v>0.53600000000000003</v>
      </c>
      <c r="CF42" s="105"/>
      <c r="CG42" s="105">
        <f t="shared" ca="1" si="23"/>
        <v>4.1929999999999996</v>
      </c>
      <c r="CH42" s="105">
        <f t="shared" ca="1" si="24"/>
        <v>0.53600000000000003</v>
      </c>
    </row>
    <row r="43" spans="1:86" x14ac:dyDescent="0.2">
      <c r="A43" s="233">
        <v>19</v>
      </c>
      <c r="B43" s="233" t="s">
        <v>109</v>
      </c>
      <c r="C43" s="233" t="s">
        <v>110</v>
      </c>
      <c r="D43" s="233">
        <v>24</v>
      </c>
      <c r="E43" s="233">
        <v>1.1000000000000001</v>
      </c>
      <c r="F43" s="233" t="s">
        <v>33</v>
      </c>
      <c r="G43" s="233" t="s">
        <v>389</v>
      </c>
      <c r="H43" s="91">
        <f t="shared" si="25"/>
        <v>19</v>
      </c>
      <c r="I43" s="90"/>
      <c r="J43" s="240"/>
      <c r="K43" s="240"/>
      <c r="L43" s="97"/>
      <c r="M43" s="302">
        <v>0.08</v>
      </c>
      <c r="N43" s="264">
        <f t="shared" ca="1" si="0"/>
        <v>0.64955606091018514</v>
      </c>
      <c r="O43" s="264">
        <f t="shared" ca="1" si="0"/>
        <v>1.3532417935629628</v>
      </c>
      <c r="P43" s="208"/>
      <c r="Q43" s="208"/>
      <c r="R43" s="264">
        <f t="shared" ca="1" si="26"/>
        <v>0.68412945048333329</v>
      </c>
      <c r="S43" s="264">
        <f t="shared" ca="1" si="26"/>
        <v>1.4252696885074074</v>
      </c>
      <c r="T43" s="94"/>
      <c r="U43" s="208"/>
      <c r="V43" s="264">
        <f t="shared" ca="1" si="27"/>
        <v>0.68412945048333329</v>
      </c>
      <c r="W43" s="264">
        <f t="shared" ca="1" si="27"/>
        <v>1.4252696885074074</v>
      </c>
      <c r="X43" s="94"/>
      <c r="Y43" s="94"/>
      <c r="Z43" s="264">
        <f t="shared" ca="1" si="28"/>
        <v>0.68412945048333329</v>
      </c>
      <c r="AA43" s="264">
        <f t="shared" ca="1" si="28"/>
        <v>1.4252696885074074</v>
      </c>
      <c r="AB43" s="97"/>
      <c r="AC43" s="95">
        <f t="shared" si="32"/>
        <v>19</v>
      </c>
      <c r="AD43" s="207" t="str">
        <f t="shared" si="29"/>
        <v>JP</v>
      </c>
      <c r="AE43" s="96">
        <v>2.2269999999999999</v>
      </c>
      <c r="AF43" s="96">
        <v>0.28499999999999998</v>
      </c>
      <c r="AG43" s="97"/>
      <c r="AH43" s="209">
        <f t="shared" ca="1" si="1"/>
        <v>2.294</v>
      </c>
      <c r="AI43" s="209">
        <f t="shared" ca="1" si="2"/>
        <v>0.29399999999999998</v>
      </c>
      <c r="AJ43" s="209"/>
      <c r="AK43" s="209">
        <f t="shared" ca="1" si="3"/>
        <v>2.363</v>
      </c>
      <c r="AL43" s="209">
        <f t="shared" ca="1" si="4"/>
        <v>0.30299999999999999</v>
      </c>
      <c r="AM43" s="209"/>
      <c r="AN43" s="209">
        <f t="shared" ca="1" si="5"/>
        <v>2.4340000000000002</v>
      </c>
      <c r="AO43" s="209">
        <f t="shared" ca="1" si="6"/>
        <v>0.312</v>
      </c>
      <c r="AP43" s="209"/>
      <c r="AQ43" s="209">
        <f t="shared" ca="1" si="7"/>
        <v>2.5070000000000001</v>
      </c>
      <c r="AR43" s="209">
        <f t="shared" ca="1" si="8"/>
        <v>0.32100000000000001</v>
      </c>
      <c r="AS43" s="98"/>
      <c r="AT43" s="89"/>
      <c r="AU43" s="89"/>
      <c r="AV43" s="89"/>
      <c r="AW43" s="113"/>
      <c r="AX43" s="113"/>
      <c r="AY43" s="101"/>
      <c r="AZ43" s="102"/>
      <c r="BA43" s="89"/>
      <c r="BB43" s="207" t="str">
        <f t="shared" si="30"/>
        <v>JP</v>
      </c>
      <c r="BC43" s="97">
        <f t="shared" ca="1" si="9"/>
        <v>2.294</v>
      </c>
      <c r="BD43" s="97">
        <f t="shared" ca="1" si="10"/>
        <v>0.29399999999999998</v>
      </c>
      <c r="BE43" s="97"/>
      <c r="BF43" s="97">
        <f t="shared" ca="1" si="11"/>
        <v>2.363</v>
      </c>
      <c r="BG43" s="97">
        <f t="shared" ca="1" si="12"/>
        <v>0.30299999999999999</v>
      </c>
      <c r="BH43" s="103"/>
      <c r="BI43" s="97">
        <f t="shared" ca="1" si="13"/>
        <v>2.4340000000000002</v>
      </c>
      <c r="BJ43" s="97">
        <f t="shared" ca="1" si="14"/>
        <v>0.312</v>
      </c>
      <c r="BK43" s="103"/>
      <c r="BL43" s="97">
        <f t="shared" ca="1" si="15"/>
        <v>2.5070000000000001</v>
      </c>
      <c r="BM43" s="97">
        <f t="shared" ca="1" si="16"/>
        <v>0.32100000000000001</v>
      </c>
      <c r="BN43" s="100"/>
      <c r="BO43" s="100"/>
      <c r="BP43" s="100"/>
      <c r="BQ43" s="100"/>
      <c r="BR43" s="100"/>
      <c r="BS43" s="100"/>
      <c r="BT43" s="100"/>
      <c r="BU43" s="100"/>
      <c r="BV43" s="97"/>
      <c r="BW43" s="207" t="str">
        <f t="shared" si="31"/>
        <v>JP</v>
      </c>
      <c r="BX43" s="105">
        <f t="shared" ca="1" si="17"/>
        <v>3.1949999999999998</v>
      </c>
      <c r="BY43" s="105">
        <f t="shared" ca="1" si="18"/>
        <v>0.40799999999999997</v>
      </c>
      <c r="BZ43" s="105"/>
      <c r="CA43" s="105">
        <f t="shared" ca="1" si="19"/>
        <v>3.363</v>
      </c>
      <c r="CB43" s="105">
        <f t="shared" ca="1" si="20"/>
        <v>0.43</v>
      </c>
      <c r="CC43" s="105"/>
      <c r="CD43" s="105">
        <f t="shared" ca="1" si="21"/>
        <v>3.3610000000000002</v>
      </c>
      <c r="CE43" s="105">
        <f t="shared" ca="1" si="22"/>
        <v>0.43</v>
      </c>
      <c r="CF43" s="105"/>
      <c r="CG43" s="105">
        <f t="shared" ca="1" si="23"/>
        <v>3.3620000000000001</v>
      </c>
      <c r="CH43" s="105">
        <f t="shared" ca="1" si="24"/>
        <v>0.43</v>
      </c>
    </row>
    <row r="44" spans="1:86" x14ac:dyDescent="0.2">
      <c r="A44" s="233">
        <v>20</v>
      </c>
      <c r="B44" s="233" t="s">
        <v>111</v>
      </c>
      <c r="C44" s="233" t="s">
        <v>112</v>
      </c>
      <c r="D44" s="233">
        <v>25</v>
      </c>
      <c r="E44" s="233">
        <v>1.1000000000000001</v>
      </c>
      <c r="F44" s="233" t="s">
        <v>33</v>
      </c>
      <c r="G44" s="233" t="s">
        <v>386</v>
      </c>
      <c r="H44" s="91">
        <f t="shared" si="25"/>
        <v>20</v>
      </c>
      <c r="I44" s="90"/>
      <c r="J44" s="240"/>
      <c r="K44" s="240"/>
      <c r="L44" s="97"/>
      <c r="M44" s="302">
        <v>0.08</v>
      </c>
      <c r="N44" s="264">
        <f t="shared" ca="1" si="0"/>
        <v>0.65737973172037034</v>
      </c>
      <c r="O44" s="264">
        <f t="shared" ca="1" si="0"/>
        <v>1.3147594634416666</v>
      </c>
      <c r="P44" s="208"/>
      <c r="Q44" s="208"/>
      <c r="R44" s="264">
        <f t="shared" ca="1" si="26"/>
        <v>0.71566876306944438</v>
      </c>
      <c r="S44" s="264">
        <f t="shared" ca="1" si="26"/>
        <v>1.4313375261398147</v>
      </c>
      <c r="T44" s="94"/>
      <c r="U44" s="208"/>
      <c r="V44" s="264">
        <f t="shared" ca="1" si="27"/>
        <v>0.71566876306944438</v>
      </c>
      <c r="W44" s="264">
        <f t="shared" ca="1" si="27"/>
        <v>1.4313375261398147</v>
      </c>
      <c r="X44" s="94"/>
      <c r="Y44" s="94"/>
      <c r="Z44" s="264">
        <f t="shared" ca="1" si="28"/>
        <v>0.71566876306944438</v>
      </c>
      <c r="AA44" s="264">
        <f t="shared" ca="1" si="28"/>
        <v>1.4313375261398147</v>
      </c>
      <c r="AB44" s="97"/>
      <c r="AC44" s="95">
        <f t="shared" si="32"/>
        <v>20</v>
      </c>
      <c r="AD44" s="207" t="str">
        <f t="shared" si="29"/>
        <v>LI</v>
      </c>
      <c r="AE44" s="96">
        <v>2.2269999999999999</v>
      </c>
      <c r="AF44" s="96">
        <v>0.28499999999999998</v>
      </c>
      <c r="AG44" s="97"/>
      <c r="AH44" s="209">
        <f t="shared" ca="1" si="1"/>
        <v>2.294</v>
      </c>
      <c r="AI44" s="209">
        <f t="shared" ca="1" si="2"/>
        <v>0.29399999999999998</v>
      </c>
      <c r="AJ44" s="209"/>
      <c r="AK44" s="209">
        <f t="shared" ca="1" si="3"/>
        <v>2.363</v>
      </c>
      <c r="AL44" s="209">
        <f t="shared" ca="1" si="4"/>
        <v>0.30299999999999999</v>
      </c>
      <c r="AM44" s="209"/>
      <c r="AN44" s="209">
        <f t="shared" ca="1" si="5"/>
        <v>2.4340000000000002</v>
      </c>
      <c r="AO44" s="209">
        <f t="shared" ca="1" si="6"/>
        <v>0.312</v>
      </c>
      <c r="AP44" s="209"/>
      <c r="AQ44" s="209">
        <f t="shared" ca="1" si="7"/>
        <v>2.5070000000000001</v>
      </c>
      <c r="AR44" s="209">
        <f t="shared" ca="1" si="8"/>
        <v>0.32100000000000001</v>
      </c>
      <c r="AS44" s="98"/>
      <c r="AT44" s="89"/>
      <c r="AU44" s="89"/>
      <c r="AV44" s="89"/>
      <c r="AW44" s="113"/>
      <c r="AX44" s="113"/>
      <c r="AY44" s="101"/>
      <c r="AZ44" s="102"/>
      <c r="BA44" s="89"/>
      <c r="BB44" s="207" t="str">
        <f t="shared" si="30"/>
        <v>LI</v>
      </c>
      <c r="BC44" s="97">
        <f t="shared" ca="1" si="9"/>
        <v>2.294</v>
      </c>
      <c r="BD44" s="97">
        <f t="shared" ca="1" si="10"/>
        <v>0.29399999999999998</v>
      </c>
      <c r="BE44" s="97"/>
      <c r="BF44" s="97">
        <f t="shared" ca="1" si="11"/>
        <v>2.363</v>
      </c>
      <c r="BG44" s="97">
        <f t="shared" ca="1" si="12"/>
        <v>0.30299999999999999</v>
      </c>
      <c r="BH44" s="103"/>
      <c r="BI44" s="97">
        <f t="shared" ca="1" si="13"/>
        <v>2.4340000000000002</v>
      </c>
      <c r="BJ44" s="97">
        <f t="shared" ca="1" si="14"/>
        <v>0.312</v>
      </c>
      <c r="BK44" s="103"/>
      <c r="BL44" s="97">
        <f t="shared" ca="1" si="15"/>
        <v>2.5070000000000001</v>
      </c>
      <c r="BM44" s="97">
        <f t="shared" ca="1" si="16"/>
        <v>0.32100000000000001</v>
      </c>
      <c r="BN44" s="100"/>
      <c r="BO44" s="100"/>
      <c r="BP44" s="100"/>
      <c r="BQ44" s="100"/>
      <c r="BR44" s="100"/>
      <c r="BS44" s="100"/>
      <c r="BT44" s="100"/>
      <c r="BU44" s="100"/>
      <c r="BV44" s="97"/>
      <c r="BW44" s="207" t="str">
        <f t="shared" si="31"/>
        <v>LI</v>
      </c>
      <c r="BX44" s="105">
        <f t="shared" ca="1" si="17"/>
        <v>3.1539999999999999</v>
      </c>
      <c r="BY44" s="105">
        <f t="shared" ca="1" si="18"/>
        <v>0.40200000000000002</v>
      </c>
      <c r="BZ44" s="105"/>
      <c r="CA44" s="105">
        <f t="shared" ca="1" si="19"/>
        <v>3.431</v>
      </c>
      <c r="CB44" s="105">
        <f t="shared" ca="1" si="20"/>
        <v>0.438</v>
      </c>
      <c r="CC44" s="105"/>
      <c r="CD44" s="105">
        <f t="shared" ca="1" si="21"/>
        <v>3.43</v>
      </c>
      <c r="CE44" s="105">
        <f t="shared" ca="1" si="22"/>
        <v>0.438</v>
      </c>
      <c r="CF44" s="105"/>
      <c r="CG44" s="105">
        <f t="shared" ca="1" si="23"/>
        <v>3.43</v>
      </c>
      <c r="CH44" s="105">
        <f t="shared" ca="1" si="24"/>
        <v>0.438</v>
      </c>
    </row>
    <row r="45" spans="1:86" x14ac:dyDescent="0.2">
      <c r="A45" s="233">
        <v>21</v>
      </c>
      <c r="B45" s="233" t="s">
        <v>113</v>
      </c>
      <c r="C45" s="233" t="s">
        <v>114</v>
      </c>
      <c r="D45" s="233">
        <v>26</v>
      </c>
      <c r="E45" s="233">
        <v>1.1000000000000001</v>
      </c>
      <c r="F45" s="233" t="s">
        <v>33</v>
      </c>
      <c r="G45" s="233" t="s">
        <v>386</v>
      </c>
      <c r="H45" s="91">
        <f t="shared" si="25"/>
        <v>21</v>
      </c>
      <c r="I45" s="90"/>
      <c r="J45" s="240"/>
      <c r="K45" s="240"/>
      <c r="L45" s="97"/>
      <c r="M45" s="302">
        <v>0</v>
      </c>
      <c r="N45" s="264">
        <f t="shared" ca="1" si="0"/>
        <v>0.51180565033400005</v>
      </c>
      <c r="O45" s="264">
        <f t="shared" ca="1" si="0"/>
        <v>1.194213184114</v>
      </c>
      <c r="P45" s="208"/>
      <c r="Q45" s="208"/>
      <c r="R45" s="264">
        <f t="shared" ca="1" si="26"/>
        <v>0.49347032059599999</v>
      </c>
      <c r="S45" s="264">
        <f t="shared" ca="1" si="26"/>
        <v>1.1514307480579999</v>
      </c>
      <c r="T45" s="94"/>
      <c r="U45" s="208"/>
      <c r="V45" s="264">
        <f t="shared" ca="1" si="27"/>
        <v>0.49347032059599999</v>
      </c>
      <c r="W45" s="264">
        <f t="shared" ca="1" si="27"/>
        <v>1.1514307480579999</v>
      </c>
      <c r="X45" s="94"/>
      <c r="Y45" s="94"/>
      <c r="Z45" s="264">
        <f t="shared" ca="1" si="28"/>
        <v>0.49347032059599999</v>
      </c>
      <c r="AA45" s="264">
        <f t="shared" ca="1" si="28"/>
        <v>1.1514307480579999</v>
      </c>
      <c r="AB45" s="97"/>
      <c r="AC45" s="95">
        <f t="shared" si="32"/>
        <v>21</v>
      </c>
      <c r="AD45" s="207" t="str">
        <f t="shared" si="29"/>
        <v>LU</v>
      </c>
      <c r="AE45" s="96">
        <v>2.2269999999999999</v>
      </c>
      <c r="AF45" s="96">
        <v>0.28499999999999998</v>
      </c>
      <c r="AG45" s="97"/>
      <c r="AH45" s="209">
        <f t="shared" ca="1" si="1"/>
        <v>2.294</v>
      </c>
      <c r="AI45" s="209">
        <f t="shared" ca="1" si="2"/>
        <v>0.29399999999999998</v>
      </c>
      <c r="AJ45" s="209"/>
      <c r="AK45" s="209">
        <f t="shared" ca="1" si="3"/>
        <v>2.363</v>
      </c>
      <c r="AL45" s="209">
        <f t="shared" ca="1" si="4"/>
        <v>0.30299999999999999</v>
      </c>
      <c r="AM45" s="209"/>
      <c r="AN45" s="209">
        <f t="shared" ca="1" si="5"/>
        <v>2.4340000000000002</v>
      </c>
      <c r="AO45" s="209">
        <f t="shared" ca="1" si="6"/>
        <v>0.312</v>
      </c>
      <c r="AP45" s="209"/>
      <c r="AQ45" s="209">
        <f t="shared" ca="1" si="7"/>
        <v>2.5070000000000001</v>
      </c>
      <c r="AR45" s="209">
        <f t="shared" ca="1" si="8"/>
        <v>0.32100000000000001</v>
      </c>
      <c r="AS45" s="98"/>
      <c r="AT45" s="89"/>
      <c r="AU45" s="89"/>
      <c r="AV45" s="89"/>
      <c r="AW45" s="113"/>
      <c r="AX45" s="113"/>
      <c r="AY45" s="101"/>
      <c r="AZ45" s="102"/>
      <c r="BA45" s="89"/>
      <c r="BB45" s="207" t="str">
        <f t="shared" si="30"/>
        <v>LU</v>
      </c>
      <c r="BC45" s="97">
        <f t="shared" ca="1" si="9"/>
        <v>2.294</v>
      </c>
      <c r="BD45" s="97">
        <f t="shared" ca="1" si="10"/>
        <v>0.29399999999999998</v>
      </c>
      <c r="BE45" s="97"/>
      <c r="BF45" s="97">
        <f t="shared" ca="1" si="11"/>
        <v>2.363</v>
      </c>
      <c r="BG45" s="97">
        <f t="shared" ca="1" si="12"/>
        <v>0.30299999999999999</v>
      </c>
      <c r="BH45" s="103"/>
      <c r="BI45" s="97">
        <f t="shared" ca="1" si="13"/>
        <v>2.4340000000000002</v>
      </c>
      <c r="BJ45" s="97">
        <f t="shared" ca="1" si="14"/>
        <v>0.312</v>
      </c>
      <c r="BK45" s="103"/>
      <c r="BL45" s="97">
        <f t="shared" ca="1" si="15"/>
        <v>2.5070000000000001</v>
      </c>
      <c r="BM45" s="97">
        <f t="shared" ca="1" si="16"/>
        <v>0.32100000000000001</v>
      </c>
      <c r="BN45" s="100"/>
      <c r="BO45" s="100"/>
      <c r="BP45" s="100"/>
      <c r="BQ45" s="100"/>
      <c r="BR45" s="100"/>
      <c r="BS45" s="100"/>
      <c r="BT45" s="100"/>
      <c r="BU45" s="100"/>
      <c r="BV45" s="97"/>
      <c r="BW45" s="207" t="str">
        <f t="shared" si="31"/>
        <v>LU</v>
      </c>
      <c r="BX45" s="105">
        <f t="shared" ca="1" si="17"/>
        <v>2.7040000000000002</v>
      </c>
      <c r="BY45" s="105">
        <f t="shared" ca="1" si="18"/>
        <v>0.34499999999999997</v>
      </c>
      <c r="BZ45" s="105"/>
      <c r="CA45" s="105">
        <f t="shared" ca="1" si="19"/>
        <v>2.605</v>
      </c>
      <c r="CB45" s="105">
        <f t="shared" ca="1" si="20"/>
        <v>0.33300000000000002</v>
      </c>
      <c r="CC45" s="105"/>
      <c r="CD45" s="105">
        <f t="shared" ca="1" si="21"/>
        <v>2.6040000000000001</v>
      </c>
      <c r="CE45" s="105">
        <f t="shared" ca="1" si="22"/>
        <v>0.33300000000000002</v>
      </c>
      <c r="CF45" s="105"/>
      <c r="CG45" s="105">
        <f t="shared" ca="1" si="23"/>
        <v>2.6040000000000001</v>
      </c>
      <c r="CH45" s="105">
        <f t="shared" ca="1" si="24"/>
        <v>0.33300000000000002</v>
      </c>
    </row>
    <row r="46" spans="1:86" x14ac:dyDescent="0.2">
      <c r="A46" s="233">
        <v>22</v>
      </c>
      <c r="B46" s="233" t="s">
        <v>115</v>
      </c>
      <c r="C46" s="233" t="s">
        <v>116</v>
      </c>
      <c r="D46" s="233">
        <v>27</v>
      </c>
      <c r="E46" s="233">
        <v>1.1000000000000001</v>
      </c>
      <c r="F46" s="233" t="s">
        <v>33</v>
      </c>
      <c r="G46" s="233" t="s">
        <v>386</v>
      </c>
      <c r="H46" s="91">
        <f t="shared" si="25"/>
        <v>22</v>
      </c>
      <c r="I46" s="90"/>
      <c r="J46" s="240"/>
      <c r="K46" s="240"/>
      <c r="L46" s="97"/>
      <c r="M46" s="302">
        <v>0</v>
      </c>
      <c r="N46" s="264">
        <f t="shared" ca="1" si="0"/>
        <v>0.54592602702299997</v>
      </c>
      <c r="O46" s="264">
        <f t="shared" ca="1" si="0"/>
        <v>2.1666439197490002</v>
      </c>
      <c r="P46" s="208"/>
      <c r="Q46" s="208"/>
      <c r="R46" s="264">
        <f t="shared" ca="1" si="26"/>
        <v>0.52636834197000004</v>
      </c>
      <c r="S46" s="264">
        <f t="shared" ca="1" si="26"/>
        <v>2.0890243571920002</v>
      </c>
      <c r="T46" s="94"/>
      <c r="U46" s="208"/>
      <c r="V46" s="264">
        <f t="shared" ca="1" si="27"/>
        <v>0.52636834197000004</v>
      </c>
      <c r="W46" s="264">
        <f t="shared" ca="1" si="27"/>
        <v>2.0890243571920002</v>
      </c>
      <c r="X46" s="94"/>
      <c r="Y46" s="94"/>
      <c r="Z46" s="264">
        <f t="shared" ca="1" si="28"/>
        <v>0.52636834197000004</v>
      </c>
      <c r="AA46" s="264">
        <f t="shared" ca="1" si="28"/>
        <v>2.0890243571920002</v>
      </c>
      <c r="AB46" s="97"/>
      <c r="AC46" s="95">
        <f t="shared" si="32"/>
        <v>22</v>
      </c>
      <c r="AD46" s="207" t="str">
        <f t="shared" si="29"/>
        <v>MC</v>
      </c>
      <c r="AE46" s="96">
        <v>2.2269999999999999</v>
      </c>
      <c r="AF46" s="96">
        <v>0.28499999999999998</v>
      </c>
      <c r="AG46" s="97"/>
      <c r="AH46" s="209">
        <f t="shared" ca="1" si="1"/>
        <v>2.294</v>
      </c>
      <c r="AI46" s="209">
        <f t="shared" ca="1" si="2"/>
        <v>0.29399999999999998</v>
      </c>
      <c r="AJ46" s="209"/>
      <c r="AK46" s="209">
        <f t="shared" ca="1" si="3"/>
        <v>2.363</v>
      </c>
      <c r="AL46" s="209">
        <f t="shared" ca="1" si="4"/>
        <v>0.30299999999999999</v>
      </c>
      <c r="AM46" s="209"/>
      <c r="AN46" s="209">
        <f t="shared" ca="1" si="5"/>
        <v>2.4340000000000002</v>
      </c>
      <c r="AO46" s="209">
        <f t="shared" ca="1" si="6"/>
        <v>0.312</v>
      </c>
      <c r="AP46" s="209"/>
      <c r="AQ46" s="209">
        <f t="shared" ca="1" si="7"/>
        <v>2.5070000000000001</v>
      </c>
      <c r="AR46" s="209">
        <f t="shared" ca="1" si="8"/>
        <v>0.32100000000000001</v>
      </c>
      <c r="AS46" s="98"/>
      <c r="AT46" s="89"/>
      <c r="AU46" s="89"/>
      <c r="AV46" s="89"/>
      <c r="AW46" s="113"/>
      <c r="AX46" s="113"/>
      <c r="AY46" s="101"/>
      <c r="AZ46" s="102"/>
      <c r="BA46" s="89"/>
      <c r="BB46" s="207" t="str">
        <f t="shared" si="30"/>
        <v>MC</v>
      </c>
      <c r="BC46" s="97">
        <f t="shared" ca="1" si="9"/>
        <v>2.294</v>
      </c>
      <c r="BD46" s="97">
        <f t="shared" ca="1" si="10"/>
        <v>0.29399999999999998</v>
      </c>
      <c r="BE46" s="97"/>
      <c r="BF46" s="97">
        <f t="shared" ca="1" si="11"/>
        <v>2.363</v>
      </c>
      <c r="BG46" s="97">
        <f t="shared" ca="1" si="12"/>
        <v>0.30299999999999999</v>
      </c>
      <c r="BH46" s="103"/>
      <c r="BI46" s="97">
        <f t="shared" ca="1" si="13"/>
        <v>2.4340000000000002</v>
      </c>
      <c r="BJ46" s="97">
        <f t="shared" ca="1" si="14"/>
        <v>0.312</v>
      </c>
      <c r="BK46" s="103"/>
      <c r="BL46" s="97">
        <f t="shared" ca="1" si="15"/>
        <v>2.5070000000000001</v>
      </c>
      <c r="BM46" s="97">
        <f t="shared" ca="1" si="16"/>
        <v>0.32100000000000001</v>
      </c>
      <c r="BN46" s="100"/>
      <c r="BO46" s="100"/>
      <c r="BP46" s="100"/>
      <c r="BQ46" s="100"/>
      <c r="BR46" s="100"/>
      <c r="BS46" s="100"/>
      <c r="BT46" s="100"/>
      <c r="BU46" s="100"/>
      <c r="BV46" s="97"/>
      <c r="BW46" s="207" t="str">
        <f t="shared" si="31"/>
        <v>MC</v>
      </c>
      <c r="BX46" s="105">
        <f t="shared" ca="1" si="17"/>
        <v>4.1829999999999998</v>
      </c>
      <c r="BY46" s="105">
        <f t="shared" ca="1" si="18"/>
        <v>0.53400000000000003</v>
      </c>
      <c r="BZ46" s="105"/>
      <c r="CA46" s="105">
        <f t="shared" ca="1" si="19"/>
        <v>4.03</v>
      </c>
      <c r="CB46" s="105">
        <f t="shared" ca="1" si="20"/>
        <v>0.51500000000000001</v>
      </c>
      <c r="CC46" s="105"/>
      <c r="CD46" s="105">
        <f t="shared" ca="1" si="21"/>
        <v>4.0279999999999996</v>
      </c>
      <c r="CE46" s="105">
        <f t="shared" ca="1" si="22"/>
        <v>0.51500000000000001</v>
      </c>
      <c r="CF46" s="105"/>
      <c r="CG46" s="105">
        <f t="shared" ca="1" si="23"/>
        <v>4.0279999999999996</v>
      </c>
      <c r="CH46" s="105">
        <f t="shared" ca="1" si="24"/>
        <v>0.51500000000000001</v>
      </c>
    </row>
    <row r="47" spans="1:86" x14ac:dyDescent="0.2">
      <c r="A47" s="233">
        <v>23</v>
      </c>
      <c r="B47" s="233" t="s">
        <v>117</v>
      </c>
      <c r="C47" s="233" t="s">
        <v>118</v>
      </c>
      <c r="D47" s="233">
        <v>28</v>
      </c>
      <c r="E47" s="233">
        <v>1.1000000000000001</v>
      </c>
      <c r="F47" s="233" t="s">
        <v>33</v>
      </c>
      <c r="G47" s="233" t="s">
        <v>389</v>
      </c>
      <c r="H47" s="91">
        <f t="shared" si="25"/>
        <v>23</v>
      </c>
      <c r="I47" s="90"/>
      <c r="J47" s="240"/>
      <c r="K47" s="240"/>
      <c r="L47" s="97"/>
      <c r="M47" s="302">
        <v>0</v>
      </c>
      <c r="N47" s="264">
        <f t="shared" ca="1" si="0"/>
        <v>0.526199133762</v>
      </c>
      <c r="O47" s="264">
        <f t="shared" ca="1" si="0"/>
        <v>2.2801962463029999</v>
      </c>
      <c r="P47" s="208"/>
      <c r="Q47" s="208"/>
      <c r="R47" s="264">
        <f t="shared" ca="1" si="26"/>
        <v>0.54724709911299996</v>
      </c>
      <c r="S47" s="264">
        <f t="shared" ca="1" si="26"/>
        <v>2.371404096155</v>
      </c>
      <c r="T47" s="94"/>
      <c r="U47" s="208"/>
      <c r="V47" s="264">
        <f t="shared" ca="1" si="27"/>
        <v>0.54724709911299996</v>
      </c>
      <c r="W47" s="264">
        <f t="shared" ca="1" si="27"/>
        <v>2.371404096155</v>
      </c>
      <c r="X47" s="94"/>
      <c r="Y47" s="94"/>
      <c r="Z47" s="264">
        <f t="shared" ca="1" si="28"/>
        <v>0.54724709911299996</v>
      </c>
      <c r="AA47" s="264">
        <f t="shared" ca="1" si="28"/>
        <v>2.371404096155</v>
      </c>
      <c r="AB47" s="97"/>
      <c r="AC47" s="95">
        <f t="shared" si="32"/>
        <v>23</v>
      </c>
      <c r="AD47" s="207" t="str">
        <f t="shared" si="29"/>
        <v>NC</v>
      </c>
      <c r="AE47" s="96">
        <v>2.2269999999999999</v>
      </c>
      <c r="AF47" s="96">
        <v>0.28499999999999998</v>
      </c>
      <c r="AG47" s="97"/>
      <c r="AH47" s="209">
        <f t="shared" ca="1" si="1"/>
        <v>2.294</v>
      </c>
      <c r="AI47" s="209">
        <f t="shared" ca="1" si="2"/>
        <v>0.29399999999999998</v>
      </c>
      <c r="AJ47" s="209"/>
      <c r="AK47" s="209">
        <f t="shared" ca="1" si="3"/>
        <v>2.363</v>
      </c>
      <c r="AL47" s="209">
        <f t="shared" ca="1" si="4"/>
        <v>0.30299999999999999</v>
      </c>
      <c r="AM47" s="209"/>
      <c r="AN47" s="209">
        <f t="shared" ca="1" si="5"/>
        <v>2.4340000000000002</v>
      </c>
      <c r="AO47" s="209">
        <f t="shared" ca="1" si="6"/>
        <v>0.312</v>
      </c>
      <c r="AP47" s="209"/>
      <c r="AQ47" s="209">
        <f t="shared" ca="1" si="7"/>
        <v>2.5070000000000001</v>
      </c>
      <c r="AR47" s="209">
        <f t="shared" ca="1" si="8"/>
        <v>0.32100000000000001</v>
      </c>
      <c r="AS47" s="98"/>
      <c r="AT47" s="89"/>
      <c r="AU47" s="89"/>
      <c r="AV47" s="89"/>
      <c r="AW47" s="113"/>
      <c r="AX47" s="113"/>
      <c r="AY47" s="101"/>
      <c r="AZ47" s="102"/>
      <c r="BA47" s="89"/>
      <c r="BB47" s="207" t="str">
        <f t="shared" si="30"/>
        <v>NC</v>
      </c>
      <c r="BC47" s="97">
        <f t="shared" ca="1" si="9"/>
        <v>2.294</v>
      </c>
      <c r="BD47" s="97">
        <f t="shared" ca="1" si="10"/>
        <v>0.29399999999999998</v>
      </c>
      <c r="BE47" s="97"/>
      <c r="BF47" s="97">
        <f t="shared" ca="1" si="11"/>
        <v>2.363</v>
      </c>
      <c r="BG47" s="97">
        <f t="shared" ca="1" si="12"/>
        <v>0.30299999999999999</v>
      </c>
      <c r="BH47" s="103"/>
      <c r="BI47" s="97">
        <f t="shared" ca="1" si="13"/>
        <v>2.4340000000000002</v>
      </c>
      <c r="BJ47" s="97">
        <f t="shared" ca="1" si="14"/>
        <v>0.312</v>
      </c>
      <c r="BK47" s="103"/>
      <c r="BL47" s="97">
        <f t="shared" ca="1" si="15"/>
        <v>2.5070000000000001</v>
      </c>
      <c r="BM47" s="97">
        <f t="shared" ca="1" si="16"/>
        <v>0.32100000000000001</v>
      </c>
      <c r="BN47" s="100"/>
      <c r="BO47" s="100"/>
      <c r="BP47" s="100"/>
      <c r="BQ47" s="100"/>
      <c r="BR47" s="100"/>
      <c r="BS47" s="100"/>
      <c r="BT47" s="100"/>
      <c r="BU47" s="100"/>
      <c r="BV47" s="97"/>
      <c r="BW47" s="207" t="str">
        <f t="shared" si="31"/>
        <v>NC</v>
      </c>
      <c r="BX47" s="105">
        <f t="shared" ca="1" si="17"/>
        <v>4.3109999999999999</v>
      </c>
      <c r="BY47" s="105">
        <f t="shared" ca="1" si="18"/>
        <v>0.55000000000000004</v>
      </c>
      <c r="BZ47" s="105"/>
      <c r="CA47" s="105">
        <f t="shared" ca="1" si="19"/>
        <v>4.4800000000000004</v>
      </c>
      <c r="CB47" s="105">
        <f t="shared" ca="1" si="20"/>
        <v>0.57199999999999995</v>
      </c>
      <c r="CC47" s="105"/>
      <c r="CD47" s="105">
        <f t="shared" ca="1" si="21"/>
        <v>4.4779999999999998</v>
      </c>
      <c r="CE47" s="105">
        <f t="shared" ca="1" si="22"/>
        <v>0.57199999999999995</v>
      </c>
      <c r="CF47" s="105"/>
      <c r="CG47" s="105">
        <f t="shared" ca="1" si="23"/>
        <v>4.4779999999999998</v>
      </c>
      <c r="CH47" s="105">
        <f t="shared" ca="1" si="24"/>
        <v>0.57199999999999995</v>
      </c>
    </row>
    <row r="48" spans="1:86" x14ac:dyDescent="0.2">
      <c r="A48" s="233">
        <v>24</v>
      </c>
      <c r="B48" s="233" t="s">
        <v>119</v>
      </c>
      <c r="C48" s="233" t="s">
        <v>120</v>
      </c>
      <c r="D48" s="233">
        <v>30</v>
      </c>
      <c r="E48" s="233">
        <v>1.1000000000000001</v>
      </c>
      <c r="F48" s="233" t="s">
        <v>33</v>
      </c>
      <c r="G48" s="233" t="s">
        <v>386</v>
      </c>
      <c r="H48" s="91">
        <f t="shared" si="25"/>
        <v>24</v>
      </c>
      <c r="I48" s="90"/>
      <c r="J48" s="240"/>
      <c r="K48" s="240"/>
      <c r="L48" s="97"/>
      <c r="M48" s="302">
        <v>0</v>
      </c>
      <c r="N48" s="264">
        <f t="shared" ca="1" si="0"/>
        <v>0.54592602702299997</v>
      </c>
      <c r="O48" s="264">
        <f t="shared" ca="1" si="0"/>
        <v>2.183704108093</v>
      </c>
      <c r="P48" s="208"/>
      <c r="Q48" s="208"/>
      <c r="R48" s="264">
        <f t="shared" ca="1" si="26"/>
        <v>0.52636834197000004</v>
      </c>
      <c r="S48" s="264">
        <f t="shared" ca="1" si="26"/>
        <v>2.105473367878</v>
      </c>
      <c r="T48" s="94"/>
      <c r="U48" s="208"/>
      <c r="V48" s="264">
        <f t="shared" ca="1" si="27"/>
        <v>0.52636834197000004</v>
      </c>
      <c r="W48" s="264">
        <f t="shared" ca="1" si="27"/>
        <v>2.105473367878</v>
      </c>
      <c r="X48" s="94"/>
      <c r="Y48" s="94"/>
      <c r="Z48" s="264">
        <f t="shared" ca="1" si="28"/>
        <v>0.52636834197000004</v>
      </c>
      <c r="AA48" s="264">
        <f t="shared" ca="1" si="28"/>
        <v>2.105473367878</v>
      </c>
      <c r="AB48" s="97"/>
      <c r="AC48" s="95">
        <f t="shared" si="32"/>
        <v>24</v>
      </c>
      <c r="AD48" s="207" t="str">
        <f t="shared" si="29"/>
        <v>NL</v>
      </c>
      <c r="AE48" s="96">
        <v>2.2269999999999999</v>
      </c>
      <c r="AF48" s="96">
        <v>0.246</v>
      </c>
      <c r="AG48" s="97"/>
      <c r="AH48" s="209">
        <f t="shared" ca="1" si="1"/>
        <v>2.294</v>
      </c>
      <c r="AI48" s="209">
        <f t="shared" ca="1" si="2"/>
        <v>0.29399999999999998</v>
      </c>
      <c r="AJ48" s="209"/>
      <c r="AK48" s="209">
        <f t="shared" ca="1" si="3"/>
        <v>2.363</v>
      </c>
      <c r="AL48" s="209">
        <f t="shared" ca="1" si="4"/>
        <v>0.30299999999999999</v>
      </c>
      <c r="AM48" s="209"/>
      <c r="AN48" s="209">
        <f t="shared" ca="1" si="5"/>
        <v>2.4340000000000002</v>
      </c>
      <c r="AO48" s="209">
        <f t="shared" ca="1" si="6"/>
        <v>0.312</v>
      </c>
      <c r="AP48" s="209"/>
      <c r="AQ48" s="209">
        <f t="shared" ca="1" si="7"/>
        <v>2.5070000000000001</v>
      </c>
      <c r="AR48" s="209">
        <f t="shared" ca="1" si="8"/>
        <v>0.32100000000000001</v>
      </c>
      <c r="AS48" s="98"/>
      <c r="AT48" s="89"/>
      <c r="AU48" s="89"/>
      <c r="AV48" s="89"/>
      <c r="AW48" s="113"/>
      <c r="AX48" s="113"/>
      <c r="AY48" s="101"/>
      <c r="AZ48" s="102"/>
      <c r="BA48" s="89"/>
      <c r="BB48" s="207" t="str">
        <f t="shared" si="30"/>
        <v>NL</v>
      </c>
      <c r="BC48" s="97">
        <f t="shared" ca="1" si="9"/>
        <v>2.294</v>
      </c>
      <c r="BD48" s="97">
        <f t="shared" ca="1" si="10"/>
        <v>0.29399999999999998</v>
      </c>
      <c r="BE48" s="97"/>
      <c r="BF48" s="97">
        <f t="shared" ca="1" si="11"/>
        <v>2.363</v>
      </c>
      <c r="BG48" s="97">
        <f t="shared" ca="1" si="12"/>
        <v>0.30299999999999999</v>
      </c>
      <c r="BH48" s="103"/>
      <c r="BI48" s="97">
        <f t="shared" ca="1" si="13"/>
        <v>2.4340000000000002</v>
      </c>
      <c r="BJ48" s="97">
        <f t="shared" ca="1" si="14"/>
        <v>0.312</v>
      </c>
      <c r="BK48" s="103"/>
      <c r="BL48" s="97">
        <f t="shared" ca="1" si="15"/>
        <v>2.5070000000000001</v>
      </c>
      <c r="BM48" s="97">
        <f t="shared" ca="1" si="16"/>
        <v>0.32100000000000001</v>
      </c>
      <c r="BN48" s="100"/>
      <c r="BO48" s="100"/>
      <c r="BP48" s="100"/>
      <c r="BQ48" s="100"/>
      <c r="BR48" s="100"/>
      <c r="BS48" s="100"/>
      <c r="BT48" s="100"/>
      <c r="BU48" s="100"/>
      <c r="BV48" s="97"/>
      <c r="BW48" s="207" t="str">
        <f t="shared" si="31"/>
        <v>NL</v>
      </c>
      <c r="BX48" s="105">
        <f t="shared" ca="1" si="17"/>
        <v>4.2080000000000002</v>
      </c>
      <c r="BY48" s="105">
        <f t="shared" ca="1" si="18"/>
        <v>0.53700000000000003</v>
      </c>
      <c r="BZ48" s="105"/>
      <c r="CA48" s="105">
        <f t="shared" ca="1" si="19"/>
        <v>4.0540000000000003</v>
      </c>
      <c r="CB48" s="105">
        <f t="shared" ca="1" si="20"/>
        <v>0.51800000000000002</v>
      </c>
      <c r="CC48" s="105"/>
      <c r="CD48" s="105">
        <f t="shared" ca="1" si="21"/>
        <v>4.0519999999999996</v>
      </c>
      <c r="CE48" s="105">
        <f t="shared" ca="1" si="22"/>
        <v>0.51800000000000002</v>
      </c>
      <c r="CF48" s="105"/>
      <c r="CG48" s="105">
        <f t="shared" ca="1" si="23"/>
        <v>4.0519999999999996</v>
      </c>
      <c r="CH48" s="105">
        <f t="shared" ca="1" si="24"/>
        <v>0.51800000000000002</v>
      </c>
    </row>
    <row r="49" spans="1:86" x14ac:dyDescent="0.2">
      <c r="A49" s="233">
        <v>25</v>
      </c>
      <c r="B49" s="233" t="s">
        <v>121</v>
      </c>
      <c r="C49" s="233" t="s">
        <v>122</v>
      </c>
      <c r="D49" s="233">
        <v>31</v>
      </c>
      <c r="E49" s="233">
        <v>1.1000000000000001</v>
      </c>
      <c r="F49" s="233" t="s">
        <v>33</v>
      </c>
      <c r="G49" s="233" t="s">
        <v>386</v>
      </c>
      <c r="H49" s="91">
        <f t="shared" si="25"/>
        <v>25</v>
      </c>
      <c r="I49" s="90"/>
      <c r="J49" s="240"/>
      <c r="K49" s="240"/>
      <c r="L49" s="97"/>
      <c r="M49" s="302">
        <v>0.25</v>
      </c>
      <c r="N49" s="264">
        <f t="shared" ca="1" si="0"/>
        <v>0.84332504850833345</v>
      </c>
      <c r="O49" s="264">
        <f t="shared" ca="1" si="0"/>
        <v>2.5299751455241668</v>
      </c>
      <c r="P49" s="208"/>
      <c r="Q49" s="208"/>
      <c r="R49" s="264">
        <f t="shared" ca="1" si="26"/>
        <v>0.76263748891916661</v>
      </c>
      <c r="S49" s="264">
        <f t="shared" ca="1" si="26"/>
        <v>2.287912466756667</v>
      </c>
      <c r="T49" s="94"/>
      <c r="U49" s="208"/>
      <c r="V49" s="264">
        <f t="shared" ca="1" si="27"/>
        <v>0.76263748891916661</v>
      </c>
      <c r="W49" s="264">
        <f t="shared" ca="1" si="27"/>
        <v>2.287912466756667</v>
      </c>
      <c r="X49" s="94"/>
      <c r="Y49" s="94"/>
      <c r="Z49" s="264">
        <f t="shared" ca="1" si="28"/>
        <v>0.76263748891916661</v>
      </c>
      <c r="AA49" s="264">
        <f t="shared" ca="1" si="28"/>
        <v>2.287912466756667</v>
      </c>
      <c r="AB49" s="97"/>
      <c r="AC49" s="95">
        <f t="shared" si="32"/>
        <v>25</v>
      </c>
      <c r="AD49" s="207" t="str">
        <f t="shared" si="29"/>
        <v>NO</v>
      </c>
      <c r="AE49" s="96">
        <v>2.2269999999999999</v>
      </c>
      <c r="AF49" s="96">
        <v>0.28499999999999998</v>
      </c>
      <c r="AG49" s="97"/>
      <c r="AH49" s="209">
        <f t="shared" ca="1" si="1"/>
        <v>2.294</v>
      </c>
      <c r="AI49" s="209">
        <f t="shared" ca="1" si="2"/>
        <v>0.29399999999999998</v>
      </c>
      <c r="AJ49" s="209"/>
      <c r="AK49" s="209">
        <f t="shared" ca="1" si="3"/>
        <v>2.363</v>
      </c>
      <c r="AL49" s="209">
        <f t="shared" ca="1" si="4"/>
        <v>0.30299999999999999</v>
      </c>
      <c r="AM49" s="209"/>
      <c r="AN49" s="209">
        <f t="shared" ca="1" si="5"/>
        <v>2.4340000000000002</v>
      </c>
      <c r="AO49" s="209">
        <f t="shared" ca="1" si="6"/>
        <v>0.312</v>
      </c>
      <c r="AP49" s="209"/>
      <c r="AQ49" s="209">
        <f t="shared" ca="1" si="7"/>
        <v>2.5070000000000001</v>
      </c>
      <c r="AR49" s="209">
        <f t="shared" ca="1" si="8"/>
        <v>0.32100000000000001</v>
      </c>
      <c r="AS49" s="98"/>
      <c r="AT49" s="89"/>
      <c r="AU49" s="89"/>
      <c r="AV49" s="89"/>
      <c r="AW49" s="113"/>
      <c r="AX49" s="113"/>
      <c r="AY49" s="101"/>
      <c r="AZ49" s="102"/>
      <c r="BA49" s="89"/>
      <c r="BB49" s="207" t="str">
        <f t="shared" si="30"/>
        <v>NO</v>
      </c>
      <c r="BC49" s="97">
        <f t="shared" ca="1" si="9"/>
        <v>2.294</v>
      </c>
      <c r="BD49" s="97">
        <f t="shared" ca="1" si="10"/>
        <v>0.29399999999999998</v>
      </c>
      <c r="BE49" s="97"/>
      <c r="BF49" s="97">
        <f t="shared" ca="1" si="11"/>
        <v>2.363</v>
      </c>
      <c r="BG49" s="97">
        <f t="shared" ca="1" si="12"/>
        <v>0.30299999999999999</v>
      </c>
      <c r="BH49" s="103"/>
      <c r="BI49" s="97">
        <f t="shared" ca="1" si="13"/>
        <v>2.4340000000000002</v>
      </c>
      <c r="BJ49" s="97">
        <f t="shared" ca="1" si="14"/>
        <v>0.312</v>
      </c>
      <c r="BK49" s="103"/>
      <c r="BL49" s="97">
        <f t="shared" ca="1" si="15"/>
        <v>2.5070000000000001</v>
      </c>
      <c r="BM49" s="97">
        <f t="shared" ca="1" si="16"/>
        <v>0.32100000000000001</v>
      </c>
      <c r="BN49" s="100"/>
      <c r="BO49" s="100"/>
      <c r="BP49" s="100"/>
      <c r="BQ49" s="100"/>
      <c r="BR49" s="100"/>
      <c r="BS49" s="100"/>
      <c r="BT49" s="100"/>
      <c r="BU49" s="100"/>
      <c r="BV49" s="97"/>
      <c r="BW49" s="207" t="str">
        <f t="shared" si="31"/>
        <v>NO</v>
      </c>
      <c r="BX49" s="105">
        <f t="shared" ca="1" si="17"/>
        <v>5.2729999999999997</v>
      </c>
      <c r="BY49" s="105">
        <f t="shared" ca="1" si="18"/>
        <v>0.67300000000000004</v>
      </c>
      <c r="BZ49" s="105"/>
      <c r="CA49" s="105">
        <f t="shared" ca="1" si="19"/>
        <v>4.7649999999999997</v>
      </c>
      <c r="CB49" s="105">
        <f t="shared" ca="1" si="20"/>
        <v>0.60899999999999999</v>
      </c>
      <c r="CC49" s="105"/>
      <c r="CD49" s="105">
        <f t="shared" ca="1" si="21"/>
        <v>4.7629999999999999</v>
      </c>
      <c r="CE49" s="105">
        <f t="shared" ca="1" si="22"/>
        <v>0.60899999999999999</v>
      </c>
      <c r="CF49" s="105"/>
      <c r="CG49" s="105">
        <f t="shared" ca="1" si="23"/>
        <v>4.7629999999999999</v>
      </c>
      <c r="CH49" s="105">
        <f t="shared" ca="1" si="24"/>
        <v>0.60899999999999999</v>
      </c>
    </row>
    <row r="50" spans="1:86" x14ac:dyDescent="0.2">
      <c r="A50" s="233">
        <v>26</v>
      </c>
      <c r="B50" s="233" t="s">
        <v>123</v>
      </c>
      <c r="C50" s="233" t="s">
        <v>124</v>
      </c>
      <c r="D50" s="233">
        <v>32</v>
      </c>
      <c r="E50" s="233">
        <v>1.1000000000000001</v>
      </c>
      <c r="F50" s="233" t="s">
        <v>33</v>
      </c>
      <c r="G50" s="233" t="s">
        <v>389</v>
      </c>
      <c r="H50" s="91">
        <f t="shared" si="25"/>
        <v>26</v>
      </c>
      <c r="I50" s="90"/>
      <c r="J50" s="240"/>
      <c r="K50" s="240"/>
      <c r="L50" s="113"/>
      <c r="M50" s="302">
        <v>0.15</v>
      </c>
      <c r="N50" s="264">
        <f t="shared" ca="1" si="0"/>
        <v>0.65672525359565215</v>
      </c>
      <c r="O50" s="264">
        <f t="shared" ca="1" si="0"/>
        <v>1.3134505071913043</v>
      </c>
      <c r="P50" s="208"/>
      <c r="Q50" s="208"/>
      <c r="R50" s="264">
        <f t="shared" ca="1" si="26"/>
        <v>0.62732076104347834</v>
      </c>
      <c r="S50" s="264">
        <f t="shared" ca="1" si="26"/>
        <v>1.2546415220860869</v>
      </c>
      <c r="T50" s="94"/>
      <c r="U50" s="208"/>
      <c r="V50" s="264">
        <f t="shared" ca="1" si="27"/>
        <v>0.62732076104347834</v>
      </c>
      <c r="W50" s="264">
        <f t="shared" ca="1" si="27"/>
        <v>1.2546415220860869</v>
      </c>
      <c r="X50" s="94"/>
      <c r="Y50" s="94"/>
      <c r="Z50" s="264">
        <f t="shared" ca="1" si="28"/>
        <v>0.62732076104347834</v>
      </c>
      <c r="AA50" s="264">
        <f t="shared" ca="1" si="28"/>
        <v>1.2546415220860869</v>
      </c>
      <c r="AB50" s="113"/>
      <c r="AC50" s="95">
        <f t="shared" si="32"/>
        <v>26</v>
      </c>
      <c r="AD50" s="207" t="str">
        <f t="shared" si="29"/>
        <v>NZ</v>
      </c>
      <c r="AE50" s="96">
        <v>2.2269999999999999</v>
      </c>
      <c r="AF50" s="96">
        <v>0.28499999999999998</v>
      </c>
      <c r="AG50" s="97"/>
      <c r="AH50" s="209">
        <f t="shared" ca="1" si="1"/>
        <v>2.294</v>
      </c>
      <c r="AI50" s="209">
        <f t="shared" ca="1" si="2"/>
        <v>0.29399999999999998</v>
      </c>
      <c r="AJ50" s="209"/>
      <c r="AK50" s="209">
        <f t="shared" ca="1" si="3"/>
        <v>2.363</v>
      </c>
      <c r="AL50" s="209">
        <f t="shared" ca="1" si="4"/>
        <v>0.30299999999999999</v>
      </c>
      <c r="AM50" s="209"/>
      <c r="AN50" s="209">
        <f t="shared" ca="1" si="5"/>
        <v>2.4340000000000002</v>
      </c>
      <c r="AO50" s="209">
        <f t="shared" ca="1" si="6"/>
        <v>0.312</v>
      </c>
      <c r="AP50" s="209"/>
      <c r="AQ50" s="209">
        <f t="shared" ca="1" si="7"/>
        <v>2.5070000000000001</v>
      </c>
      <c r="AR50" s="209">
        <f t="shared" ca="1" si="8"/>
        <v>0.32100000000000001</v>
      </c>
      <c r="AS50" s="98"/>
      <c r="AT50" s="89"/>
      <c r="AU50" s="89"/>
      <c r="AV50" s="89"/>
      <c r="AW50" s="113"/>
      <c r="AX50" s="113"/>
      <c r="AY50" s="101"/>
      <c r="AZ50" s="102"/>
      <c r="BA50" s="89"/>
      <c r="BB50" s="207" t="str">
        <f t="shared" si="30"/>
        <v>NZ</v>
      </c>
      <c r="BC50" s="97">
        <f t="shared" ca="1" si="9"/>
        <v>2.294</v>
      </c>
      <c r="BD50" s="97">
        <f t="shared" ca="1" si="10"/>
        <v>0.29399999999999998</v>
      </c>
      <c r="BE50" s="97"/>
      <c r="BF50" s="97">
        <f t="shared" ca="1" si="11"/>
        <v>2.363</v>
      </c>
      <c r="BG50" s="97">
        <f t="shared" ca="1" si="12"/>
        <v>0.30299999999999999</v>
      </c>
      <c r="BH50" s="103"/>
      <c r="BI50" s="97">
        <f t="shared" ca="1" si="13"/>
        <v>2.4340000000000002</v>
      </c>
      <c r="BJ50" s="97">
        <f t="shared" ca="1" si="14"/>
        <v>0.312</v>
      </c>
      <c r="BK50" s="103"/>
      <c r="BL50" s="97">
        <f t="shared" ca="1" si="15"/>
        <v>2.5070000000000001</v>
      </c>
      <c r="BM50" s="97">
        <f t="shared" ca="1" si="16"/>
        <v>0.32100000000000001</v>
      </c>
      <c r="BN50" s="100"/>
      <c r="BO50" s="100"/>
      <c r="BP50" s="100"/>
      <c r="BQ50" s="100"/>
      <c r="BR50" s="100"/>
      <c r="BS50" s="100"/>
      <c r="BT50" s="100"/>
      <c r="BU50" s="100"/>
      <c r="BV50" s="97"/>
      <c r="BW50" s="207" t="str">
        <f t="shared" si="31"/>
        <v>NZ</v>
      </c>
      <c r="BX50" s="105">
        <f t="shared" ca="1" si="17"/>
        <v>3.1509999999999998</v>
      </c>
      <c r="BY50" s="105">
        <f t="shared" ca="1" si="18"/>
        <v>0.40200000000000002</v>
      </c>
      <c r="BZ50" s="105"/>
      <c r="CA50" s="105">
        <f t="shared" ca="1" si="19"/>
        <v>3.0070000000000001</v>
      </c>
      <c r="CB50" s="105">
        <f t="shared" ca="1" si="20"/>
        <v>0.38400000000000001</v>
      </c>
      <c r="CC50" s="105"/>
      <c r="CD50" s="105">
        <f t="shared" ca="1" si="21"/>
        <v>3.0059999999999998</v>
      </c>
      <c r="CE50" s="105">
        <f t="shared" ca="1" si="22"/>
        <v>0.38400000000000001</v>
      </c>
      <c r="CF50" s="105"/>
      <c r="CG50" s="105">
        <f t="shared" ca="1" si="23"/>
        <v>3.0059999999999998</v>
      </c>
      <c r="CH50" s="105">
        <f t="shared" ca="1" si="24"/>
        <v>0.38400000000000001</v>
      </c>
    </row>
    <row r="51" spans="1:86" x14ac:dyDescent="0.2">
      <c r="A51" s="233">
        <v>27</v>
      </c>
      <c r="B51" s="233" t="s">
        <v>125</v>
      </c>
      <c r="C51" s="233" t="s">
        <v>126</v>
      </c>
      <c r="D51" s="233">
        <v>33</v>
      </c>
      <c r="E51" s="233">
        <v>1.1000000000000001</v>
      </c>
      <c r="F51" s="233" t="s">
        <v>33</v>
      </c>
      <c r="G51" s="233" t="s">
        <v>389</v>
      </c>
      <c r="H51" s="91">
        <f t="shared" si="25"/>
        <v>27</v>
      </c>
      <c r="I51" s="90"/>
      <c r="J51" s="240"/>
      <c r="K51" s="240"/>
      <c r="L51" s="97"/>
      <c r="M51" s="302">
        <v>0</v>
      </c>
      <c r="N51" s="264">
        <f t="shared" ca="1" si="0"/>
        <v>0.43316712691300002</v>
      </c>
      <c r="O51" s="264">
        <f t="shared" ca="1" si="0"/>
        <v>1.804863028805</v>
      </c>
      <c r="P51" s="208"/>
      <c r="Q51" s="208"/>
      <c r="R51" s="264">
        <f t="shared" ca="1" si="26"/>
        <v>0.45049381198999999</v>
      </c>
      <c r="S51" s="264">
        <f t="shared" ca="1" si="26"/>
        <v>1.8770575499569999</v>
      </c>
      <c r="T51" s="94"/>
      <c r="U51" s="208"/>
      <c r="V51" s="264">
        <f t="shared" ca="1" si="27"/>
        <v>0.45049381198999999</v>
      </c>
      <c r="W51" s="264">
        <f t="shared" ca="1" si="27"/>
        <v>1.8770575499569999</v>
      </c>
      <c r="X51" s="94"/>
      <c r="Y51" s="94"/>
      <c r="Z51" s="264">
        <f t="shared" ca="1" si="28"/>
        <v>0.45049381198999999</v>
      </c>
      <c r="AA51" s="264">
        <f t="shared" ca="1" si="28"/>
        <v>1.8770575499569999</v>
      </c>
      <c r="AB51" s="97"/>
      <c r="AC51" s="95">
        <f t="shared" si="32"/>
        <v>27</v>
      </c>
      <c r="AD51" s="207" t="str">
        <f t="shared" si="29"/>
        <v>PF</v>
      </c>
      <c r="AE51" s="96">
        <v>2.2269999999999999</v>
      </c>
      <c r="AF51" s="96">
        <v>0.28499999999999998</v>
      </c>
      <c r="AG51" s="97"/>
      <c r="AH51" s="209">
        <f t="shared" ca="1" si="1"/>
        <v>2.294</v>
      </c>
      <c r="AI51" s="209">
        <f t="shared" ca="1" si="2"/>
        <v>0.29399999999999998</v>
      </c>
      <c r="AJ51" s="209"/>
      <c r="AK51" s="209">
        <f t="shared" ca="1" si="3"/>
        <v>2.363</v>
      </c>
      <c r="AL51" s="209">
        <f t="shared" ca="1" si="4"/>
        <v>0.30299999999999999</v>
      </c>
      <c r="AM51" s="209"/>
      <c r="AN51" s="209">
        <f t="shared" ca="1" si="5"/>
        <v>2.4340000000000002</v>
      </c>
      <c r="AO51" s="209">
        <f t="shared" ca="1" si="6"/>
        <v>0.312</v>
      </c>
      <c r="AP51" s="209"/>
      <c r="AQ51" s="209">
        <f t="shared" ca="1" si="7"/>
        <v>2.5070000000000001</v>
      </c>
      <c r="AR51" s="209">
        <f t="shared" ca="1" si="8"/>
        <v>0.32100000000000001</v>
      </c>
      <c r="AS51" s="98"/>
      <c r="AT51" s="89"/>
      <c r="AU51" s="89"/>
      <c r="AV51" s="89"/>
      <c r="AW51" s="113"/>
      <c r="AX51" s="113"/>
      <c r="AY51" s="101"/>
      <c r="AZ51" s="102"/>
      <c r="BA51" s="89"/>
      <c r="BB51" s="207" t="str">
        <f t="shared" si="30"/>
        <v>PF</v>
      </c>
      <c r="BC51" s="97">
        <f t="shared" ca="1" si="9"/>
        <v>2.294</v>
      </c>
      <c r="BD51" s="97">
        <f t="shared" ca="1" si="10"/>
        <v>0.29399999999999998</v>
      </c>
      <c r="BE51" s="97"/>
      <c r="BF51" s="97">
        <f t="shared" ca="1" si="11"/>
        <v>2.363</v>
      </c>
      <c r="BG51" s="97">
        <f t="shared" ca="1" si="12"/>
        <v>0.30299999999999999</v>
      </c>
      <c r="BH51" s="103"/>
      <c r="BI51" s="97">
        <f t="shared" ca="1" si="13"/>
        <v>2.4340000000000002</v>
      </c>
      <c r="BJ51" s="97">
        <f t="shared" ca="1" si="14"/>
        <v>0.312</v>
      </c>
      <c r="BK51" s="103"/>
      <c r="BL51" s="97">
        <f t="shared" ca="1" si="15"/>
        <v>2.5070000000000001</v>
      </c>
      <c r="BM51" s="97">
        <f t="shared" ca="1" si="16"/>
        <v>0.32100000000000001</v>
      </c>
      <c r="BN51" s="100"/>
      <c r="BO51" s="100"/>
      <c r="BP51" s="100"/>
      <c r="BQ51" s="100"/>
      <c r="BR51" s="100"/>
      <c r="BS51" s="100"/>
      <c r="BT51" s="100"/>
      <c r="BU51" s="100"/>
      <c r="BV51" s="97"/>
      <c r="BW51" s="207" t="str">
        <f t="shared" si="31"/>
        <v>PF</v>
      </c>
      <c r="BX51" s="105">
        <f t="shared" ca="1" si="17"/>
        <v>3.444</v>
      </c>
      <c r="BY51" s="105">
        <f t="shared" ca="1" si="18"/>
        <v>0.439</v>
      </c>
      <c r="BZ51" s="105"/>
      <c r="CA51" s="105">
        <f t="shared" ca="1" si="19"/>
        <v>3.5790000000000002</v>
      </c>
      <c r="CB51" s="105">
        <f t="shared" ca="1" si="20"/>
        <v>0.45700000000000002</v>
      </c>
      <c r="CC51" s="105"/>
      <c r="CD51" s="105">
        <f t="shared" ca="1" si="21"/>
        <v>3.577</v>
      </c>
      <c r="CE51" s="105">
        <f t="shared" ca="1" si="22"/>
        <v>0.45700000000000002</v>
      </c>
      <c r="CF51" s="105"/>
      <c r="CG51" s="105">
        <f t="shared" ca="1" si="23"/>
        <v>3.577</v>
      </c>
      <c r="CH51" s="105">
        <f t="shared" ca="1" si="24"/>
        <v>0.45700000000000002</v>
      </c>
    </row>
    <row r="52" spans="1:86" x14ac:dyDescent="0.2">
      <c r="A52" s="233">
        <v>28</v>
      </c>
      <c r="B52" s="233" t="s">
        <v>127</v>
      </c>
      <c r="C52" s="233" t="s">
        <v>128</v>
      </c>
      <c r="D52" s="233">
        <v>35</v>
      </c>
      <c r="E52" s="233">
        <v>1.1000000000000001</v>
      </c>
      <c r="F52" s="233" t="s">
        <v>33</v>
      </c>
      <c r="G52" s="233" t="s">
        <v>386</v>
      </c>
      <c r="H52" s="91">
        <f t="shared" si="25"/>
        <v>28</v>
      </c>
      <c r="I52" s="115"/>
      <c r="J52" s="240"/>
      <c r="K52" s="240"/>
      <c r="L52" s="97"/>
      <c r="M52" s="302">
        <v>0</v>
      </c>
      <c r="N52" s="264">
        <f t="shared" ca="1" si="0"/>
        <v>0.42650470861200002</v>
      </c>
      <c r="O52" s="264">
        <f t="shared" ca="1" si="0"/>
        <v>1.7486693053090001</v>
      </c>
      <c r="P52" s="208"/>
      <c r="Q52" s="208"/>
      <c r="R52" s="264">
        <f t="shared" ca="1" si="26"/>
        <v>0.41122526716399999</v>
      </c>
      <c r="S52" s="264">
        <f t="shared" ca="1" si="26"/>
        <v>1.6860235953710001</v>
      </c>
      <c r="T52" s="94"/>
      <c r="U52" s="208"/>
      <c r="V52" s="264">
        <f t="shared" ca="1" si="27"/>
        <v>0.41122526716399999</v>
      </c>
      <c r="W52" s="264">
        <f t="shared" ca="1" si="27"/>
        <v>1.6860235953710001</v>
      </c>
      <c r="X52" s="94"/>
      <c r="Y52" s="94"/>
      <c r="Z52" s="264">
        <f t="shared" ca="1" si="28"/>
        <v>0.41122526716399999</v>
      </c>
      <c r="AA52" s="264">
        <f t="shared" ca="1" si="28"/>
        <v>1.6860235953710001</v>
      </c>
      <c r="AB52" s="97"/>
      <c r="AC52" s="95">
        <f t="shared" si="32"/>
        <v>28</v>
      </c>
      <c r="AD52" s="207" t="str">
        <f t="shared" si="29"/>
        <v>PT</v>
      </c>
      <c r="AE52" s="96">
        <v>2.2269999999999999</v>
      </c>
      <c r="AF52" s="96">
        <v>0.28499999999999998</v>
      </c>
      <c r="AG52" s="97"/>
      <c r="AH52" s="209">
        <f t="shared" ca="1" si="1"/>
        <v>2.294</v>
      </c>
      <c r="AI52" s="209">
        <f t="shared" ca="1" si="2"/>
        <v>0.29399999999999998</v>
      </c>
      <c r="AJ52" s="209"/>
      <c r="AK52" s="209">
        <f t="shared" ca="1" si="3"/>
        <v>2.363</v>
      </c>
      <c r="AL52" s="209">
        <f t="shared" ca="1" si="4"/>
        <v>0.30299999999999999</v>
      </c>
      <c r="AM52" s="209"/>
      <c r="AN52" s="209">
        <f t="shared" ca="1" si="5"/>
        <v>2.4340000000000002</v>
      </c>
      <c r="AO52" s="209">
        <f t="shared" ca="1" si="6"/>
        <v>0.312</v>
      </c>
      <c r="AP52" s="209"/>
      <c r="AQ52" s="209">
        <f t="shared" ca="1" si="7"/>
        <v>2.5070000000000001</v>
      </c>
      <c r="AR52" s="209">
        <f t="shared" ca="1" si="8"/>
        <v>0.32100000000000001</v>
      </c>
      <c r="AS52" s="98"/>
      <c r="AT52" s="114"/>
      <c r="AU52" s="114"/>
      <c r="AV52" s="114"/>
      <c r="AW52" s="116"/>
      <c r="AX52" s="116"/>
      <c r="AY52" s="117"/>
      <c r="AZ52" s="118"/>
      <c r="BA52" s="114"/>
      <c r="BB52" s="207" t="str">
        <f t="shared" si="30"/>
        <v>PT</v>
      </c>
      <c r="BC52" s="97">
        <f t="shared" ca="1" si="9"/>
        <v>2.294</v>
      </c>
      <c r="BD52" s="97">
        <f t="shared" ca="1" si="10"/>
        <v>0.29399999999999998</v>
      </c>
      <c r="BE52" s="97"/>
      <c r="BF52" s="97">
        <f t="shared" ca="1" si="11"/>
        <v>2.363</v>
      </c>
      <c r="BG52" s="97">
        <f t="shared" ca="1" si="12"/>
        <v>0.30299999999999999</v>
      </c>
      <c r="BH52" s="103"/>
      <c r="BI52" s="97">
        <f t="shared" ca="1" si="13"/>
        <v>2.4340000000000002</v>
      </c>
      <c r="BJ52" s="97">
        <f t="shared" ca="1" si="14"/>
        <v>0.312</v>
      </c>
      <c r="BK52" s="103"/>
      <c r="BL52" s="97">
        <f t="shared" ca="1" si="15"/>
        <v>2.5070000000000001</v>
      </c>
      <c r="BM52" s="97">
        <f t="shared" ca="1" si="16"/>
        <v>0.32100000000000001</v>
      </c>
      <c r="BN52" s="97"/>
      <c r="BO52" s="97"/>
      <c r="BP52" s="97"/>
      <c r="BQ52" s="97"/>
      <c r="BR52" s="97"/>
      <c r="BS52" s="97"/>
      <c r="BT52" s="97"/>
      <c r="BU52" s="97"/>
      <c r="BV52" s="97"/>
      <c r="BW52" s="207" t="str">
        <f t="shared" si="31"/>
        <v>PT</v>
      </c>
      <c r="BX52" s="105">
        <f t="shared" ca="1" si="17"/>
        <v>3.3490000000000002</v>
      </c>
      <c r="BY52" s="105">
        <f t="shared" ca="1" si="18"/>
        <v>0.42699999999999999</v>
      </c>
      <c r="BZ52" s="105"/>
      <c r="CA52" s="105">
        <f t="shared" ca="1" si="19"/>
        <v>3.2269999999999999</v>
      </c>
      <c r="CB52" s="105">
        <f t="shared" ca="1" si="20"/>
        <v>0.41199999999999998</v>
      </c>
      <c r="CC52" s="105"/>
      <c r="CD52" s="105">
        <f t="shared" ca="1" si="21"/>
        <v>3.226</v>
      </c>
      <c r="CE52" s="105">
        <f t="shared" ca="1" si="22"/>
        <v>0.41199999999999998</v>
      </c>
      <c r="CF52" s="105"/>
      <c r="CG52" s="105">
        <f t="shared" ca="1" si="23"/>
        <v>3.226</v>
      </c>
      <c r="CH52" s="105">
        <f t="shared" ca="1" si="24"/>
        <v>0.41199999999999998</v>
      </c>
    </row>
    <row r="53" spans="1:86" x14ac:dyDescent="0.2">
      <c r="A53" s="233">
        <v>29</v>
      </c>
      <c r="B53" s="233" t="s">
        <v>129</v>
      </c>
      <c r="C53" s="233" t="s">
        <v>130</v>
      </c>
      <c r="D53" s="233">
        <v>36</v>
      </c>
      <c r="E53" s="233">
        <v>1.1000000000000001</v>
      </c>
      <c r="F53" s="233" t="s">
        <v>33</v>
      </c>
      <c r="G53" s="233" t="s">
        <v>386</v>
      </c>
      <c r="H53" s="91">
        <f t="shared" si="25"/>
        <v>29</v>
      </c>
      <c r="I53" s="90"/>
      <c r="J53" s="240"/>
      <c r="K53" s="240"/>
      <c r="L53" s="97"/>
      <c r="M53" s="302">
        <v>0.25</v>
      </c>
      <c r="N53" s="264">
        <f t="shared" ca="1" si="0"/>
        <v>0.5153690410456</v>
      </c>
      <c r="O53" s="264">
        <f t="shared" ca="1" si="0"/>
        <v>2.0614761641815997</v>
      </c>
      <c r="P53" s="208"/>
      <c r="Q53" s="208"/>
      <c r="R53" s="264">
        <f t="shared" ca="1" si="26"/>
        <v>0.49329634171279996</v>
      </c>
      <c r="S53" s="264">
        <f t="shared" ca="1" si="26"/>
        <v>1.9731853668519999</v>
      </c>
      <c r="T53" s="94"/>
      <c r="U53" s="208"/>
      <c r="V53" s="264">
        <f t="shared" ca="1" si="27"/>
        <v>0.49329634171279996</v>
      </c>
      <c r="W53" s="264">
        <f t="shared" ca="1" si="27"/>
        <v>1.9731853668519999</v>
      </c>
      <c r="X53" s="94"/>
      <c r="Y53" s="94"/>
      <c r="Z53" s="264">
        <f t="shared" ca="1" si="28"/>
        <v>0.49329634171279996</v>
      </c>
      <c r="AA53" s="264">
        <f t="shared" ca="1" si="28"/>
        <v>1.9731853668519999</v>
      </c>
      <c r="AB53" s="97"/>
      <c r="AC53" s="95">
        <f t="shared" si="32"/>
        <v>29</v>
      </c>
      <c r="AD53" s="207" t="str">
        <f t="shared" si="29"/>
        <v>SE</v>
      </c>
      <c r="AE53" s="96">
        <v>2.2269999999999999</v>
      </c>
      <c r="AF53" s="96">
        <v>0.28499999999999998</v>
      </c>
      <c r="AG53" s="97"/>
      <c r="AH53" s="209">
        <f t="shared" ca="1" si="1"/>
        <v>2.294</v>
      </c>
      <c r="AI53" s="209">
        <f t="shared" ca="1" si="2"/>
        <v>0.29399999999999998</v>
      </c>
      <c r="AJ53" s="209"/>
      <c r="AK53" s="209">
        <f t="shared" ca="1" si="3"/>
        <v>2.363</v>
      </c>
      <c r="AL53" s="209">
        <f t="shared" ca="1" si="4"/>
        <v>0.30299999999999999</v>
      </c>
      <c r="AM53" s="209"/>
      <c r="AN53" s="209">
        <f t="shared" ca="1" si="5"/>
        <v>2.4340000000000002</v>
      </c>
      <c r="AO53" s="209">
        <f t="shared" ca="1" si="6"/>
        <v>0.312</v>
      </c>
      <c r="AP53" s="209"/>
      <c r="AQ53" s="209">
        <f t="shared" ca="1" si="7"/>
        <v>2.5070000000000001</v>
      </c>
      <c r="AR53" s="209">
        <f t="shared" ca="1" si="8"/>
        <v>0.32100000000000001</v>
      </c>
      <c r="AS53" s="98"/>
      <c r="AT53" s="89"/>
      <c r="AU53" s="89"/>
      <c r="AV53" s="89"/>
      <c r="AW53" s="113"/>
      <c r="AX53" s="113"/>
      <c r="AY53" s="101"/>
      <c r="AZ53" s="102"/>
      <c r="BA53" s="89"/>
      <c r="BB53" s="207" t="str">
        <f t="shared" si="30"/>
        <v>SE</v>
      </c>
      <c r="BC53" s="97">
        <f t="shared" ca="1" si="9"/>
        <v>2.294</v>
      </c>
      <c r="BD53" s="97">
        <f t="shared" ca="1" si="10"/>
        <v>0.29399999999999998</v>
      </c>
      <c r="BE53" s="97"/>
      <c r="BF53" s="97">
        <f t="shared" ca="1" si="11"/>
        <v>2.363</v>
      </c>
      <c r="BG53" s="97">
        <f t="shared" ca="1" si="12"/>
        <v>0.30299999999999999</v>
      </c>
      <c r="BH53" s="103"/>
      <c r="BI53" s="97">
        <f t="shared" ca="1" si="13"/>
        <v>2.4340000000000002</v>
      </c>
      <c r="BJ53" s="97">
        <f t="shared" ca="1" si="14"/>
        <v>0.312</v>
      </c>
      <c r="BK53" s="103"/>
      <c r="BL53" s="97">
        <f t="shared" ca="1" si="15"/>
        <v>2.5070000000000001</v>
      </c>
      <c r="BM53" s="97">
        <f t="shared" ca="1" si="16"/>
        <v>0.32100000000000001</v>
      </c>
      <c r="BN53" s="100"/>
      <c r="BO53" s="100"/>
      <c r="BP53" s="100"/>
      <c r="BQ53" s="100"/>
      <c r="BR53" s="100"/>
      <c r="BS53" s="100"/>
      <c r="BT53" s="100"/>
      <c r="BU53" s="100"/>
      <c r="BV53" s="97"/>
      <c r="BW53" s="207" t="str">
        <f t="shared" si="31"/>
        <v>SE</v>
      </c>
      <c r="BX53" s="105">
        <f t="shared" ca="1" si="17"/>
        <v>3.972</v>
      </c>
      <c r="BY53" s="105">
        <f t="shared" ca="1" si="18"/>
        <v>0.50700000000000001</v>
      </c>
      <c r="BZ53" s="105"/>
      <c r="CA53" s="105">
        <f t="shared" ca="1" si="19"/>
        <v>3.7989999999999999</v>
      </c>
      <c r="CB53" s="105">
        <f t="shared" ca="1" si="20"/>
        <v>0.48499999999999999</v>
      </c>
      <c r="CC53" s="105"/>
      <c r="CD53" s="105">
        <f t="shared" ca="1" si="21"/>
        <v>3.798</v>
      </c>
      <c r="CE53" s="105">
        <f t="shared" ca="1" si="22"/>
        <v>0.48499999999999999</v>
      </c>
      <c r="CF53" s="105"/>
      <c r="CG53" s="105">
        <f t="shared" ca="1" si="23"/>
        <v>3.798</v>
      </c>
      <c r="CH53" s="105">
        <f t="shared" ca="1" si="24"/>
        <v>0.48499999999999999</v>
      </c>
    </row>
    <row r="54" spans="1:86" x14ac:dyDescent="0.2">
      <c r="A54" s="233">
        <v>30</v>
      </c>
      <c r="B54" s="233" t="s">
        <v>408</v>
      </c>
      <c r="C54" s="233" t="s">
        <v>466</v>
      </c>
      <c r="D54" s="233">
        <v>37</v>
      </c>
      <c r="E54" s="233">
        <v>1.1000000000000001</v>
      </c>
      <c r="F54" s="233" t="s">
        <v>33</v>
      </c>
      <c r="G54" s="233" t="s">
        <v>386</v>
      </c>
      <c r="H54" s="91">
        <f t="shared" si="25"/>
        <v>30</v>
      </c>
      <c r="I54" s="115"/>
      <c r="J54" s="240"/>
      <c r="K54" s="240"/>
      <c r="L54" s="97"/>
      <c r="M54" s="302">
        <v>0</v>
      </c>
      <c r="N54" s="264">
        <f t="shared" ca="1" si="0"/>
        <v>0.59710659205700001</v>
      </c>
      <c r="O54" s="264">
        <f t="shared" ca="1" si="0"/>
        <v>2.2178244847820001</v>
      </c>
      <c r="P54" s="208"/>
      <c r="Q54" s="208"/>
      <c r="R54" s="264">
        <f t="shared" ca="1" si="26"/>
        <v>0.57571537402899997</v>
      </c>
      <c r="S54" s="264">
        <f t="shared" ca="1" si="26"/>
        <v>2.1383713892510001</v>
      </c>
      <c r="T54" s="94"/>
      <c r="U54" s="208"/>
      <c r="V54" s="264">
        <f t="shared" ca="1" si="27"/>
        <v>0.57571537402899997</v>
      </c>
      <c r="W54" s="264">
        <f t="shared" ca="1" si="27"/>
        <v>2.1383713892510001</v>
      </c>
      <c r="X54" s="94"/>
      <c r="Y54" s="94"/>
      <c r="Z54" s="264">
        <f t="shared" ca="1" si="28"/>
        <v>0.57571537402899997</v>
      </c>
      <c r="AA54" s="264">
        <f t="shared" ca="1" si="28"/>
        <v>2.1383713892510001</v>
      </c>
      <c r="AB54" s="97"/>
      <c r="AC54" s="95">
        <f t="shared" si="32"/>
        <v>30</v>
      </c>
      <c r="AD54" s="207" t="str">
        <f t="shared" si="29"/>
        <v>SM</v>
      </c>
      <c r="AE54" s="96">
        <v>2.2269999999999999</v>
      </c>
      <c r="AF54" s="96">
        <v>0.28499999999999998</v>
      </c>
      <c r="AG54" s="97"/>
      <c r="AH54" s="209">
        <f t="shared" ca="1" si="1"/>
        <v>2.294</v>
      </c>
      <c r="AI54" s="209">
        <f t="shared" ca="1" si="2"/>
        <v>0.29399999999999998</v>
      </c>
      <c r="AJ54" s="209"/>
      <c r="AK54" s="209">
        <f t="shared" ca="1" si="3"/>
        <v>2.363</v>
      </c>
      <c r="AL54" s="209">
        <f t="shared" ca="1" si="4"/>
        <v>0.30299999999999999</v>
      </c>
      <c r="AM54" s="209"/>
      <c r="AN54" s="209">
        <f t="shared" ca="1" si="5"/>
        <v>2.4340000000000002</v>
      </c>
      <c r="AO54" s="209">
        <f t="shared" ca="1" si="6"/>
        <v>0.312</v>
      </c>
      <c r="AP54" s="209"/>
      <c r="AQ54" s="209">
        <f t="shared" ca="1" si="7"/>
        <v>2.5070000000000001</v>
      </c>
      <c r="AR54" s="209">
        <f t="shared" ca="1" si="8"/>
        <v>0.32100000000000001</v>
      </c>
      <c r="AS54" s="98"/>
      <c r="AT54" s="114"/>
      <c r="AU54" s="114"/>
      <c r="AV54" s="114"/>
      <c r="AW54" s="116"/>
      <c r="AX54" s="116"/>
      <c r="AY54" s="117"/>
      <c r="AZ54" s="118"/>
      <c r="BA54" s="114"/>
      <c r="BB54" s="207" t="str">
        <f t="shared" si="30"/>
        <v>SM</v>
      </c>
      <c r="BC54" s="97">
        <f t="shared" ca="1" si="9"/>
        <v>2.294</v>
      </c>
      <c r="BD54" s="97">
        <f t="shared" ca="1" si="10"/>
        <v>0.29399999999999998</v>
      </c>
      <c r="BE54" s="97"/>
      <c r="BF54" s="97">
        <f t="shared" ca="1" si="11"/>
        <v>2.363</v>
      </c>
      <c r="BG54" s="97">
        <f t="shared" ca="1" si="12"/>
        <v>0.30299999999999999</v>
      </c>
      <c r="BH54" s="103"/>
      <c r="BI54" s="97">
        <f t="shared" ca="1" si="13"/>
        <v>2.4340000000000002</v>
      </c>
      <c r="BJ54" s="97">
        <f t="shared" ca="1" si="14"/>
        <v>0.312</v>
      </c>
      <c r="BK54" s="103"/>
      <c r="BL54" s="97">
        <f t="shared" ca="1" si="15"/>
        <v>2.5070000000000001</v>
      </c>
      <c r="BM54" s="97">
        <f t="shared" ca="1" si="16"/>
        <v>0.32100000000000001</v>
      </c>
      <c r="BN54" s="97"/>
      <c r="BO54" s="97"/>
      <c r="BP54" s="97"/>
      <c r="BQ54" s="97"/>
      <c r="BR54" s="97"/>
      <c r="BS54" s="97"/>
      <c r="BT54" s="97"/>
      <c r="BU54" s="97"/>
      <c r="BV54" s="97"/>
      <c r="BW54" s="207" t="str">
        <f t="shared" si="31"/>
        <v>SM</v>
      </c>
      <c r="BX54" s="105">
        <f t="shared" ca="1" si="17"/>
        <v>4.3540000000000001</v>
      </c>
      <c r="BY54" s="105">
        <f t="shared" ca="1" si="18"/>
        <v>0.55500000000000005</v>
      </c>
      <c r="BZ54" s="105"/>
      <c r="CA54" s="105">
        <f t="shared" ca="1" si="19"/>
        <v>4.1950000000000003</v>
      </c>
      <c r="CB54" s="105">
        <f t="shared" ca="1" si="20"/>
        <v>0.53600000000000003</v>
      </c>
      <c r="CC54" s="105"/>
      <c r="CD54" s="105">
        <f t="shared" ca="1" si="21"/>
        <v>4.1929999999999996</v>
      </c>
      <c r="CE54" s="105">
        <f t="shared" ca="1" si="22"/>
        <v>0.53600000000000003</v>
      </c>
      <c r="CF54" s="105"/>
      <c r="CG54" s="105">
        <f t="shared" ca="1" si="23"/>
        <v>4.1929999999999996</v>
      </c>
      <c r="CH54" s="105">
        <f t="shared" ca="1" si="24"/>
        <v>0.53600000000000003</v>
      </c>
    </row>
    <row r="55" spans="1:86" x14ac:dyDescent="0.2">
      <c r="A55" s="233">
        <v>31</v>
      </c>
      <c r="B55" s="233" t="s">
        <v>131</v>
      </c>
      <c r="C55" s="233" t="s">
        <v>132</v>
      </c>
      <c r="D55" s="233">
        <v>38</v>
      </c>
      <c r="E55" s="233">
        <v>1.1000000000000001</v>
      </c>
      <c r="F55" s="233" t="s">
        <v>33</v>
      </c>
      <c r="G55" s="233" t="s">
        <v>393</v>
      </c>
      <c r="H55" s="237">
        <v>31</v>
      </c>
      <c r="I55" s="115"/>
      <c r="J55" s="240"/>
      <c r="K55" s="240"/>
      <c r="L55" s="97"/>
      <c r="M55" s="302">
        <v>0</v>
      </c>
      <c r="N55" s="264">
        <f t="shared" ca="1" si="0"/>
        <v>0.33400588940999998</v>
      </c>
      <c r="O55" s="264">
        <f t="shared" ca="1" si="0"/>
        <v>1.383738684698</v>
      </c>
      <c r="P55" s="208"/>
      <c r="Q55" s="208"/>
      <c r="R55" s="264">
        <f t="shared" ca="1" si="26"/>
        <v>0.35089813212400001</v>
      </c>
      <c r="S55" s="264">
        <f t="shared" ca="1" si="26"/>
        <v>1.489526764934</v>
      </c>
      <c r="T55" s="94"/>
      <c r="U55" s="208"/>
      <c r="V55" s="264">
        <f t="shared" ca="1" si="27"/>
        <v>0.35089813212400001</v>
      </c>
      <c r="W55" s="264">
        <f t="shared" ca="1" si="27"/>
        <v>1.489526764934</v>
      </c>
      <c r="X55" s="94"/>
      <c r="Y55" s="94"/>
      <c r="Z55" s="264">
        <f t="shared" ca="1" si="28"/>
        <v>0.35089813212400001</v>
      </c>
      <c r="AA55" s="264">
        <f t="shared" ca="1" si="28"/>
        <v>1.489526764934</v>
      </c>
      <c r="AB55" s="97"/>
      <c r="AC55" s="95">
        <f t="shared" si="32"/>
        <v>31</v>
      </c>
      <c r="AD55" s="207" t="str">
        <f t="shared" si="29"/>
        <v>US</v>
      </c>
      <c r="AE55" s="96">
        <v>1.792</v>
      </c>
      <c r="AF55" s="96">
        <v>0.17699999999999999</v>
      </c>
      <c r="AG55" s="97"/>
      <c r="AH55" s="209">
        <f t="shared" ca="1" si="1"/>
        <v>1.7410000000000001</v>
      </c>
      <c r="AI55" s="209">
        <f t="shared" ca="1" si="2"/>
        <v>0.223</v>
      </c>
      <c r="AJ55" s="209"/>
      <c r="AK55" s="209">
        <f t="shared" ca="1" si="3"/>
        <v>1.966</v>
      </c>
      <c r="AL55" s="209">
        <f t="shared" ca="1" si="4"/>
        <v>0.252</v>
      </c>
      <c r="AM55" s="209"/>
      <c r="AN55" s="209">
        <f t="shared" ca="1" si="5"/>
        <v>2.222</v>
      </c>
      <c r="AO55" s="209">
        <f t="shared" ca="1" si="6"/>
        <v>0.28499999999999998</v>
      </c>
      <c r="AP55" s="209"/>
      <c r="AQ55" s="209">
        <f t="shared" ca="1" si="7"/>
        <v>2.5070000000000001</v>
      </c>
      <c r="AR55" s="209">
        <f t="shared" ca="1" si="8"/>
        <v>0.32100000000000001</v>
      </c>
      <c r="AS55" s="98"/>
      <c r="AT55" s="114"/>
      <c r="AU55" s="114"/>
      <c r="AV55" s="114"/>
      <c r="AW55" s="116"/>
      <c r="AX55" s="116"/>
      <c r="AY55" s="117"/>
      <c r="AZ55" s="118"/>
      <c r="BA55" s="114"/>
      <c r="BB55" s="207" t="str">
        <f t="shared" si="30"/>
        <v>US</v>
      </c>
      <c r="BC55" s="97">
        <f t="shared" ca="1" si="9"/>
        <v>2.294</v>
      </c>
      <c r="BD55" s="97">
        <f t="shared" ca="1" si="10"/>
        <v>0.29399999999999998</v>
      </c>
      <c r="BE55" s="97"/>
      <c r="BF55" s="97">
        <f t="shared" ca="1" si="11"/>
        <v>2.363</v>
      </c>
      <c r="BG55" s="97">
        <f t="shared" ca="1" si="12"/>
        <v>0.30299999999999999</v>
      </c>
      <c r="BH55" s="103"/>
      <c r="BI55" s="97">
        <f t="shared" ca="1" si="13"/>
        <v>2.4340000000000002</v>
      </c>
      <c r="BJ55" s="97">
        <f t="shared" ca="1" si="14"/>
        <v>0.312</v>
      </c>
      <c r="BK55" s="103"/>
      <c r="BL55" s="97">
        <f t="shared" ca="1" si="15"/>
        <v>2.5070000000000001</v>
      </c>
      <c r="BM55" s="97">
        <f t="shared" ca="1" si="16"/>
        <v>0.32100000000000001</v>
      </c>
      <c r="BN55" s="97"/>
      <c r="BO55" s="97"/>
      <c r="BP55" s="97"/>
      <c r="BQ55" s="97"/>
      <c r="BR55" s="97"/>
      <c r="BS55" s="97"/>
      <c r="BT55" s="97"/>
      <c r="BU55" s="97"/>
      <c r="BV55" s="97"/>
      <c r="BW55" s="207" t="str">
        <f t="shared" si="31"/>
        <v>US</v>
      </c>
      <c r="BX55" s="105">
        <f t="shared" ca="1" si="17"/>
        <v>2.6440000000000001</v>
      </c>
      <c r="BY55" s="105">
        <f t="shared" ca="1" si="18"/>
        <v>0.33700000000000002</v>
      </c>
      <c r="BZ55" s="105"/>
      <c r="CA55" s="105">
        <f t="shared" ca="1" si="19"/>
        <v>2.827</v>
      </c>
      <c r="CB55" s="105">
        <f t="shared" ca="1" si="20"/>
        <v>0.36099999999999999</v>
      </c>
      <c r="CC55" s="105"/>
      <c r="CD55" s="105">
        <f t="shared" ca="1" si="21"/>
        <v>2.8260000000000001</v>
      </c>
      <c r="CE55" s="105">
        <f t="shared" ca="1" si="22"/>
        <v>0.36099999999999999</v>
      </c>
      <c r="CF55" s="105"/>
      <c r="CG55" s="105">
        <f t="shared" ca="1" si="23"/>
        <v>2.8260000000000001</v>
      </c>
      <c r="CH55" s="105">
        <f t="shared" ca="1" si="24"/>
        <v>0.36099999999999999</v>
      </c>
    </row>
    <row r="56" spans="1:86" x14ac:dyDescent="0.2">
      <c r="A56" s="233">
        <v>32</v>
      </c>
      <c r="B56" s="233" t="s">
        <v>133</v>
      </c>
      <c r="C56" s="233" t="s">
        <v>134</v>
      </c>
      <c r="D56" s="233">
        <v>39</v>
      </c>
      <c r="E56" s="233">
        <v>1.1000000000000001</v>
      </c>
      <c r="F56" s="233" t="s">
        <v>33</v>
      </c>
      <c r="G56" s="233" t="s">
        <v>386</v>
      </c>
      <c r="H56" s="237">
        <v>32</v>
      </c>
      <c r="I56" s="115"/>
      <c r="J56" s="240"/>
      <c r="K56" s="240"/>
      <c r="L56" s="97"/>
      <c r="M56" s="302">
        <v>0</v>
      </c>
      <c r="N56" s="264">
        <f t="shared" ca="1" si="0"/>
        <v>0.59710659205700001</v>
      </c>
      <c r="O56" s="264">
        <f t="shared" ca="1" si="0"/>
        <v>2.2178244847820001</v>
      </c>
      <c r="P56" s="208"/>
      <c r="Q56" s="208"/>
      <c r="R56" s="264">
        <f t="shared" ca="1" si="26"/>
        <v>0.57571537402899997</v>
      </c>
      <c r="S56" s="264">
        <f t="shared" ca="1" si="26"/>
        <v>2.1383713892510001</v>
      </c>
      <c r="T56" s="94"/>
      <c r="U56" s="208"/>
      <c r="V56" s="264">
        <f t="shared" ca="1" si="27"/>
        <v>0.57571537402899997</v>
      </c>
      <c r="W56" s="264">
        <f t="shared" ca="1" si="27"/>
        <v>2.1383713892510001</v>
      </c>
      <c r="X56" s="94"/>
      <c r="Y56" s="94"/>
      <c r="Z56" s="264">
        <f t="shared" ca="1" si="28"/>
        <v>0.57571537402899997</v>
      </c>
      <c r="AA56" s="264">
        <f t="shared" ca="1" si="28"/>
        <v>2.1383713892510001</v>
      </c>
      <c r="AB56" s="97"/>
      <c r="AC56" s="95">
        <f t="shared" si="32"/>
        <v>32</v>
      </c>
      <c r="AD56" s="207" t="str">
        <f t="shared" si="29"/>
        <v>VA</v>
      </c>
      <c r="AE56" s="96">
        <v>2.2269999999999999</v>
      </c>
      <c r="AF56" s="96">
        <v>0.28499999999999998</v>
      </c>
      <c r="AG56" s="97"/>
      <c r="AH56" s="209">
        <f t="shared" ca="1" si="1"/>
        <v>2.294</v>
      </c>
      <c r="AI56" s="209">
        <f t="shared" ca="1" si="2"/>
        <v>0.29399999999999998</v>
      </c>
      <c r="AJ56" s="209"/>
      <c r="AK56" s="209">
        <f t="shared" ca="1" si="3"/>
        <v>2.363</v>
      </c>
      <c r="AL56" s="209">
        <f t="shared" ca="1" si="4"/>
        <v>0.30299999999999999</v>
      </c>
      <c r="AM56" s="209"/>
      <c r="AN56" s="209">
        <f t="shared" ca="1" si="5"/>
        <v>2.4340000000000002</v>
      </c>
      <c r="AO56" s="209">
        <f t="shared" ca="1" si="6"/>
        <v>0.312</v>
      </c>
      <c r="AP56" s="209"/>
      <c r="AQ56" s="209">
        <f t="shared" ca="1" si="7"/>
        <v>2.5070000000000001</v>
      </c>
      <c r="AR56" s="209">
        <f t="shared" ca="1" si="8"/>
        <v>0.32100000000000001</v>
      </c>
      <c r="AS56" s="98"/>
      <c r="AT56" s="114"/>
      <c r="AU56" s="114"/>
      <c r="AV56" s="114"/>
      <c r="AW56" s="116"/>
      <c r="AX56" s="116"/>
      <c r="AY56" s="117"/>
      <c r="AZ56" s="118"/>
      <c r="BA56" s="114"/>
      <c r="BB56" s="207" t="str">
        <f t="shared" si="30"/>
        <v>VA</v>
      </c>
      <c r="BC56" s="97">
        <f t="shared" ca="1" si="9"/>
        <v>2.294</v>
      </c>
      <c r="BD56" s="97">
        <f t="shared" ca="1" si="10"/>
        <v>0.29399999999999998</v>
      </c>
      <c r="BE56" s="97"/>
      <c r="BF56" s="97">
        <f t="shared" ca="1" si="11"/>
        <v>2.363</v>
      </c>
      <c r="BG56" s="97">
        <f t="shared" ca="1" si="12"/>
        <v>0.30299999999999999</v>
      </c>
      <c r="BH56" s="103"/>
      <c r="BI56" s="97">
        <f t="shared" ca="1" si="13"/>
        <v>2.4340000000000002</v>
      </c>
      <c r="BJ56" s="97">
        <f t="shared" ca="1" si="14"/>
        <v>0.312</v>
      </c>
      <c r="BK56" s="103"/>
      <c r="BL56" s="97">
        <f t="shared" ca="1" si="15"/>
        <v>2.5070000000000001</v>
      </c>
      <c r="BM56" s="97">
        <f t="shared" ca="1" si="16"/>
        <v>0.32100000000000001</v>
      </c>
      <c r="BN56" s="97"/>
      <c r="BO56" s="97"/>
      <c r="BP56" s="97"/>
      <c r="BQ56" s="97"/>
      <c r="BR56" s="97"/>
      <c r="BS56" s="97"/>
      <c r="BT56" s="97"/>
      <c r="BU56" s="97"/>
      <c r="BV56" s="97"/>
      <c r="BW56" s="207" t="str">
        <f t="shared" si="31"/>
        <v>VA</v>
      </c>
      <c r="BX56" s="105">
        <f t="shared" ca="1" si="17"/>
        <v>4.3540000000000001</v>
      </c>
      <c r="BY56" s="105">
        <f t="shared" ca="1" si="18"/>
        <v>0.55500000000000005</v>
      </c>
      <c r="BZ56" s="105"/>
      <c r="CA56" s="105">
        <f t="shared" ca="1" si="19"/>
        <v>4.1950000000000003</v>
      </c>
      <c r="CB56" s="105">
        <f t="shared" ca="1" si="20"/>
        <v>0.53600000000000003</v>
      </c>
      <c r="CC56" s="105"/>
      <c r="CD56" s="105">
        <f t="shared" ca="1" si="21"/>
        <v>4.1929999999999996</v>
      </c>
      <c r="CE56" s="105">
        <f t="shared" ca="1" si="22"/>
        <v>0.53600000000000003</v>
      </c>
      <c r="CF56" s="105"/>
      <c r="CG56" s="105">
        <f t="shared" ca="1" si="23"/>
        <v>4.1929999999999996</v>
      </c>
      <c r="CH56" s="105">
        <f t="shared" ca="1" si="24"/>
        <v>0.53600000000000003</v>
      </c>
    </row>
    <row r="57" spans="1:86" x14ac:dyDescent="0.2">
      <c r="A57" s="89"/>
      <c r="B57" s="170"/>
      <c r="C57" s="198"/>
      <c r="D57" s="119"/>
      <c r="E57" s="119"/>
      <c r="F57" s="120"/>
      <c r="G57" s="115"/>
      <c r="H57" s="115"/>
      <c r="I57" s="115"/>
      <c r="J57" s="121"/>
      <c r="K57" s="121"/>
      <c r="L57" s="103"/>
      <c r="M57" s="210"/>
      <c r="N57" s="211"/>
      <c r="O57" s="211"/>
      <c r="P57" s="211"/>
      <c r="Q57" s="211"/>
      <c r="R57" s="211"/>
      <c r="S57" s="211"/>
      <c r="T57" s="122"/>
      <c r="U57" s="122"/>
      <c r="V57" s="211"/>
      <c r="W57" s="211"/>
      <c r="X57" s="122"/>
      <c r="Y57" s="122"/>
      <c r="Z57" s="211"/>
      <c r="AA57" s="211"/>
      <c r="AB57" s="103"/>
      <c r="AC57" s="103"/>
      <c r="AD57" s="120"/>
      <c r="AE57" s="103"/>
      <c r="AF57" s="103"/>
      <c r="AG57" s="103"/>
      <c r="AH57" s="212"/>
      <c r="AI57" s="212"/>
      <c r="AJ57" s="212"/>
      <c r="AK57" s="212"/>
      <c r="AL57" s="212"/>
      <c r="AM57" s="212"/>
      <c r="AN57" s="212"/>
      <c r="AO57" s="212"/>
      <c r="AP57" s="212"/>
      <c r="AQ57" s="212"/>
      <c r="AR57" s="212"/>
      <c r="AS57" s="98"/>
      <c r="AT57" s="119"/>
      <c r="AU57" s="119"/>
      <c r="AV57" s="119"/>
      <c r="AW57" s="123"/>
      <c r="AX57" s="123"/>
      <c r="AY57" s="124"/>
      <c r="AZ57" s="125"/>
      <c r="BA57" s="119"/>
      <c r="BB57" s="126"/>
      <c r="BC57" s="103"/>
      <c r="BD57" s="103"/>
      <c r="BE57" s="103"/>
      <c r="BF57" s="103"/>
      <c r="BG57" s="103"/>
      <c r="BH57" s="103"/>
      <c r="BI57" s="103"/>
      <c r="BJ57" s="103"/>
      <c r="BK57" s="103"/>
      <c r="BL57" s="103"/>
      <c r="BM57" s="103"/>
      <c r="BN57" s="103"/>
      <c r="BO57" s="103"/>
      <c r="BP57" s="103"/>
      <c r="BQ57" s="103"/>
      <c r="BR57" s="103"/>
      <c r="BS57" s="103"/>
      <c r="BT57" s="103"/>
      <c r="BU57" s="103"/>
      <c r="BV57" s="103"/>
      <c r="BW57" s="213"/>
      <c r="BX57" s="105"/>
      <c r="BY57" s="105"/>
      <c r="BZ57" s="105"/>
      <c r="CA57" s="105"/>
      <c r="CB57" s="105"/>
      <c r="CC57" s="105"/>
      <c r="CD57" s="105"/>
      <c r="CE57" s="105"/>
      <c r="CF57" s="105"/>
      <c r="CG57" s="105"/>
      <c r="CH57" s="105"/>
    </row>
    <row r="58" spans="1:86" x14ac:dyDescent="0.2">
      <c r="A58" s="89"/>
      <c r="B58" s="170"/>
      <c r="C58" s="198"/>
      <c r="D58" s="119"/>
      <c r="E58" s="119"/>
      <c r="F58" s="120"/>
      <c r="G58" s="115"/>
      <c r="H58" s="115"/>
      <c r="I58" s="115"/>
      <c r="J58" s="121"/>
      <c r="K58" s="121"/>
      <c r="L58" s="103"/>
      <c r="M58" s="210"/>
      <c r="N58" s="211"/>
      <c r="O58" s="211"/>
      <c r="P58" s="211"/>
      <c r="Q58" s="211"/>
      <c r="R58" s="211"/>
      <c r="S58" s="211"/>
      <c r="T58" s="122"/>
      <c r="U58" s="122"/>
      <c r="V58" s="211"/>
      <c r="W58" s="211"/>
      <c r="X58" s="122"/>
      <c r="Y58" s="122"/>
      <c r="Z58" s="211"/>
      <c r="AA58" s="211"/>
      <c r="AB58" s="103"/>
      <c r="AC58" s="103"/>
      <c r="AD58" s="120"/>
      <c r="AE58" s="103"/>
      <c r="AF58" s="103"/>
      <c r="AG58" s="103"/>
      <c r="AH58" s="212"/>
      <c r="AI58" s="212"/>
      <c r="AJ58" s="212"/>
      <c r="AK58" s="212"/>
      <c r="AL58" s="212"/>
      <c r="AM58" s="212"/>
      <c r="AN58" s="212"/>
      <c r="AO58" s="212"/>
      <c r="AP58" s="212"/>
      <c r="AQ58" s="212"/>
      <c r="AR58" s="212"/>
      <c r="AS58" s="98"/>
      <c r="AT58" s="119"/>
      <c r="AU58" s="119"/>
      <c r="AV58" s="119"/>
      <c r="AW58" s="123"/>
      <c r="AX58" s="123"/>
      <c r="AY58" s="124"/>
      <c r="AZ58" s="125"/>
      <c r="BA58" s="119"/>
      <c r="BB58" s="126"/>
      <c r="BC58" s="103"/>
      <c r="BD58" s="103"/>
      <c r="BE58" s="103"/>
      <c r="BF58" s="103"/>
      <c r="BG58" s="103"/>
      <c r="BH58" s="103"/>
      <c r="BI58" s="103"/>
      <c r="BJ58" s="103"/>
      <c r="BK58" s="103"/>
      <c r="BL58" s="103"/>
      <c r="BM58" s="103"/>
      <c r="BN58" s="103"/>
      <c r="BO58" s="103"/>
      <c r="BP58" s="103"/>
      <c r="BQ58" s="103"/>
      <c r="BR58" s="103"/>
      <c r="BS58" s="103"/>
      <c r="BT58" s="103"/>
      <c r="BU58" s="103"/>
      <c r="BV58" s="103"/>
      <c r="BW58" s="213"/>
      <c r="BX58" s="105"/>
      <c r="BY58" s="105"/>
      <c r="BZ58" s="105"/>
      <c r="CA58" s="105"/>
      <c r="CB58" s="105"/>
      <c r="CC58" s="105"/>
      <c r="CD58" s="105"/>
      <c r="CE58" s="105"/>
      <c r="CF58" s="105"/>
      <c r="CG58" s="105"/>
      <c r="CH58" s="105"/>
    </row>
    <row r="59" spans="1:86" x14ac:dyDescent="0.2">
      <c r="A59" s="89"/>
      <c r="B59" s="170" t="s">
        <v>419</v>
      </c>
      <c r="C59" s="198" t="s">
        <v>484</v>
      </c>
      <c r="D59" s="119"/>
      <c r="E59" s="119"/>
      <c r="F59" s="120"/>
      <c r="G59" s="115"/>
      <c r="H59" s="115"/>
      <c r="I59" s="115"/>
      <c r="J59" s="121"/>
      <c r="K59" s="121"/>
      <c r="L59" s="103"/>
      <c r="M59" s="210"/>
      <c r="N59" s="211"/>
      <c r="O59" s="211"/>
      <c r="P59" s="211"/>
      <c r="Q59" s="211"/>
      <c r="R59" s="211"/>
      <c r="S59" s="211"/>
      <c r="T59" s="122"/>
      <c r="U59" s="122"/>
      <c r="V59" s="211"/>
      <c r="W59" s="211"/>
      <c r="X59" s="122"/>
      <c r="Y59" s="122"/>
      <c r="Z59" s="211"/>
      <c r="AA59" s="211"/>
      <c r="AB59" s="103"/>
      <c r="AC59" s="103"/>
      <c r="AD59" s="120"/>
      <c r="AE59" s="103"/>
      <c r="AF59" s="103"/>
      <c r="AG59" s="103"/>
      <c r="AH59" s="212"/>
      <c r="AI59" s="212"/>
      <c r="AJ59" s="212"/>
      <c r="AK59" s="212"/>
      <c r="AL59" s="212"/>
      <c r="AM59" s="212"/>
      <c r="AN59" s="212"/>
      <c r="AO59" s="212"/>
      <c r="AP59" s="212"/>
      <c r="AQ59" s="212"/>
      <c r="AR59" s="212"/>
      <c r="AS59" s="98"/>
      <c r="AT59" s="119"/>
      <c r="AU59" s="119"/>
      <c r="AV59" s="119"/>
      <c r="AW59" s="123"/>
      <c r="AX59" s="123"/>
      <c r="AY59" s="124"/>
      <c r="AZ59" s="125"/>
      <c r="BA59" s="119"/>
      <c r="BB59" s="126"/>
      <c r="BC59" s="103"/>
      <c r="BD59" s="103"/>
      <c r="BE59" s="103"/>
      <c r="BF59" s="103"/>
      <c r="BG59" s="103"/>
      <c r="BH59" s="103"/>
      <c r="BI59" s="103"/>
      <c r="BJ59" s="103"/>
      <c r="BK59" s="103"/>
      <c r="BL59" s="103"/>
      <c r="BM59" s="103"/>
      <c r="BN59" s="103"/>
      <c r="BO59" s="103"/>
      <c r="BP59" s="103"/>
      <c r="BQ59" s="103"/>
      <c r="BR59" s="103"/>
      <c r="BS59" s="103"/>
      <c r="BT59" s="103"/>
      <c r="BU59" s="103"/>
      <c r="BV59" s="103"/>
      <c r="BW59" s="213"/>
      <c r="BX59" s="105"/>
      <c r="BY59" s="105"/>
      <c r="BZ59" s="105"/>
      <c r="CA59" s="105"/>
      <c r="CB59" s="105"/>
      <c r="CC59" s="105"/>
      <c r="CD59" s="105"/>
      <c r="CE59" s="105"/>
      <c r="CF59" s="105"/>
      <c r="CG59" s="105"/>
      <c r="CH59" s="105"/>
    </row>
    <row r="60" spans="1:86" x14ac:dyDescent="0.2">
      <c r="A60" s="89"/>
      <c r="B60" s="170"/>
      <c r="C60" s="198"/>
      <c r="D60" s="119"/>
      <c r="E60" s="119"/>
      <c r="F60" s="120"/>
      <c r="G60" s="115"/>
      <c r="H60" s="115"/>
      <c r="I60" s="115"/>
      <c r="J60" s="121"/>
      <c r="K60" s="121"/>
      <c r="L60" s="103"/>
      <c r="M60" s="210"/>
      <c r="N60" s="211"/>
      <c r="O60" s="211"/>
      <c r="P60" s="211"/>
      <c r="Q60" s="211"/>
      <c r="R60" s="211"/>
      <c r="S60" s="211"/>
      <c r="T60" s="122"/>
      <c r="U60" s="122"/>
      <c r="V60" s="211"/>
      <c r="W60" s="211"/>
      <c r="X60" s="122"/>
      <c r="Y60" s="122"/>
      <c r="Z60" s="211"/>
      <c r="AA60" s="211"/>
      <c r="AB60" s="103"/>
      <c r="AC60" s="103"/>
      <c r="AD60" s="120"/>
      <c r="AE60" s="103"/>
      <c r="AF60" s="103"/>
      <c r="AG60" s="103"/>
      <c r="AH60" s="212"/>
      <c r="AI60" s="212"/>
      <c r="AJ60" s="212"/>
      <c r="AK60" s="212"/>
      <c r="AL60" s="212"/>
      <c r="AM60" s="212"/>
      <c r="AN60" s="212"/>
      <c r="AO60" s="212"/>
      <c r="AP60" s="212"/>
      <c r="AQ60" s="212"/>
      <c r="AR60" s="212"/>
      <c r="AS60" s="98"/>
      <c r="AT60" s="119"/>
      <c r="AU60" s="119"/>
      <c r="AV60" s="119"/>
      <c r="AW60" s="123"/>
      <c r="AX60" s="123"/>
      <c r="AY60" s="124"/>
      <c r="AZ60" s="125"/>
      <c r="BA60" s="119"/>
      <c r="BB60" s="126"/>
      <c r="BC60" s="103"/>
      <c r="BD60" s="103"/>
      <c r="BE60" s="103"/>
      <c r="BF60" s="103"/>
      <c r="BG60" s="103"/>
      <c r="BH60" s="103"/>
      <c r="BI60" s="103"/>
      <c r="BJ60" s="103"/>
      <c r="BK60" s="103"/>
      <c r="BL60" s="103"/>
      <c r="BM60" s="103"/>
      <c r="BN60" s="103"/>
      <c r="BO60" s="103"/>
      <c r="BP60" s="103"/>
      <c r="BQ60" s="103"/>
      <c r="BR60" s="103"/>
      <c r="BS60" s="103"/>
      <c r="BT60" s="103"/>
      <c r="BU60" s="103"/>
      <c r="BV60" s="103"/>
      <c r="BW60" s="213"/>
      <c r="BX60" s="105"/>
      <c r="BY60" s="105"/>
      <c r="BZ60" s="105"/>
      <c r="CA60" s="105"/>
      <c r="CB60" s="105"/>
      <c r="CC60" s="105"/>
      <c r="CD60" s="105"/>
      <c r="CE60" s="105"/>
      <c r="CF60" s="105"/>
      <c r="CG60" s="105"/>
      <c r="CH60" s="105"/>
    </row>
    <row r="61" spans="1:86" x14ac:dyDescent="0.2">
      <c r="A61" s="89"/>
      <c r="B61" s="170"/>
      <c r="C61" s="198"/>
      <c r="D61" s="119"/>
      <c r="E61" s="119"/>
      <c r="F61" s="120"/>
      <c r="G61" s="115"/>
      <c r="H61" s="115"/>
      <c r="I61" s="115"/>
      <c r="J61" s="121"/>
      <c r="K61" s="121"/>
      <c r="L61" s="103"/>
      <c r="M61" s="210"/>
      <c r="N61" s="211"/>
      <c r="O61" s="211"/>
      <c r="P61" s="211"/>
      <c r="Q61" s="211"/>
      <c r="R61" s="211"/>
      <c r="S61" s="211"/>
      <c r="T61" s="122"/>
      <c r="U61" s="122"/>
      <c r="V61" s="211"/>
      <c r="W61" s="211"/>
      <c r="X61" s="122"/>
      <c r="Y61" s="122"/>
      <c r="Z61" s="211"/>
      <c r="AA61" s="211"/>
      <c r="AB61" s="103"/>
      <c r="AC61" s="103"/>
      <c r="AD61" s="120"/>
      <c r="AE61" s="103"/>
      <c r="AF61" s="103"/>
      <c r="AG61" s="103"/>
      <c r="AH61" s="212"/>
      <c r="AI61" s="212"/>
      <c r="AJ61" s="212"/>
      <c r="AK61" s="212"/>
      <c r="AL61" s="212"/>
      <c r="AM61" s="212"/>
      <c r="AN61" s="212"/>
      <c r="AO61" s="212"/>
      <c r="AP61" s="212"/>
      <c r="AQ61" s="212"/>
      <c r="AR61" s="212"/>
      <c r="AS61" s="98"/>
      <c r="AT61" s="119"/>
      <c r="AU61" s="119"/>
      <c r="AV61" s="119"/>
      <c r="AW61" s="123"/>
      <c r="AX61" s="123"/>
      <c r="AY61" s="124"/>
      <c r="AZ61" s="125"/>
      <c r="BA61" s="119"/>
      <c r="BB61" s="126"/>
      <c r="BC61" s="103"/>
      <c r="BD61" s="103"/>
      <c r="BE61" s="103"/>
      <c r="BF61" s="103"/>
      <c r="BG61" s="103"/>
      <c r="BH61" s="103"/>
      <c r="BI61" s="103"/>
      <c r="BJ61" s="103"/>
      <c r="BK61" s="103"/>
      <c r="BL61" s="103"/>
      <c r="BM61" s="103"/>
      <c r="BN61" s="103"/>
      <c r="BO61" s="103"/>
      <c r="BP61" s="103"/>
      <c r="BQ61" s="103"/>
      <c r="BR61" s="103"/>
      <c r="BS61" s="103"/>
      <c r="BT61" s="103"/>
      <c r="BU61" s="103"/>
      <c r="BV61" s="103"/>
      <c r="BW61" s="213"/>
      <c r="BX61" s="105"/>
      <c r="BY61" s="105"/>
      <c r="BZ61" s="105"/>
      <c r="CA61" s="105"/>
      <c r="CB61" s="105"/>
      <c r="CC61" s="105"/>
      <c r="CD61" s="105"/>
      <c r="CE61" s="105"/>
      <c r="CF61" s="105"/>
      <c r="CG61" s="105"/>
      <c r="CH61" s="105"/>
    </row>
    <row r="62" spans="1:86" x14ac:dyDescent="0.2">
      <c r="A62" s="89"/>
      <c r="B62" s="170"/>
      <c r="C62" s="198"/>
      <c r="D62" s="119"/>
      <c r="E62" s="119"/>
      <c r="F62" s="120"/>
      <c r="G62" s="115"/>
      <c r="H62" s="115"/>
      <c r="I62" s="115"/>
      <c r="J62" s="121"/>
      <c r="K62" s="121"/>
      <c r="L62" s="103"/>
      <c r="M62" s="210"/>
      <c r="N62" s="211"/>
      <c r="O62" s="211"/>
      <c r="P62" s="211"/>
      <c r="Q62" s="211"/>
      <c r="R62" s="211"/>
      <c r="S62" s="211"/>
      <c r="T62" s="122"/>
      <c r="U62" s="122"/>
      <c r="V62" s="211"/>
      <c r="W62" s="211"/>
      <c r="X62" s="122"/>
      <c r="Y62" s="122"/>
      <c r="Z62" s="211"/>
      <c r="AA62" s="211"/>
      <c r="AB62" s="103"/>
      <c r="AC62" s="103"/>
      <c r="AD62" s="120"/>
      <c r="AE62" s="103"/>
      <c r="AF62" s="103"/>
      <c r="AG62" s="103"/>
      <c r="AH62" s="212"/>
      <c r="AI62" s="212"/>
      <c r="AJ62" s="212"/>
      <c r="AK62" s="212"/>
      <c r="AL62" s="212"/>
      <c r="AM62" s="212"/>
      <c r="AN62" s="212"/>
      <c r="AO62" s="212"/>
      <c r="AP62" s="212"/>
      <c r="AQ62" s="212"/>
      <c r="AR62" s="212"/>
      <c r="AS62" s="98"/>
      <c r="AT62" s="119"/>
      <c r="AU62" s="119"/>
      <c r="AV62" s="119"/>
      <c r="AW62" s="123"/>
      <c r="AX62" s="123"/>
      <c r="AY62" s="124"/>
      <c r="AZ62" s="125"/>
      <c r="BA62" s="119"/>
      <c r="BB62" s="126"/>
      <c r="BC62" s="103"/>
      <c r="BD62" s="103"/>
      <c r="BE62" s="103"/>
      <c r="BF62" s="103"/>
      <c r="BG62" s="103"/>
      <c r="BH62" s="103"/>
      <c r="BI62" s="103"/>
      <c r="BJ62" s="103"/>
      <c r="BK62" s="103"/>
      <c r="BL62" s="103"/>
      <c r="BM62" s="103"/>
      <c r="BN62" s="103"/>
      <c r="BO62" s="103"/>
      <c r="BP62" s="103"/>
      <c r="BQ62" s="103"/>
      <c r="BR62" s="103"/>
      <c r="BS62" s="103"/>
      <c r="BT62" s="103"/>
      <c r="BU62" s="103"/>
      <c r="BV62" s="103"/>
      <c r="BW62" s="213"/>
      <c r="BX62" s="105"/>
      <c r="BY62" s="105"/>
      <c r="BZ62" s="105"/>
      <c r="CA62" s="105"/>
      <c r="CB62" s="105"/>
      <c r="CC62" s="105"/>
      <c r="CD62" s="105"/>
      <c r="CE62" s="105"/>
      <c r="CF62" s="105"/>
      <c r="CG62" s="105"/>
      <c r="CH62" s="105"/>
    </row>
    <row r="63" spans="1:86" x14ac:dyDescent="0.2">
      <c r="A63" s="114"/>
      <c r="B63" s="170"/>
      <c r="C63" s="198"/>
      <c r="D63" s="119"/>
      <c r="E63" s="119"/>
      <c r="F63" s="120"/>
      <c r="G63" s="115"/>
      <c r="H63" s="115"/>
      <c r="I63" s="115"/>
      <c r="J63" s="121"/>
      <c r="K63" s="121"/>
      <c r="L63" s="103"/>
      <c r="M63" s="210"/>
      <c r="N63" s="211"/>
      <c r="O63" s="211"/>
      <c r="P63" s="211"/>
      <c r="Q63" s="211"/>
      <c r="R63" s="211"/>
      <c r="S63" s="211"/>
      <c r="T63" s="122"/>
      <c r="U63" s="122"/>
      <c r="V63" s="211"/>
      <c r="W63" s="211"/>
      <c r="X63" s="122"/>
      <c r="Y63" s="122"/>
      <c r="Z63" s="211"/>
      <c r="AA63" s="211"/>
      <c r="AB63" s="103"/>
      <c r="AC63" s="103"/>
      <c r="AD63" s="120"/>
      <c r="AE63" s="103"/>
      <c r="AF63" s="103"/>
      <c r="AG63" s="103"/>
      <c r="AH63" s="212"/>
      <c r="AI63" s="212"/>
      <c r="AJ63" s="212"/>
      <c r="AK63" s="212"/>
      <c r="AL63" s="212"/>
      <c r="AM63" s="212"/>
      <c r="AN63" s="212"/>
      <c r="AO63" s="212"/>
      <c r="AP63" s="212"/>
      <c r="AQ63" s="212"/>
      <c r="AR63" s="212"/>
      <c r="AS63" s="98"/>
      <c r="AT63" s="119"/>
      <c r="AU63" s="119"/>
      <c r="AV63" s="119"/>
      <c r="AW63" s="123"/>
      <c r="AX63" s="123"/>
      <c r="AY63" s="124"/>
      <c r="AZ63" s="125"/>
      <c r="BA63" s="119"/>
      <c r="BB63" s="126"/>
      <c r="BC63" s="103"/>
      <c r="BD63" s="103"/>
      <c r="BE63" s="103"/>
      <c r="BF63" s="103"/>
      <c r="BG63" s="103"/>
      <c r="BH63" s="103"/>
      <c r="BI63" s="103"/>
      <c r="BJ63" s="103"/>
      <c r="BK63" s="103"/>
      <c r="BL63" s="103"/>
      <c r="BM63" s="103"/>
      <c r="BN63" s="103"/>
      <c r="BO63" s="103"/>
      <c r="BP63" s="103"/>
      <c r="BQ63" s="103"/>
      <c r="BR63" s="103"/>
      <c r="BS63" s="103"/>
      <c r="BT63" s="103"/>
      <c r="BU63" s="103"/>
      <c r="BV63" s="103"/>
      <c r="BW63" s="213"/>
      <c r="BX63" s="105"/>
      <c r="BY63" s="105"/>
      <c r="BZ63" s="105"/>
      <c r="CA63" s="105"/>
      <c r="CB63" s="105"/>
      <c r="CC63" s="105"/>
      <c r="CD63" s="105"/>
      <c r="CE63" s="105"/>
      <c r="CF63" s="105"/>
      <c r="CG63" s="105"/>
      <c r="CH63" s="105"/>
    </row>
    <row r="64" spans="1:86" x14ac:dyDescent="0.2">
      <c r="A64" s="89"/>
      <c r="B64" s="170"/>
      <c r="C64" s="198"/>
      <c r="D64" s="119"/>
      <c r="E64" s="119"/>
      <c r="F64" s="120"/>
      <c r="G64" s="115"/>
      <c r="H64" s="115"/>
      <c r="I64" s="115"/>
      <c r="J64" s="121"/>
      <c r="K64" s="121"/>
      <c r="L64" s="103"/>
      <c r="M64" s="210"/>
      <c r="N64" s="211"/>
      <c r="O64" s="211"/>
      <c r="P64" s="211"/>
      <c r="Q64" s="211"/>
      <c r="R64" s="211"/>
      <c r="S64" s="211"/>
      <c r="T64" s="122"/>
      <c r="U64" s="122"/>
      <c r="V64" s="211"/>
      <c r="W64" s="211"/>
      <c r="X64" s="122"/>
      <c r="Y64" s="122"/>
      <c r="Z64" s="211"/>
      <c r="AA64" s="211"/>
      <c r="AB64" s="103"/>
      <c r="AC64" s="103"/>
      <c r="AD64" s="120"/>
      <c r="AE64" s="103"/>
      <c r="AF64" s="103"/>
      <c r="AG64" s="103"/>
      <c r="AH64" s="212"/>
      <c r="AI64" s="212"/>
      <c r="AJ64" s="212"/>
      <c r="AK64" s="212"/>
      <c r="AL64" s="212"/>
      <c r="AM64" s="212"/>
      <c r="AN64" s="212"/>
      <c r="AO64" s="212"/>
      <c r="AP64" s="212"/>
      <c r="AQ64" s="212"/>
      <c r="AR64" s="212"/>
      <c r="AS64" s="98"/>
      <c r="AT64" s="119"/>
      <c r="AU64" s="119"/>
      <c r="AV64" s="119"/>
      <c r="AW64" s="123"/>
      <c r="AX64" s="123"/>
      <c r="AY64" s="124"/>
      <c r="AZ64" s="125"/>
      <c r="BA64" s="119"/>
      <c r="BB64" s="126"/>
      <c r="BC64" s="103"/>
      <c r="BD64" s="103"/>
      <c r="BE64" s="103"/>
      <c r="BF64" s="103"/>
      <c r="BG64" s="103"/>
      <c r="BH64" s="103"/>
      <c r="BI64" s="103"/>
      <c r="BJ64" s="103"/>
      <c r="BK64" s="103"/>
      <c r="BL64" s="103"/>
      <c r="BM64" s="103"/>
      <c r="BN64" s="103"/>
      <c r="BO64" s="103"/>
      <c r="BP64" s="103"/>
      <c r="BQ64" s="103"/>
      <c r="BR64" s="103"/>
      <c r="BS64" s="103"/>
      <c r="BT64" s="103"/>
      <c r="BU64" s="103"/>
      <c r="BV64" s="103"/>
      <c r="BW64" s="213"/>
      <c r="BX64" s="105"/>
      <c r="BY64" s="105"/>
      <c r="BZ64" s="105"/>
      <c r="CA64" s="105"/>
      <c r="CB64" s="105"/>
      <c r="CC64" s="105"/>
      <c r="CD64" s="105"/>
      <c r="CE64" s="105"/>
      <c r="CF64" s="105"/>
      <c r="CG64" s="105"/>
      <c r="CH64" s="105"/>
    </row>
    <row r="65" spans="1:86" x14ac:dyDescent="0.2">
      <c r="A65" s="89"/>
      <c r="B65" s="170"/>
      <c r="C65" s="198"/>
      <c r="D65" s="119"/>
      <c r="E65" s="119"/>
      <c r="F65" s="120"/>
      <c r="G65" s="115"/>
      <c r="H65" s="115"/>
      <c r="I65" s="115"/>
      <c r="J65" s="121"/>
      <c r="K65" s="121"/>
      <c r="L65" s="103"/>
      <c r="M65" s="210"/>
      <c r="N65" s="211"/>
      <c r="O65" s="211"/>
      <c r="P65" s="211"/>
      <c r="Q65" s="211"/>
      <c r="R65" s="211"/>
      <c r="S65" s="211"/>
      <c r="T65" s="122"/>
      <c r="U65" s="122"/>
      <c r="V65" s="211"/>
      <c r="W65" s="211"/>
      <c r="X65" s="122"/>
      <c r="Y65" s="122"/>
      <c r="Z65" s="211"/>
      <c r="AA65" s="211"/>
      <c r="AB65" s="103"/>
      <c r="AC65" s="103"/>
      <c r="AD65" s="24"/>
      <c r="AE65" s="103"/>
      <c r="AF65" s="103"/>
      <c r="AG65" s="103"/>
      <c r="AH65" s="212"/>
      <c r="AI65" s="212"/>
      <c r="AJ65" s="212"/>
      <c r="AK65" s="212"/>
      <c r="AL65" s="212"/>
      <c r="AM65" s="212"/>
      <c r="AN65" s="212"/>
      <c r="AO65" s="212"/>
      <c r="AP65" s="212"/>
      <c r="AQ65" s="212"/>
      <c r="AR65" s="212"/>
      <c r="AS65" s="98"/>
      <c r="AT65" s="119"/>
      <c r="AU65" s="119"/>
      <c r="AV65" s="119"/>
      <c r="AW65" s="123"/>
      <c r="AX65" s="123"/>
      <c r="AY65" s="124"/>
      <c r="AZ65" s="125"/>
      <c r="BA65" s="119"/>
      <c r="BB65" s="127"/>
      <c r="BC65" s="103"/>
      <c r="BD65" s="103"/>
      <c r="BE65" s="103"/>
      <c r="BF65" s="103"/>
      <c r="BG65" s="103"/>
      <c r="BH65" s="103"/>
      <c r="BI65" s="103"/>
      <c r="BJ65" s="103"/>
      <c r="BK65" s="103"/>
      <c r="BL65" s="103"/>
      <c r="BM65" s="103"/>
      <c r="BN65" s="103"/>
      <c r="BO65" s="103"/>
      <c r="BP65" s="103"/>
      <c r="BQ65" s="103"/>
      <c r="BR65" s="103"/>
      <c r="BS65" s="103"/>
      <c r="BT65" s="103"/>
      <c r="BU65" s="103"/>
      <c r="BV65" s="103"/>
      <c r="BW65" s="169"/>
      <c r="BX65" s="105"/>
      <c r="BY65" s="105"/>
      <c r="BZ65" s="105"/>
      <c r="CA65" s="105"/>
      <c r="CB65" s="105"/>
      <c r="CC65" s="105"/>
      <c r="CD65" s="105"/>
      <c r="CE65" s="105"/>
      <c r="CF65" s="105"/>
      <c r="CG65" s="105"/>
      <c r="CH65" s="105"/>
    </row>
    <row r="66" spans="1:86" x14ac:dyDescent="0.2">
      <c r="A66" s="89"/>
      <c r="B66" s="214"/>
      <c r="C66" s="88"/>
      <c r="D66" s="167"/>
      <c r="E66" s="128"/>
      <c r="F66" s="129"/>
      <c r="G66" s="130"/>
      <c r="H66" s="130"/>
      <c r="I66" s="130"/>
      <c r="J66" s="130"/>
      <c r="K66" s="130"/>
      <c r="L66" s="97"/>
      <c r="M66" s="221"/>
      <c r="N66" s="97"/>
      <c r="O66" s="97"/>
      <c r="P66" s="97"/>
      <c r="Q66" s="97"/>
      <c r="R66" s="97"/>
      <c r="S66" s="97"/>
      <c r="T66" s="97"/>
      <c r="U66" s="97"/>
      <c r="V66" s="97"/>
      <c r="W66" s="97"/>
      <c r="X66" s="97"/>
      <c r="Y66" s="97"/>
      <c r="Z66" s="97"/>
      <c r="AA66" s="97"/>
      <c r="AB66" s="97"/>
      <c r="AC66" s="131"/>
      <c r="AD66" s="215"/>
      <c r="AE66" s="97"/>
      <c r="AF66" s="97"/>
      <c r="AG66" s="103"/>
      <c r="AH66" s="97"/>
      <c r="AI66" s="97"/>
      <c r="AJ66" s="103"/>
      <c r="AK66" s="97"/>
      <c r="AL66" s="97"/>
      <c r="AM66" s="103"/>
      <c r="AN66" s="97"/>
      <c r="AO66" s="97"/>
      <c r="AP66" s="103"/>
      <c r="AQ66" s="97"/>
      <c r="AR66" s="97"/>
      <c r="AS66" s="98"/>
      <c r="AT66" s="89"/>
      <c r="AU66" s="97"/>
      <c r="AV66" s="89"/>
      <c r="AW66" s="89"/>
      <c r="AX66" s="89"/>
      <c r="AY66" s="89"/>
      <c r="AZ66" s="89"/>
      <c r="BA66" s="89"/>
      <c r="BB66" s="215"/>
      <c r="BC66" s="97"/>
      <c r="BD66" s="97"/>
      <c r="BE66" s="103"/>
      <c r="BF66" s="97"/>
      <c r="BG66" s="97"/>
      <c r="BH66" s="103"/>
      <c r="BI66" s="97"/>
      <c r="BJ66" s="97"/>
      <c r="BK66" s="103"/>
      <c r="BL66" s="97"/>
      <c r="BM66" s="97"/>
      <c r="BN66" s="89"/>
      <c r="BO66" s="89"/>
      <c r="BP66" s="89"/>
      <c r="BQ66" s="89"/>
      <c r="BR66" s="89"/>
      <c r="BS66" s="89"/>
      <c r="BT66" s="89"/>
      <c r="BU66" s="89"/>
      <c r="BV66" s="114"/>
      <c r="BW66" s="216"/>
      <c r="BX66" s="217"/>
      <c r="BY66" s="217"/>
      <c r="BZ66" s="218"/>
      <c r="CA66" s="217"/>
      <c r="CB66" s="217"/>
      <c r="CC66" s="218"/>
      <c r="CD66" s="217"/>
      <c r="CE66" s="217"/>
      <c r="CF66" s="218"/>
      <c r="CG66" s="217"/>
      <c r="CH66" s="217"/>
    </row>
    <row r="67" spans="1:86" x14ac:dyDescent="0.2">
      <c r="A67" s="89"/>
      <c r="B67" s="214"/>
      <c r="C67" s="131"/>
      <c r="D67" s="132"/>
      <c r="E67" s="132"/>
      <c r="F67" s="22"/>
      <c r="G67" s="89"/>
      <c r="H67" s="89"/>
      <c r="I67" s="89"/>
      <c r="J67" s="89"/>
      <c r="K67" s="89"/>
      <c r="L67" s="89"/>
      <c r="M67" s="219"/>
      <c r="N67" s="89"/>
      <c r="O67" s="89"/>
      <c r="P67" s="89"/>
      <c r="Q67" s="89"/>
      <c r="R67" s="89"/>
      <c r="S67" s="89"/>
      <c r="T67" s="89"/>
      <c r="U67" s="89"/>
      <c r="V67" s="89"/>
      <c r="W67" s="89"/>
      <c r="X67" s="89"/>
      <c r="Y67" s="89"/>
      <c r="Z67" s="89"/>
      <c r="AA67" s="89"/>
      <c r="AB67" s="89"/>
      <c r="AC67" s="89"/>
      <c r="AD67" s="89"/>
      <c r="AE67" s="89"/>
      <c r="AF67" s="89"/>
      <c r="AG67" s="89"/>
      <c r="AH67" s="89"/>
      <c r="AI67" s="89"/>
      <c r="AJ67" s="89"/>
      <c r="AK67" s="89"/>
      <c r="AL67" s="89"/>
      <c r="AM67" s="89"/>
      <c r="AN67" s="89"/>
      <c r="AO67" s="89"/>
      <c r="AP67" s="89"/>
      <c r="AQ67" s="89"/>
      <c r="AR67" s="89"/>
      <c r="AS67" s="89"/>
      <c r="AT67" s="89"/>
      <c r="AU67" s="97"/>
      <c r="AV67" s="89"/>
      <c r="AW67" s="89"/>
      <c r="AX67" s="89"/>
      <c r="AY67" s="89"/>
      <c r="AZ67" s="89"/>
      <c r="BA67" s="89"/>
      <c r="BB67" s="89"/>
      <c r="BC67" s="89"/>
      <c r="BD67" s="89"/>
      <c r="BE67" s="89"/>
      <c r="BF67" s="89"/>
      <c r="BG67" s="89"/>
      <c r="BH67" s="89"/>
      <c r="BI67" s="89"/>
      <c r="BJ67" s="89"/>
      <c r="BK67" s="89"/>
      <c r="BL67" s="89"/>
      <c r="BM67" s="89"/>
      <c r="BN67" s="89"/>
      <c r="BO67" s="89"/>
      <c r="BP67" s="89"/>
      <c r="BQ67" s="89"/>
      <c r="BR67" s="89"/>
      <c r="BS67" s="89"/>
      <c r="BT67" s="89"/>
      <c r="BU67" s="89"/>
      <c r="BV67" s="114"/>
      <c r="BW67" s="219"/>
      <c r="BX67" s="219"/>
      <c r="BY67" s="219"/>
      <c r="BZ67" s="219"/>
      <c r="CA67" s="219"/>
      <c r="CB67" s="219"/>
      <c r="CC67" s="219"/>
      <c r="CD67" s="219"/>
      <c r="CE67" s="219"/>
      <c r="CF67" s="219"/>
      <c r="CG67" s="219"/>
      <c r="CH67" s="219"/>
    </row>
    <row r="68" spans="1:86" x14ac:dyDescent="0.2">
      <c r="A68" s="89"/>
      <c r="B68" s="214"/>
      <c r="C68" s="131"/>
      <c r="D68" s="132"/>
      <c r="E68" s="132"/>
      <c r="F68" s="22"/>
      <c r="G68" s="89"/>
      <c r="H68" s="89"/>
      <c r="I68" s="89"/>
      <c r="J68" s="89"/>
      <c r="K68" s="89"/>
      <c r="L68" s="89"/>
      <c r="M68" s="219"/>
      <c r="N68" s="89"/>
      <c r="O68" s="89"/>
      <c r="P68" s="89"/>
      <c r="Q68" s="89"/>
      <c r="R68" s="89"/>
      <c r="S68" s="89"/>
      <c r="T68" s="89"/>
      <c r="U68" s="89"/>
      <c r="V68" s="89"/>
      <c r="W68" s="89"/>
      <c r="X68" s="89"/>
      <c r="Y68" s="89"/>
      <c r="Z68" s="89"/>
      <c r="AA68" s="89"/>
      <c r="AB68" s="89"/>
      <c r="AC68" s="89"/>
      <c r="AD68" s="89"/>
      <c r="AE68" s="89"/>
      <c r="AF68" s="89"/>
      <c r="AG68" s="89"/>
      <c r="AH68" s="89"/>
      <c r="AI68" s="89"/>
      <c r="AJ68" s="89"/>
      <c r="AK68" s="89"/>
      <c r="AL68" s="89"/>
      <c r="AM68" s="89"/>
      <c r="AN68" s="89"/>
      <c r="AO68" s="89"/>
      <c r="AP68" s="89"/>
      <c r="AQ68" s="89"/>
      <c r="AR68" s="89"/>
      <c r="AS68" s="89"/>
      <c r="AT68" s="89"/>
      <c r="AU68" s="97"/>
      <c r="AV68" s="89"/>
      <c r="AW68" s="89"/>
      <c r="AX68" s="89"/>
      <c r="AY68" s="89"/>
      <c r="AZ68" s="89"/>
      <c r="BA68" s="89"/>
      <c r="BB68" s="89"/>
      <c r="BC68" s="133"/>
      <c r="BD68" s="133"/>
      <c r="BE68" s="103"/>
      <c r="BF68" s="133"/>
      <c r="BG68" s="133"/>
      <c r="BH68" s="103"/>
      <c r="BI68" s="133"/>
      <c r="BJ68" s="133"/>
      <c r="BK68" s="103"/>
      <c r="BL68" s="133"/>
      <c r="BM68" s="133"/>
      <c r="BN68" s="89"/>
      <c r="BO68" s="89"/>
      <c r="BP68" s="89"/>
      <c r="BQ68" s="89"/>
      <c r="BR68" s="89"/>
      <c r="BS68" s="89"/>
      <c r="BT68" s="89"/>
      <c r="BU68" s="89"/>
      <c r="BV68" s="114"/>
      <c r="BW68" s="219"/>
      <c r="BX68" s="219"/>
      <c r="BY68" s="219"/>
      <c r="BZ68" s="219"/>
      <c r="CA68" s="219"/>
      <c r="CB68" s="219"/>
      <c r="CC68" s="219"/>
      <c r="CD68" s="219"/>
      <c r="CE68" s="219"/>
      <c r="CF68" s="219"/>
      <c r="CG68" s="219"/>
      <c r="CH68" s="219"/>
    </row>
    <row r="69" spans="1:86" x14ac:dyDescent="0.2">
      <c r="A69" s="89"/>
      <c r="B69" s="214"/>
      <c r="C69" s="180"/>
      <c r="D69" s="167"/>
      <c r="E69" s="167"/>
      <c r="F69" s="220"/>
      <c r="G69" s="166"/>
      <c r="H69" s="166"/>
      <c r="I69" s="166"/>
      <c r="J69" s="166"/>
      <c r="K69" s="166"/>
      <c r="L69" s="89"/>
      <c r="M69" s="219"/>
      <c r="N69" s="89"/>
      <c r="O69" s="89"/>
      <c r="P69" s="89"/>
      <c r="Q69" s="89"/>
      <c r="R69" s="89"/>
      <c r="S69" s="89"/>
      <c r="T69" s="89"/>
      <c r="U69" s="89"/>
      <c r="V69" s="89"/>
      <c r="W69" s="89"/>
      <c r="X69" s="89"/>
      <c r="Y69" s="89"/>
      <c r="Z69" s="89"/>
      <c r="AA69" s="89"/>
      <c r="AB69" s="89"/>
      <c r="AC69" s="89"/>
      <c r="AD69" s="89"/>
      <c r="AE69" s="89"/>
      <c r="AF69" s="89"/>
      <c r="AG69" s="89"/>
      <c r="AH69" s="89"/>
      <c r="AI69" s="89"/>
      <c r="AJ69" s="89"/>
      <c r="AK69" s="89"/>
      <c r="AL69" s="89"/>
      <c r="AM69" s="89"/>
      <c r="AN69" s="89"/>
      <c r="AO69" s="89"/>
      <c r="AP69" s="89"/>
      <c r="AQ69" s="89"/>
      <c r="AR69" s="89"/>
      <c r="AS69" s="89"/>
      <c r="AT69" s="89"/>
      <c r="AU69" s="97"/>
      <c r="AV69" s="89"/>
      <c r="AW69" s="89"/>
      <c r="AX69" s="89"/>
      <c r="AY69" s="89"/>
      <c r="AZ69" s="89"/>
      <c r="BA69" s="89"/>
      <c r="BB69" s="89"/>
      <c r="BC69" s="133"/>
      <c r="BD69" s="133"/>
      <c r="BE69" s="103"/>
      <c r="BF69" s="133"/>
      <c r="BG69" s="133"/>
      <c r="BH69" s="103"/>
      <c r="BI69" s="133"/>
      <c r="BJ69" s="133"/>
      <c r="BK69" s="103"/>
      <c r="BL69" s="133"/>
      <c r="BM69" s="133"/>
      <c r="BN69" s="89"/>
      <c r="BO69" s="89"/>
      <c r="BP69" s="89"/>
      <c r="BQ69" s="89"/>
      <c r="BR69" s="89"/>
      <c r="BS69" s="89"/>
      <c r="BT69" s="89"/>
      <c r="BU69" s="89"/>
      <c r="BV69" s="114"/>
      <c r="BW69" s="219"/>
      <c r="BX69" s="219"/>
      <c r="BY69" s="219"/>
      <c r="BZ69" s="219"/>
      <c r="CA69" s="219"/>
      <c r="CB69" s="219"/>
      <c r="CC69" s="219"/>
      <c r="CD69" s="219"/>
      <c r="CE69" s="219"/>
      <c r="CF69" s="219"/>
      <c r="CG69" s="219"/>
      <c r="CH69" s="219"/>
    </row>
    <row r="70" spans="1:86" x14ac:dyDescent="0.2">
      <c r="A70" s="89"/>
      <c r="B70" s="214"/>
      <c r="C70" s="131"/>
      <c r="D70" s="132"/>
      <c r="E70" s="132"/>
      <c r="F70" s="22"/>
      <c r="G70" s="89"/>
      <c r="H70" s="89"/>
      <c r="I70" s="89"/>
      <c r="J70" s="89"/>
      <c r="K70" s="89"/>
      <c r="L70" s="89"/>
      <c r="M70" s="219"/>
      <c r="N70" s="89"/>
      <c r="O70" s="89"/>
      <c r="P70" s="89"/>
      <c r="Q70" s="89"/>
      <c r="R70" s="89"/>
      <c r="S70" s="89"/>
      <c r="T70" s="89"/>
      <c r="U70" s="89"/>
      <c r="V70" s="89"/>
      <c r="W70" s="89"/>
      <c r="X70" s="89"/>
      <c r="Y70" s="89"/>
      <c r="Z70" s="89"/>
      <c r="AA70" s="89"/>
      <c r="AB70" s="89"/>
      <c r="AC70" s="89"/>
      <c r="AD70" s="89"/>
      <c r="AE70" s="89"/>
      <c r="AF70" s="89"/>
      <c r="AG70" s="89"/>
      <c r="AH70" s="89"/>
      <c r="AI70" s="89"/>
      <c r="AJ70" s="89"/>
      <c r="AK70" s="89"/>
      <c r="AL70" s="89"/>
      <c r="AM70" s="89"/>
      <c r="AN70" s="89"/>
      <c r="AO70" s="89"/>
      <c r="AP70" s="89"/>
      <c r="AQ70" s="89"/>
      <c r="AR70" s="89"/>
      <c r="AS70" s="89"/>
      <c r="AT70" s="89"/>
      <c r="AU70" s="97"/>
      <c r="AV70" s="89"/>
      <c r="AW70" s="89"/>
      <c r="AX70" s="89"/>
      <c r="AY70" s="89"/>
      <c r="AZ70" s="89"/>
      <c r="BA70" s="89"/>
      <c r="BB70" s="89"/>
      <c r="BC70" s="89"/>
      <c r="BD70" s="89"/>
      <c r="BE70" s="89"/>
      <c r="BF70" s="89"/>
      <c r="BG70" s="89"/>
      <c r="BH70" s="89"/>
      <c r="BI70" s="89"/>
      <c r="BJ70" s="89"/>
      <c r="BK70" s="89"/>
      <c r="BL70" s="89"/>
      <c r="BM70" s="89"/>
      <c r="BN70" s="89"/>
      <c r="BO70" s="89"/>
      <c r="BP70" s="89"/>
      <c r="BQ70" s="89"/>
      <c r="BR70" s="89"/>
      <c r="BS70" s="89"/>
      <c r="BT70" s="89"/>
      <c r="BU70" s="89"/>
      <c r="BV70" s="114"/>
      <c r="BW70" s="219"/>
      <c r="BX70" s="219"/>
      <c r="BY70" s="219"/>
      <c r="BZ70" s="219"/>
      <c r="CA70" s="219"/>
      <c r="CB70" s="219"/>
      <c r="CC70" s="219"/>
      <c r="CD70" s="219"/>
      <c r="CE70" s="219"/>
      <c r="CF70" s="219"/>
      <c r="CG70" s="219"/>
      <c r="CH70" s="219"/>
    </row>
    <row r="71" spans="1:86" x14ac:dyDescent="0.2">
      <c r="A71" s="89"/>
      <c r="B71" s="214"/>
      <c r="C71" s="131"/>
      <c r="D71" s="132"/>
      <c r="E71" s="132"/>
      <c r="F71" s="22"/>
      <c r="G71" s="89"/>
      <c r="H71" s="89"/>
      <c r="I71" s="89"/>
      <c r="J71" s="89"/>
      <c r="K71" s="89"/>
      <c r="L71" s="89"/>
      <c r="M71" s="219"/>
      <c r="N71" s="89"/>
      <c r="O71" s="89"/>
      <c r="P71" s="89"/>
      <c r="Q71" s="89"/>
      <c r="R71" s="89"/>
      <c r="S71" s="89"/>
      <c r="T71" s="89"/>
      <c r="U71" s="89"/>
      <c r="V71" s="89"/>
      <c r="W71" s="89"/>
      <c r="X71" s="89"/>
      <c r="Y71" s="89"/>
      <c r="Z71" s="89"/>
      <c r="AA71" s="89"/>
      <c r="AB71" s="89"/>
      <c r="AC71" s="89"/>
      <c r="AD71" s="89"/>
      <c r="AE71" s="89"/>
      <c r="AF71" s="89"/>
      <c r="AG71" s="89"/>
      <c r="AH71" s="134"/>
      <c r="AI71" s="134"/>
      <c r="AJ71" s="89"/>
      <c r="AK71" s="134"/>
      <c r="AL71" s="134"/>
      <c r="AM71" s="89"/>
      <c r="AN71" s="134"/>
      <c r="AO71" s="134"/>
      <c r="AP71" s="89"/>
      <c r="AQ71" s="134"/>
      <c r="AR71" s="134"/>
      <c r="AS71" s="89"/>
      <c r="AT71" s="89"/>
      <c r="AU71" s="97"/>
      <c r="AV71" s="89"/>
      <c r="AW71" s="89"/>
      <c r="AX71" s="89"/>
      <c r="AY71" s="89"/>
      <c r="AZ71" s="89"/>
      <c r="BA71" s="89"/>
      <c r="BB71" s="89"/>
      <c r="BC71" s="134"/>
      <c r="BD71" s="134"/>
      <c r="BE71" s="103"/>
      <c r="BF71" s="97"/>
      <c r="BG71" s="97"/>
      <c r="BH71" s="103"/>
      <c r="BI71" s="97"/>
      <c r="BJ71" s="97"/>
      <c r="BK71" s="103"/>
      <c r="BL71" s="97"/>
      <c r="BM71" s="97"/>
      <c r="BN71" s="89"/>
      <c r="BO71" s="89"/>
      <c r="BP71" s="89"/>
      <c r="BQ71" s="89"/>
      <c r="BR71" s="89"/>
      <c r="BS71" s="89"/>
      <c r="BT71" s="89"/>
      <c r="BU71" s="89"/>
      <c r="BV71" s="114"/>
      <c r="BW71" s="219"/>
      <c r="BX71" s="219"/>
      <c r="BY71" s="219"/>
      <c r="BZ71" s="219"/>
      <c r="CA71" s="219"/>
      <c r="CB71" s="219"/>
      <c r="CC71" s="219"/>
      <c r="CD71" s="219"/>
      <c r="CE71" s="219"/>
      <c r="CF71" s="219"/>
      <c r="CG71" s="219"/>
      <c r="CH71" s="219"/>
    </row>
    <row r="72" spans="1:86" x14ac:dyDescent="0.2">
      <c r="A72" s="89"/>
      <c r="B72" s="214"/>
      <c r="C72" s="131"/>
      <c r="D72" s="132"/>
      <c r="E72" s="132"/>
      <c r="F72" s="22"/>
      <c r="G72" s="89"/>
      <c r="H72" s="89"/>
      <c r="I72" s="89"/>
      <c r="J72" s="89"/>
      <c r="K72" s="89"/>
      <c r="L72" s="89"/>
      <c r="M72" s="219"/>
      <c r="N72" s="89"/>
      <c r="O72" s="89"/>
      <c r="P72" s="89"/>
      <c r="Q72" s="89"/>
      <c r="R72" s="89"/>
      <c r="S72" s="89"/>
      <c r="T72" s="89"/>
      <c r="U72" s="89"/>
      <c r="V72" s="89"/>
      <c r="W72" s="89"/>
      <c r="X72" s="89"/>
      <c r="Y72" s="89"/>
      <c r="Z72" s="89"/>
      <c r="AA72" s="89"/>
      <c r="AB72" s="89"/>
      <c r="AC72" s="89"/>
      <c r="AD72" s="89"/>
      <c r="AE72" s="89"/>
      <c r="AF72" s="89"/>
      <c r="AG72" s="89"/>
      <c r="AH72" s="134"/>
      <c r="AI72" s="134"/>
      <c r="AJ72" s="89"/>
      <c r="AK72" s="134"/>
      <c r="AL72" s="134"/>
      <c r="AM72" s="89"/>
      <c r="AN72" s="134"/>
      <c r="AO72" s="134"/>
      <c r="AP72" s="89"/>
      <c r="AQ72" s="134"/>
      <c r="AR72" s="134"/>
      <c r="AS72" s="89"/>
      <c r="AT72" s="89"/>
      <c r="AU72" s="97"/>
      <c r="AV72" s="89"/>
      <c r="AW72" s="89"/>
      <c r="AX72" s="89"/>
      <c r="AY72" s="89"/>
      <c r="AZ72" s="89"/>
      <c r="BA72" s="89"/>
      <c r="BB72" s="89"/>
      <c r="BC72" s="134"/>
      <c r="BD72" s="134"/>
      <c r="BE72" s="103"/>
      <c r="BF72" s="97"/>
      <c r="BG72" s="97"/>
      <c r="BH72" s="103"/>
      <c r="BI72" s="97"/>
      <c r="BJ72" s="97"/>
      <c r="BK72" s="103"/>
      <c r="BL72" s="97"/>
      <c r="BM72" s="97"/>
      <c r="BN72" s="89"/>
      <c r="BO72" s="89"/>
      <c r="BP72" s="89"/>
      <c r="BQ72" s="89"/>
      <c r="BR72" s="89"/>
      <c r="BS72" s="89"/>
      <c r="BT72" s="89"/>
      <c r="BU72" s="89"/>
      <c r="BV72" s="114"/>
      <c r="BW72" s="219"/>
      <c r="BX72" s="219"/>
      <c r="BY72" s="219"/>
      <c r="BZ72" s="219"/>
      <c r="CA72" s="219"/>
      <c r="CB72" s="219"/>
      <c r="CC72" s="219"/>
      <c r="CD72" s="219"/>
      <c r="CE72" s="219"/>
      <c r="CF72" s="219"/>
      <c r="CG72" s="219"/>
      <c r="CH72" s="219"/>
    </row>
    <row r="73" spans="1:86" x14ac:dyDescent="0.2">
      <c r="A73" s="89"/>
      <c r="B73" s="214"/>
      <c r="C73" s="131"/>
      <c r="D73" s="132"/>
      <c r="E73" s="132"/>
      <c r="F73" s="22"/>
      <c r="G73" s="89"/>
      <c r="H73" s="89"/>
      <c r="I73" s="89"/>
      <c r="J73" s="89"/>
      <c r="K73" s="89"/>
      <c r="L73" s="89"/>
      <c r="M73" s="219"/>
      <c r="N73" s="89"/>
      <c r="O73" s="89"/>
      <c r="P73" s="89"/>
      <c r="Q73" s="89"/>
      <c r="R73" s="89"/>
      <c r="S73" s="89"/>
      <c r="T73" s="89"/>
      <c r="U73" s="89"/>
      <c r="V73" s="89"/>
      <c r="W73" s="89"/>
      <c r="X73" s="89"/>
      <c r="Y73" s="89"/>
      <c r="Z73" s="89"/>
      <c r="AA73" s="89"/>
      <c r="AB73" s="89"/>
      <c r="AC73" s="89"/>
      <c r="AD73" s="89"/>
      <c r="AE73" s="89"/>
      <c r="AF73" s="37" t="s">
        <v>70</v>
      </c>
      <c r="AG73" s="37"/>
      <c r="AH73" s="37">
        <v>1</v>
      </c>
      <c r="AI73" s="37">
        <v>2</v>
      </c>
      <c r="AJ73" s="37"/>
      <c r="AK73" s="37">
        <v>4</v>
      </c>
      <c r="AL73" s="37">
        <v>5</v>
      </c>
      <c r="AM73" s="37"/>
      <c r="AN73" s="37">
        <v>7</v>
      </c>
      <c r="AO73" s="37">
        <v>8</v>
      </c>
      <c r="AP73" s="37"/>
      <c r="AQ73" s="37">
        <v>10</v>
      </c>
      <c r="AR73" s="37">
        <v>11</v>
      </c>
      <c r="AS73" s="89"/>
      <c r="AT73" s="89"/>
      <c r="AU73" s="97"/>
      <c r="AV73" s="89"/>
      <c r="AW73" s="89"/>
      <c r="AX73" s="89"/>
      <c r="AY73" s="89"/>
      <c r="AZ73" s="89"/>
      <c r="BA73" s="89"/>
      <c r="BB73" s="89"/>
      <c r="BC73" s="221"/>
      <c r="BD73" s="97"/>
      <c r="BE73" s="103"/>
      <c r="BF73" s="97"/>
      <c r="BG73" s="97"/>
      <c r="BH73" s="103"/>
      <c r="BI73" s="97"/>
      <c r="BJ73" s="97"/>
      <c r="BK73" s="103"/>
      <c r="BL73" s="97"/>
      <c r="BM73" s="97"/>
      <c r="BN73" s="89"/>
      <c r="BO73" s="89"/>
      <c r="BP73" s="89"/>
      <c r="BQ73" s="89"/>
      <c r="BR73" s="89"/>
      <c r="BS73" s="89"/>
      <c r="BT73" s="89"/>
      <c r="BU73" s="89"/>
      <c r="BV73" s="114"/>
      <c r="BW73" s="219"/>
      <c r="BX73" s="219"/>
      <c r="BY73" s="219"/>
      <c r="BZ73" s="219"/>
      <c r="CA73" s="219"/>
      <c r="CB73" s="219"/>
      <c r="CC73" s="219"/>
      <c r="CD73" s="219"/>
      <c r="CE73" s="219"/>
      <c r="CF73" s="219"/>
      <c r="CG73" s="219"/>
      <c r="CH73" s="219"/>
    </row>
    <row r="74" spans="1:86" x14ac:dyDescent="0.2">
      <c r="A74" s="89"/>
      <c r="B74" s="214"/>
      <c r="C74" s="131"/>
      <c r="D74" s="132"/>
      <c r="E74" s="132"/>
      <c r="F74" s="22"/>
      <c r="G74" s="89"/>
      <c r="H74" s="89"/>
      <c r="I74" s="89"/>
      <c r="J74" s="89"/>
      <c r="K74" s="89"/>
      <c r="L74" s="89"/>
      <c r="M74" s="219"/>
      <c r="N74" s="89"/>
      <c r="O74" s="89"/>
      <c r="P74" s="89"/>
      <c r="Q74" s="89"/>
      <c r="R74" s="89"/>
      <c r="S74" s="89"/>
      <c r="T74" s="89"/>
      <c r="U74" s="89"/>
      <c r="V74" s="89"/>
      <c r="W74" s="89"/>
      <c r="X74" s="89"/>
      <c r="Y74" s="89"/>
      <c r="Z74" s="89"/>
      <c r="AA74" s="89"/>
      <c r="AB74" s="89"/>
      <c r="AC74" s="89"/>
      <c r="AD74" s="89"/>
      <c r="AE74" s="89"/>
      <c r="AF74" s="89"/>
      <c r="AG74" s="89"/>
      <c r="AH74" s="89"/>
      <c r="AI74" s="89"/>
      <c r="AJ74" s="89"/>
      <c r="AK74" s="89"/>
      <c r="AL74" s="89"/>
      <c r="AM74" s="89"/>
      <c r="AN74" s="89"/>
      <c r="AO74" s="89"/>
      <c r="AP74" s="89"/>
      <c r="AQ74" s="89"/>
      <c r="AR74" s="89"/>
      <c r="AS74" s="89"/>
      <c r="AT74" s="89"/>
      <c r="AU74" s="97"/>
      <c r="AV74" s="89"/>
      <c r="AW74" s="89"/>
      <c r="AX74" s="89"/>
      <c r="AY74" s="89"/>
      <c r="AZ74" s="89"/>
      <c r="BA74" s="89"/>
      <c r="BB74" s="89"/>
      <c r="BC74" s="97"/>
      <c r="BD74" s="97"/>
      <c r="BE74" s="103"/>
      <c r="BF74" s="97"/>
      <c r="BG74" s="97"/>
      <c r="BH74" s="103"/>
      <c r="BI74" s="97"/>
      <c r="BJ74" s="97"/>
      <c r="BK74" s="103"/>
      <c r="BL74" s="97"/>
      <c r="BM74" s="97"/>
      <c r="BN74" s="89"/>
      <c r="BO74" s="89"/>
      <c r="BP74" s="89"/>
      <c r="BQ74" s="89"/>
      <c r="BR74" s="89"/>
      <c r="BS74" s="89"/>
      <c r="BT74" s="89"/>
      <c r="BU74" s="89"/>
      <c r="BV74" s="114"/>
      <c r="BW74" s="219"/>
      <c r="BX74" s="219"/>
      <c r="BY74" s="219"/>
      <c r="BZ74" s="219"/>
      <c r="CA74" s="219"/>
      <c r="CB74" s="219"/>
      <c r="CC74" s="219"/>
      <c r="CD74" s="219"/>
      <c r="CE74" s="219"/>
      <c r="CF74" s="219"/>
      <c r="CG74" s="219"/>
      <c r="CH74" s="219"/>
    </row>
    <row r="75" spans="1:86" x14ac:dyDescent="0.2">
      <c r="A75" s="89"/>
      <c r="B75" s="214"/>
      <c r="C75" s="131"/>
      <c r="D75" s="132"/>
      <c r="E75" s="132"/>
      <c r="F75" s="22"/>
      <c r="G75" s="89"/>
      <c r="H75" s="89"/>
      <c r="I75" s="89"/>
      <c r="J75" s="89"/>
      <c r="K75" s="89"/>
      <c r="L75" s="89"/>
      <c r="M75" s="219"/>
      <c r="N75" s="89"/>
      <c r="O75" s="89"/>
      <c r="P75" s="89"/>
      <c r="Q75" s="89"/>
      <c r="R75" s="89"/>
      <c r="S75" s="89"/>
      <c r="T75" s="89"/>
      <c r="U75" s="89"/>
      <c r="V75" s="89"/>
      <c r="W75" s="89"/>
      <c r="X75" s="89"/>
      <c r="Y75" s="89"/>
      <c r="Z75" s="89"/>
      <c r="AA75" s="89"/>
      <c r="AB75" s="89"/>
      <c r="AC75" s="89"/>
      <c r="AD75" s="89"/>
      <c r="AE75" s="89"/>
      <c r="AF75" s="89"/>
      <c r="AG75" s="89"/>
      <c r="AH75" s="89"/>
      <c r="AI75" s="89"/>
      <c r="AJ75" s="89"/>
      <c r="AK75" s="89"/>
      <c r="AL75" s="89"/>
      <c r="AM75" s="89"/>
      <c r="AN75" s="89"/>
      <c r="AO75" s="89"/>
      <c r="AP75" s="89"/>
      <c r="AQ75" s="89"/>
      <c r="AR75" s="89"/>
      <c r="AS75" s="89"/>
      <c r="AT75" s="89"/>
      <c r="AU75" s="97"/>
      <c r="AV75" s="89"/>
      <c r="AW75" s="89"/>
      <c r="AX75" s="89"/>
      <c r="AY75" s="89"/>
      <c r="AZ75" s="89"/>
      <c r="BA75" s="89"/>
      <c r="BB75" s="89"/>
      <c r="BC75" s="97"/>
      <c r="BD75" s="97"/>
      <c r="BE75" s="103"/>
      <c r="BF75" s="97"/>
      <c r="BG75" s="97"/>
      <c r="BH75" s="103"/>
      <c r="BI75" s="97"/>
      <c r="BJ75" s="97"/>
      <c r="BK75" s="103"/>
      <c r="BL75" s="97"/>
      <c r="BM75" s="97"/>
      <c r="BN75" s="89"/>
      <c r="BO75" s="89"/>
      <c r="BP75" s="89"/>
      <c r="BQ75" s="89"/>
      <c r="BR75" s="89"/>
      <c r="BS75" s="89"/>
      <c r="BT75" s="89"/>
      <c r="BU75" s="89"/>
      <c r="BV75" s="114"/>
      <c r="BW75" s="219"/>
      <c r="BX75" s="219"/>
      <c r="BY75" s="219"/>
      <c r="BZ75" s="219"/>
      <c r="CA75" s="219"/>
      <c r="CB75" s="219"/>
      <c r="CC75" s="219"/>
      <c r="CD75" s="219"/>
      <c r="CE75" s="219"/>
      <c r="CF75" s="219"/>
      <c r="CG75" s="219"/>
      <c r="CH75" s="219"/>
    </row>
    <row r="76" spans="1:86" ht="15" x14ac:dyDescent="0.2">
      <c r="A76" s="89">
        <v>2</v>
      </c>
      <c r="B76" s="135" t="s">
        <v>394</v>
      </c>
      <c r="C76" s="131"/>
      <c r="D76" s="132"/>
      <c r="E76" s="132"/>
      <c r="F76" s="22"/>
      <c r="G76" s="89"/>
      <c r="H76" s="89"/>
      <c r="I76" s="89"/>
      <c r="J76" s="89"/>
      <c r="K76" s="89"/>
      <c r="L76" s="89"/>
      <c r="M76" s="219"/>
      <c r="N76" s="89"/>
      <c r="O76" s="89"/>
      <c r="P76" s="89"/>
      <c r="Q76" s="89"/>
      <c r="R76" s="89"/>
      <c r="S76" s="89"/>
      <c r="T76" s="89"/>
      <c r="U76" s="89"/>
      <c r="V76" s="89"/>
      <c r="W76" s="89"/>
      <c r="X76" s="89"/>
      <c r="Y76" s="89"/>
      <c r="Z76" s="89"/>
      <c r="AA76" s="89"/>
      <c r="AB76" s="89"/>
      <c r="AC76" s="89"/>
      <c r="AD76" s="89"/>
      <c r="AE76" s="136">
        <v>2013</v>
      </c>
      <c r="AF76" s="81"/>
      <c r="AG76" s="137"/>
      <c r="AH76" s="136">
        <v>2014</v>
      </c>
      <c r="AI76" s="81"/>
      <c r="AJ76" s="81"/>
      <c r="AK76" s="136">
        <v>2015</v>
      </c>
      <c r="AL76" s="81"/>
      <c r="AM76" s="82"/>
      <c r="AN76" s="136">
        <v>2016</v>
      </c>
      <c r="AO76" s="81"/>
      <c r="AP76" s="82"/>
      <c r="AQ76" s="136">
        <v>2017</v>
      </c>
      <c r="AR76" s="89"/>
      <c r="AS76" s="89"/>
      <c r="AT76" s="89"/>
      <c r="AU76" s="97"/>
      <c r="AV76" s="89"/>
      <c r="AW76" s="89"/>
      <c r="AX76" s="89"/>
      <c r="AY76" s="89"/>
      <c r="AZ76" s="89"/>
      <c r="BA76" s="89"/>
      <c r="BB76" s="55"/>
      <c r="BC76" s="60">
        <v>2014</v>
      </c>
      <c r="BD76" s="61"/>
      <c r="BE76" s="61"/>
      <c r="BF76" s="60">
        <v>2015</v>
      </c>
      <c r="BG76" s="61"/>
      <c r="BH76" s="63"/>
      <c r="BI76" s="60">
        <v>2016</v>
      </c>
      <c r="BJ76" s="61"/>
      <c r="BK76" s="63"/>
      <c r="BL76" s="60">
        <v>2017</v>
      </c>
      <c r="BM76" s="65"/>
      <c r="BN76" s="89"/>
      <c r="BO76" s="89"/>
      <c r="BP76" s="89"/>
      <c r="BQ76" s="89"/>
      <c r="BR76" s="89"/>
      <c r="BS76" s="89"/>
      <c r="BT76" s="89"/>
      <c r="BU76" s="89"/>
      <c r="BV76" s="114"/>
      <c r="BW76" s="219"/>
      <c r="BX76" s="138">
        <v>2014</v>
      </c>
      <c r="BY76" s="138"/>
      <c r="BZ76" s="138"/>
      <c r="CA76" s="138">
        <v>2015</v>
      </c>
      <c r="CB76" s="138"/>
      <c r="CC76" s="139"/>
      <c r="CD76" s="138">
        <v>2016</v>
      </c>
      <c r="CE76" s="138"/>
      <c r="CF76" s="139"/>
      <c r="CG76" s="138">
        <v>2017</v>
      </c>
      <c r="CH76" s="140"/>
    </row>
    <row r="77" spans="1:86" ht="14.25" x14ac:dyDescent="0.2">
      <c r="A77" s="89"/>
      <c r="B77" s="214"/>
      <c r="C77" s="131"/>
      <c r="D77" s="132"/>
      <c r="E77" s="132"/>
      <c r="F77" s="22"/>
      <c r="G77" s="89"/>
      <c r="H77" s="89"/>
      <c r="I77" s="89"/>
      <c r="J77" s="89"/>
      <c r="K77" s="89"/>
      <c r="L77" s="89"/>
      <c r="M77" s="219"/>
      <c r="N77" s="89"/>
      <c r="O77" s="89"/>
      <c r="P77" s="89"/>
      <c r="Q77" s="89"/>
      <c r="R77" s="89"/>
      <c r="S77" s="89"/>
      <c r="T77" s="89"/>
      <c r="U77" s="89"/>
      <c r="V77" s="89"/>
      <c r="W77" s="89"/>
      <c r="X77" s="89"/>
      <c r="Y77" s="89"/>
      <c r="Z77" s="89"/>
      <c r="AA77" s="89"/>
      <c r="AB77" s="89"/>
      <c r="AC77" s="89"/>
      <c r="AD77" s="141"/>
      <c r="AE77" s="142"/>
      <c r="AF77" s="38"/>
      <c r="AG77" s="39"/>
      <c r="AH77" s="38"/>
      <c r="AI77" s="38"/>
      <c r="AJ77" s="39"/>
      <c r="AK77" s="38"/>
      <c r="AL77" s="38"/>
      <c r="AM77" s="39"/>
      <c r="AN77" s="38"/>
      <c r="AO77" s="38"/>
      <c r="AP77" s="39"/>
      <c r="AQ77" s="38"/>
      <c r="AR77" s="89"/>
      <c r="AS77" s="89"/>
      <c r="AT77" s="89"/>
      <c r="AU77" s="97"/>
      <c r="AV77" s="89"/>
      <c r="AW77" s="89"/>
      <c r="AX77" s="89"/>
      <c r="AY77" s="89"/>
      <c r="AZ77" s="89"/>
      <c r="BA77" s="89"/>
      <c r="BB77" s="141"/>
      <c r="BC77" s="142"/>
      <c r="BD77" s="143"/>
      <c r="BE77" s="144"/>
      <c r="BF77" s="142"/>
      <c r="BG77" s="143"/>
      <c r="BH77" s="144"/>
      <c r="BI77" s="142"/>
      <c r="BJ77" s="143"/>
      <c r="BK77" s="144"/>
      <c r="BL77" s="142"/>
      <c r="BM77" s="38"/>
      <c r="BN77" s="89"/>
      <c r="BO77" s="89"/>
      <c r="BP77" s="89"/>
      <c r="BQ77" s="89"/>
      <c r="BR77" s="89"/>
      <c r="BS77" s="89"/>
      <c r="BT77" s="89"/>
      <c r="BU77" s="89"/>
      <c r="BV77" s="114"/>
      <c r="BW77" s="219"/>
      <c r="BX77" s="142"/>
      <c r="BY77" s="145"/>
      <c r="BZ77" s="146"/>
      <c r="CA77" s="147"/>
      <c r="CB77" s="145"/>
      <c r="CC77" s="146"/>
      <c r="CD77" s="147"/>
      <c r="CE77" s="145"/>
      <c r="CF77" s="146"/>
      <c r="CG77" s="147"/>
      <c r="CH77" s="213"/>
    </row>
    <row r="78" spans="1:86" ht="15" x14ac:dyDescent="0.2">
      <c r="A78" s="89"/>
      <c r="B78" s="89"/>
      <c r="C78" s="114"/>
      <c r="D78" s="222"/>
      <c r="E78" s="222"/>
      <c r="F78" s="223"/>
      <c r="G78" s="224"/>
      <c r="H78" s="224"/>
      <c r="I78" s="224"/>
      <c r="J78" s="224"/>
      <c r="K78" s="39"/>
      <c r="L78" s="38"/>
      <c r="M78" s="298" t="s">
        <v>366</v>
      </c>
      <c r="N78" s="225"/>
      <c r="O78" s="225"/>
      <c r="P78" s="38"/>
      <c r="Q78" s="38"/>
      <c r="R78" s="79"/>
      <c r="S78" s="79"/>
      <c r="T78" s="38"/>
      <c r="U78" s="38"/>
      <c r="V78" s="79"/>
      <c r="W78" s="79"/>
      <c r="X78" s="38"/>
      <c r="Y78" s="38"/>
      <c r="Z78" s="79"/>
      <c r="AA78" s="79"/>
      <c r="AB78" s="77"/>
      <c r="AC78" s="23"/>
      <c r="AD78" s="148"/>
      <c r="AE78" s="80"/>
      <c r="AF78" s="80"/>
      <c r="AG78" s="80"/>
      <c r="AH78" s="80"/>
      <c r="AI78" s="80"/>
      <c r="AJ78" s="80"/>
      <c r="AK78" s="80"/>
      <c r="AL78" s="80"/>
      <c r="AM78" s="80"/>
      <c r="AN78" s="80"/>
      <c r="AO78" s="80"/>
      <c r="AP78" s="80"/>
      <c r="AQ78" s="80"/>
      <c r="AR78" s="81"/>
      <c r="AS78" s="131"/>
      <c r="AT78" s="131"/>
      <c r="AU78" s="103"/>
      <c r="AV78" s="131"/>
      <c r="AW78" s="131"/>
      <c r="AX78" s="131"/>
      <c r="AY78" s="131"/>
      <c r="AZ78" s="131"/>
      <c r="BA78" s="131"/>
      <c r="BB78" s="80"/>
      <c r="BC78" s="80"/>
      <c r="BD78" s="80"/>
      <c r="BE78" s="80"/>
      <c r="BF78" s="80"/>
      <c r="BG78" s="80"/>
      <c r="BH78" s="80"/>
      <c r="BI78" s="80"/>
      <c r="BJ78" s="80"/>
      <c r="BK78" s="80"/>
      <c r="BL78" s="80"/>
      <c r="BM78" s="81"/>
      <c r="BN78" s="131"/>
      <c r="BO78" s="131"/>
      <c r="BP78" s="131"/>
      <c r="BQ78" s="131"/>
      <c r="BR78" s="131"/>
      <c r="BS78" s="131"/>
      <c r="BT78" s="131"/>
      <c r="BU78" s="131"/>
      <c r="BV78" s="119"/>
      <c r="BW78" s="214"/>
      <c r="BX78" s="180"/>
      <c r="BY78" s="180"/>
      <c r="BZ78" s="180"/>
      <c r="CA78" s="180"/>
      <c r="CB78" s="180"/>
      <c r="CC78" s="180"/>
      <c r="CD78" s="180"/>
      <c r="CE78" s="180"/>
      <c r="CF78" s="180"/>
      <c r="CG78" s="180"/>
      <c r="CH78" s="169"/>
    </row>
    <row r="79" spans="1:86" ht="14.25" x14ac:dyDescent="0.2">
      <c r="A79" s="89"/>
      <c r="B79" s="214"/>
      <c r="C79" s="178"/>
      <c r="D79" s="170"/>
      <c r="E79" s="173"/>
      <c r="F79" s="174"/>
      <c r="G79" s="175"/>
      <c r="H79" s="175"/>
      <c r="I79" s="175"/>
      <c r="J79" s="175"/>
      <c r="K79" s="89"/>
      <c r="L79" s="89"/>
      <c r="M79" s="219"/>
      <c r="N79" s="89"/>
      <c r="O79" s="89"/>
      <c r="P79" s="89"/>
      <c r="Q79" s="89"/>
      <c r="R79" s="89"/>
      <c r="S79" s="89"/>
      <c r="T79" s="89"/>
      <c r="U79" s="89"/>
      <c r="V79" s="89"/>
      <c r="W79" s="89"/>
      <c r="X79" s="89"/>
      <c r="Y79" s="89"/>
      <c r="Z79" s="89"/>
      <c r="AA79" s="89"/>
      <c r="AB79" s="175"/>
      <c r="AC79" s="166"/>
      <c r="AD79" s="176"/>
      <c r="AE79" s="226" t="s">
        <v>395</v>
      </c>
      <c r="AF79" s="177"/>
      <c r="AG79" s="178"/>
      <c r="AH79" s="83">
        <v>0.7</v>
      </c>
      <c r="AI79" s="177"/>
      <c r="AJ79" s="84"/>
      <c r="AK79" s="83">
        <v>0.7</v>
      </c>
      <c r="AL79" s="179"/>
      <c r="AM79" s="178"/>
      <c r="AN79" s="83">
        <v>0.7</v>
      </c>
      <c r="AO79" s="177"/>
      <c r="AP79" s="84"/>
      <c r="AQ79" s="83">
        <v>0.7</v>
      </c>
      <c r="AR79" s="179"/>
      <c r="AS79" s="214"/>
      <c r="AT79" s="214"/>
      <c r="AU79" s="218"/>
      <c r="AV79" s="214"/>
      <c r="AW79" s="214"/>
      <c r="AX79" s="214"/>
      <c r="AY79" s="214"/>
      <c r="AZ79" s="214"/>
      <c r="BA79" s="214"/>
      <c r="BB79" s="180"/>
      <c r="BC79" s="181">
        <v>0.7</v>
      </c>
      <c r="BD79" s="177"/>
      <c r="BE79" s="84"/>
      <c r="BF79" s="181">
        <v>0.7</v>
      </c>
      <c r="BG79" s="179"/>
      <c r="BH79" s="178"/>
      <c r="BI79" s="181">
        <v>0.7</v>
      </c>
      <c r="BJ79" s="177"/>
      <c r="BK79" s="84"/>
      <c r="BL79" s="181">
        <v>0.7</v>
      </c>
      <c r="BM79" s="179"/>
      <c r="BN79" s="214"/>
      <c r="BO79" s="214"/>
      <c r="BP79" s="214"/>
      <c r="BQ79" s="214"/>
      <c r="BR79" s="214"/>
      <c r="BS79" s="214"/>
      <c r="BT79" s="214"/>
      <c r="BU79" s="214"/>
      <c r="BV79" s="178"/>
      <c r="BW79" s="214"/>
      <c r="BX79" s="183">
        <v>0.7</v>
      </c>
      <c r="BY79" s="177"/>
      <c r="BZ79" s="184"/>
      <c r="CA79" s="183">
        <v>0.7</v>
      </c>
      <c r="CB79" s="179"/>
      <c r="CC79" s="178"/>
      <c r="CD79" s="183">
        <v>0.7</v>
      </c>
      <c r="CE79" s="177"/>
      <c r="CF79" s="184"/>
      <c r="CG79" s="183">
        <v>0.7</v>
      </c>
      <c r="CH79" s="179"/>
    </row>
    <row r="80" spans="1:86" ht="13.5" thickBot="1" x14ac:dyDescent="0.25">
      <c r="A80" s="89"/>
      <c r="B80" s="214"/>
      <c r="C80" s="178"/>
      <c r="D80" s="170"/>
      <c r="E80" s="173"/>
      <c r="F80" s="174"/>
      <c r="G80" s="175"/>
      <c r="H80" s="175"/>
      <c r="I80" s="175"/>
      <c r="J80" s="175"/>
      <c r="K80" s="175"/>
      <c r="L80" s="175"/>
      <c r="M80" s="175"/>
      <c r="N80" s="6" t="s">
        <v>396</v>
      </c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  <c r="AA80" s="7"/>
      <c r="AB80" s="175"/>
      <c r="AC80" s="166"/>
      <c r="AD80" s="176" t="s">
        <v>369</v>
      </c>
      <c r="AE80" s="189" t="s">
        <v>395</v>
      </c>
      <c r="AF80" s="177"/>
      <c r="AG80" s="178"/>
      <c r="AH80" s="189">
        <v>81.8</v>
      </c>
      <c r="AI80" s="177"/>
      <c r="AJ80" s="84"/>
      <c r="AK80" s="187">
        <v>81.8</v>
      </c>
      <c r="AL80" s="179"/>
      <c r="AM80" s="178"/>
      <c r="AN80" s="187">
        <v>81.8</v>
      </c>
      <c r="AO80" s="177"/>
      <c r="AP80" s="84"/>
      <c r="AQ80" s="187">
        <v>81.8</v>
      </c>
      <c r="AR80" s="179"/>
      <c r="AS80" s="214"/>
      <c r="AT80" s="214"/>
      <c r="AU80" s="218"/>
      <c r="AV80" s="214"/>
      <c r="AW80" s="214"/>
      <c r="AX80" s="214"/>
      <c r="AY80" s="214"/>
      <c r="AZ80" s="214"/>
      <c r="BA80" s="214"/>
      <c r="BB80" s="180"/>
      <c r="BC80" s="186">
        <v>81.8</v>
      </c>
      <c r="BD80" s="177"/>
      <c r="BE80" s="84"/>
      <c r="BF80" s="187">
        <v>81.8</v>
      </c>
      <c r="BG80" s="179"/>
      <c r="BH80" s="178"/>
      <c r="BI80" s="187">
        <v>81.8</v>
      </c>
      <c r="BJ80" s="177"/>
      <c r="BK80" s="84"/>
      <c r="BL80" s="187">
        <v>81.8</v>
      </c>
      <c r="BM80" s="179"/>
      <c r="BN80" s="214"/>
      <c r="BO80" s="214"/>
      <c r="BP80" s="214"/>
      <c r="BQ80" s="214"/>
      <c r="BR80" s="214"/>
      <c r="BS80" s="214"/>
      <c r="BT80" s="214"/>
      <c r="BU80" s="214"/>
      <c r="BV80" s="178"/>
      <c r="BW80" s="214"/>
      <c r="BX80" s="189">
        <v>81.8</v>
      </c>
      <c r="BY80" s="177"/>
      <c r="BZ80" s="184"/>
      <c r="CA80" s="189">
        <v>81.8</v>
      </c>
      <c r="CB80" s="179"/>
      <c r="CC80" s="178"/>
      <c r="CD80" s="189">
        <v>81.8</v>
      </c>
      <c r="CE80" s="177"/>
      <c r="CF80" s="184"/>
      <c r="CG80" s="189">
        <v>81.8</v>
      </c>
      <c r="CH80" s="179"/>
    </row>
    <row r="81" spans="1:86" x14ac:dyDescent="0.2">
      <c r="A81" s="89"/>
      <c r="B81" s="214"/>
      <c r="C81" s="197"/>
      <c r="D81" s="185"/>
      <c r="E81" s="185"/>
      <c r="F81" s="174"/>
      <c r="G81" s="190"/>
      <c r="H81" s="190"/>
      <c r="I81" s="190"/>
      <c r="J81" s="190"/>
      <c r="K81" s="190"/>
      <c r="L81" s="190"/>
      <c r="M81" s="190"/>
      <c r="N81" s="233"/>
      <c r="O81" s="233"/>
      <c r="P81" s="233"/>
      <c r="Q81" s="233"/>
      <c r="R81" s="233"/>
      <c r="S81" s="233"/>
      <c r="T81" s="233"/>
      <c r="U81" s="233"/>
      <c r="V81" s="233"/>
      <c r="W81" s="233"/>
      <c r="X81" s="233"/>
      <c r="Y81" s="233"/>
      <c r="Z81" s="233"/>
      <c r="AA81" s="233"/>
      <c r="AB81" s="190"/>
      <c r="AC81" s="166"/>
      <c r="AD81" s="191"/>
      <c r="AE81" s="192" t="s">
        <v>370</v>
      </c>
      <c r="AF81" s="192" t="s">
        <v>371</v>
      </c>
      <c r="AG81" s="193"/>
      <c r="AH81" s="192" t="s">
        <v>370</v>
      </c>
      <c r="AI81" s="192" t="s">
        <v>371</v>
      </c>
      <c r="AJ81" s="194"/>
      <c r="AK81" s="192" t="s">
        <v>370</v>
      </c>
      <c r="AL81" s="192" t="s">
        <v>371</v>
      </c>
      <c r="AM81" s="178"/>
      <c r="AN81" s="192" t="s">
        <v>370</v>
      </c>
      <c r="AO81" s="192" t="s">
        <v>371</v>
      </c>
      <c r="AP81" s="194"/>
      <c r="AQ81" s="192" t="s">
        <v>370</v>
      </c>
      <c r="AR81" s="192" t="s">
        <v>371</v>
      </c>
      <c r="AS81" s="214"/>
      <c r="AT81" s="214"/>
      <c r="AU81" s="218"/>
      <c r="AV81" s="214"/>
      <c r="AW81" s="214"/>
      <c r="AX81" s="214"/>
      <c r="AY81" s="214"/>
      <c r="AZ81" s="214"/>
      <c r="BA81" s="214"/>
      <c r="BB81" s="180"/>
      <c r="BC81" s="192" t="s">
        <v>370</v>
      </c>
      <c r="BD81" s="192" t="s">
        <v>371</v>
      </c>
      <c r="BE81" s="194"/>
      <c r="BF81" s="192" t="s">
        <v>370</v>
      </c>
      <c r="BG81" s="192" t="s">
        <v>371</v>
      </c>
      <c r="BH81" s="178"/>
      <c r="BI81" s="192" t="s">
        <v>370</v>
      </c>
      <c r="BJ81" s="192" t="s">
        <v>371</v>
      </c>
      <c r="BK81" s="194"/>
      <c r="BL81" s="192" t="s">
        <v>370</v>
      </c>
      <c r="BM81" s="192" t="s">
        <v>371</v>
      </c>
      <c r="BN81" s="214"/>
      <c r="BO81" s="214"/>
      <c r="BP81" s="214"/>
      <c r="BQ81" s="214"/>
      <c r="BR81" s="214"/>
      <c r="BS81" s="214"/>
      <c r="BT81" s="214"/>
      <c r="BU81" s="214"/>
      <c r="BV81" s="178"/>
      <c r="BW81" s="214"/>
      <c r="BX81" s="195" t="s">
        <v>370</v>
      </c>
      <c r="BY81" s="195" t="s">
        <v>371</v>
      </c>
      <c r="BZ81" s="196"/>
      <c r="CA81" s="195" t="s">
        <v>370</v>
      </c>
      <c r="CB81" s="195" t="s">
        <v>371</v>
      </c>
      <c r="CC81" s="178"/>
      <c r="CD81" s="195" t="s">
        <v>370</v>
      </c>
      <c r="CE81" s="195" t="s">
        <v>371</v>
      </c>
      <c r="CF81" s="196"/>
      <c r="CG81" s="195" t="s">
        <v>370</v>
      </c>
      <c r="CH81" s="195" t="s">
        <v>371</v>
      </c>
    </row>
    <row r="82" spans="1:86" ht="13.5" thickBot="1" x14ac:dyDescent="0.25">
      <c r="A82" s="89"/>
      <c r="B82" s="214"/>
      <c r="C82" s="197"/>
      <c r="D82" s="89"/>
      <c r="E82" s="89"/>
      <c r="F82" s="198"/>
      <c r="G82" s="197"/>
      <c r="H82" s="197"/>
      <c r="I82" s="197"/>
      <c r="J82" s="17" t="s">
        <v>372</v>
      </c>
      <c r="K82" s="17"/>
      <c r="L82" s="190"/>
      <c r="M82" s="190"/>
      <c r="N82" s="17" t="s">
        <v>373</v>
      </c>
      <c r="O82" s="17"/>
      <c r="P82" s="233"/>
      <c r="Q82" s="233"/>
      <c r="R82" s="17" t="s">
        <v>374</v>
      </c>
      <c r="S82" s="17"/>
      <c r="T82" s="233"/>
      <c r="U82" s="233"/>
      <c r="V82" s="17" t="s">
        <v>375</v>
      </c>
      <c r="W82" s="17"/>
      <c r="X82" s="233"/>
      <c r="Y82" s="233"/>
      <c r="Z82" s="17" t="s">
        <v>376</v>
      </c>
      <c r="AA82" s="17"/>
      <c r="AB82" s="190"/>
      <c r="AC82" s="166"/>
      <c r="AD82" s="176" t="s">
        <v>377</v>
      </c>
      <c r="AE82" s="199">
        <v>1.702</v>
      </c>
      <c r="AF82" s="200">
        <v>0.16800000000000001</v>
      </c>
      <c r="AG82" s="179"/>
      <c r="AH82" s="199">
        <v>1.591</v>
      </c>
      <c r="AI82" s="199">
        <v>0.20300000000000001</v>
      </c>
      <c r="AJ82" s="201"/>
      <c r="AK82" s="199">
        <v>1.6359999999999999</v>
      </c>
      <c r="AL82" s="199">
        <v>0.20899999999999999</v>
      </c>
      <c r="AM82" s="43"/>
      <c r="AN82" s="199">
        <v>1.6819999999999999</v>
      </c>
      <c r="AO82" s="199">
        <v>0.215</v>
      </c>
      <c r="AP82" s="201"/>
      <c r="AQ82" s="199">
        <v>1.7290000000000001</v>
      </c>
      <c r="AR82" s="199">
        <v>0.221</v>
      </c>
      <c r="AS82" s="214"/>
      <c r="AT82" s="214"/>
      <c r="AU82" s="218"/>
      <c r="AV82" s="214"/>
      <c r="AW82" s="214"/>
      <c r="AX82" s="214"/>
      <c r="AY82" s="214"/>
      <c r="AZ82" s="214"/>
      <c r="BA82" s="214"/>
      <c r="BB82" s="180"/>
      <c r="BC82" s="199">
        <v>1.591</v>
      </c>
      <c r="BD82" s="199">
        <v>0.20300000000000001</v>
      </c>
      <c r="BE82" s="199"/>
      <c r="BF82" s="199">
        <v>1.6359999999999999</v>
      </c>
      <c r="BG82" s="199">
        <v>0.20899999999999999</v>
      </c>
      <c r="BH82" s="199"/>
      <c r="BI82" s="199">
        <v>1.6819999999999999</v>
      </c>
      <c r="BJ82" s="199">
        <v>0.215</v>
      </c>
      <c r="BK82" s="199"/>
      <c r="BL82" s="199">
        <v>1.7290000000000001</v>
      </c>
      <c r="BM82" s="199">
        <v>0.221</v>
      </c>
      <c r="BN82" s="214"/>
      <c r="BO82" s="214"/>
      <c r="BP82" s="214"/>
      <c r="BQ82" s="214"/>
      <c r="BR82" s="214"/>
      <c r="BS82" s="214"/>
      <c r="BT82" s="214"/>
      <c r="BU82" s="214"/>
      <c r="BV82" s="178"/>
      <c r="BW82" s="214"/>
      <c r="BX82" s="202">
        <v>1.591</v>
      </c>
      <c r="BY82" s="202">
        <v>0.20300000000000001</v>
      </c>
      <c r="BZ82" s="202"/>
      <c r="CA82" s="202">
        <v>1.6359999999999999</v>
      </c>
      <c r="CB82" s="202">
        <v>0.20899999999999999</v>
      </c>
      <c r="CC82" s="202"/>
      <c r="CD82" s="202">
        <v>1.6819999999999999</v>
      </c>
      <c r="CE82" s="202">
        <v>0.215</v>
      </c>
      <c r="CF82" s="202"/>
      <c r="CG82" s="202">
        <v>1.7290000000000001</v>
      </c>
      <c r="CH82" s="202">
        <v>0.221</v>
      </c>
    </row>
    <row r="83" spans="1:86" x14ac:dyDescent="0.2">
      <c r="A83" s="23"/>
      <c r="B83" s="180"/>
      <c r="C83" s="197"/>
      <c r="D83" s="23"/>
      <c r="E83" s="23"/>
      <c r="F83" s="198"/>
      <c r="G83" s="197"/>
      <c r="H83" s="197"/>
      <c r="I83" s="197"/>
      <c r="J83" s="185"/>
      <c r="K83" s="185"/>
      <c r="L83" s="203"/>
      <c r="M83" s="203"/>
      <c r="N83" s="233"/>
      <c r="O83" s="233"/>
      <c r="P83" s="233"/>
      <c r="Q83" s="233"/>
      <c r="R83" s="233"/>
      <c r="S83" s="233"/>
      <c r="T83" s="233"/>
      <c r="U83" s="233"/>
      <c r="V83" s="233"/>
      <c r="W83" s="233"/>
      <c r="X83" s="233"/>
      <c r="Y83" s="233"/>
      <c r="Z83" s="233"/>
      <c r="AA83" s="233"/>
      <c r="AB83" s="203"/>
      <c r="AC83" s="166"/>
      <c r="AD83" s="178" t="s">
        <v>378</v>
      </c>
      <c r="AE83" s="199">
        <v>1.702</v>
      </c>
      <c r="AF83" s="199">
        <v>0.16800000000000001</v>
      </c>
      <c r="AG83" s="179"/>
      <c r="AH83" s="199">
        <v>1.641</v>
      </c>
      <c r="AI83" s="199">
        <v>0.20899999999999999</v>
      </c>
      <c r="AJ83" s="178"/>
      <c r="AK83" s="199">
        <v>1.7390000000000001</v>
      </c>
      <c r="AL83" s="199">
        <v>0.222</v>
      </c>
      <c r="AM83" s="86"/>
      <c r="AN83" s="199">
        <v>1.843</v>
      </c>
      <c r="AO83" s="199">
        <v>0.23499999999999999</v>
      </c>
      <c r="AP83" s="179"/>
      <c r="AQ83" s="199">
        <v>1.954</v>
      </c>
      <c r="AR83" s="199">
        <v>0.249</v>
      </c>
      <c r="AS83" s="227"/>
      <c r="AT83" s="214"/>
      <c r="AU83" s="180"/>
      <c r="AV83" s="180"/>
      <c r="AW83" s="180"/>
      <c r="AX83" s="180"/>
      <c r="AY83" s="180"/>
      <c r="AZ83" s="180"/>
      <c r="BA83" s="180"/>
      <c r="BB83" s="180"/>
      <c r="BC83" s="199">
        <v>1.641</v>
      </c>
      <c r="BD83" s="199">
        <v>0.20899999999999999</v>
      </c>
      <c r="BE83" s="199"/>
      <c r="BF83" s="199">
        <v>1.7390000000000001</v>
      </c>
      <c r="BG83" s="199">
        <v>0.222</v>
      </c>
      <c r="BH83" s="199"/>
      <c r="BI83" s="199">
        <v>1.843</v>
      </c>
      <c r="BJ83" s="199">
        <v>0.23499999999999999</v>
      </c>
      <c r="BK83" s="199"/>
      <c r="BL83" s="199">
        <v>1.954</v>
      </c>
      <c r="BM83" s="199">
        <v>0.249</v>
      </c>
      <c r="BN83" s="180"/>
      <c r="BO83" s="180"/>
      <c r="BP83" s="180"/>
      <c r="BQ83" s="180"/>
      <c r="BR83" s="180"/>
      <c r="BS83" s="180"/>
      <c r="BT83" s="180"/>
      <c r="BU83" s="180"/>
      <c r="BV83" s="180"/>
      <c r="BW83" s="180"/>
      <c r="BX83" s="202">
        <v>1.641</v>
      </c>
      <c r="BY83" s="202">
        <v>0.20899999999999999</v>
      </c>
      <c r="BZ83" s="202"/>
      <c r="CA83" s="202">
        <v>1.7390000000000001</v>
      </c>
      <c r="CB83" s="202">
        <v>0.222</v>
      </c>
      <c r="CC83" s="202"/>
      <c r="CD83" s="202">
        <v>1.843</v>
      </c>
      <c r="CE83" s="202">
        <v>0.23499999999999999</v>
      </c>
      <c r="CF83" s="202"/>
      <c r="CG83" s="202">
        <v>1.954</v>
      </c>
      <c r="CH83" s="202">
        <v>0.249</v>
      </c>
    </row>
    <row r="84" spans="1:86" ht="38.25" x14ac:dyDescent="0.2">
      <c r="A84" s="8" t="s">
        <v>457</v>
      </c>
      <c r="B84" s="149" t="s">
        <v>458</v>
      </c>
      <c r="C84" s="150" t="s">
        <v>75</v>
      </c>
      <c r="D84" s="8" t="s">
        <v>459</v>
      </c>
      <c r="E84" s="149" t="s">
        <v>379</v>
      </c>
      <c r="F84" s="149" t="s">
        <v>460</v>
      </c>
      <c r="G84" s="149" t="s">
        <v>380</v>
      </c>
      <c r="H84" s="149" t="s">
        <v>425</v>
      </c>
      <c r="I84" s="149"/>
      <c r="J84" s="8" t="s">
        <v>382</v>
      </c>
      <c r="K84" s="8" t="s">
        <v>383</v>
      </c>
      <c r="L84" s="205"/>
      <c r="M84" s="299" t="s">
        <v>445</v>
      </c>
      <c r="N84" s="8" t="s">
        <v>382</v>
      </c>
      <c r="O84" s="8" t="s">
        <v>383</v>
      </c>
      <c r="P84" s="8"/>
      <c r="Q84" s="8"/>
      <c r="R84" s="8" t="s">
        <v>382</v>
      </c>
      <c r="S84" s="8" t="s">
        <v>383</v>
      </c>
      <c r="T84" s="233"/>
      <c r="U84" s="233"/>
      <c r="V84" s="8" t="s">
        <v>382</v>
      </c>
      <c r="W84" s="8" t="s">
        <v>383</v>
      </c>
      <c r="X84" s="233"/>
      <c r="Y84" s="233"/>
      <c r="Z84" s="8" t="s">
        <v>382</v>
      </c>
      <c r="AA84" s="8" t="s">
        <v>383</v>
      </c>
      <c r="AB84" s="205"/>
      <c r="AC84" s="87" t="s">
        <v>397</v>
      </c>
      <c r="AD84" s="177"/>
      <c r="AE84" s="177" t="s">
        <v>384</v>
      </c>
      <c r="AF84" s="177" t="s">
        <v>385</v>
      </c>
      <c r="AG84" s="179"/>
      <c r="AH84" s="177" t="s">
        <v>384</v>
      </c>
      <c r="AI84" s="177" t="s">
        <v>385</v>
      </c>
      <c r="AJ84" s="85"/>
      <c r="AK84" s="177" t="s">
        <v>384</v>
      </c>
      <c r="AL84" s="177" t="s">
        <v>385</v>
      </c>
      <c r="AM84" s="86"/>
      <c r="AN84" s="177" t="s">
        <v>384</v>
      </c>
      <c r="AO84" s="177" t="s">
        <v>385</v>
      </c>
      <c r="AP84" s="85"/>
      <c r="AQ84" s="177" t="s">
        <v>384</v>
      </c>
      <c r="AR84" s="177" t="s">
        <v>385</v>
      </c>
      <c r="AS84" s="98"/>
      <c r="AT84" s="89"/>
      <c r="AU84" s="23"/>
      <c r="AV84" s="23"/>
      <c r="AW84" s="23"/>
      <c r="AX84" s="23"/>
      <c r="AY84" s="23"/>
      <c r="AZ84" s="23"/>
      <c r="BA84" s="23"/>
      <c r="BB84" s="25"/>
      <c r="BC84" s="228" t="s">
        <v>384</v>
      </c>
      <c r="BD84" s="228" t="s">
        <v>385</v>
      </c>
      <c r="BE84" s="85"/>
      <c r="BF84" s="228" t="s">
        <v>384</v>
      </c>
      <c r="BG84" s="228" t="s">
        <v>385</v>
      </c>
      <c r="BH84" s="86"/>
      <c r="BI84" s="228" t="s">
        <v>384</v>
      </c>
      <c r="BJ84" s="228" t="s">
        <v>385</v>
      </c>
      <c r="BK84" s="85"/>
      <c r="BL84" s="228" t="s">
        <v>384</v>
      </c>
      <c r="BM84" s="228" t="s">
        <v>385</v>
      </c>
      <c r="BN84" s="23"/>
      <c r="BO84" s="23"/>
      <c r="BP84" s="23"/>
      <c r="BQ84" s="23"/>
      <c r="BR84" s="23"/>
      <c r="BS84" s="23"/>
      <c r="BT84" s="23"/>
      <c r="BU84" s="23"/>
      <c r="BV84" s="23"/>
      <c r="BW84" s="166"/>
      <c r="BX84" s="228" t="s">
        <v>384</v>
      </c>
      <c r="BY84" s="228" t="s">
        <v>385</v>
      </c>
      <c r="BZ84" s="228"/>
      <c r="CA84" s="228" t="s">
        <v>384</v>
      </c>
      <c r="CB84" s="228" t="s">
        <v>385</v>
      </c>
      <c r="CC84" s="228"/>
      <c r="CD84" s="228" t="s">
        <v>384</v>
      </c>
      <c r="CE84" s="228" t="s">
        <v>385</v>
      </c>
      <c r="CF84" s="228"/>
      <c r="CG84" s="228" t="s">
        <v>384</v>
      </c>
      <c r="CH84" s="228" t="s">
        <v>385</v>
      </c>
    </row>
    <row r="85" spans="1:86" x14ac:dyDescent="0.2">
      <c r="A85" s="233">
        <v>1</v>
      </c>
      <c r="B85" s="233" t="s">
        <v>76</v>
      </c>
      <c r="C85" s="233" t="s">
        <v>77</v>
      </c>
      <c r="D85" s="233">
        <v>1</v>
      </c>
      <c r="E85" s="233">
        <v>1.1000000000000001</v>
      </c>
      <c r="F85" s="233" t="s">
        <v>33</v>
      </c>
      <c r="G85" s="233" t="s">
        <v>386</v>
      </c>
      <c r="H85" s="233" t="s">
        <v>426</v>
      </c>
      <c r="I85" s="233"/>
      <c r="J85" s="92"/>
      <c r="K85" s="92"/>
      <c r="L85" s="97"/>
      <c r="M85" s="303">
        <v>0</v>
      </c>
      <c r="N85" s="264">
        <f t="shared" ref="N85:O100" ca="1" si="33">VLOOKUP($B85,INDIRECT($N$12),N$13,FALSE)</f>
        <v>0.52886583867900006</v>
      </c>
      <c r="O85" s="264">
        <f ca="1">VLOOKUP($B85,INDIRECT($N$12),O$13,FALSE)</f>
        <v>1.2368636549750001</v>
      </c>
      <c r="P85" s="208"/>
      <c r="Q85" s="208"/>
      <c r="R85" s="264">
        <f ca="1">VLOOKUP($B85,INDIRECT($N$12),R$13,FALSE)</f>
        <v>0.50991933128300004</v>
      </c>
      <c r="S85" s="264">
        <f ca="1">VLOOKUP($B85,INDIRECT($N$12),S$13,FALSE)</f>
        <v>1.1925532747750001</v>
      </c>
      <c r="T85" s="94"/>
      <c r="U85" s="208"/>
      <c r="V85" s="264">
        <f ca="1">VLOOKUP($B85,INDIRECT($N$12),V$13,FALSE)</f>
        <v>0.53505807565100005</v>
      </c>
      <c r="W85" s="264">
        <f ca="1">VLOOKUP($B85,INDIRECT($N$12),W$13,FALSE)</f>
        <v>1.2513454995069999</v>
      </c>
      <c r="X85" s="94"/>
      <c r="Y85" s="94"/>
      <c r="Z85" s="264">
        <f ca="1">VLOOKUP($B85,INDIRECT($N$12),Z$13,FALSE)</f>
        <v>0.55646039867800001</v>
      </c>
      <c r="AA85" s="264">
        <f ca="1">VLOOKUP($B85,INDIRECT($N$12),AA$13,FALSE)</f>
        <v>1.301399319488</v>
      </c>
      <c r="AB85" s="97"/>
      <c r="AC85" s="95">
        <v>1</v>
      </c>
      <c r="AD85" s="207" t="str">
        <f t="shared" ref="AD85:AD137" si="34">+$B85</f>
        <v>AT</v>
      </c>
      <c r="AE85" s="96">
        <v>1.702</v>
      </c>
      <c r="AF85" s="96">
        <v>0.16800000000000001</v>
      </c>
      <c r="AG85" s="97"/>
      <c r="AH85" s="209">
        <f t="shared" ref="AH85:AI116" ca="1" si="35">+BC85</f>
        <v>1.641</v>
      </c>
      <c r="AI85" s="209">
        <f t="shared" ca="1" si="35"/>
        <v>0.20899999999999999</v>
      </c>
      <c r="AJ85" s="97"/>
      <c r="AK85" s="209">
        <f t="shared" ref="AK85:AL116" ca="1" si="36">+BF85</f>
        <v>1.7390000000000001</v>
      </c>
      <c r="AL85" s="209">
        <f t="shared" ca="1" si="36"/>
        <v>0.222</v>
      </c>
      <c r="AM85" s="103"/>
      <c r="AN85" s="209">
        <f t="shared" ref="AN85:AO116" ca="1" si="37">+BI85</f>
        <v>1.843</v>
      </c>
      <c r="AO85" s="209">
        <f t="shared" ca="1" si="37"/>
        <v>0.23499999999999999</v>
      </c>
      <c r="AP85" s="103"/>
      <c r="AQ85" s="209">
        <f t="shared" ref="AQ85:AR116" ca="1" si="38">+BL85</f>
        <v>1.954</v>
      </c>
      <c r="AR85" s="209">
        <f t="shared" ca="1" si="38"/>
        <v>0.249</v>
      </c>
      <c r="AS85" s="98"/>
      <c r="AT85" s="99" t="s">
        <v>387</v>
      </c>
      <c r="AU85" s="99"/>
      <c r="AV85" s="99"/>
      <c r="AW85" s="99"/>
      <c r="AX85" s="23"/>
      <c r="AY85" s="23"/>
      <c r="AZ85" s="23"/>
      <c r="BA85" s="23"/>
      <c r="BB85" s="151" t="s">
        <v>78</v>
      </c>
      <c r="BC85" s="152">
        <f t="shared" ref="BC85:BC137" ca="1" si="39">+ROUND(MIN(BC$83,MAX((BC$79*($O85-$N85)/(0.175-0.01)*(BC$80/1000-0.01)+BC$79*$N85)/(BC$82*BC$80/1000+BD$82)*BC$82,BC$82)),3)</f>
        <v>1.641</v>
      </c>
      <c r="BD85" s="152">
        <f t="shared" ref="BD85:BD137" ca="1" si="40">+ROUND(MIN(BD$83,MAX(BC$79*($O85-$N85)/(0.175-0.01)*(BC$80/1000-0.01)+BC$79*$N85-BC$80/1000*BC85,BD$82)),3)</f>
        <v>0.20899999999999999</v>
      </c>
      <c r="BE85" s="152"/>
      <c r="BF85" s="152">
        <f t="shared" ref="BF85:BF137" ca="1" si="41">+ROUND(MIN(BF$83,MAX((BF$79*($S85-$R85)/(0.175-0.01)*(BF$80/1000-0.01)+BF$79*$R85)/(BF$82*BF$80/1000+BG$82)*BF$82,BF$82)),3)</f>
        <v>1.7390000000000001</v>
      </c>
      <c r="BG85" s="152">
        <f t="shared" ref="BG85:BG137" ca="1" si="42">+ROUND(MIN(BG$83,MAX(BF$79*($S85-$R85)/(0.175-0.01)*(BF$80/1000-0.01)+BF$79*$R85-BF$80/1000*BF85,BG$82)),3)</f>
        <v>0.222</v>
      </c>
      <c r="BH85" s="152"/>
      <c r="BI85" s="152">
        <f t="shared" ref="BI85:BI137" ca="1" si="43">+ROUND(MIN(BI$83,MAX((BI$79*($W85-$V85)/(0.175-0.01)*(BI$80/1000-0.01)+BI$79*$V85)/(BI$82*BI$80/1000+BJ$82)*BI$82,BI$82)),3)</f>
        <v>1.843</v>
      </c>
      <c r="BJ85" s="152">
        <f t="shared" ref="BJ85:BJ137" ca="1" si="44">+ROUND(MIN(BJ$83,MAX(BI$79*($W85-$V85)/(0.175-0.01)*(BI$80/1000-0.01)+BI$79*$V85-BI$80/1000*BI85,BJ$82)),3)</f>
        <v>0.23499999999999999</v>
      </c>
      <c r="BK85" s="152"/>
      <c r="BL85" s="152">
        <f t="shared" ref="BL85:BL137" ca="1" si="45">+ROUND(MIN(BL$83,MAX((BL$79*($AA85-$Z85)/(0.175-0.01)*(BL$80/1000-0.01)+BL$79*$Z85)/(BL$82*BL$80/1000+BM$82)*BL$82,BL$82)),3)</f>
        <v>1.954</v>
      </c>
      <c r="BM85" s="152">
        <f t="shared" ref="BM85:BM137" ca="1" si="46">+ROUND(MIN(BM$83,MAX(BL$79*($AA85-$Z85)/(0.175-0.01)*(BL$80/1000-0.01)+BL$79*$Z85-BL$80/1000*BL85,BM$82)),3)</f>
        <v>0.249</v>
      </c>
      <c r="BN85" s="23"/>
      <c r="BO85" s="104" t="s">
        <v>388</v>
      </c>
      <c r="BP85" s="23"/>
      <c r="BQ85" s="23"/>
      <c r="BR85" s="23"/>
      <c r="BS85" s="23"/>
      <c r="BT85" s="23"/>
      <c r="BU85" s="23"/>
      <c r="BV85" s="23"/>
      <c r="BW85" s="229" t="s">
        <v>78</v>
      </c>
      <c r="BX85" s="153">
        <f t="shared" ref="BX85:BX137" ca="1" si="47">+ROUND((BX$79*($O85-$N85)/(0.175-0.01)*(BX$80/1000-0.01)+BX$79*$N85)/(BX$82*BX$80/1000+BY$82)*BX$22,3)</f>
        <v>2.798</v>
      </c>
      <c r="BY85" s="153">
        <f t="shared" ref="BY85:BY137" ca="1" si="48">+ROUND(BX$79*($O85-$N85)/(0.175-0.01)*(BX$80/1000-0.01)+BX$79*$N85-BX$80/1000*BX85,3)</f>
        <v>0.35699999999999998</v>
      </c>
      <c r="BZ85" s="220"/>
      <c r="CA85" s="153">
        <f t="shared" ref="CA85:CA137" ca="1" si="49">+ROUND((CA$79*($S85-$R85)/(0.175-0.01)*(CA$80/1000-0.01)+CA$79*$R85)/(CA$82*CA$80/1000+CB$82)*CA$82,3)</f>
        <v>2.6960000000000002</v>
      </c>
      <c r="CB85" s="153">
        <f t="shared" ref="CB85:CB137" ca="1" si="50">+ROUND(CA$79*($S85-$R85)/(0.175-0.01)*(CA$80/1000-0.01)+CA$79*$R85-CA$80/1000*CA85,3)</f>
        <v>0.34399999999999997</v>
      </c>
      <c r="CC85" s="153"/>
      <c r="CD85" s="153">
        <f t="shared" ref="CD85:CD137" ca="1" si="51">+ROUND((CD$79*($W85-$V85)/(0.175-0.01)*(CD$80/1000-0.01)+CD$79*$V85)/(CD$82*CD$80/1000+CE$82)*CD$82,3)</f>
        <v>2.8279999999999998</v>
      </c>
      <c r="CE85" s="153">
        <f t="shared" ref="CE85:CE137" ca="1" si="52">+ROUND(CD$79*($W85-$V85)/(0.175-0.01)*(CD$80/1000-0.01)+CD$79*$V85-CD$80/1000*CD85,3)</f>
        <v>0.36099999999999999</v>
      </c>
      <c r="CF85" s="153"/>
      <c r="CG85" s="153">
        <f t="shared" ref="CG85:CG137" ca="1" si="53">+ROUND((CG$79*($AA85-$Z85)/(0.175-0.01)*(CG$80/1000-0.01)+CG$79*$Z85)/(CG$82*CG$80/1000+CH$82)*CG$82,3)</f>
        <v>2.9409999999999998</v>
      </c>
      <c r="CH85" s="153">
        <f t="shared" ref="CH85:CH137" ca="1" si="54">+ROUND(CG$79*($AA85-$Z85)/(0.175-0.01)*(CG$80/1000-0.01)+CG$79*$Z85-CG$80/1000*CG85,3)</f>
        <v>0.376</v>
      </c>
    </row>
    <row r="86" spans="1:86" x14ac:dyDescent="0.2">
      <c r="A86" s="233">
        <v>2</v>
      </c>
      <c r="B86" s="233" t="s">
        <v>78</v>
      </c>
      <c r="C86" s="233" t="s">
        <v>79</v>
      </c>
      <c r="D86" s="233">
        <v>2</v>
      </c>
      <c r="E86" s="233">
        <v>1.1000000000000001</v>
      </c>
      <c r="F86" s="233" t="s">
        <v>33</v>
      </c>
      <c r="G86" s="233" t="s">
        <v>389</v>
      </c>
      <c r="H86" s="233" t="s">
        <v>426</v>
      </c>
      <c r="I86" s="233"/>
      <c r="J86" s="92"/>
      <c r="K86" s="92"/>
      <c r="L86" s="97"/>
      <c r="M86" s="303">
        <v>0.1</v>
      </c>
      <c r="N86" s="264">
        <f t="shared" ca="1" si="33"/>
        <v>0.3782924957572727</v>
      </c>
      <c r="O86" s="264">
        <f t="shared" ca="1" si="33"/>
        <v>1.1348774872727272</v>
      </c>
      <c r="P86" s="208"/>
      <c r="Q86" s="208"/>
      <c r="R86" s="264">
        <f t="shared" ref="R86:S117" ca="1" si="55">VLOOKUP($B86,INDIRECT($N$12),R$13,FALSE)</f>
        <v>0.35321404513090904</v>
      </c>
      <c r="S86" s="264">
        <f t="shared" ca="1" si="55"/>
        <v>1.0596421353918182</v>
      </c>
      <c r="T86" s="94"/>
      <c r="U86" s="208"/>
      <c r="V86" s="264">
        <f t="shared" ref="V86:W117" ca="1" si="56">VLOOKUP($B86,INDIRECT($N$12),V$13,FALSE)</f>
        <v>0.35321404513090904</v>
      </c>
      <c r="W86" s="264">
        <f t="shared" ca="1" si="56"/>
        <v>1.0596421353918182</v>
      </c>
      <c r="X86" s="94"/>
      <c r="Y86" s="94"/>
      <c r="Z86" s="264">
        <f t="shared" ref="Z86:AA117" ca="1" si="57">VLOOKUP($B86,INDIRECT($N$12),Z$13,FALSE)</f>
        <v>0.35321404513090904</v>
      </c>
      <c r="AA86" s="264">
        <f t="shared" ca="1" si="57"/>
        <v>1.0596421353918182</v>
      </c>
      <c r="AB86" s="97"/>
      <c r="AC86" s="95">
        <f>+AC85+1</f>
        <v>2</v>
      </c>
      <c r="AD86" s="207" t="str">
        <f t="shared" si="34"/>
        <v>AU</v>
      </c>
      <c r="AE86" s="96">
        <v>1.702</v>
      </c>
      <c r="AF86" s="96">
        <v>0.16800000000000001</v>
      </c>
      <c r="AG86" s="97"/>
      <c r="AH86" s="209">
        <f t="shared" ca="1" si="35"/>
        <v>1.641</v>
      </c>
      <c r="AI86" s="209">
        <f t="shared" ca="1" si="35"/>
        <v>0.20899999999999999</v>
      </c>
      <c r="AJ86" s="97"/>
      <c r="AK86" s="209">
        <f t="shared" ca="1" si="36"/>
        <v>1.7390000000000001</v>
      </c>
      <c r="AL86" s="209">
        <f t="shared" ca="1" si="36"/>
        <v>0.222</v>
      </c>
      <c r="AM86" s="103"/>
      <c r="AN86" s="209">
        <f t="shared" ca="1" si="37"/>
        <v>1.843</v>
      </c>
      <c r="AO86" s="209">
        <f t="shared" ca="1" si="37"/>
        <v>0.23499999999999999</v>
      </c>
      <c r="AP86" s="103"/>
      <c r="AQ86" s="209">
        <f t="shared" ca="1" si="38"/>
        <v>1.954</v>
      </c>
      <c r="AR86" s="209">
        <f t="shared" ca="1" si="38"/>
        <v>0.249</v>
      </c>
      <c r="AS86" s="98"/>
      <c r="AT86" s="106" t="s">
        <v>390</v>
      </c>
      <c r="AU86" s="107"/>
      <c r="AV86" s="108"/>
      <c r="AW86" s="108"/>
      <c r="AX86" s="23"/>
      <c r="AY86" s="23"/>
      <c r="AZ86" s="23"/>
      <c r="BA86" s="23"/>
      <c r="BB86" s="151" t="s">
        <v>76</v>
      </c>
      <c r="BC86" s="152">
        <f t="shared" ca="1" si="39"/>
        <v>1.641</v>
      </c>
      <c r="BD86" s="152">
        <f t="shared" ca="1" si="40"/>
        <v>0.20899999999999999</v>
      </c>
      <c r="BE86" s="152"/>
      <c r="BF86" s="152">
        <f t="shared" ca="1" si="41"/>
        <v>1.7390000000000001</v>
      </c>
      <c r="BG86" s="152">
        <f t="shared" ca="1" si="42"/>
        <v>0.222</v>
      </c>
      <c r="BH86" s="152"/>
      <c r="BI86" s="152">
        <f t="shared" ca="1" si="43"/>
        <v>1.843</v>
      </c>
      <c r="BJ86" s="152">
        <f t="shared" ca="1" si="44"/>
        <v>0.23499999999999999</v>
      </c>
      <c r="BK86" s="152"/>
      <c r="BL86" s="152">
        <f t="shared" ca="1" si="45"/>
        <v>1.954</v>
      </c>
      <c r="BM86" s="152">
        <f t="shared" ca="1" si="46"/>
        <v>0.249</v>
      </c>
      <c r="BN86" s="23"/>
      <c r="BO86" s="109" t="s">
        <v>391</v>
      </c>
      <c r="BP86" s="23"/>
      <c r="BQ86" s="23"/>
      <c r="BR86" s="23"/>
      <c r="BS86" s="23"/>
      <c r="BT86" s="23"/>
      <c r="BU86" s="23"/>
      <c r="BV86" s="23"/>
      <c r="BW86" s="229" t="s">
        <v>76</v>
      </c>
      <c r="BX86" s="153">
        <f t="shared" ca="1" si="47"/>
        <v>2.3650000000000002</v>
      </c>
      <c r="BY86" s="153">
        <f t="shared" ca="1" si="48"/>
        <v>0.30199999999999999</v>
      </c>
      <c r="BZ86" s="220"/>
      <c r="CA86" s="153">
        <f t="shared" ca="1" si="49"/>
        <v>2.2069999999999999</v>
      </c>
      <c r="CB86" s="153">
        <f t="shared" ca="1" si="50"/>
        <v>0.28199999999999997</v>
      </c>
      <c r="CC86" s="153"/>
      <c r="CD86" s="153">
        <f t="shared" ca="1" si="51"/>
        <v>2.206</v>
      </c>
      <c r="CE86" s="153">
        <f t="shared" ca="1" si="52"/>
        <v>0.28199999999999997</v>
      </c>
      <c r="CF86" s="153"/>
      <c r="CG86" s="153">
        <f t="shared" ca="1" si="53"/>
        <v>2.206</v>
      </c>
      <c r="CH86" s="153">
        <f t="shared" ca="1" si="54"/>
        <v>0.28199999999999997</v>
      </c>
    </row>
    <row r="87" spans="1:86" x14ac:dyDescent="0.2">
      <c r="A87" s="233">
        <v>3</v>
      </c>
      <c r="B87" s="233" t="s">
        <v>80</v>
      </c>
      <c r="C87" s="233" t="s">
        <v>81</v>
      </c>
      <c r="D87" s="233">
        <v>3</v>
      </c>
      <c r="E87" s="233">
        <v>1.1000000000000001</v>
      </c>
      <c r="F87" s="233" t="s">
        <v>33</v>
      </c>
      <c r="G87" s="233" t="s">
        <v>386</v>
      </c>
      <c r="H87" s="233" t="s">
        <v>426</v>
      </c>
      <c r="I87" s="233"/>
      <c r="J87" s="92"/>
      <c r="K87" s="92"/>
      <c r="L87" s="97"/>
      <c r="M87" s="303">
        <v>0</v>
      </c>
      <c r="N87" s="264">
        <f t="shared" ca="1" si="33"/>
        <v>0.65681725126199997</v>
      </c>
      <c r="O87" s="264">
        <f t="shared" ca="1" si="33"/>
        <v>1.9704517537870001</v>
      </c>
      <c r="P87" s="208"/>
      <c r="Q87" s="208"/>
      <c r="R87" s="264">
        <f t="shared" ca="1" si="55"/>
        <v>0.633286911432</v>
      </c>
      <c r="S87" s="264">
        <f t="shared" ca="1" si="55"/>
        <v>1.8998607342960001</v>
      </c>
      <c r="T87" s="94"/>
      <c r="U87" s="208"/>
      <c r="V87" s="264">
        <f t="shared" ca="1" si="56"/>
        <v>0.633286911432</v>
      </c>
      <c r="W87" s="264">
        <f t="shared" ca="1" si="56"/>
        <v>1.8998607342960001</v>
      </c>
      <c r="X87" s="94"/>
      <c r="Y87" s="94"/>
      <c r="Z87" s="264">
        <f t="shared" ca="1" si="57"/>
        <v>0.633286911432</v>
      </c>
      <c r="AA87" s="264">
        <f t="shared" ca="1" si="57"/>
        <v>1.8998607342960001</v>
      </c>
      <c r="AB87" s="97"/>
      <c r="AC87" s="95">
        <f t="shared" ref="AC87:AC137" si="58">+AC86+1</f>
        <v>3</v>
      </c>
      <c r="AD87" s="207" t="str">
        <f t="shared" si="34"/>
        <v>BE</v>
      </c>
      <c r="AE87" s="96">
        <v>1.702</v>
      </c>
      <c r="AF87" s="96">
        <v>0.16800000000000001</v>
      </c>
      <c r="AG87" s="97"/>
      <c r="AH87" s="209">
        <f t="shared" ca="1" si="35"/>
        <v>1.641</v>
      </c>
      <c r="AI87" s="209">
        <f t="shared" ca="1" si="35"/>
        <v>0.20899999999999999</v>
      </c>
      <c r="AJ87" s="97"/>
      <c r="AK87" s="209">
        <f t="shared" ca="1" si="36"/>
        <v>1.7390000000000001</v>
      </c>
      <c r="AL87" s="209">
        <f t="shared" ca="1" si="36"/>
        <v>0.222</v>
      </c>
      <c r="AM87" s="103"/>
      <c r="AN87" s="209">
        <f t="shared" ca="1" si="37"/>
        <v>1.843</v>
      </c>
      <c r="AO87" s="209">
        <f t="shared" ca="1" si="37"/>
        <v>0.23499999999999999</v>
      </c>
      <c r="AP87" s="103"/>
      <c r="AQ87" s="209">
        <f t="shared" ca="1" si="38"/>
        <v>1.954</v>
      </c>
      <c r="AR87" s="209">
        <f t="shared" ca="1" si="38"/>
        <v>0.249</v>
      </c>
      <c r="AS87" s="98"/>
      <c r="AT87" s="89"/>
      <c r="AU87" s="23"/>
      <c r="AV87" s="23"/>
      <c r="AW87" s="23"/>
      <c r="AX87" s="23"/>
      <c r="AY87" s="23"/>
      <c r="AZ87" s="23"/>
      <c r="BA87" s="23"/>
      <c r="BB87" s="151" t="s">
        <v>80</v>
      </c>
      <c r="BC87" s="152">
        <f t="shared" ca="1" si="39"/>
        <v>1.641</v>
      </c>
      <c r="BD87" s="152">
        <f t="shared" ca="1" si="40"/>
        <v>0.20899999999999999</v>
      </c>
      <c r="BE87" s="152"/>
      <c r="BF87" s="152">
        <f t="shared" ca="1" si="41"/>
        <v>1.7390000000000001</v>
      </c>
      <c r="BG87" s="152">
        <f t="shared" ca="1" si="42"/>
        <v>0.222</v>
      </c>
      <c r="BH87" s="152"/>
      <c r="BI87" s="152">
        <f t="shared" ca="1" si="43"/>
        <v>1.843</v>
      </c>
      <c r="BJ87" s="152">
        <f t="shared" ca="1" si="44"/>
        <v>0.23499999999999999</v>
      </c>
      <c r="BK87" s="152"/>
      <c r="BL87" s="152">
        <f t="shared" ca="1" si="45"/>
        <v>1.954</v>
      </c>
      <c r="BM87" s="152">
        <f t="shared" ca="1" si="46"/>
        <v>0.249</v>
      </c>
      <c r="BN87" s="23"/>
      <c r="BO87" s="23"/>
      <c r="BP87" s="23"/>
      <c r="BQ87" s="23"/>
      <c r="BR87" s="23"/>
      <c r="BS87" s="23"/>
      <c r="BT87" s="23"/>
      <c r="BU87" s="23"/>
      <c r="BV87" s="23"/>
      <c r="BW87" s="229" t="s">
        <v>80</v>
      </c>
      <c r="BX87" s="153">
        <f t="shared" ca="1" si="47"/>
        <v>4.1070000000000002</v>
      </c>
      <c r="BY87" s="153">
        <f t="shared" ca="1" si="48"/>
        <v>0.52400000000000002</v>
      </c>
      <c r="BZ87" s="220"/>
      <c r="CA87" s="153">
        <f t="shared" ca="1" si="49"/>
        <v>3.9569999999999999</v>
      </c>
      <c r="CB87" s="153">
        <f t="shared" ca="1" si="50"/>
        <v>0.505</v>
      </c>
      <c r="CC87" s="153"/>
      <c r="CD87" s="153">
        <f t="shared" ca="1" si="51"/>
        <v>3.9550000000000001</v>
      </c>
      <c r="CE87" s="153">
        <f t="shared" ca="1" si="52"/>
        <v>0.50600000000000001</v>
      </c>
      <c r="CF87" s="153"/>
      <c r="CG87" s="153">
        <f t="shared" ca="1" si="53"/>
        <v>3.9550000000000001</v>
      </c>
      <c r="CH87" s="153">
        <f t="shared" ca="1" si="54"/>
        <v>0.50600000000000001</v>
      </c>
    </row>
    <row r="88" spans="1:86" x14ac:dyDescent="0.2">
      <c r="A88" s="233">
        <v>4</v>
      </c>
      <c r="B88" s="233" t="s">
        <v>82</v>
      </c>
      <c r="C88" s="233" t="s">
        <v>83</v>
      </c>
      <c r="D88" s="233">
        <v>4</v>
      </c>
      <c r="E88" s="233">
        <v>1.1000000000000001</v>
      </c>
      <c r="F88" s="233" t="s">
        <v>33</v>
      </c>
      <c r="G88" s="233" t="s">
        <v>393</v>
      </c>
      <c r="H88" s="233" t="s">
        <v>426</v>
      </c>
      <c r="I88" s="233"/>
      <c r="J88" s="92"/>
      <c r="K88" s="92"/>
      <c r="L88" s="97"/>
      <c r="M88" s="303">
        <v>0.05</v>
      </c>
      <c r="N88" s="264">
        <f t="shared" ca="1" si="33"/>
        <v>0.60295811249999998</v>
      </c>
      <c r="O88" s="264">
        <f t="shared" ca="1" si="33"/>
        <v>1.778726431875238</v>
      </c>
      <c r="P88" s="208"/>
      <c r="Q88" s="208"/>
      <c r="R88" s="264">
        <f t="shared" ca="1" si="55"/>
        <v>0.57784684834666655</v>
      </c>
      <c r="S88" s="264">
        <f t="shared" ca="1" si="55"/>
        <v>1.7046482026228569</v>
      </c>
      <c r="T88" s="94"/>
      <c r="U88" s="208"/>
      <c r="V88" s="264">
        <f t="shared" ca="1" si="56"/>
        <v>0.57784684834666655</v>
      </c>
      <c r="W88" s="264">
        <f t="shared" ca="1" si="56"/>
        <v>1.7046482026228569</v>
      </c>
      <c r="X88" s="94"/>
      <c r="Y88" s="94"/>
      <c r="Z88" s="264">
        <f t="shared" ca="1" si="57"/>
        <v>0.57784684834666655</v>
      </c>
      <c r="AA88" s="264">
        <f t="shared" ca="1" si="57"/>
        <v>1.7046482026228569</v>
      </c>
      <c r="AB88" s="97"/>
      <c r="AC88" s="95">
        <f t="shared" si="58"/>
        <v>4</v>
      </c>
      <c r="AD88" s="207" t="str">
        <f t="shared" si="34"/>
        <v>CA</v>
      </c>
      <c r="AE88" s="96">
        <v>1.702</v>
      </c>
      <c r="AF88" s="96">
        <v>0.16800000000000001</v>
      </c>
      <c r="AG88" s="97"/>
      <c r="AH88" s="209">
        <f t="shared" ca="1" si="35"/>
        <v>1.641</v>
      </c>
      <c r="AI88" s="209">
        <f t="shared" ca="1" si="35"/>
        <v>0.20899999999999999</v>
      </c>
      <c r="AJ88" s="97"/>
      <c r="AK88" s="209">
        <f t="shared" ca="1" si="36"/>
        <v>1.7390000000000001</v>
      </c>
      <c r="AL88" s="209">
        <f t="shared" ca="1" si="36"/>
        <v>0.222</v>
      </c>
      <c r="AM88" s="103"/>
      <c r="AN88" s="209">
        <f t="shared" ca="1" si="37"/>
        <v>1.843</v>
      </c>
      <c r="AO88" s="209">
        <f t="shared" ca="1" si="37"/>
        <v>0.23499999999999999</v>
      </c>
      <c r="AP88" s="103"/>
      <c r="AQ88" s="209">
        <f t="shared" ca="1" si="38"/>
        <v>1.954</v>
      </c>
      <c r="AR88" s="209">
        <f t="shared" ca="1" si="38"/>
        <v>0.249</v>
      </c>
      <c r="AS88" s="98"/>
      <c r="AT88" s="89"/>
      <c r="AU88" s="23"/>
      <c r="AV88" s="23"/>
      <c r="AW88" s="23"/>
      <c r="AX88" s="23"/>
      <c r="AY88" s="23"/>
      <c r="AZ88" s="23"/>
      <c r="BA88" s="23"/>
      <c r="BB88" s="151" t="s">
        <v>82</v>
      </c>
      <c r="BC88" s="152">
        <f t="shared" ca="1" si="39"/>
        <v>1.641</v>
      </c>
      <c r="BD88" s="152">
        <f t="shared" ca="1" si="40"/>
        <v>0.20899999999999999</v>
      </c>
      <c r="BE88" s="152"/>
      <c r="BF88" s="152">
        <f t="shared" ca="1" si="41"/>
        <v>1.7390000000000001</v>
      </c>
      <c r="BG88" s="152">
        <f t="shared" ca="1" si="42"/>
        <v>0.222</v>
      </c>
      <c r="BH88" s="152"/>
      <c r="BI88" s="152">
        <f t="shared" ca="1" si="43"/>
        <v>1.843</v>
      </c>
      <c r="BJ88" s="152">
        <f t="shared" ca="1" si="44"/>
        <v>0.23499999999999999</v>
      </c>
      <c r="BK88" s="152"/>
      <c r="BL88" s="152">
        <f t="shared" ca="1" si="45"/>
        <v>1.954</v>
      </c>
      <c r="BM88" s="152">
        <f t="shared" ca="1" si="46"/>
        <v>0.249</v>
      </c>
      <c r="BN88" s="23"/>
      <c r="BO88" s="23"/>
      <c r="BP88" s="23"/>
      <c r="BQ88" s="23"/>
      <c r="BR88" s="23"/>
      <c r="BS88" s="23"/>
      <c r="BT88" s="23"/>
      <c r="BU88" s="23"/>
      <c r="BV88" s="23"/>
      <c r="BW88" s="229" t="s">
        <v>82</v>
      </c>
      <c r="BX88" s="153">
        <f t="shared" ca="1" si="47"/>
        <v>3.726</v>
      </c>
      <c r="BY88" s="153">
        <f t="shared" ca="1" si="48"/>
        <v>0.47499999999999998</v>
      </c>
      <c r="BZ88" s="220"/>
      <c r="CA88" s="153">
        <f t="shared" ca="1" si="49"/>
        <v>3.5680000000000001</v>
      </c>
      <c r="CB88" s="153">
        <f t="shared" ca="1" si="50"/>
        <v>0.45600000000000002</v>
      </c>
      <c r="CC88" s="153"/>
      <c r="CD88" s="153">
        <f t="shared" ca="1" si="51"/>
        <v>3.5670000000000002</v>
      </c>
      <c r="CE88" s="153">
        <f t="shared" ca="1" si="52"/>
        <v>0.45600000000000002</v>
      </c>
      <c r="CF88" s="153"/>
      <c r="CG88" s="153">
        <f t="shared" ca="1" si="53"/>
        <v>3.5670000000000002</v>
      </c>
      <c r="CH88" s="153">
        <f t="shared" ca="1" si="54"/>
        <v>0.45600000000000002</v>
      </c>
    </row>
    <row r="89" spans="1:86" x14ac:dyDescent="0.2">
      <c r="A89" s="233">
        <v>5</v>
      </c>
      <c r="B89" s="233" t="s">
        <v>84</v>
      </c>
      <c r="C89" s="233" t="s">
        <v>85</v>
      </c>
      <c r="D89" s="233">
        <v>5</v>
      </c>
      <c r="E89" s="233">
        <v>1.1000000000000001</v>
      </c>
      <c r="F89" s="233" t="s">
        <v>33</v>
      </c>
      <c r="G89" s="233" t="s">
        <v>386</v>
      </c>
      <c r="H89" s="233" t="s">
        <v>426</v>
      </c>
      <c r="I89" s="233"/>
      <c r="J89" s="92"/>
      <c r="K89" s="92"/>
      <c r="L89" s="97"/>
      <c r="M89" s="303">
        <v>0.08</v>
      </c>
      <c r="N89" s="264">
        <f t="shared" ca="1" si="33"/>
        <v>0.65737973172037034</v>
      </c>
      <c r="O89" s="264">
        <f t="shared" ca="1" si="33"/>
        <v>1.3147594634416666</v>
      </c>
      <c r="P89" s="208"/>
      <c r="Q89" s="208"/>
      <c r="R89" s="264">
        <f t="shared" ca="1" si="55"/>
        <v>0.71566876306944438</v>
      </c>
      <c r="S89" s="264">
        <f t="shared" ca="1" si="55"/>
        <v>1.4313375261398147</v>
      </c>
      <c r="T89" s="94"/>
      <c r="U89" s="208"/>
      <c r="V89" s="264">
        <f t="shared" ca="1" si="56"/>
        <v>0.71566876306944438</v>
      </c>
      <c r="W89" s="264">
        <f t="shared" ca="1" si="56"/>
        <v>1.4313375261398147</v>
      </c>
      <c r="X89" s="94"/>
      <c r="Y89" s="94"/>
      <c r="Z89" s="264">
        <f t="shared" ca="1" si="57"/>
        <v>0.71566876306944438</v>
      </c>
      <c r="AA89" s="264">
        <f t="shared" ca="1" si="57"/>
        <v>1.4313375261398147</v>
      </c>
      <c r="AB89" s="97"/>
      <c r="AC89" s="95">
        <f t="shared" si="58"/>
        <v>5</v>
      </c>
      <c r="AD89" s="207" t="str">
        <f t="shared" si="34"/>
        <v>CH</v>
      </c>
      <c r="AE89" s="96">
        <v>1.702</v>
      </c>
      <c r="AF89" s="96">
        <v>0.16800000000000001</v>
      </c>
      <c r="AG89" s="97"/>
      <c r="AH89" s="209">
        <f t="shared" ca="1" si="35"/>
        <v>1.641</v>
      </c>
      <c r="AI89" s="209">
        <f t="shared" ca="1" si="35"/>
        <v>0.20899999999999999</v>
      </c>
      <c r="AJ89" s="97"/>
      <c r="AK89" s="209">
        <f t="shared" ca="1" si="36"/>
        <v>1.7390000000000001</v>
      </c>
      <c r="AL89" s="209">
        <f t="shared" ca="1" si="36"/>
        <v>0.222</v>
      </c>
      <c r="AM89" s="103"/>
      <c r="AN89" s="209">
        <f t="shared" ca="1" si="37"/>
        <v>1.843</v>
      </c>
      <c r="AO89" s="209">
        <f t="shared" ca="1" si="37"/>
        <v>0.23499999999999999</v>
      </c>
      <c r="AP89" s="103"/>
      <c r="AQ89" s="209">
        <f t="shared" ca="1" si="38"/>
        <v>1.954</v>
      </c>
      <c r="AR89" s="209">
        <f t="shared" ca="1" si="38"/>
        <v>0.249</v>
      </c>
      <c r="AS89" s="98"/>
      <c r="AT89" s="89"/>
      <c r="AU89" s="23"/>
      <c r="AV89" s="23"/>
      <c r="AW89" s="23"/>
      <c r="AX89" s="23"/>
      <c r="AY89" s="23"/>
      <c r="AZ89" s="23"/>
      <c r="BA89" s="23"/>
      <c r="BB89" s="151" t="s">
        <v>88</v>
      </c>
      <c r="BC89" s="152">
        <f t="shared" ca="1" si="39"/>
        <v>1.641</v>
      </c>
      <c r="BD89" s="152">
        <f t="shared" ca="1" si="40"/>
        <v>0.20899999999999999</v>
      </c>
      <c r="BE89" s="152"/>
      <c r="BF89" s="152">
        <f t="shared" ca="1" si="41"/>
        <v>1.7390000000000001</v>
      </c>
      <c r="BG89" s="152">
        <f t="shared" ca="1" si="42"/>
        <v>0.222</v>
      </c>
      <c r="BH89" s="152"/>
      <c r="BI89" s="152">
        <f t="shared" ca="1" si="43"/>
        <v>1.843</v>
      </c>
      <c r="BJ89" s="152">
        <f t="shared" ca="1" si="44"/>
        <v>0.23499999999999999</v>
      </c>
      <c r="BK89" s="152"/>
      <c r="BL89" s="152">
        <f t="shared" ca="1" si="45"/>
        <v>1.954</v>
      </c>
      <c r="BM89" s="152">
        <f t="shared" ca="1" si="46"/>
        <v>0.249</v>
      </c>
      <c r="BN89" s="23"/>
      <c r="BO89" s="23"/>
      <c r="BP89" s="23"/>
      <c r="BQ89" s="23"/>
      <c r="BR89" s="23"/>
      <c r="BS89" s="23"/>
      <c r="BT89" s="23"/>
      <c r="BU89" s="23"/>
      <c r="BV89" s="23"/>
      <c r="BW89" s="229" t="s">
        <v>88</v>
      </c>
      <c r="BX89" s="153">
        <f t="shared" ca="1" si="47"/>
        <v>3.1539999999999999</v>
      </c>
      <c r="BY89" s="153">
        <f t="shared" ca="1" si="48"/>
        <v>0.40200000000000002</v>
      </c>
      <c r="BZ89" s="220"/>
      <c r="CA89" s="153">
        <f t="shared" ca="1" si="49"/>
        <v>3.431</v>
      </c>
      <c r="CB89" s="153">
        <f t="shared" ca="1" si="50"/>
        <v>0.438</v>
      </c>
      <c r="CC89" s="153"/>
      <c r="CD89" s="153">
        <f t="shared" ca="1" si="51"/>
        <v>3.43</v>
      </c>
      <c r="CE89" s="153">
        <f t="shared" ca="1" si="52"/>
        <v>0.438</v>
      </c>
      <c r="CF89" s="153"/>
      <c r="CG89" s="153">
        <f t="shared" ca="1" si="53"/>
        <v>3.43</v>
      </c>
      <c r="CH89" s="153">
        <f t="shared" ca="1" si="54"/>
        <v>0.438</v>
      </c>
    </row>
    <row r="90" spans="1:86" x14ac:dyDescent="0.2">
      <c r="A90" s="233">
        <v>6</v>
      </c>
      <c r="B90" s="233" t="s">
        <v>86</v>
      </c>
      <c r="C90" s="233" t="s">
        <v>87</v>
      </c>
      <c r="D90" s="233">
        <v>6</v>
      </c>
      <c r="E90" s="233">
        <v>1.1000000000000001</v>
      </c>
      <c r="F90" s="233" t="s">
        <v>33</v>
      </c>
      <c r="G90" s="233" t="s">
        <v>386</v>
      </c>
      <c r="H90" s="233" t="s">
        <v>426</v>
      </c>
      <c r="I90" s="233"/>
      <c r="J90" s="92"/>
      <c r="K90" s="92"/>
      <c r="L90" s="97"/>
      <c r="M90" s="303">
        <v>0</v>
      </c>
      <c r="N90" s="264">
        <f t="shared" ca="1" si="33"/>
        <v>0.51180565033400005</v>
      </c>
      <c r="O90" s="264">
        <f t="shared" ca="1" si="33"/>
        <v>1.2368636549750001</v>
      </c>
      <c r="P90" s="208"/>
      <c r="Q90" s="208"/>
      <c r="R90" s="264">
        <f t="shared" ca="1" si="55"/>
        <v>0.47449069288099999</v>
      </c>
      <c r="S90" s="264">
        <f t="shared" ca="1" si="55"/>
        <v>1.14668584113</v>
      </c>
      <c r="T90" s="94"/>
      <c r="U90" s="208"/>
      <c r="V90" s="264">
        <f t="shared" ca="1" si="56"/>
        <v>0.47449069288099999</v>
      </c>
      <c r="W90" s="264">
        <f t="shared" ca="1" si="56"/>
        <v>1.14668584113</v>
      </c>
      <c r="X90" s="94"/>
      <c r="Y90" s="94"/>
      <c r="Z90" s="264">
        <f t="shared" ca="1" si="57"/>
        <v>0.47449069288099999</v>
      </c>
      <c r="AA90" s="264">
        <f t="shared" ca="1" si="57"/>
        <v>1.14668584113</v>
      </c>
      <c r="AB90" s="97"/>
      <c r="AC90" s="95">
        <f t="shared" si="58"/>
        <v>6</v>
      </c>
      <c r="AD90" s="207" t="str">
        <f t="shared" si="34"/>
        <v>DE</v>
      </c>
      <c r="AE90" s="96">
        <v>1.702</v>
      </c>
      <c r="AF90" s="96">
        <v>0.16800000000000001</v>
      </c>
      <c r="AG90" s="97"/>
      <c r="AH90" s="209">
        <f t="shared" ca="1" si="35"/>
        <v>1.641</v>
      </c>
      <c r="AI90" s="209">
        <f t="shared" ca="1" si="35"/>
        <v>0.20899999999999999</v>
      </c>
      <c r="AJ90" s="97"/>
      <c r="AK90" s="209">
        <f t="shared" ca="1" si="36"/>
        <v>1.7390000000000001</v>
      </c>
      <c r="AL90" s="209">
        <f t="shared" ca="1" si="36"/>
        <v>0.222</v>
      </c>
      <c r="AM90" s="103"/>
      <c r="AN90" s="209">
        <f t="shared" ca="1" si="37"/>
        <v>1.843</v>
      </c>
      <c r="AO90" s="209">
        <f t="shared" ca="1" si="37"/>
        <v>0.23499999999999999</v>
      </c>
      <c r="AP90" s="103"/>
      <c r="AQ90" s="209">
        <f t="shared" ca="1" si="38"/>
        <v>1.954</v>
      </c>
      <c r="AR90" s="209">
        <f t="shared" ca="1" si="38"/>
        <v>0.249</v>
      </c>
      <c r="AS90" s="98"/>
      <c r="AT90" s="166"/>
      <c r="AU90" s="166"/>
      <c r="AV90" s="166"/>
      <c r="AW90" s="166"/>
      <c r="AX90" s="166"/>
      <c r="AY90" s="166"/>
      <c r="AZ90" s="166"/>
      <c r="BA90" s="166"/>
      <c r="BB90" s="151" t="s">
        <v>398</v>
      </c>
      <c r="BC90" s="152">
        <f t="shared" ca="1" si="39"/>
        <v>1.641</v>
      </c>
      <c r="BD90" s="152">
        <f t="shared" ca="1" si="40"/>
        <v>0.20899999999999999</v>
      </c>
      <c r="BE90" s="152"/>
      <c r="BF90" s="152">
        <f t="shared" ca="1" si="41"/>
        <v>1.7390000000000001</v>
      </c>
      <c r="BG90" s="152">
        <f t="shared" ca="1" si="42"/>
        <v>0.222</v>
      </c>
      <c r="BH90" s="152"/>
      <c r="BI90" s="152">
        <f t="shared" ca="1" si="43"/>
        <v>1.843</v>
      </c>
      <c r="BJ90" s="152">
        <f t="shared" ca="1" si="44"/>
        <v>0.23499999999999999</v>
      </c>
      <c r="BK90" s="152"/>
      <c r="BL90" s="152">
        <f t="shared" ca="1" si="45"/>
        <v>1.954</v>
      </c>
      <c r="BM90" s="152">
        <f t="shared" ca="1" si="46"/>
        <v>0.249</v>
      </c>
      <c r="BN90" s="166"/>
      <c r="BO90" s="166"/>
      <c r="BP90" s="166"/>
      <c r="BQ90" s="166"/>
      <c r="BR90" s="166"/>
      <c r="BS90" s="166"/>
      <c r="BT90" s="166"/>
      <c r="BU90" s="166"/>
      <c r="BV90" s="166"/>
      <c r="BW90" s="229" t="s">
        <v>398</v>
      </c>
      <c r="BX90" s="153">
        <f t="shared" ca="1" si="47"/>
        <v>2.766</v>
      </c>
      <c r="BY90" s="153">
        <f t="shared" ca="1" si="48"/>
        <v>0.35299999999999998</v>
      </c>
      <c r="BZ90" s="220"/>
      <c r="CA90" s="153">
        <f t="shared" ca="1" si="49"/>
        <v>2.5619999999999998</v>
      </c>
      <c r="CB90" s="153">
        <f t="shared" ca="1" si="50"/>
        <v>0.32700000000000001</v>
      </c>
      <c r="CC90" s="153"/>
      <c r="CD90" s="153">
        <f t="shared" ca="1" si="51"/>
        <v>2.5609999999999999</v>
      </c>
      <c r="CE90" s="153">
        <f t="shared" ca="1" si="52"/>
        <v>0.32700000000000001</v>
      </c>
      <c r="CF90" s="153"/>
      <c r="CG90" s="153">
        <f t="shared" ca="1" si="53"/>
        <v>2.5609999999999999</v>
      </c>
      <c r="CH90" s="153">
        <f t="shared" ca="1" si="54"/>
        <v>0.32700000000000001</v>
      </c>
    </row>
    <row r="91" spans="1:86" x14ac:dyDescent="0.2">
      <c r="A91" s="233">
        <v>7</v>
      </c>
      <c r="B91" s="233" t="s">
        <v>88</v>
      </c>
      <c r="C91" s="233" t="s">
        <v>89</v>
      </c>
      <c r="D91" s="233">
        <v>7</v>
      </c>
      <c r="E91" s="233">
        <v>1.1000000000000001</v>
      </c>
      <c r="F91" s="233" t="s">
        <v>33</v>
      </c>
      <c r="G91" s="233" t="s">
        <v>386</v>
      </c>
      <c r="H91" s="233" t="s">
        <v>426</v>
      </c>
      <c r="I91" s="233"/>
      <c r="J91" s="92"/>
      <c r="K91" s="92"/>
      <c r="L91" s="97"/>
      <c r="M91" s="303">
        <v>0</v>
      </c>
      <c r="N91" s="264">
        <f t="shared" ca="1" si="33"/>
        <v>1.03131886202</v>
      </c>
      <c r="O91" s="264">
        <f t="shared" ca="1" si="33"/>
        <v>3.2085475707279998</v>
      </c>
      <c r="P91" s="208"/>
      <c r="Q91" s="208"/>
      <c r="R91" s="264">
        <f t="shared" ca="1" si="55"/>
        <v>0.99244016556299997</v>
      </c>
      <c r="S91" s="264">
        <f t="shared" ca="1" si="55"/>
        <v>3.087591626195</v>
      </c>
      <c r="T91" s="94"/>
      <c r="U91" s="208"/>
      <c r="V91" s="264">
        <f t="shared" ca="1" si="56"/>
        <v>0.99244016556299997</v>
      </c>
      <c r="W91" s="264">
        <f t="shared" ca="1" si="56"/>
        <v>3.087591626195</v>
      </c>
      <c r="X91" s="94"/>
      <c r="Y91" s="94"/>
      <c r="Z91" s="264">
        <f t="shared" ca="1" si="57"/>
        <v>0.99244016556299997</v>
      </c>
      <c r="AA91" s="264">
        <f t="shared" ca="1" si="57"/>
        <v>3.087591626195</v>
      </c>
      <c r="AB91" s="97"/>
      <c r="AC91" s="95">
        <f t="shared" si="58"/>
        <v>7</v>
      </c>
      <c r="AD91" s="207" t="str">
        <f t="shared" si="34"/>
        <v>DK</v>
      </c>
      <c r="AE91" s="96">
        <v>1.702</v>
      </c>
      <c r="AF91" s="96">
        <v>0.16800000000000001</v>
      </c>
      <c r="AG91" s="97"/>
      <c r="AH91" s="209">
        <f t="shared" ca="1" si="35"/>
        <v>1.641</v>
      </c>
      <c r="AI91" s="209">
        <f t="shared" ca="1" si="35"/>
        <v>0.20899999999999999</v>
      </c>
      <c r="AJ91" s="97"/>
      <c r="AK91" s="209">
        <f t="shared" ca="1" si="36"/>
        <v>1.7390000000000001</v>
      </c>
      <c r="AL91" s="209">
        <f t="shared" ca="1" si="36"/>
        <v>0.222</v>
      </c>
      <c r="AM91" s="103"/>
      <c r="AN91" s="209">
        <f t="shared" ca="1" si="37"/>
        <v>1.843</v>
      </c>
      <c r="AO91" s="209">
        <f t="shared" ca="1" si="37"/>
        <v>0.23499999999999999</v>
      </c>
      <c r="AP91" s="103"/>
      <c r="AQ91" s="209">
        <f t="shared" ca="1" si="38"/>
        <v>1.954</v>
      </c>
      <c r="AR91" s="209">
        <f t="shared" ca="1" si="38"/>
        <v>0.249</v>
      </c>
      <c r="AS91" s="98"/>
      <c r="AT91" s="166"/>
      <c r="AU91" s="166"/>
      <c r="AV91" s="166"/>
      <c r="AW91" s="166"/>
      <c r="AX91" s="166"/>
      <c r="AY91" s="166"/>
      <c r="AZ91" s="166"/>
      <c r="BA91" s="166"/>
      <c r="BB91" s="151" t="s">
        <v>92</v>
      </c>
      <c r="BC91" s="152">
        <f t="shared" ca="1" si="39"/>
        <v>1.641</v>
      </c>
      <c r="BD91" s="152">
        <f t="shared" ca="1" si="40"/>
        <v>0.20899999999999999</v>
      </c>
      <c r="BE91" s="152"/>
      <c r="BF91" s="152">
        <f t="shared" ca="1" si="41"/>
        <v>1.7390000000000001</v>
      </c>
      <c r="BG91" s="152">
        <f t="shared" ca="1" si="42"/>
        <v>0.222</v>
      </c>
      <c r="BH91" s="152"/>
      <c r="BI91" s="152">
        <f t="shared" ca="1" si="43"/>
        <v>1.843</v>
      </c>
      <c r="BJ91" s="152">
        <f t="shared" ca="1" si="44"/>
        <v>0.23499999999999999</v>
      </c>
      <c r="BK91" s="152"/>
      <c r="BL91" s="152">
        <f t="shared" ca="1" si="45"/>
        <v>1.954</v>
      </c>
      <c r="BM91" s="152">
        <f t="shared" ca="1" si="46"/>
        <v>0.249</v>
      </c>
      <c r="BN91" s="166"/>
      <c r="BO91" s="166"/>
      <c r="BP91" s="166"/>
      <c r="BQ91" s="166"/>
      <c r="BR91" s="166"/>
      <c r="BS91" s="166"/>
      <c r="BT91" s="166"/>
      <c r="BU91" s="166"/>
      <c r="BV91" s="166"/>
      <c r="BW91" s="229" t="s">
        <v>92</v>
      </c>
      <c r="BX91" s="153">
        <f t="shared" ca="1" si="47"/>
        <v>6.6150000000000002</v>
      </c>
      <c r="BY91" s="153">
        <f t="shared" ca="1" si="48"/>
        <v>0.84399999999999997</v>
      </c>
      <c r="BZ91" s="220"/>
      <c r="CA91" s="153">
        <f t="shared" ca="1" si="49"/>
        <v>6.3609999999999998</v>
      </c>
      <c r="CB91" s="153">
        <f t="shared" ca="1" si="50"/>
        <v>0.81299999999999994</v>
      </c>
      <c r="CC91" s="153"/>
      <c r="CD91" s="153">
        <f t="shared" ca="1" si="51"/>
        <v>6.359</v>
      </c>
      <c r="CE91" s="153">
        <f t="shared" ca="1" si="52"/>
        <v>0.81299999999999994</v>
      </c>
      <c r="CF91" s="153"/>
      <c r="CG91" s="153">
        <f t="shared" ca="1" si="53"/>
        <v>6.359</v>
      </c>
      <c r="CH91" s="153">
        <f t="shared" ca="1" si="54"/>
        <v>0.81299999999999994</v>
      </c>
    </row>
    <row r="92" spans="1:86" x14ac:dyDescent="0.2">
      <c r="A92" s="233">
        <v>8</v>
      </c>
      <c r="B92" s="233" t="s">
        <v>90</v>
      </c>
      <c r="C92" s="233" t="s">
        <v>91</v>
      </c>
      <c r="D92" s="233">
        <v>8</v>
      </c>
      <c r="E92" s="233">
        <v>1.1000000000000001</v>
      </c>
      <c r="F92" s="233" t="s">
        <v>33</v>
      </c>
      <c r="G92" s="233" t="s">
        <v>386</v>
      </c>
      <c r="H92" s="233" t="s">
        <v>426</v>
      </c>
      <c r="I92" s="233"/>
      <c r="J92" s="92"/>
      <c r="K92" s="92"/>
      <c r="L92" s="97"/>
      <c r="M92" s="303">
        <v>0</v>
      </c>
      <c r="N92" s="264">
        <f t="shared" ca="1" si="33"/>
        <v>0.31561348437300002</v>
      </c>
      <c r="O92" s="264">
        <f t="shared" ca="1" si="33"/>
        <v>1.7060188344480001</v>
      </c>
      <c r="P92" s="208"/>
      <c r="Q92" s="208"/>
      <c r="R92" s="264">
        <f t="shared" ca="1" si="55"/>
        <v>0.304306697701</v>
      </c>
      <c r="S92" s="264">
        <f t="shared" ca="1" si="55"/>
        <v>1.6449010686550001</v>
      </c>
      <c r="T92" s="94"/>
      <c r="U92" s="208"/>
      <c r="V92" s="264">
        <f t="shared" ca="1" si="56"/>
        <v>0.304306697701</v>
      </c>
      <c r="W92" s="264">
        <f t="shared" ca="1" si="56"/>
        <v>1.6449010686550001</v>
      </c>
      <c r="X92" s="94"/>
      <c r="Y92" s="94"/>
      <c r="Z92" s="264">
        <f t="shared" ca="1" si="57"/>
        <v>0.304306697701</v>
      </c>
      <c r="AA92" s="264">
        <f t="shared" ca="1" si="57"/>
        <v>1.6449010686550001</v>
      </c>
      <c r="AB92" s="97"/>
      <c r="AC92" s="95">
        <f t="shared" si="58"/>
        <v>8</v>
      </c>
      <c r="AD92" s="207" t="str">
        <f t="shared" si="34"/>
        <v>ES</v>
      </c>
      <c r="AE92" s="96">
        <v>1.702</v>
      </c>
      <c r="AF92" s="96">
        <v>0.16800000000000001</v>
      </c>
      <c r="AG92" s="97"/>
      <c r="AH92" s="209">
        <f t="shared" ca="1" si="35"/>
        <v>1.641</v>
      </c>
      <c r="AI92" s="209">
        <f t="shared" ca="1" si="35"/>
        <v>0.20899999999999999</v>
      </c>
      <c r="AJ92" s="97"/>
      <c r="AK92" s="209">
        <f t="shared" ca="1" si="36"/>
        <v>1.7390000000000001</v>
      </c>
      <c r="AL92" s="209">
        <f t="shared" ca="1" si="36"/>
        <v>0.222</v>
      </c>
      <c r="AM92" s="103"/>
      <c r="AN92" s="209">
        <f t="shared" ca="1" si="37"/>
        <v>1.843</v>
      </c>
      <c r="AO92" s="209">
        <f t="shared" ca="1" si="37"/>
        <v>0.23499999999999999</v>
      </c>
      <c r="AP92" s="103"/>
      <c r="AQ92" s="209">
        <f t="shared" ca="1" si="38"/>
        <v>1.954</v>
      </c>
      <c r="AR92" s="209">
        <f t="shared" ca="1" si="38"/>
        <v>0.249</v>
      </c>
      <c r="AS92" s="98"/>
      <c r="AT92" s="166"/>
      <c r="AU92" s="166"/>
      <c r="AV92" s="166"/>
      <c r="AW92" s="166"/>
      <c r="AX92" s="166"/>
      <c r="AY92" s="166"/>
      <c r="AZ92" s="166"/>
      <c r="BA92" s="166"/>
      <c r="BB92" s="151" t="s">
        <v>94</v>
      </c>
      <c r="BC92" s="152">
        <f t="shared" ca="1" si="39"/>
        <v>1.641</v>
      </c>
      <c r="BD92" s="152">
        <f t="shared" ca="1" si="40"/>
        <v>0.20899999999999999</v>
      </c>
      <c r="BE92" s="152"/>
      <c r="BF92" s="152">
        <f t="shared" ca="1" si="41"/>
        <v>1.7390000000000001</v>
      </c>
      <c r="BG92" s="152">
        <f t="shared" ca="1" si="42"/>
        <v>0.222</v>
      </c>
      <c r="BH92" s="152"/>
      <c r="BI92" s="152">
        <f t="shared" ca="1" si="43"/>
        <v>1.843</v>
      </c>
      <c r="BJ92" s="152">
        <f t="shared" ca="1" si="44"/>
        <v>0.23499999999999999</v>
      </c>
      <c r="BK92" s="152"/>
      <c r="BL92" s="152">
        <f t="shared" ca="1" si="45"/>
        <v>1.954</v>
      </c>
      <c r="BM92" s="152">
        <f t="shared" ca="1" si="46"/>
        <v>0.249</v>
      </c>
      <c r="BN92" s="166"/>
      <c r="BO92" s="166"/>
      <c r="BP92" s="166"/>
      <c r="BQ92" s="166"/>
      <c r="BR92" s="166"/>
      <c r="BS92" s="166"/>
      <c r="BT92" s="166"/>
      <c r="BU92" s="166"/>
      <c r="BV92" s="166"/>
      <c r="BW92" s="229" t="s">
        <v>94</v>
      </c>
      <c r="BX92" s="153">
        <f t="shared" ca="1" si="47"/>
        <v>3.0779999999999998</v>
      </c>
      <c r="BY92" s="153">
        <f t="shared" ca="1" si="48"/>
        <v>0.39300000000000002</v>
      </c>
      <c r="BZ92" s="220"/>
      <c r="CA92" s="153">
        <f t="shared" ca="1" si="49"/>
        <v>2.9649999999999999</v>
      </c>
      <c r="CB92" s="153">
        <f t="shared" ca="1" si="50"/>
        <v>0.379</v>
      </c>
      <c r="CC92" s="153"/>
      <c r="CD92" s="153">
        <f t="shared" ca="1" si="51"/>
        <v>2.964</v>
      </c>
      <c r="CE92" s="153">
        <f t="shared" ca="1" si="52"/>
        <v>0.379</v>
      </c>
      <c r="CF92" s="153"/>
      <c r="CG92" s="153">
        <f t="shared" ca="1" si="53"/>
        <v>2.964</v>
      </c>
      <c r="CH92" s="153">
        <f t="shared" ca="1" si="54"/>
        <v>0.379</v>
      </c>
    </row>
    <row r="93" spans="1:86" x14ac:dyDescent="0.2">
      <c r="A93" s="233">
        <v>9</v>
      </c>
      <c r="B93" s="233" t="s">
        <v>92</v>
      </c>
      <c r="C93" s="233" t="s">
        <v>93</v>
      </c>
      <c r="D93" s="233">
        <v>9</v>
      </c>
      <c r="E93" s="233">
        <v>1.1000000000000001</v>
      </c>
      <c r="F93" s="233" t="s">
        <v>33</v>
      </c>
      <c r="G93" s="233" t="s">
        <v>386</v>
      </c>
      <c r="H93" s="233" t="s">
        <v>426</v>
      </c>
      <c r="I93" s="233"/>
      <c r="J93" s="92"/>
      <c r="K93" s="92"/>
      <c r="L93" s="97"/>
      <c r="M93" s="303">
        <v>0</v>
      </c>
      <c r="N93" s="264">
        <f t="shared" ca="1" si="33"/>
        <v>0.85300941722400003</v>
      </c>
      <c r="O93" s="264">
        <f t="shared" ca="1" si="33"/>
        <v>1.7060188344480001</v>
      </c>
      <c r="P93" s="208"/>
      <c r="Q93" s="208"/>
      <c r="R93" s="264">
        <f t="shared" ca="1" si="55"/>
        <v>0.82245053432699999</v>
      </c>
      <c r="S93" s="264">
        <f t="shared" ca="1" si="55"/>
        <v>1.6449010686550001</v>
      </c>
      <c r="T93" s="94"/>
      <c r="U93" s="208"/>
      <c r="V93" s="264">
        <f t="shared" ca="1" si="56"/>
        <v>0.82245053432699999</v>
      </c>
      <c r="W93" s="264">
        <f t="shared" ca="1" si="56"/>
        <v>1.6449010686550001</v>
      </c>
      <c r="X93" s="94"/>
      <c r="Y93" s="94"/>
      <c r="Z93" s="264">
        <f t="shared" ca="1" si="57"/>
        <v>0.82245053432699999</v>
      </c>
      <c r="AA93" s="264">
        <f t="shared" ca="1" si="57"/>
        <v>1.6449010686550001</v>
      </c>
      <c r="AB93" s="97"/>
      <c r="AC93" s="95">
        <f t="shared" si="58"/>
        <v>9</v>
      </c>
      <c r="AD93" s="207" t="str">
        <f t="shared" si="34"/>
        <v>FI</v>
      </c>
      <c r="AE93" s="96">
        <v>1.702</v>
      </c>
      <c r="AF93" s="96">
        <v>0.16800000000000001</v>
      </c>
      <c r="AG93" s="97"/>
      <c r="AH93" s="209">
        <f t="shared" ca="1" si="35"/>
        <v>1.641</v>
      </c>
      <c r="AI93" s="209">
        <f t="shared" ca="1" si="35"/>
        <v>0.20899999999999999</v>
      </c>
      <c r="AJ93" s="97"/>
      <c r="AK93" s="209">
        <f t="shared" ca="1" si="36"/>
        <v>1.7390000000000001</v>
      </c>
      <c r="AL93" s="209">
        <f t="shared" ca="1" si="36"/>
        <v>0.222</v>
      </c>
      <c r="AM93" s="103"/>
      <c r="AN93" s="209">
        <f t="shared" ca="1" si="37"/>
        <v>1.843</v>
      </c>
      <c r="AO93" s="209">
        <f t="shared" ca="1" si="37"/>
        <v>0.23499999999999999</v>
      </c>
      <c r="AP93" s="103"/>
      <c r="AQ93" s="209">
        <f t="shared" ca="1" si="38"/>
        <v>1.954</v>
      </c>
      <c r="AR93" s="209">
        <f t="shared" ca="1" si="38"/>
        <v>0.249</v>
      </c>
      <c r="AS93" s="98"/>
      <c r="AT93" s="166"/>
      <c r="AU93" s="166"/>
      <c r="AV93" s="166"/>
      <c r="AW93" s="166"/>
      <c r="AX93" s="166"/>
      <c r="AY93" s="166"/>
      <c r="AZ93" s="166"/>
      <c r="BA93" s="166"/>
      <c r="BB93" s="151" t="s">
        <v>125</v>
      </c>
      <c r="BC93" s="152">
        <f t="shared" ca="1" si="39"/>
        <v>1.641</v>
      </c>
      <c r="BD93" s="152">
        <f t="shared" ca="1" si="40"/>
        <v>0.20899999999999999</v>
      </c>
      <c r="BE93" s="152"/>
      <c r="BF93" s="152">
        <f t="shared" ca="1" si="41"/>
        <v>1.7390000000000001</v>
      </c>
      <c r="BG93" s="152">
        <f t="shared" ca="1" si="42"/>
        <v>0.222</v>
      </c>
      <c r="BH93" s="152"/>
      <c r="BI93" s="152">
        <f t="shared" ca="1" si="43"/>
        <v>1.843</v>
      </c>
      <c r="BJ93" s="152">
        <f t="shared" ca="1" si="44"/>
        <v>0.23499999999999999</v>
      </c>
      <c r="BK93" s="152"/>
      <c r="BL93" s="152">
        <f t="shared" ca="1" si="45"/>
        <v>1.954</v>
      </c>
      <c r="BM93" s="152">
        <f t="shared" ca="1" si="46"/>
        <v>0.249</v>
      </c>
      <c r="BN93" s="166"/>
      <c r="BO93" s="166"/>
      <c r="BP93" s="166"/>
      <c r="BQ93" s="166"/>
      <c r="BR93" s="166"/>
      <c r="BS93" s="166"/>
      <c r="BT93" s="166"/>
      <c r="BU93" s="166"/>
      <c r="BV93" s="166"/>
      <c r="BW93" s="229" t="s">
        <v>125</v>
      </c>
      <c r="BX93" s="153">
        <f t="shared" ca="1" si="47"/>
        <v>4.0919999999999996</v>
      </c>
      <c r="BY93" s="153">
        <f t="shared" ca="1" si="48"/>
        <v>0.52200000000000002</v>
      </c>
      <c r="BZ93" s="220"/>
      <c r="CA93" s="153">
        <f t="shared" ca="1" si="49"/>
        <v>3.9430000000000001</v>
      </c>
      <c r="CB93" s="153">
        <f t="shared" ca="1" si="50"/>
        <v>0.504</v>
      </c>
      <c r="CC93" s="153"/>
      <c r="CD93" s="153">
        <f t="shared" ca="1" si="51"/>
        <v>3.9420000000000002</v>
      </c>
      <c r="CE93" s="153">
        <f t="shared" ca="1" si="52"/>
        <v>0.504</v>
      </c>
      <c r="CF93" s="153"/>
      <c r="CG93" s="153">
        <f t="shared" ca="1" si="53"/>
        <v>3.9420000000000002</v>
      </c>
      <c r="CH93" s="153">
        <f t="shared" ca="1" si="54"/>
        <v>0.504</v>
      </c>
    </row>
    <row r="94" spans="1:86" x14ac:dyDescent="0.2">
      <c r="A94" s="233">
        <v>10</v>
      </c>
      <c r="B94" s="233" t="s">
        <v>462</v>
      </c>
      <c r="C94" s="233" t="s">
        <v>463</v>
      </c>
      <c r="D94" s="233">
        <v>11</v>
      </c>
      <c r="E94" s="233">
        <v>1.1000000000000001</v>
      </c>
      <c r="F94" s="233" t="s">
        <v>33</v>
      </c>
      <c r="G94" s="233" t="s">
        <v>386</v>
      </c>
      <c r="H94" s="233" t="s">
        <v>426</v>
      </c>
      <c r="I94" s="233"/>
      <c r="J94" s="92"/>
      <c r="K94" s="92"/>
      <c r="L94" s="97"/>
      <c r="M94" s="303">
        <v>0</v>
      </c>
      <c r="N94" s="264">
        <f t="shared" ca="1" si="33"/>
        <v>0.63025041567899998</v>
      </c>
      <c r="O94" s="264">
        <f t="shared" ca="1" si="33"/>
        <v>1.6042737853639999</v>
      </c>
      <c r="P94" s="208"/>
      <c r="Q94" s="208"/>
      <c r="R94" s="264">
        <f t="shared" ca="1" si="55"/>
        <v>0.60649121228799996</v>
      </c>
      <c r="S94" s="264">
        <f t="shared" ca="1" si="55"/>
        <v>1.5437958130980001</v>
      </c>
      <c r="T94" s="94"/>
      <c r="U94" s="208"/>
      <c r="V94" s="264">
        <f t="shared" ca="1" si="56"/>
        <v>0.60649121228799996</v>
      </c>
      <c r="W94" s="264">
        <f t="shared" ca="1" si="56"/>
        <v>1.5437958130980001</v>
      </c>
      <c r="X94" s="94"/>
      <c r="Y94" s="94"/>
      <c r="Z94" s="264">
        <f t="shared" ca="1" si="57"/>
        <v>0.60649121228799996</v>
      </c>
      <c r="AA94" s="264">
        <f t="shared" ca="1" si="57"/>
        <v>1.5437958130980001</v>
      </c>
      <c r="AB94" s="97"/>
      <c r="AC94" s="95">
        <f t="shared" si="58"/>
        <v>10</v>
      </c>
      <c r="AD94" s="207" t="str">
        <f t="shared" si="34"/>
        <v>FO</v>
      </c>
      <c r="AE94" s="92">
        <v>1.702</v>
      </c>
      <c r="AF94" s="92">
        <v>0.16800000000000001</v>
      </c>
      <c r="AG94" s="97"/>
      <c r="AH94" s="209">
        <f t="shared" ca="1" si="35"/>
        <v>1.641</v>
      </c>
      <c r="AI94" s="209">
        <f t="shared" ca="1" si="35"/>
        <v>0.20899999999999999</v>
      </c>
      <c r="AJ94" s="97"/>
      <c r="AK94" s="209">
        <f t="shared" ca="1" si="36"/>
        <v>1.7390000000000001</v>
      </c>
      <c r="AL94" s="209">
        <f t="shared" ca="1" si="36"/>
        <v>0.222</v>
      </c>
      <c r="AM94" s="103"/>
      <c r="AN94" s="209">
        <f t="shared" ca="1" si="37"/>
        <v>1.843</v>
      </c>
      <c r="AO94" s="209">
        <f t="shared" ca="1" si="37"/>
        <v>0.23499999999999999</v>
      </c>
      <c r="AP94" s="103"/>
      <c r="AQ94" s="209">
        <f t="shared" ca="1" si="38"/>
        <v>1.954</v>
      </c>
      <c r="AR94" s="209">
        <f t="shared" ca="1" si="38"/>
        <v>0.249</v>
      </c>
      <c r="AS94" s="166"/>
      <c r="AT94" s="166"/>
      <c r="AU94" s="166"/>
      <c r="AV94" s="166"/>
      <c r="AW94" s="166"/>
      <c r="AX94" s="166"/>
      <c r="AY94" s="166"/>
      <c r="AZ94" s="166"/>
      <c r="BA94" s="166"/>
      <c r="BB94" s="151" t="s">
        <v>86</v>
      </c>
      <c r="BC94" s="152">
        <f t="shared" ca="1" si="39"/>
        <v>1.641</v>
      </c>
      <c r="BD94" s="152">
        <f t="shared" ca="1" si="40"/>
        <v>0.20899999999999999</v>
      </c>
      <c r="BE94" s="152"/>
      <c r="BF94" s="152">
        <f t="shared" ca="1" si="41"/>
        <v>1.7390000000000001</v>
      </c>
      <c r="BG94" s="152">
        <f t="shared" ca="1" si="42"/>
        <v>0.222</v>
      </c>
      <c r="BH94" s="152"/>
      <c r="BI94" s="152">
        <f t="shared" ca="1" si="43"/>
        <v>1.843</v>
      </c>
      <c r="BJ94" s="152">
        <f t="shared" ca="1" si="44"/>
        <v>0.23499999999999999</v>
      </c>
      <c r="BK94" s="152"/>
      <c r="BL94" s="152">
        <f t="shared" ca="1" si="45"/>
        <v>1.954</v>
      </c>
      <c r="BM94" s="152">
        <f t="shared" ca="1" si="46"/>
        <v>0.249</v>
      </c>
      <c r="BN94" s="166"/>
      <c r="BO94" s="166"/>
      <c r="BP94" s="166"/>
      <c r="BQ94" s="166"/>
      <c r="BR94" s="166"/>
      <c r="BS94" s="166"/>
      <c r="BT94" s="166"/>
      <c r="BU94" s="166"/>
      <c r="BV94" s="166"/>
      <c r="BW94" s="229" t="s">
        <v>86</v>
      </c>
      <c r="BX94" s="153">
        <f t="shared" ca="1" si="47"/>
        <v>3.524</v>
      </c>
      <c r="BY94" s="153">
        <f t="shared" ca="1" si="48"/>
        <v>0.45</v>
      </c>
      <c r="BZ94" s="220"/>
      <c r="CA94" s="153">
        <f t="shared" ca="1" si="49"/>
        <v>3.3879999999999999</v>
      </c>
      <c r="CB94" s="153">
        <f t="shared" ca="1" si="50"/>
        <v>0.433</v>
      </c>
      <c r="CC94" s="153"/>
      <c r="CD94" s="153">
        <f t="shared" ca="1" si="51"/>
        <v>3.387</v>
      </c>
      <c r="CE94" s="153">
        <f t="shared" ca="1" si="52"/>
        <v>0.433</v>
      </c>
      <c r="CF94" s="153"/>
      <c r="CG94" s="153">
        <f t="shared" ca="1" si="53"/>
        <v>3.387</v>
      </c>
      <c r="CH94" s="153">
        <f t="shared" ca="1" si="54"/>
        <v>0.433</v>
      </c>
    </row>
    <row r="95" spans="1:86" x14ac:dyDescent="0.2">
      <c r="A95" s="233">
        <v>11</v>
      </c>
      <c r="B95" s="233" t="s">
        <v>94</v>
      </c>
      <c r="C95" s="233" t="s">
        <v>95</v>
      </c>
      <c r="D95" s="233">
        <v>12</v>
      </c>
      <c r="E95" s="233">
        <v>1.1000000000000001</v>
      </c>
      <c r="F95" s="233" t="s">
        <v>33</v>
      </c>
      <c r="G95" s="233" t="s">
        <v>386</v>
      </c>
      <c r="H95" s="233" t="s">
        <v>426</v>
      </c>
      <c r="I95" s="233"/>
      <c r="J95" s="92"/>
      <c r="K95" s="92"/>
      <c r="L95" s="97"/>
      <c r="M95" s="303">
        <v>0</v>
      </c>
      <c r="N95" s="264">
        <f t="shared" ca="1" si="33"/>
        <v>0.54592602702299997</v>
      </c>
      <c r="O95" s="264">
        <f t="shared" ca="1" si="33"/>
        <v>2.1666439197490002</v>
      </c>
      <c r="P95" s="208"/>
      <c r="Q95" s="208"/>
      <c r="R95" s="264">
        <f t="shared" ca="1" si="55"/>
        <v>0.52636834197000004</v>
      </c>
      <c r="S95" s="264">
        <f t="shared" ca="1" si="55"/>
        <v>2.0890243571920002</v>
      </c>
      <c r="T95" s="94"/>
      <c r="U95" s="208"/>
      <c r="V95" s="264">
        <f t="shared" ca="1" si="56"/>
        <v>0.52636834197000004</v>
      </c>
      <c r="W95" s="264">
        <f t="shared" ca="1" si="56"/>
        <v>2.0890243571920002</v>
      </c>
      <c r="X95" s="94"/>
      <c r="Y95" s="94"/>
      <c r="Z95" s="264">
        <f t="shared" ca="1" si="57"/>
        <v>0.52636834197000004</v>
      </c>
      <c r="AA95" s="264">
        <f t="shared" ca="1" si="57"/>
        <v>2.0890243571920002</v>
      </c>
      <c r="AB95" s="97"/>
      <c r="AC95" s="95">
        <f t="shared" si="58"/>
        <v>11</v>
      </c>
      <c r="AD95" s="207" t="str">
        <f t="shared" si="34"/>
        <v>FR</v>
      </c>
      <c r="AE95" s="96">
        <v>1.702</v>
      </c>
      <c r="AF95" s="96">
        <v>0.16800000000000001</v>
      </c>
      <c r="AG95" s="97"/>
      <c r="AH95" s="209">
        <f t="shared" ca="1" si="35"/>
        <v>1.641</v>
      </c>
      <c r="AI95" s="209">
        <f t="shared" ca="1" si="35"/>
        <v>0.20899999999999999</v>
      </c>
      <c r="AJ95" s="97"/>
      <c r="AK95" s="209">
        <f t="shared" ca="1" si="36"/>
        <v>1.7390000000000001</v>
      </c>
      <c r="AL95" s="209">
        <f t="shared" ca="1" si="36"/>
        <v>0.222</v>
      </c>
      <c r="AM95" s="103"/>
      <c r="AN95" s="209">
        <f t="shared" ca="1" si="37"/>
        <v>1.843</v>
      </c>
      <c r="AO95" s="209">
        <f t="shared" ca="1" si="37"/>
        <v>0.23499999999999999</v>
      </c>
      <c r="AP95" s="103"/>
      <c r="AQ95" s="209">
        <f t="shared" ca="1" si="38"/>
        <v>1.954</v>
      </c>
      <c r="AR95" s="209">
        <f t="shared" ca="1" si="38"/>
        <v>0.249</v>
      </c>
      <c r="AS95" s="114"/>
      <c r="AT95" s="114"/>
      <c r="AU95" s="114"/>
      <c r="AV95" s="114"/>
      <c r="AW95" s="114"/>
      <c r="AX95" s="114"/>
      <c r="AY95" s="114"/>
      <c r="AZ95" s="114"/>
      <c r="BA95" s="114"/>
      <c r="BB95" s="154" t="s">
        <v>98</v>
      </c>
      <c r="BC95" s="152">
        <f t="shared" ca="1" si="39"/>
        <v>1.641</v>
      </c>
      <c r="BD95" s="152">
        <f t="shared" ca="1" si="40"/>
        <v>0.20899999999999999</v>
      </c>
      <c r="BE95" s="152"/>
      <c r="BF95" s="152">
        <f t="shared" ca="1" si="41"/>
        <v>1.7390000000000001</v>
      </c>
      <c r="BG95" s="152">
        <f t="shared" ca="1" si="42"/>
        <v>0.222</v>
      </c>
      <c r="BH95" s="152"/>
      <c r="BI95" s="152">
        <f t="shared" ca="1" si="43"/>
        <v>1.843</v>
      </c>
      <c r="BJ95" s="152">
        <f t="shared" ca="1" si="44"/>
        <v>0.23499999999999999</v>
      </c>
      <c r="BK95" s="152"/>
      <c r="BL95" s="152">
        <f t="shared" ca="1" si="45"/>
        <v>1.954</v>
      </c>
      <c r="BM95" s="152">
        <f t="shared" ca="1" si="46"/>
        <v>0.249</v>
      </c>
      <c r="BN95" s="114"/>
      <c r="BO95" s="114"/>
      <c r="BP95" s="114"/>
      <c r="BQ95" s="114"/>
      <c r="BR95" s="114"/>
      <c r="BS95" s="114"/>
      <c r="BT95" s="114"/>
      <c r="BU95" s="114"/>
      <c r="BV95" s="114"/>
      <c r="BW95" s="230" t="s">
        <v>98</v>
      </c>
      <c r="BX95" s="153">
        <f t="shared" ca="1" si="47"/>
        <v>4.1829999999999998</v>
      </c>
      <c r="BY95" s="153">
        <f t="shared" ca="1" si="48"/>
        <v>0.53400000000000003</v>
      </c>
      <c r="BZ95" s="220"/>
      <c r="CA95" s="153">
        <f t="shared" ca="1" si="49"/>
        <v>4.03</v>
      </c>
      <c r="CB95" s="153">
        <f t="shared" ca="1" si="50"/>
        <v>0.51500000000000001</v>
      </c>
      <c r="CC95" s="153"/>
      <c r="CD95" s="153">
        <f t="shared" ca="1" si="51"/>
        <v>4.0279999999999996</v>
      </c>
      <c r="CE95" s="153">
        <f t="shared" ca="1" si="52"/>
        <v>0.51500000000000001</v>
      </c>
      <c r="CF95" s="153"/>
      <c r="CG95" s="153">
        <f t="shared" ca="1" si="53"/>
        <v>4.0279999999999996</v>
      </c>
      <c r="CH95" s="153">
        <f t="shared" ca="1" si="54"/>
        <v>0.51500000000000001</v>
      </c>
    </row>
    <row r="96" spans="1:86" x14ac:dyDescent="0.2">
      <c r="A96" s="233">
        <v>12</v>
      </c>
      <c r="B96" s="233" t="s">
        <v>96</v>
      </c>
      <c r="C96" s="233" t="s">
        <v>97</v>
      </c>
      <c r="D96" s="233">
        <v>13</v>
      </c>
      <c r="E96" s="233">
        <v>1.1000000000000001</v>
      </c>
      <c r="F96" s="233" t="s">
        <v>33</v>
      </c>
      <c r="G96" s="233" t="s">
        <v>386</v>
      </c>
      <c r="H96" s="233" t="s">
        <v>426</v>
      </c>
      <c r="I96" s="233"/>
      <c r="J96" s="92"/>
      <c r="K96" s="92"/>
      <c r="L96" s="97"/>
      <c r="M96" s="303">
        <v>0</v>
      </c>
      <c r="N96" s="264">
        <f t="shared" ca="1" si="33"/>
        <v>0.66215970864999996</v>
      </c>
      <c r="O96" s="264">
        <f t="shared" ca="1" si="33"/>
        <v>1.324319417299</v>
      </c>
      <c r="P96" s="208"/>
      <c r="Q96" s="208"/>
      <c r="R96" s="264">
        <f t="shared" ca="1" si="55"/>
        <v>0.70410311261799996</v>
      </c>
      <c r="S96" s="264">
        <f t="shared" ca="1" si="55"/>
        <v>1.4082062252359999</v>
      </c>
      <c r="T96" s="94"/>
      <c r="U96" s="208"/>
      <c r="V96" s="264">
        <f t="shared" ca="1" si="56"/>
        <v>0.70410311261799996</v>
      </c>
      <c r="W96" s="264">
        <f t="shared" ca="1" si="56"/>
        <v>1.4082062252359999</v>
      </c>
      <c r="X96" s="94"/>
      <c r="Y96" s="94"/>
      <c r="Z96" s="264">
        <f t="shared" ca="1" si="57"/>
        <v>0.70410311261799996</v>
      </c>
      <c r="AA96" s="264">
        <f t="shared" ca="1" si="57"/>
        <v>1.4082062252359999</v>
      </c>
      <c r="AB96" s="97"/>
      <c r="AC96" s="95">
        <f t="shared" si="58"/>
        <v>12</v>
      </c>
      <c r="AD96" s="207" t="str">
        <f t="shared" si="34"/>
        <v>GB</v>
      </c>
      <c r="AE96" s="96">
        <v>1.702</v>
      </c>
      <c r="AF96" s="96">
        <v>0.16800000000000001</v>
      </c>
      <c r="AG96" s="97"/>
      <c r="AH96" s="209">
        <f t="shared" ca="1" si="35"/>
        <v>1.641</v>
      </c>
      <c r="AI96" s="209">
        <f t="shared" ca="1" si="35"/>
        <v>0.20899999999999999</v>
      </c>
      <c r="AJ96" s="97"/>
      <c r="AK96" s="209">
        <f t="shared" ca="1" si="36"/>
        <v>1.7390000000000001</v>
      </c>
      <c r="AL96" s="209">
        <f t="shared" ca="1" si="36"/>
        <v>0.222</v>
      </c>
      <c r="AM96" s="103"/>
      <c r="AN96" s="209">
        <f t="shared" ca="1" si="37"/>
        <v>1.843</v>
      </c>
      <c r="AO96" s="209">
        <f t="shared" ca="1" si="37"/>
        <v>0.23499999999999999</v>
      </c>
      <c r="AP96" s="103"/>
      <c r="AQ96" s="209">
        <f t="shared" ca="1" si="38"/>
        <v>1.954</v>
      </c>
      <c r="AR96" s="209">
        <f t="shared" ca="1" si="38"/>
        <v>0.249</v>
      </c>
      <c r="AS96" s="89"/>
      <c r="AT96" s="89"/>
      <c r="AU96" s="89"/>
      <c r="AV96" s="89"/>
      <c r="AW96" s="89"/>
      <c r="AX96" s="89"/>
      <c r="AY96" s="89"/>
      <c r="AZ96" s="89"/>
      <c r="BA96" s="89"/>
      <c r="BB96" s="151" t="s">
        <v>96</v>
      </c>
      <c r="BC96" s="152">
        <f t="shared" ca="1" si="39"/>
        <v>1.641</v>
      </c>
      <c r="BD96" s="152">
        <f t="shared" ca="1" si="40"/>
        <v>0.20899999999999999</v>
      </c>
      <c r="BE96" s="152"/>
      <c r="BF96" s="152">
        <f t="shared" ca="1" si="41"/>
        <v>1.7390000000000001</v>
      </c>
      <c r="BG96" s="152">
        <f t="shared" ca="1" si="42"/>
        <v>0.222</v>
      </c>
      <c r="BH96" s="152"/>
      <c r="BI96" s="152">
        <f t="shared" ca="1" si="43"/>
        <v>1.843</v>
      </c>
      <c r="BJ96" s="152">
        <f t="shared" ca="1" si="44"/>
        <v>0.23499999999999999</v>
      </c>
      <c r="BK96" s="152"/>
      <c r="BL96" s="152">
        <f t="shared" ca="1" si="45"/>
        <v>1.954</v>
      </c>
      <c r="BM96" s="152">
        <f t="shared" ca="1" si="46"/>
        <v>0.249</v>
      </c>
      <c r="BN96" s="89"/>
      <c r="BO96" s="89"/>
      <c r="BP96" s="89"/>
      <c r="BQ96" s="89"/>
      <c r="BR96" s="89"/>
      <c r="BS96" s="89"/>
      <c r="BT96" s="89"/>
      <c r="BU96" s="89"/>
      <c r="BV96" s="89"/>
      <c r="BW96" s="229" t="s">
        <v>96</v>
      </c>
      <c r="BX96" s="153">
        <f t="shared" ca="1" si="47"/>
        <v>3.177</v>
      </c>
      <c r="BY96" s="153">
        <f t="shared" ca="1" si="48"/>
        <v>0.40500000000000003</v>
      </c>
      <c r="BZ96" s="220"/>
      <c r="CA96" s="153">
        <f t="shared" ca="1" si="49"/>
        <v>3.3759999999999999</v>
      </c>
      <c r="CB96" s="153">
        <f t="shared" ca="1" si="50"/>
        <v>0.43099999999999999</v>
      </c>
      <c r="CC96" s="153"/>
      <c r="CD96" s="153">
        <f t="shared" ca="1" si="51"/>
        <v>3.3740000000000001</v>
      </c>
      <c r="CE96" s="153">
        <f t="shared" ca="1" si="52"/>
        <v>0.43099999999999999</v>
      </c>
      <c r="CF96" s="153"/>
      <c r="CG96" s="153">
        <f t="shared" ca="1" si="53"/>
        <v>3.3740000000000001</v>
      </c>
      <c r="CH96" s="153">
        <f t="shared" ca="1" si="54"/>
        <v>0.43099999999999999</v>
      </c>
    </row>
    <row r="97" spans="1:86" x14ac:dyDescent="0.2">
      <c r="A97" s="233">
        <v>13</v>
      </c>
      <c r="B97" s="233" t="s">
        <v>464</v>
      </c>
      <c r="C97" s="233" t="s">
        <v>465</v>
      </c>
      <c r="D97" s="233">
        <v>16</v>
      </c>
      <c r="E97" s="233">
        <v>1.1000000000000001</v>
      </c>
      <c r="F97" s="233" t="s">
        <v>33</v>
      </c>
      <c r="G97" s="233" t="s">
        <v>386</v>
      </c>
      <c r="H97" s="233" t="s">
        <v>426</v>
      </c>
      <c r="I97" s="233"/>
      <c r="J97" s="92"/>
      <c r="K97" s="92"/>
      <c r="L97" s="97"/>
      <c r="M97" s="303">
        <v>0</v>
      </c>
      <c r="N97" s="264">
        <f t="shared" ca="1" si="33"/>
        <v>0.63025041567899998</v>
      </c>
      <c r="O97" s="264">
        <f t="shared" ca="1" si="33"/>
        <v>2.234524201043</v>
      </c>
      <c r="P97" s="208"/>
      <c r="Q97" s="208"/>
      <c r="R97" s="264">
        <f t="shared" ca="1" si="55"/>
        <v>0.60649121228799996</v>
      </c>
      <c r="S97" s="264">
        <f t="shared" ca="1" si="55"/>
        <v>2.150287025386</v>
      </c>
      <c r="T97" s="94"/>
      <c r="U97" s="208"/>
      <c r="V97" s="264">
        <f t="shared" ca="1" si="56"/>
        <v>0.60649121228799996</v>
      </c>
      <c r="W97" s="264">
        <f t="shared" ca="1" si="56"/>
        <v>2.150287025386</v>
      </c>
      <c r="X97" s="94"/>
      <c r="Y97" s="94"/>
      <c r="Z97" s="264">
        <f t="shared" ca="1" si="57"/>
        <v>0.60649121228799996</v>
      </c>
      <c r="AA97" s="264">
        <f t="shared" ca="1" si="57"/>
        <v>2.150287025386</v>
      </c>
      <c r="AB97" s="97"/>
      <c r="AC97" s="95">
        <f t="shared" si="58"/>
        <v>13</v>
      </c>
      <c r="AD97" s="207" t="str">
        <f t="shared" si="34"/>
        <v>GL</v>
      </c>
      <c r="AE97" s="92">
        <v>1.702</v>
      </c>
      <c r="AF97" s="92">
        <v>0.16800000000000001</v>
      </c>
      <c r="AG97" s="97"/>
      <c r="AH97" s="209">
        <f t="shared" ca="1" si="35"/>
        <v>1.641</v>
      </c>
      <c r="AI97" s="209">
        <f t="shared" ca="1" si="35"/>
        <v>0.20899999999999999</v>
      </c>
      <c r="AJ97" s="97"/>
      <c r="AK97" s="209">
        <f t="shared" ca="1" si="36"/>
        <v>1.7390000000000001</v>
      </c>
      <c r="AL97" s="209">
        <f t="shared" ca="1" si="36"/>
        <v>0.222</v>
      </c>
      <c r="AM97" s="103"/>
      <c r="AN97" s="209">
        <f t="shared" ca="1" si="37"/>
        <v>1.843</v>
      </c>
      <c r="AO97" s="209">
        <f t="shared" ca="1" si="37"/>
        <v>0.23499999999999999</v>
      </c>
      <c r="AP97" s="103"/>
      <c r="AQ97" s="209">
        <f t="shared" ca="1" si="38"/>
        <v>1.954</v>
      </c>
      <c r="AR97" s="209">
        <f t="shared" ca="1" si="38"/>
        <v>0.249</v>
      </c>
      <c r="AS97" s="89"/>
      <c r="AT97" s="89"/>
      <c r="AU97" s="89"/>
      <c r="AV97" s="89"/>
      <c r="AW97" s="89"/>
      <c r="AX97" s="89"/>
      <c r="AY97" s="89"/>
      <c r="AZ97" s="89"/>
      <c r="BA97" s="89"/>
      <c r="BB97" s="151" t="s">
        <v>99</v>
      </c>
      <c r="BC97" s="152">
        <f t="shared" ca="1" si="39"/>
        <v>1.641</v>
      </c>
      <c r="BD97" s="152">
        <f t="shared" ca="1" si="40"/>
        <v>0.20899999999999999</v>
      </c>
      <c r="BE97" s="152"/>
      <c r="BF97" s="152">
        <f t="shared" ca="1" si="41"/>
        <v>1.7390000000000001</v>
      </c>
      <c r="BG97" s="152">
        <f t="shared" ca="1" si="42"/>
        <v>0.222</v>
      </c>
      <c r="BH97" s="152"/>
      <c r="BI97" s="152">
        <f t="shared" ca="1" si="43"/>
        <v>1.843</v>
      </c>
      <c r="BJ97" s="152">
        <f t="shared" ca="1" si="44"/>
        <v>0.23499999999999999</v>
      </c>
      <c r="BK97" s="152"/>
      <c r="BL97" s="152">
        <f t="shared" ca="1" si="45"/>
        <v>1.954</v>
      </c>
      <c r="BM97" s="152">
        <f t="shared" ca="1" si="46"/>
        <v>0.249</v>
      </c>
      <c r="BN97" s="89"/>
      <c r="BO97" s="89"/>
      <c r="BP97" s="89"/>
      <c r="BQ97" s="89"/>
      <c r="BR97" s="89"/>
      <c r="BS97" s="89"/>
      <c r="BT97" s="89"/>
      <c r="BU97" s="89"/>
      <c r="BV97" s="89"/>
      <c r="BW97" s="229" t="s">
        <v>99</v>
      </c>
      <c r="BX97" s="153">
        <f t="shared" ca="1" si="47"/>
        <v>4.4409999999999998</v>
      </c>
      <c r="BY97" s="153">
        <f t="shared" ca="1" si="48"/>
        <v>0.56699999999999995</v>
      </c>
      <c r="BZ97" s="220"/>
      <c r="CA97" s="153">
        <f t="shared" ca="1" si="49"/>
        <v>4.2699999999999996</v>
      </c>
      <c r="CB97" s="153">
        <f t="shared" ca="1" si="50"/>
        <v>0.54600000000000004</v>
      </c>
      <c r="CC97" s="153"/>
      <c r="CD97" s="153">
        <f t="shared" ca="1" si="51"/>
        <v>4.2690000000000001</v>
      </c>
      <c r="CE97" s="153">
        <f t="shared" ca="1" si="52"/>
        <v>0.54600000000000004</v>
      </c>
      <c r="CF97" s="153"/>
      <c r="CG97" s="153">
        <f t="shared" ca="1" si="53"/>
        <v>4.2690000000000001</v>
      </c>
      <c r="CH97" s="153">
        <f t="shared" ca="1" si="54"/>
        <v>0.54600000000000004</v>
      </c>
    </row>
    <row r="98" spans="1:86" x14ac:dyDescent="0.2">
      <c r="A98" s="233">
        <v>14</v>
      </c>
      <c r="B98" s="233" t="s">
        <v>99</v>
      </c>
      <c r="C98" s="233" t="s">
        <v>100</v>
      </c>
      <c r="D98" s="233">
        <v>17</v>
      </c>
      <c r="E98" s="233">
        <v>1.1000000000000001</v>
      </c>
      <c r="F98" s="233" t="s">
        <v>33</v>
      </c>
      <c r="G98" s="233" t="s">
        <v>386</v>
      </c>
      <c r="H98" s="233" t="s">
        <v>426</v>
      </c>
      <c r="I98" s="233"/>
      <c r="J98" s="92"/>
      <c r="K98" s="92"/>
      <c r="L98" s="97"/>
      <c r="M98" s="303">
        <v>0</v>
      </c>
      <c r="N98" s="264">
        <f t="shared" ca="1" si="33"/>
        <v>0.61416678040100003</v>
      </c>
      <c r="O98" s="264">
        <f t="shared" ca="1" si="33"/>
        <v>1.7913197761699999</v>
      </c>
      <c r="P98" s="208"/>
      <c r="Q98" s="208"/>
      <c r="R98" s="264">
        <f t="shared" ca="1" si="55"/>
        <v>0.59216438471599997</v>
      </c>
      <c r="S98" s="264">
        <f t="shared" ca="1" si="55"/>
        <v>1.7271461220869999</v>
      </c>
      <c r="T98" s="94"/>
      <c r="U98" s="208"/>
      <c r="V98" s="264">
        <f t="shared" ca="1" si="56"/>
        <v>0.59216438471599997</v>
      </c>
      <c r="W98" s="264">
        <f t="shared" ca="1" si="56"/>
        <v>1.7271461220869999</v>
      </c>
      <c r="X98" s="94"/>
      <c r="Y98" s="94"/>
      <c r="Z98" s="264">
        <f t="shared" ca="1" si="57"/>
        <v>0.59216438471599997</v>
      </c>
      <c r="AA98" s="264">
        <f t="shared" ca="1" si="57"/>
        <v>1.7271461220869999</v>
      </c>
      <c r="AB98" s="97"/>
      <c r="AC98" s="95">
        <f t="shared" si="58"/>
        <v>14</v>
      </c>
      <c r="AD98" s="207" t="str">
        <f t="shared" si="34"/>
        <v>GR</v>
      </c>
      <c r="AE98" s="96">
        <v>1.702</v>
      </c>
      <c r="AF98" s="96">
        <v>0.16800000000000001</v>
      </c>
      <c r="AG98" s="97"/>
      <c r="AH98" s="209">
        <f t="shared" ca="1" si="35"/>
        <v>1.641</v>
      </c>
      <c r="AI98" s="209">
        <f t="shared" ca="1" si="35"/>
        <v>0.20899999999999999</v>
      </c>
      <c r="AJ98" s="97"/>
      <c r="AK98" s="209">
        <f t="shared" ca="1" si="36"/>
        <v>1.7390000000000001</v>
      </c>
      <c r="AL98" s="209">
        <f t="shared" ca="1" si="36"/>
        <v>0.222</v>
      </c>
      <c r="AM98" s="103"/>
      <c r="AN98" s="209">
        <f t="shared" ca="1" si="37"/>
        <v>1.843</v>
      </c>
      <c r="AO98" s="209">
        <f t="shared" ca="1" si="37"/>
        <v>0.23499999999999999</v>
      </c>
      <c r="AP98" s="103"/>
      <c r="AQ98" s="209">
        <f t="shared" ca="1" si="38"/>
        <v>1.954</v>
      </c>
      <c r="AR98" s="209">
        <f t="shared" ca="1" si="38"/>
        <v>0.249</v>
      </c>
      <c r="AS98" s="89"/>
      <c r="AT98" s="89"/>
      <c r="AU98" s="89"/>
      <c r="AV98" s="89"/>
      <c r="AW98" s="89"/>
      <c r="AX98" s="89"/>
      <c r="AY98" s="89"/>
      <c r="AZ98" s="89"/>
      <c r="BA98" s="89"/>
      <c r="BB98" s="151" t="s">
        <v>399</v>
      </c>
      <c r="BC98" s="152">
        <f t="shared" ca="1" si="39"/>
        <v>1.641</v>
      </c>
      <c r="BD98" s="152">
        <f t="shared" ca="1" si="40"/>
        <v>0.20899999999999999</v>
      </c>
      <c r="BE98" s="152"/>
      <c r="BF98" s="152">
        <f t="shared" ca="1" si="41"/>
        <v>1.7390000000000001</v>
      </c>
      <c r="BG98" s="152">
        <f t="shared" ca="1" si="42"/>
        <v>0.222</v>
      </c>
      <c r="BH98" s="152"/>
      <c r="BI98" s="152">
        <f t="shared" ca="1" si="43"/>
        <v>1.843</v>
      </c>
      <c r="BJ98" s="152">
        <f t="shared" ca="1" si="44"/>
        <v>0.23499999999999999</v>
      </c>
      <c r="BK98" s="152"/>
      <c r="BL98" s="152">
        <f t="shared" ca="1" si="45"/>
        <v>1.954</v>
      </c>
      <c r="BM98" s="152">
        <f t="shared" ca="1" si="46"/>
        <v>0.249</v>
      </c>
      <c r="BN98" s="89"/>
      <c r="BO98" s="89"/>
      <c r="BP98" s="89"/>
      <c r="BQ98" s="89"/>
      <c r="BR98" s="89"/>
      <c r="BS98" s="89"/>
      <c r="BT98" s="89"/>
      <c r="BU98" s="89"/>
      <c r="BV98" s="89"/>
      <c r="BW98" s="229" t="s">
        <v>399</v>
      </c>
      <c r="BX98" s="153">
        <f t="shared" ca="1" si="47"/>
        <v>3.766</v>
      </c>
      <c r="BY98" s="153">
        <f t="shared" ca="1" si="48"/>
        <v>0.48</v>
      </c>
      <c r="BZ98" s="220"/>
      <c r="CA98" s="153">
        <f t="shared" ca="1" si="49"/>
        <v>3.6280000000000001</v>
      </c>
      <c r="CB98" s="153">
        <f t="shared" ca="1" si="50"/>
        <v>0.46300000000000002</v>
      </c>
      <c r="CC98" s="153"/>
      <c r="CD98" s="153">
        <f t="shared" ca="1" si="51"/>
        <v>3.6269999999999998</v>
      </c>
      <c r="CE98" s="153">
        <f t="shared" ca="1" si="52"/>
        <v>0.46400000000000002</v>
      </c>
      <c r="CF98" s="153"/>
      <c r="CG98" s="153">
        <f t="shared" ca="1" si="53"/>
        <v>3.6269999999999998</v>
      </c>
      <c r="CH98" s="153">
        <f t="shared" ca="1" si="54"/>
        <v>0.46400000000000002</v>
      </c>
    </row>
    <row r="99" spans="1:86" x14ac:dyDescent="0.2">
      <c r="A99" s="233">
        <v>15</v>
      </c>
      <c r="B99" s="233" t="s">
        <v>101</v>
      </c>
      <c r="C99" s="233" t="s">
        <v>102</v>
      </c>
      <c r="D99" s="233">
        <v>18</v>
      </c>
      <c r="E99" s="233">
        <v>1.1000000000000001</v>
      </c>
      <c r="F99" s="233" t="s">
        <v>33</v>
      </c>
      <c r="G99" s="233" t="s">
        <v>386</v>
      </c>
      <c r="H99" s="233" t="s">
        <v>426</v>
      </c>
      <c r="I99" s="233"/>
      <c r="J99" s="92"/>
      <c r="K99" s="92"/>
      <c r="L99" s="97"/>
      <c r="M99" s="303">
        <v>0</v>
      </c>
      <c r="N99" s="264">
        <f t="shared" ca="1" si="33"/>
        <v>0.580046403712</v>
      </c>
      <c r="O99" s="264">
        <f t="shared" ca="1" si="33"/>
        <v>1.4074655384200001</v>
      </c>
      <c r="P99" s="208"/>
      <c r="Q99" s="208"/>
      <c r="R99" s="264">
        <f t="shared" ca="1" si="55"/>
        <v>0.55926636334299995</v>
      </c>
      <c r="S99" s="264">
        <f t="shared" ca="1" si="55"/>
        <v>1.35704338164</v>
      </c>
      <c r="T99" s="94"/>
      <c r="U99" s="208"/>
      <c r="V99" s="264">
        <f t="shared" ca="1" si="56"/>
        <v>0.55926636334299995</v>
      </c>
      <c r="W99" s="264">
        <f t="shared" ca="1" si="56"/>
        <v>1.35704338164</v>
      </c>
      <c r="X99" s="94"/>
      <c r="Y99" s="94"/>
      <c r="Z99" s="264">
        <f t="shared" ca="1" si="57"/>
        <v>0.55926636334299995</v>
      </c>
      <c r="AA99" s="264">
        <f t="shared" ca="1" si="57"/>
        <v>1.35704338164</v>
      </c>
      <c r="AB99" s="97"/>
      <c r="AC99" s="95">
        <f t="shared" si="58"/>
        <v>15</v>
      </c>
      <c r="AD99" s="207" t="str">
        <f t="shared" si="34"/>
        <v>IE</v>
      </c>
      <c r="AE99" s="96">
        <v>1.702</v>
      </c>
      <c r="AF99" s="96">
        <v>0.16800000000000001</v>
      </c>
      <c r="AG99" s="97"/>
      <c r="AH99" s="209">
        <f t="shared" ca="1" si="35"/>
        <v>1.641</v>
      </c>
      <c r="AI99" s="209">
        <f t="shared" ca="1" si="35"/>
        <v>0.20899999999999999</v>
      </c>
      <c r="AJ99" s="97"/>
      <c r="AK99" s="209">
        <f t="shared" ca="1" si="36"/>
        <v>1.7390000000000001</v>
      </c>
      <c r="AL99" s="209">
        <f t="shared" ca="1" si="36"/>
        <v>0.222</v>
      </c>
      <c r="AM99" s="103"/>
      <c r="AN99" s="209">
        <f t="shared" ca="1" si="37"/>
        <v>1.843</v>
      </c>
      <c r="AO99" s="209">
        <f t="shared" ca="1" si="37"/>
        <v>0.23499999999999999</v>
      </c>
      <c r="AP99" s="103"/>
      <c r="AQ99" s="209">
        <f t="shared" ca="1" si="38"/>
        <v>1.954</v>
      </c>
      <c r="AR99" s="209">
        <f t="shared" ca="1" si="38"/>
        <v>0.249</v>
      </c>
      <c r="AS99" s="89"/>
      <c r="AT99" s="89"/>
      <c r="AU99" s="89"/>
      <c r="AV99" s="89"/>
      <c r="AW99" s="89"/>
      <c r="AX99" s="89"/>
      <c r="AY99" s="89"/>
      <c r="AZ99" s="89"/>
      <c r="BA99" s="89"/>
      <c r="BB99" s="151" t="s">
        <v>105</v>
      </c>
      <c r="BC99" s="152">
        <f t="shared" ca="1" si="39"/>
        <v>1.641</v>
      </c>
      <c r="BD99" s="152">
        <f t="shared" ca="1" si="40"/>
        <v>0.20899999999999999</v>
      </c>
      <c r="BE99" s="152"/>
      <c r="BF99" s="152">
        <f t="shared" ca="1" si="41"/>
        <v>1.7390000000000001</v>
      </c>
      <c r="BG99" s="152">
        <f t="shared" ca="1" si="42"/>
        <v>0.222</v>
      </c>
      <c r="BH99" s="152"/>
      <c r="BI99" s="152">
        <f t="shared" ca="1" si="43"/>
        <v>1.843</v>
      </c>
      <c r="BJ99" s="152">
        <f t="shared" ca="1" si="44"/>
        <v>0.23499999999999999</v>
      </c>
      <c r="BK99" s="152"/>
      <c r="BL99" s="152">
        <f t="shared" ca="1" si="45"/>
        <v>1.954</v>
      </c>
      <c r="BM99" s="152">
        <f t="shared" ca="1" si="46"/>
        <v>0.249</v>
      </c>
      <c r="BN99" s="89"/>
      <c r="BO99" s="89"/>
      <c r="BP99" s="89"/>
      <c r="BQ99" s="89"/>
      <c r="BR99" s="89"/>
      <c r="BS99" s="89"/>
      <c r="BT99" s="89"/>
      <c r="BU99" s="89"/>
      <c r="BV99" s="89"/>
      <c r="BW99" s="229" t="s">
        <v>105</v>
      </c>
      <c r="BX99" s="153">
        <f t="shared" ca="1" si="47"/>
        <v>3.1429999999999998</v>
      </c>
      <c r="BY99" s="153">
        <f t="shared" ca="1" si="48"/>
        <v>0.40100000000000002</v>
      </c>
      <c r="BZ99" s="220"/>
      <c r="CA99" s="153">
        <f t="shared" ca="1" si="49"/>
        <v>3.028</v>
      </c>
      <c r="CB99" s="153">
        <f t="shared" ca="1" si="50"/>
        <v>0.38700000000000001</v>
      </c>
      <c r="CC99" s="153"/>
      <c r="CD99" s="153">
        <f t="shared" ca="1" si="51"/>
        <v>3.0270000000000001</v>
      </c>
      <c r="CE99" s="153">
        <f t="shared" ca="1" si="52"/>
        <v>0.38700000000000001</v>
      </c>
      <c r="CF99" s="153"/>
      <c r="CG99" s="153">
        <f t="shared" ca="1" si="53"/>
        <v>3.0270000000000001</v>
      </c>
      <c r="CH99" s="153">
        <f t="shared" ca="1" si="54"/>
        <v>0.38700000000000001</v>
      </c>
    </row>
    <row r="100" spans="1:86" x14ac:dyDescent="0.2">
      <c r="A100" s="233">
        <v>16</v>
      </c>
      <c r="B100" s="233" t="s">
        <v>103</v>
      </c>
      <c r="C100" s="233" t="s">
        <v>104</v>
      </c>
      <c r="D100" s="233">
        <v>19</v>
      </c>
      <c r="E100" s="233">
        <v>1.1000000000000001</v>
      </c>
      <c r="F100" s="233" t="s">
        <v>33</v>
      </c>
      <c r="G100" s="233" t="s">
        <v>386</v>
      </c>
      <c r="H100" s="233" t="s">
        <v>426</v>
      </c>
      <c r="I100" s="233"/>
      <c r="J100" s="92"/>
      <c r="K100" s="92"/>
      <c r="L100" s="97"/>
      <c r="M100" s="303">
        <v>0.18</v>
      </c>
      <c r="N100" s="264">
        <f t="shared" ca="1" si="33"/>
        <v>0.49630076957627117</v>
      </c>
      <c r="O100" s="264">
        <f t="shared" ca="1" si="33"/>
        <v>0.94748328737203391</v>
      </c>
      <c r="P100" s="208"/>
      <c r="Q100" s="208"/>
      <c r="R100" s="264">
        <f t="shared" ca="1" si="55"/>
        <v>0.53568610664830507</v>
      </c>
      <c r="S100" s="264">
        <f t="shared" ca="1" si="55"/>
        <v>1.0226734763279661</v>
      </c>
      <c r="T100" s="94"/>
      <c r="U100" s="208"/>
      <c r="V100" s="264">
        <f t="shared" ca="1" si="56"/>
        <v>0.53568610664830507</v>
      </c>
      <c r="W100" s="264">
        <f t="shared" ca="1" si="56"/>
        <v>1.0226734763279661</v>
      </c>
      <c r="X100" s="94"/>
      <c r="Y100" s="94"/>
      <c r="Z100" s="264">
        <f t="shared" ca="1" si="57"/>
        <v>0.53568610664830507</v>
      </c>
      <c r="AA100" s="264">
        <f t="shared" ca="1" si="57"/>
        <v>1.0226734763279661</v>
      </c>
      <c r="AB100" s="97"/>
      <c r="AC100" s="95">
        <f t="shared" si="58"/>
        <v>16</v>
      </c>
      <c r="AD100" s="207" t="str">
        <f t="shared" si="34"/>
        <v>IL</v>
      </c>
      <c r="AE100" s="96">
        <v>1.702</v>
      </c>
      <c r="AF100" s="96">
        <v>0.16800000000000001</v>
      </c>
      <c r="AG100" s="97"/>
      <c r="AH100" s="209">
        <f t="shared" ca="1" si="35"/>
        <v>1.641</v>
      </c>
      <c r="AI100" s="209">
        <f t="shared" ca="1" si="35"/>
        <v>0.20899999999999999</v>
      </c>
      <c r="AJ100" s="97"/>
      <c r="AK100" s="209">
        <f t="shared" ca="1" si="36"/>
        <v>1.7390000000000001</v>
      </c>
      <c r="AL100" s="209">
        <f t="shared" ca="1" si="36"/>
        <v>0.222</v>
      </c>
      <c r="AM100" s="103"/>
      <c r="AN100" s="209">
        <f t="shared" ca="1" si="37"/>
        <v>1.843</v>
      </c>
      <c r="AO100" s="209">
        <f t="shared" ca="1" si="37"/>
        <v>0.23499999999999999</v>
      </c>
      <c r="AP100" s="103"/>
      <c r="AQ100" s="209">
        <f t="shared" ca="1" si="38"/>
        <v>1.954</v>
      </c>
      <c r="AR100" s="209">
        <f t="shared" ca="1" si="38"/>
        <v>0.249</v>
      </c>
      <c r="AS100" s="89"/>
      <c r="AT100" s="89"/>
      <c r="AU100" s="89"/>
      <c r="AV100" s="89"/>
      <c r="AW100" s="89"/>
      <c r="AX100" s="89"/>
      <c r="AY100" s="89"/>
      <c r="AZ100" s="89"/>
      <c r="BA100" s="89"/>
      <c r="BB100" s="151" t="s">
        <v>101</v>
      </c>
      <c r="BC100" s="152">
        <f t="shared" ca="1" si="39"/>
        <v>1.641</v>
      </c>
      <c r="BD100" s="152">
        <f t="shared" ca="1" si="40"/>
        <v>0.20899999999999999</v>
      </c>
      <c r="BE100" s="152"/>
      <c r="BF100" s="152">
        <f t="shared" ca="1" si="41"/>
        <v>1.7390000000000001</v>
      </c>
      <c r="BG100" s="152">
        <f t="shared" ca="1" si="42"/>
        <v>0.222</v>
      </c>
      <c r="BH100" s="152"/>
      <c r="BI100" s="152">
        <f t="shared" ca="1" si="43"/>
        <v>1.843</v>
      </c>
      <c r="BJ100" s="152">
        <f t="shared" ca="1" si="44"/>
        <v>0.23499999999999999</v>
      </c>
      <c r="BK100" s="152"/>
      <c r="BL100" s="152">
        <f t="shared" ca="1" si="45"/>
        <v>1.954</v>
      </c>
      <c r="BM100" s="152">
        <f t="shared" ca="1" si="46"/>
        <v>0.249</v>
      </c>
      <c r="BN100" s="89"/>
      <c r="BO100" s="89"/>
      <c r="BP100" s="89"/>
      <c r="BQ100" s="89"/>
      <c r="BR100" s="89"/>
      <c r="BS100" s="89"/>
      <c r="BT100" s="89"/>
      <c r="BU100" s="89"/>
      <c r="BV100" s="89"/>
      <c r="BW100" s="229" t="s">
        <v>101</v>
      </c>
      <c r="BX100" s="153">
        <f t="shared" ca="1" si="47"/>
        <v>2.3149999999999999</v>
      </c>
      <c r="BY100" s="153">
        <f t="shared" ca="1" si="48"/>
        <v>0.29499999999999998</v>
      </c>
      <c r="BZ100" s="220"/>
      <c r="CA100" s="153">
        <f t="shared" ca="1" si="49"/>
        <v>2.4969999999999999</v>
      </c>
      <c r="CB100" s="153">
        <f t="shared" ca="1" si="50"/>
        <v>0.31900000000000001</v>
      </c>
      <c r="CC100" s="153"/>
      <c r="CD100" s="153">
        <f t="shared" ca="1" si="51"/>
        <v>2.496</v>
      </c>
      <c r="CE100" s="153">
        <f t="shared" ca="1" si="52"/>
        <v>0.31900000000000001</v>
      </c>
      <c r="CF100" s="153"/>
      <c r="CG100" s="153">
        <f t="shared" ca="1" si="53"/>
        <v>2.4969999999999999</v>
      </c>
      <c r="CH100" s="153">
        <f t="shared" ca="1" si="54"/>
        <v>0.31900000000000001</v>
      </c>
    </row>
    <row r="101" spans="1:86" x14ac:dyDescent="0.2">
      <c r="A101" s="233">
        <v>17</v>
      </c>
      <c r="B101" s="233" t="s">
        <v>105</v>
      </c>
      <c r="C101" s="233" t="s">
        <v>106</v>
      </c>
      <c r="D101" s="233">
        <v>21</v>
      </c>
      <c r="E101" s="233">
        <v>1.1000000000000001</v>
      </c>
      <c r="F101" s="233" t="s">
        <v>33</v>
      </c>
      <c r="G101" s="233" t="s">
        <v>386</v>
      </c>
      <c r="H101" s="233" t="s">
        <v>426</v>
      </c>
      <c r="I101" s="233"/>
      <c r="J101" s="92"/>
      <c r="K101" s="92"/>
      <c r="L101" s="97"/>
      <c r="M101" s="303">
        <v>0</v>
      </c>
      <c r="N101" s="264">
        <f t="shared" ref="N101:O137" ca="1" si="59">VLOOKUP($B101,INDIRECT($N$12),N$13,FALSE)</f>
        <v>0.71757789860099996</v>
      </c>
      <c r="O101" s="264">
        <f t="shared" ca="1" si="59"/>
        <v>0.855573648332</v>
      </c>
      <c r="P101" s="208"/>
      <c r="Q101" s="208"/>
      <c r="R101" s="264">
        <f t="shared" ca="1" si="55"/>
        <v>0.73433818024499997</v>
      </c>
      <c r="S101" s="264">
        <f t="shared" ca="1" si="55"/>
        <v>0.87555706106099995</v>
      </c>
      <c r="T101" s="94"/>
      <c r="U101" s="208"/>
      <c r="V101" s="264">
        <f t="shared" ca="1" si="56"/>
        <v>0.73433818024499997</v>
      </c>
      <c r="W101" s="264">
        <f t="shared" ca="1" si="56"/>
        <v>0.87555706106099995</v>
      </c>
      <c r="X101" s="94"/>
      <c r="Y101" s="94"/>
      <c r="Z101" s="264">
        <f t="shared" ca="1" si="57"/>
        <v>0.73433818024499997</v>
      </c>
      <c r="AA101" s="264">
        <f t="shared" ca="1" si="57"/>
        <v>0.87555706106099995</v>
      </c>
      <c r="AB101" s="97"/>
      <c r="AC101" s="95">
        <f t="shared" si="58"/>
        <v>17</v>
      </c>
      <c r="AD101" s="207" t="str">
        <f t="shared" si="34"/>
        <v>IS</v>
      </c>
      <c r="AE101" s="96">
        <v>1.702</v>
      </c>
      <c r="AF101" s="96">
        <v>0.16800000000000001</v>
      </c>
      <c r="AG101" s="97"/>
      <c r="AH101" s="209">
        <f t="shared" ca="1" si="35"/>
        <v>1.641</v>
      </c>
      <c r="AI101" s="209">
        <f t="shared" ca="1" si="35"/>
        <v>0.20899999999999999</v>
      </c>
      <c r="AJ101" s="97"/>
      <c r="AK101" s="209">
        <f t="shared" ca="1" si="36"/>
        <v>1.7390000000000001</v>
      </c>
      <c r="AL101" s="209">
        <f t="shared" ca="1" si="36"/>
        <v>0.222</v>
      </c>
      <c r="AM101" s="103"/>
      <c r="AN101" s="209">
        <f t="shared" ca="1" si="37"/>
        <v>1.843</v>
      </c>
      <c r="AO101" s="209">
        <f t="shared" ca="1" si="37"/>
        <v>0.23499999999999999</v>
      </c>
      <c r="AP101" s="103"/>
      <c r="AQ101" s="209">
        <f t="shared" ca="1" si="38"/>
        <v>1.954</v>
      </c>
      <c r="AR101" s="209">
        <f t="shared" ca="1" si="38"/>
        <v>0.249</v>
      </c>
      <c r="AS101" s="89"/>
      <c r="AT101" s="89"/>
      <c r="AU101" s="89"/>
      <c r="AV101" s="89"/>
      <c r="AW101" s="89"/>
      <c r="AX101" s="89"/>
      <c r="AY101" s="89"/>
      <c r="AZ101" s="89"/>
      <c r="BA101" s="89"/>
      <c r="BB101" s="151" t="s">
        <v>400</v>
      </c>
      <c r="BC101" s="152">
        <f t="shared" ca="1" si="39"/>
        <v>1.641</v>
      </c>
      <c r="BD101" s="152">
        <f t="shared" ca="1" si="40"/>
        <v>0.20899999999999999</v>
      </c>
      <c r="BE101" s="152"/>
      <c r="BF101" s="152">
        <f t="shared" ca="1" si="41"/>
        <v>1.7390000000000001</v>
      </c>
      <c r="BG101" s="152">
        <f t="shared" ca="1" si="42"/>
        <v>0.222</v>
      </c>
      <c r="BH101" s="152"/>
      <c r="BI101" s="152">
        <f t="shared" ca="1" si="43"/>
        <v>1.843</v>
      </c>
      <c r="BJ101" s="152">
        <f t="shared" ca="1" si="44"/>
        <v>0.23499999999999999</v>
      </c>
      <c r="BK101" s="152"/>
      <c r="BL101" s="152">
        <f t="shared" ca="1" si="45"/>
        <v>1.954</v>
      </c>
      <c r="BM101" s="152">
        <f t="shared" ca="1" si="46"/>
        <v>0.249</v>
      </c>
      <c r="BN101" s="89"/>
      <c r="BO101" s="89"/>
      <c r="BP101" s="89"/>
      <c r="BQ101" s="89"/>
      <c r="BR101" s="89"/>
      <c r="BS101" s="89"/>
      <c r="BT101" s="89"/>
      <c r="BU101" s="89"/>
      <c r="BV101" s="89"/>
      <c r="BW101" s="229" t="s">
        <v>400</v>
      </c>
      <c r="BX101" s="153">
        <f t="shared" ca="1" si="47"/>
        <v>2.6</v>
      </c>
      <c r="BY101" s="153">
        <f t="shared" ca="1" si="48"/>
        <v>0.33200000000000002</v>
      </c>
      <c r="BZ101" s="220"/>
      <c r="CA101" s="153">
        <f t="shared" ca="1" si="49"/>
        <v>2.6579999999999999</v>
      </c>
      <c r="CB101" s="153">
        <f t="shared" ca="1" si="50"/>
        <v>0.34</v>
      </c>
      <c r="CC101" s="153"/>
      <c r="CD101" s="153">
        <f t="shared" ca="1" si="51"/>
        <v>2.657</v>
      </c>
      <c r="CE101" s="153">
        <f t="shared" ca="1" si="52"/>
        <v>0.34</v>
      </c>
      <c r="CF101" s="153"/>
      <c r="CG101" s="153">
        <f t="shared" ca="1" si="53"/>
        <v>2.657</v>
      </c>
      <c r="CH101" s="153">
        <f t="shared" ca="1" si="54"/>
        <v>0.34</v>
      </c>
    </row>
    <row r="102" spans="1:86" x14ac:dyDescent="0.2">
      <c r="A102" s="233">
        <v>18</v>
      </c>
      <c r="B102" s="233" t="s">
        <v>107</v>
      </c>
      <c r="C102" s="233" t="s">
        <v>108</v>
      </c>
      <c r="D102" s="233">
        <v>22</v>
      </c>
      <c r="E102" s="233">
        <v>1.1000000000000001</v>
      </c>
      <c r="F102" s="233" t="s">
        <v>33</v>
      </c>
      <c r="G102" s="233" t="s">
        <v>386</v>
      </c>
      <c r="H102" s="233" t="s">
        <v>426</v>
      </c>
      <c r="I102" s="233"/>
      <c r="J102" s="92"/>
      <c r="K102" s="92"/>
      <c r="L102" s="97"/>
      <c r="M102" s="303">
        <v>0</v>
      </c>
      <c r="N102" s="264">
        <f t="shared" ca="1" si="59"/>
        <v>0.59710659205700001</v>
      </c>
      <c r="O102" s="264">
        <f t="shared" ca="1" si="59"/>
        <v>2.2178244847820001</v>
      </c>
      <c r="P102" s="208"/>
      <c r="Q102" s="208"/>
      <c r="R102" s="264">
        <f t="shared" ca="1" si="55"/>
        <v>0.57571537402899997</v>
      </c>
      <c r="S102" s="264">
        <f t="shared" ca="1" si="55"/>
        <v>2.1383713892510001</v>
      </c>
      <c r="T102" s="94"/>
      <c r="U102" s="208"/>
      <c r="V102" s="264">
        <f t="shared" ca="1" si="56"/>
        <v>0.57571537402899997</v>
      </c>
      <c r="W102" s="264">
        <f t="shared" ca="1" si="56"/>
        <v>2.1383713892510001</v>
      </c>
      <c r="X102" s="94"/>
      <c r="Y102" s="94"/>
      <c r="Z102" s="264">
        <f t="shared" ca="1" si="57"/>
        <v>0.57571537402899997</v>
      </c>
      <c r="AA102" s="264">
        <f t="shared" ca="1" si="57"/>
        <v>2.1383713892510001</v>
      </c>
      <c r="AB102" s="97"/>
      <c r="AC102" s="95">
        <f t="shared" si="58"/>
        <v>18</v>
      </c>
      <c r="AD102" s="207" t="str">
        <f t="shared" si="34"/>
        <v>IT</v>
      </c>
      <c r="AE102" s="96">
        <v>1.702</v>
      </c>
      <c r="AF102" s="96">
        <v>0.16800000000000001</v>
      </c>
      <c r="AG102" s="97"/>
      <c r="AH102" s="209">
        <f t="shared" ca="1" si="35"/>
        <v>1.641</v>
      </c>
      <c r="AI102" s="209">
        <f t="shared" ca="1" si="35"/>
        <v>0.20899999999999999</v>
      </c>
      <c r="AJ102" s="97"/>
      <c r="AK102" s="209">
        <f t="shared" ca="1" si="36"/>
        <v>1.7390000000000001</v>
      </c>
      <c r="AL102" s="209">
        <f t="shared" ca="1" si="36"/>
        <v>0.222</v>
      </c>
      <c r="AM102" s="103"/>
      <c r="AN102" s="209">
        <f t="shared" ca="1" si="37"/>
        <v>1.843</v>
      </c>
      <c r="AO102" s="209">
        <f t="shared" ca="1" si="37"/>
        <v>0.23499999999999999</v>
      </c>
      <c r="AP102" s="103"/>
      <c r="AQ102" s="209">
        <f t="shared" ca="1" si="38"/>
        <v>1.954</v>
      </c>
      <c r="AR102" s="209">
        <f t="shared" ca="1" si="38"/>
        <v>0.249</v>
      </c>
      <c r="AS102" s="89"/>
      <c r="AT102" s="89"/>
      <c r="AU102" s="89"/>
      <c r="AV102" s="89"/>
      <c r="AW102" s="89"/>
      <c r="AX102" s="89"/>
      <c r="AY102" s="89"/>
      <c r="AZ102" s="89"/>
      <c r="BA102" s="89"/>
      <c r="BB102" s="151" t="s">
        <v>103</v>
      </c>
      <c r="BC102" s="152">
        <f t="shared" ca="1" si="39"/>
        <v>1.641</v>
      </c>
      <c r="BD102" s="152">
        <f t="shared" ca="1" si="40"/>
        <v>0.20899999999999999</v>
      </c>
      <c r="BE102" s="152"/>
      <c r="BF102" s="152">
        <f t="shared" ca="1" si="41"/>
        <v>1.7390000000000001</v>
      </c>
      <c r="BG102" s="152">
        <f t="shared" ca="1" si="42"/>
        <v>0.222</v>
      </c>
      <c r="BH102" s="152"/>
      <c r="BI102" s="152">
        <f t="shared" ca="1" si="43"/>
        <v>1.843</v>
      </c>
      <c r="BJ102" s="152">
        <f t="shared" ca="1" si="44"/>
        <v>0.23499999999999999</v>
      </c>
      <c r="BK102" s="152"/>
      <c r="BL102" s="152">
        <f t="shared" ca="1" si="45"/>
        <v>1.954</v>
      </c>
      <c r="BM102" s="152">
        <f t="shared" ca="1" si="46"/>
        <v>0.249</v>
      </c>
      <c r="BN102" s="89"/>
      <c r="BO102" s="89"/>
      <c r="BP102" s="89"/>
      <c r="BQ102" s="89"/>
      <c r="BR102" s="89"/>
      <c r="BS102" s="89"/>
      <c r="BT102" s="89"/>
      <c r="BU102" s="89"/>
      <c r="BV102" s="89"/>
      <c r="BW102" s="229" t="s">
        <v>103</v>
      </c>
      <c r="BX102" s="153">
        <f t="shared" ca="1" si="47"/>
        <v>4.3540000000000001</v>
      </c>
      <c r="BY102" s="153">
        <f t="shared" ca="1" si="48"/>
        <v>0.55500000000000005</v>
      </c>
      <c r="BZ102" s="220"/>
      <c r="CA102" s="153">
        <f t="shared" ca="1" si="49"/>
        <v>4.1950000000000003</v>
      </c>
      <c r="CB102" s="153">
        <f t="shared" ca="1" si="50"/>
        <v>0.53600000000000003</v>
      </c>
      <c r="CC102" s="153"/>
      <c r="CD102" s="153">
        <f t="shared" ca="1" si="51"/>
        <v>4.1929999999999996</v>
      </c>
      <c r="CE102" s="153">
        <f t="shared" ca="1" si="52"/>
        <v>0.53600000000000003</v>
      </c>
      <c r="CF102" s="153"/>
      <c r="CG102" s="153">
        <f t="shared" ca="1" si="53"/>
        <v>4.1929999999999996</v>
      </c>
      <c r="CH102" s="153">
        <f t="shared" ca="1" si="54"/>
        <v>0.53600000000000003</v>
      </c>
    </row>
    <row r="103" spans="1:86" x14ac:dyDescent="0.2">
      <c r="A103" s="233">
        <v>19</v>
      </c>
      <c r="B103" s="233" t="s">
        <v>109</v>
      </c>
      <c r="C103" s="233" t="s">
        <v>110</v>
      </c>
      <c r="D103" s="233">
        <v>24</v>
      </c>
      <c r="E103" s="233">
        <v>1.1000000000000001</v>
      </c>
      <c r="F103" s="233" t="s">
        <v>33</v>
      </c>
      <c r="G103" s="233" t="s">
        <v>389</v>
      </c>
      <c r="H103" s="233" t="s">
        <v>426</v>
      </c>
      <c r="I103" s="233"/>
      <c r="J103" s="92"/>
      <c r="K103" s="92"/>
      <c r="L103" s="97"/>
      <c r="M103" s="303">
        <v>0.08</v>
      </c>
      <c r="N103" s="264">
        <f t="shared" ca="1" si="59"/>
        <v>0.64955606091018514</v>
      </c>
      <c r="O103" s="264">
        <f t="shared" ca="1" si="59"/>
        <v>1.3532417935629628</v>
      </c>
      <c r="P103" s="208"/>
      <c r="Q103" s="208"/>
      <c r="R103" s="264">
        <f t="shared" ca="1" si="55"/>
        <v>0.68412945048333329</v>
      </c>
      <c r="S103" s="264">
        <f t="shared" ca="1" si="55"/>
        <v>1.4252696885074074</v>
      </c>
      <c r="T103" s="94"/>
      <c r="U103" s="208"/>
      <c r="V103" s="264">
        <f t="shared" ca="1" si="56"/>
        <v>0.68412945048333329</v>
      </c>
      <c r="W103" s="264">
        <f t="shared" ca="1" si="56"/>
        <v>1.4252696885074074</v>
      </c>
      <c r="X103" s="94"/>
      <c r="Y103" s="94"/>
      <c r="Z103" s="264">
        <f t="shared" ca="1" si="57"/>
        <v>0.68412945048333329</v>
      </c>
      <c r="AA103" s="264">
        <f t="shared" ca="1" si="57"/>
        <v>1.4252696885074074</v>
      </c>
      <c r="AB103" s="97"/>
      <c r="AC103" s="95">
        <f t="shared" si="58"/>
        <v>19</v>
      </c>
      <c r="AD103" s="207" t="str">
        <f t="shared" si="34"/>
        <v>JP</v>
      </c>
      <c r="AE103" s="96">
        <v>1.702</v>
      </c>
      <c r="AF103" s="96">
        <v>0.16800000000000001</v>
      </c>
      <c r="AG103" s="97"/>
      <c r="AH103" s="209">
        <f t="shared" ca="1" si="35"/>
        <v>1.641</v>
      </c>
      <c r="AI103" s="209">
        <f t="shared" ca="1" si="35"/>
        <v>0.20899999999999999</v>
      </c>
      <c r="AJ103" s="97"/>
      <c r="AK103" s="209">
        <f t="shared" ca="1" si="36"/>
        <v>1.7390000000000001</v>
      </c>
      <c r="AL103" s="209">
        <f t="shared" ca="1" si="36"/>
        <v>0.222</v>
      </c>
      <c r="AM103" s="103"/>
      <c r="AN103" s="209">
        <f t="shared" ca="1" si="37"/>
        <v>1.843</v>
      </c>
      <c r="AO103" s="209">
        <f t="shared" ca="1" si="37"/>
        <v>0.23499999999999999</v>
      </c>
      <c r="AP103" s="103"/>
      <c r="AQ103" s="209">
        <f t="shared" ca="1" si="38"/>
        <v>1.954</v>
      </c>
      <c r="AR103" s="209">
        <f t="shared" ca="1" si="38"/>
        <v>0.249</v>
      </c>
      <c r="AS103" s="89"/>
      <c r="AT103" s="89"/>
      <c r="AU103" s="89"/>
      <c r="AV103" s="89"/>
      <c r="AW103" s="89"/>
      <c r="AX103" s="89"/>
      <c r="AY103" s="89"/>
      <c r="AZ103" s="89"/>
      <c r="BA103" s="89"/>
      <c r="BB103" s="151" t="s">
        <v>107</v>
      </c>
      <c r="BC103" s="152">
        <f t="shared" ca="1" si="39"/>
        <v>1.641</v>
      </c>
      <c r="BD103" s="152">
        <f t="shared" ca="1" si="40"/>
        <v>0.20899999999999999</v>
      </c>
      <c r="BE103" s="152"/>
      <c r="BF103" s="152">
        <f t="shared" ca="1" si="41"/>
        <v>1.7390000000000001</v>
      </c>
      <c r="BG103" s="152">
        <f t="shared" ca="1" si="42"/>
        <v>0.222</v>
      </c>
      <c r="BH103" s="152"/>
      <c r="BI103" s="152">
        <f t="shared" ca="1" si="43"/>
        <v>1.843</v>
      </c>
      <c r="BJ103" s="152">
        <f t="shared" ca="1" si="44"/>
        <v>0.23499999999999999</v>
      </c>
      <c r="BK103" s="152"/>
      <c r="BL103" s="152">
        <f t="shared" ca="1" si="45"/>
        <v>1.954</v>
      </c>
      <c r="BM103" s="152">
        <f t="shared" ca="1" si="46"/>
        <v>0.249</v>
      </c>
      <c r="BN103" s="89"/>
      <c r="BO103" s="89"/>
      <c r="BP103" s="89"/>
      <c r="BQ103" s="89"/>
      <c r="BR103" s="89"/>
      <c r="BS103" s="89"/>
      <c r="BT103" s="89"/>
      <c r="BU103" s="89"/>
      <c r="BV103" s="89"/>
      <c r="BW103" s="229" t="s">
        <v>107</v>
      </c>
      <c r="BX103" s="153">
        <f t="shared" ca="1" si="47"/>
        <v>3.1949999999999998</v>
      </c>
      <c r="BY103" s="153">
        <f t="shared" ca="1" si="48"/>
        <v>0.40799999999999997</v>
      </c>
      <c r="BZ103" s="220"/>
      <c r="CA103" s="153">
        <f t="shared" ca="1" si="49"/>
        <v>3.363</v>
      </c>
      <c r="CB103" s="153">
        <f t="shared" ca="1" si="50"/>
        <v>0.43</v>
      </c>
      <c r="CC103" s="153"/>
      <c r="CD103" s="153">
        <f t="shared" ca="1" si="51"/>
        <v>3.3610000000000002</v>
      </c>
      <c r="CE103" s="153">
        <f t="shared" ca="1" si="52"/>
        <v>0.43</v>
      </c>
      <c r="CF103" s="153"/>
      <c r="CG103" s="153">
        <f t="shared" ca="1" si="53"/>
        <v>3.3620000000000001</v>
      </c>
      <c r="CH103" s="153">
        <f t="shared" ca="1" si="54"/>
        <v>0.43</v>
      </c>
    </row>
    <row r="104" spans="1:86" x14ac:dyDescent="0.2">
      <c r="A104" s="233">
        <v>20</v>
      </c>
      <c r="B104" s="233" t="s">
        <v>111</v>
      </c>
      <c r="C104" s="233" t="s">
        <v>112</v>
      </c>
      <c r="D104" s="233">
        <v>25</v>
      </c>
      <c r="E104" s="233">
        <v>1.1000000000000001</v>
      </c>
      <c r="F104" s="233" t="s">
        <v>33</v>
      </c>
      <c r="G104" s="233" t="s">
        <v>386</v>
      </c>
      <c r="H104" s="233" t="s">
        <v>426</v>
      </c>
      <c r="I104" s="233"/>
      <c r="J104" s="92"/>
      <c r="K104" s="92"/>
      <c r="L104" s="97"/>
      <c r="M104" s="303">
        <v>0.08</v>
      </c>
      <c r="N104" s="264">
        <f t="shared" ca="1" si="59"/>
        <v>0.65737973172037034</v>
      </c>
      <c r="O104" s="264">
        <f t="shared" ca="1" si="59"/>
        <v>1.3147594634416666</v>
      </c>
      <c r="P104" s="208"/>
      <c r="Q104" s="208"/>
      <c r="R104" s="264">
        <f t="shared" ca="1" si="55"/>
        <v>0.71566876306944438</v>
      </c>
      <c r="S104" s="264">
        <f t="shared" ca="1" si="55"/>
        <v>1.4313375261398147</v>
      </c>
      <c r="T104" s="94"/>
      <c r="U104" s="208"/>
      <c r="V104" s="264">
        <f t="shared" ca="1" si="56"/>
        <v>0.71566876306944438</v>
      </c>
      <c r="W104" s="264">
        <f t="shared" ca="1" si="56"/>
        <v>1.4313375261398147</v>
      </c>
      <c r="X104" s="94"/>
      <c r="Y104" s="94"/>
      <c r="Z104" s="264">
        <f t="shared" ca="1" si="57"/>
        <v>0.71566876306944438</v>
      </c>
      <c r="AA104" s="264">
        <f t="shared" ca="1" si="57"/>
        <v>1.4313375261398147</v>
      </c>
      <c r="AB104" s="97"/>
      <c r="AC104" s="95">
        <f t="shared" si="58"/>
        <v>20</v>
      </c>
      <c r="AD104" s="207" t="str">
        <f t="shared" si="34"/>
        <v>LI</v>
      </c>
      <c r="AE104" s="96">
        <v>1.702</v>
      </c>
      <c r="AF104" s="96">
        <v>0.16800000000000001</v>
      </c>
      <c r="AG104" s="97"/>
      <c r="AH104" s="209">
        <f t="shared" ca="1" si="35"/>
        <v>1.641</v>
      </c>
      <c r="AI104" s="209">
        <f t="shared" ca="1" si="35"/>
        <v>0.20899999999999999</v>
      </c>
      <c r="AJ104" s="97"/>
      <c r="AK104" s="209">
        <f t="shared" ca="1" si="36"/>
        <v>1.7390000000000001</v>
      </c>
      <c r="AL104" s="209">
        <f t="shared" ca="1" si="36"/>
        <v>0.222</v>
      </c>
      <c r="AM104" s="103"/>
      <c r="AN104" s="209">
        <f t="shared" ca="1" si="37"/>
        <v>1.843</v>
      </c>
      <c r="AO104" s="209">
        <f t="shared" ca="1" si="37"/>
        <v>0.23499999999999999</v>
      </c>
      <c r="AP104" s="103"/>
      <c r="AQ104" s="209">
        <f t="shared" ca="1" si="38"/>
        <v>1.954</v>
      </c>
      <c r="AR104" s="209">
        <f t="shared" ca="1" si="38"/>
        <v>0.249</v>
      </c>
      <c r="AS104" s="89"/>
      <c r="AT104" s="89"/>
      <c r="AU104" s="89"/>
      <c r="AV104" s="89"/>
      <c r="AW104" s="89"/>
      <c r="AX104" s="89"/>
      <c r="AY104" s="89"/>
      <c r="AZ104" s="89"/>
      <c r="BA104" s="89"/>
      <c r="BB104" s="151" t="s">
        <v>109</v>
      </c>
      <c r="BC104" s="152">
        <f t="shared" ca="1" si="39"/>
        <v>1.641</v>
      </c>
      <c r="BD104" s="152">
        <f t="shared" ca="1" si="40"/>
        <v>0.20899999999999999</v>
      </c>
      <c r="BE104" s="152"/>
      <c r="BF104" s="152">
        <f t="shared" ca="1" si="41"/>
        <v>1.7390000000000001</v>
      </c>
      <c r="BG104" s="152">
        <f t="shared" ca="1" si="42"/>
        <v>0.222</v>
      </c>
      <c r="BH104" s="152"/>
      <c r="BI104" s="152">
        <f t="shared" ca="1" si="43"/>
        <v>1.843</v>
      </c>
      <c r="BJ104" s="152">
        <f t="shared" ca="1" si="44"/>
        <v>0.23499999999999999</v>
      </c>
      <c r="BK104" s="152"/>
      <c r="BL104" s="152">
        <f t="shared" ca="1" si="45"/>
        <v>1.954</v>
      </c>
      <c r="BM104" s="152">
        <f t="shared" ca="1" si="46"/>
        <v>0.249</v>
      </c>
      <c r="BN104" s="89"/>
      <c r="BO104" s="89"/>
      <c r="BP104" s="89"/>
      <c r="BQ104" s="89"/>
      <c r="BR104" s="89"/>
      <c r="BS104" s="89"/>
      <c r="BT104" s="89"/>
      <c r="BU104" s="89"/>
      <c r="BV104" s="89"/>
      <c r="BW104" s="229" t="s">
        <v>109</v>
      </c>
      <c r="BX104" s="153">
        <f t="shared" ca="1" si="47"/>
        <v>3.1539999999999999</v>
      </c>
      <c r="BY104" s="153">
        <f t="shared" ca="1" si="48"/>
        <v>0.40200000000000002</v>
      </c>
      <c r="BZ104" s="220"/>
      <c r="CA104" s="153">
        <f t="shared" ca="1" si="49"/>
        <v>3.431</v>
      </c>
      <c r="CB104" s="153">
        <f t="shared" ca="1" si="50"/>
        <v>0.438</v>
      </c>
      <c r="CC104" s="153"/>
      <c r="CD104" s="153">
        <f t="shared" ca="1" si="51"/>
        <v>3.43</v>
      </c>
      <c r="CE104" s="153">
        <f t="shared" ca="1" si="52"/>
        <v>0.438</v>
      </c>
      <c r="CF104" s="153"/>
      <c r="CG104" s="153">
        <f t="shared" ca="1" si="53"/>
        <v>3.43</v>
      </c>
      <c r="CH104" s="153">
        <f t="shared" ca="1" si="54"/>
        <v>0.438</v>
      </c>
    </row>
    <row r="105" spans="1:86" x14ac:dyDescent="0.2">
      <c r="A105" s="233">
        <v>21</v>
      </c>
      <c r="B105" s="233" t="s">
        <v>113</v>
      </c>
      <c r="C105" s="233" t="s">
        <v>114</v>
      </c>
      <c r="D105" s="233">
        <v>26</v>
      </c>
      <c r="E105" s="233">
        <v>1.1000000000000001</v>
      </c>
      <c r="F105" s="233" t="s">
        <v>33</v>
      </c>
      <c r="G105" s="233" t="s">
        <v>386</v>
      </c>
      <c r="H105" s="233" t="s">
        <v>426</v>
      </c>
      <c r="I105" s="233"/>
      <c r="J105" s="92"/>
      <c r="K105" s="92"/>
      <c r="L105" s="97"/>
      <c r="M105" s="303">
        <v>0</v>
      </c>
      <c r="N105" s="264">
        <f t="shared" ca="1" si="59"/>
        <v>0.51180565033400005</v>
      </c>
      <c r="O105" s="264">
        <f t="shared" ca="1" si="59"/>
        <v>1.194213184114</v>
      </c>
      <c r="P105" s="208"/>
      <c r="Q105" s="208"/>
      <c r="R105" s="264">
        <f t="shared" ca="1" si="55"/>
        <v>0.49347032059599999</v>
      </c>
      <c r="S105" s="264">
        <f t="shared" ca="1" si="55"/>
        <v>1.1514307480579999</v>
      </c>
      <c r="T105" s="94"/>
      <c r="U105" s="208"/>
      <c r="V105" s="264">
        <f t="shared" ca="1" si="56"/>
        <v>0.49347032059599999</v>
      </c>
      <c r="W105" s="264">
        <f t="shared" ca="1" si="56"/>
        <v>1.1514307480579999</v>
      </c>
      <c r="X105" s="94"/>
      <c r="Y105" s="94"/>
      <c r="Z105" s="264">
        <f t="shared" ca="1" si="57"/>
        <v>0.49347032059599999</v>
      </c>
      <c r="AA105" s="264">
        <f t="shared" ca="1" si="57"/>
        <v>1.1514307480579999</v>
      </c>
      <c r="AB105" s="97"/>
      <c r="AC105" s="95">
        <f t="shared" si="58"/>
        <v>21</v>
      </c>
      <c r="AD105" s="207" t="str">
        <f t="shared" si="34"/>
        <v>LU</v>
      </c>
      <c r="AE105" s="96">
        <v>1.702</v>
      </c>
      <c r="AF105" s="96">
        <v>0.16800000000000001</v>
      </c>
      <c r="AG105" s="97"/>
      <c r="AH105" s="209">
        <f t="shared" ca="1" si="35"/>
        <v>1.641</v>
      </c>
      <c r="AI105" s="209">
        <f t="shared" ca="1" si="35"/>
        <v>0.20899999999999999</v>
      </c>
      <c r="AJ105" s="97"/>
      <c r="AK105" s="209">
        <f t="shared" ca="1" si="36"/>
        <v>1.7390000000000001</v>
      </c>
      <c r="AL105" s="209">
        <f t="shared" ca="1" si="36"/>
        <v>0.222</v>
      </c>
      <c r="AM105" s="103"/>
      <c r="AN105" s="209">
        <f t="shared" ca="1" si="37"/>
        <v>1.843</v>
      </c>
      <c r="AO105" s="209">
        <f t="shared" ca="1" si="37"/>
        <v>0.23499999999999999</v>
      </c>
      <c r="AP105" s="103"/>
      <c r="AQ105" s="209">
        <f t="shared" ca="1" si="38"/>
        <v>1.954</v>
      </c>
      <c r="AR105" s="209">
        <f t="shared" ca="1" si="38"/>
        <v>0.249</v>
      </c>
      <c r="AS105" s="89"/>
      <c r="AT105" s="89"/>
      <c r="AU105" s="89"/>
      <c r="AV105" s="89"/>
      <c r="AW105" s="89"/>
      <c r="AX105" s="89"/>
      <c r="AY105" s="89"/>
      <c r="AZ105" s="89"/>
      <c r="BA105" s="89"/>
      <c r="BB105" s="151" t="s">
        <v>401</v>
      </c>
      <c r="BC105" s="152">
        <f t="shared" ca="1" si="39"/>
        <v>1.641</v>
      </c>
      <c r="BD105" s="152">
        <f t="shared" ca="1" si="40"/>
        <v>0.20899999999999999</v>
      </c>
      <c r="BE105" s="152"/>
      <c r="BF105" s="152">
        <f t="shared" ca="1" si="41"/>
        <v>1.7390000000000001</v>
      </c>
      <c r="BG105" s="152">
        <f t="shared" ca="1" si="42"/>
        <v>0.222</v>
      </c>
      <c r="BH105" s="152"/>
      <c r="BI105" s="152">
        <f t="shared" ca="1" si="43"/>
        <v>1.843</v>
      </c>
      <c r="BJ105" s="152">
        <f t="shared" ca="1" si="44"/>
        <v>0.23499999999999999</v>
      </c>
      <c r="BK105" s="152"/>
      <c r="BL105" s="152">
        <f t="shared" ca="1" si="45"/>
        <v>1.954</v>
      </c>
      <c r="BM105" s="152">
        <f t="shared" ca="1" si="46"/>
        <v>0.249</v>
      </c>
      <c r="BN105" s="89"/>
      <c r="BO105" s="89"/>
      <c r="BP105" s="89"/>
      <c r="BQ105" s="89"/>
      <c r="BR105" s="89"/>
      <c r="BS105" s="89"/>
      <c r="BT105" s="89"/>
      <c r="BU105" s="89"/>
      <c r="BV105" s="89"/>
      <c r="BW105" s="229" t="s">
        <v>401</v>
      </c>
      <c r="BX105" s="153">
        <f t="shared" ca="1" si="47"/>
        <v>2.7040000000000002</v>
      </c>
      <c r="BY105" s="153">
        <f t="shared" ca="1" si="48"/>
        <v>0.34499999999999997</v>
      </c>
      <c r="BZ105" s="220"/>
      <c r="CA105" s="153">
        <f t="shared" ca="1" si="49"/>
        <v>2.605</v>
      </c>
      <c r="CB105" s="153">
        <f t="shared" ca="1" si="50"/>
        <v>0.33300000000000002</v>
      </c>
      <c r="CC105" s="153"/>
      <c r="CD105" s="153">
        <f t="shared" ca="1" si="51"/>
        <v>2.6040000000000001</v>
      </c>
      <c r="CE105" s="153">
        <f t="shared" ca="1" si="52"/>
        <v>0.33300000000000002</v>
      </c>
      <c r="CF105" s="153"/>
      <c r="CG105" s="153">
        <f t="shared" ca="1" si="53"/>
        <v>2.6040000000000001</v>
      </c>
      <c r="CH105" s="153">
        <f t="shared" ca="1" si="54"/>
        <v>0.33300000000000002</v>
      </c>
    </row>
    <row r="106" spans="1:86" x14ac:dyDescent="0.2">
      <c r="A106" s="233">
        <v>22</v>
      </c>
      <c r="B106" s="233" t="s">
        <v>115</v>
      </c>
      <c r="C106" s="233" t="s">
        <v>116</v>
      </c>
      <c r="D106" s="233">
        <v>27</v>
      </c>
      <c r="E106" s="233">
        <v>1.1000000000000001</v>
      </c>
      <c r="F106" s="233" t="s">
        <v>33</v>
      </c>
      <c r="G106" s="233" t="s">
        <v>386</v>
      </c>
      <c r="H106" s="233" t="s">
        <v>426</v>
      </c>
      <c r="I106" s="233"/>
      <c r="J106" s="92"/>
      <c r="K106" s="92"/>
      <c r="L106" s="97"/>
      <c r="M106" s="303">
        <v>0</v>
      </c>
      <c r="N106" s="264">
        <f t="shared" ca="1" si="59"/>
        <v>0.54592602702299997</v>
      </c>
      <c r="O106" s="264">
        <f t="shared" ca="1" si="59"/>
        <v>2.1666439197490002</v>
      </c>
      <c r="P106" s="208"/>
      <c r="Q106" s="208"/>
      <c r="R106" s="264">
        <f t="shared" ca="1" si="55"/>
        <v>0.52636834197000004</v>
      </c>
      <c r="S106" s="264">
        <f t="shared" ca="1" si="55"/>
        <v>2.0890243571920002</v>
      </c>
      <c r="T106" s="94"/>
      <c r="U106" s="208"/>
      <c r="V106" s="264">
        <f t="shared" ca="1" si="56"/>
        <v>0.52636834197000004</v>
      </c>
      <c r="W106" s="264">
        <f t="shared" ca="1" si="56"/>
        <v>2.0890243571920002</v>
      </c>
      <c r="X106" s="94"/>
      <c r="Y106" s="94"/>
      <c r="Z106" s="264">
        <f t="shared" ca="1" si="57"/>
        <v>0.52636834197000004</v>
      </c>
      <c r="AA106" s="264">
        <f t="shared" ca="1" si="57"/>
        <v>2.0890243571920002</v>
      </c>
      <c r="AB106" s="97"/>
      <c r="AC106" s="95">
        <f t="shared" si="58"/>
        <v>22</v>
      </c>
      <c r="AD106" s="207" t="str">
        <f t="shared" si="34"/>
        <v>MC</v>
      </c>
      <c r="AE106" s="96">
        <v>1.702</v>
      </c>
      <c r="AF106" s="96">
        <v>0.16800000000000001</v>
      </c>
      <c r="AG106" s="97"/>
      <c r="AH106" s="209">
        <f t="shared" ca="1" si="35"/>
        <v>1.641</v>
      </c>
      <c r="AI106" s="209">
        <f t="shared" ca="1" si="35"/>
        <v>0.20899999999999999</v>
      </c>
      <c r="AJ106" s="97"/>
      <c r="AK106" s="209">
        <f t="shared" ca="1" si="36"/>
        <v>1.7390000000000001</v>
      </c>
      <c r="AL106" s="209">
        <f t="shared" ca="1" si="36"/>
        <v>0.222</v>
      </c>
      <c r="AM106" s="103"/>
      <c r="AN106" s="209">
        <f t="shared" ca="1" si="37"/>
        <v>1.843</v>
      </c>
      <c r="AO106" s="209">
        <f t="shared" ca="1" si="37"/>
        <v>0.23499999999999999</v>
      </c>
      <c r="AP106" s="103"/>
      <c r="AQ106" s="209">
        <f t="shared" ca="1" si="38"/>
        <v>1.954</v>
      </c>
      <c r="AR106" s="209">
        <f t="shared" ca="1" si="38"/>
        <v>0.249</v>
      </c>
      <c r="AS106" s="89"/>
      <c r="AT106" s="89"/>
      <c r="AU106" s="89"/>
      <c r="AV106" s="89"/>
      <c r="AW106" s="89"/>
      <c r="AX106" s="89"/>
      <c r="AY106" s="89"/>
      <c r="AZ106" s="89"/>
      <c r="BA106" s="89"/>
      <c r="BB106" s="151" t="s">
        <v>111</v>
      </c>
      <c r="BC106" s="152">
        <f t="shared" ca="1" si="39"/>
        <v>1.641</v>
      </c>
      <c r="BD106" s="152">
        <f t="shared" ca="1" si="40"/>
        <v>0.20899999999999999</v>
      </c>
      <c r="BE106" s="152"/>
      <c r="BF106" s="152">
        <f t="shared" ca="1" si="41"/>
        <v>1.7390000000000001</v>
      </c>
      <c r="BG106" s="152">
        <f t="shared" ca="1" si="42"/>
        <v>0.222</v>
      </c>
      <c r="BH106" s="152"/>
      <c r="BI106" s="152">
        <f t="shared" ca="1" si="43"/>
        <v>1.843</v>
      </c>
      <c r="BJ106" s="152">
        <f t="shared" ca="1" si="44"/>
        <v>0.23499999999999999</v>
      </c>
      <c r="BK106" s="152"/>
      <c r="BL106" s="152">
        <f t="shared" ca="1" si="45"/>
        <v>1.954</v>
      </c>
      <c r="BM106" s="152">
        <f t="shared" ca="1" si="46"/>
        <v>0.249</v>
      </c>
      <c r="BN106" s="89"/>
      <c r="BO106" s="89"/>
      <c r="BP106" s="89"/>
      <c r="BQ106" s="89"/>
      <c r="BR106" s="89"/>
      <c r="BS106" s="89"/>
      <c r="BT106" s="89"/>
      <c r="BU106" s="89"/>
      <c r="BV106" s="89"/>
      <c r="BW106" s="229" t="s">
        <v>111</v>
      </c>
      <c r="BX106" s="153">
        <f t="shared" ca="1" si="47"/>
        <v>4.1829999999999998</v>
      </c>
      <c r="BY106" s="153">
        <f t="shared" ca="1" si="48"/>
        <v>0.53400000000000003</v>
      </c>
      <c r="BZ106" s="220"/>
      <c r="CA106" s="153">
        <f t="shared" ca="1" si="49"/>
        <v>4.03</v>
      </c>
      <c r="CB106" s="153">
        <f t="shared" ca="1" si="50"/>
        <v>0.51500000000000001</v>
      </c>
      <c r="CC106" s="153"/>
      <c r="CD106" s="153">
        <f t="shared" ca="1" si="51"/>
        <v>4.0279999999999996</v>
      </c>
      <c r="CE106" s="153">
        <f t="shared" ca="1" si="52"/>
        <v>0.51500000000000001</v>
      </c>
      <c r="CF106" s="153"/>
      <c r="CG106" s="153">
        <f t="shared" ca="1" si="53"/>
        <v>4.0279999999999996</v>
      </c>
      <c r="CH106" s="153">
        <f t="shared" ca="1" si="54"/>
        <v>0.51500000000000001</v>
      </c>
    </row>
    <row r="107" spans="1:86" x14ac:dyDescent="0.2">
      <c r="A107" s="233">
        <v>23</v>
      </c>
      <c r="B107" s="233" t="s">
        <v>117</v>
      </c>
      <c r="C107" s="233" t="s">
        <v>118</v>
      </c>
      <c r="D107" s="233">
        <v>28</v>
      </c>
      <c r="E107" s="233">
        <v>1.1000000000000001</v>
      </c>
      <c r="F107" s="233" t="s">
        <v>33</v>
      </c>
      <c r="G107" s="233" t="s">
        <v>389</v>
      </c>
      <c r="H107" s="233" t="s">
        <v>426</v>
      </c>
      <c r="I107" s="233"/>
      <c r="J107" s="92"/>
      <c r="K107" s="92"/>
      <c r="L107" s="97"/>
      <c r="M107" s="303">
        <v>0</v>
      </c>
      <c r="N107" s="264">
        <f t="shared" ca="1" si="59"/>
        <v>0.526199133762</v>
      </c>
      <c r="O107" s="264">
        <f t="shared" ca="1" si="59"/>
        <v>2.2801962463029999</v>
      </c>
      <c r="P107" s="208"/>
      <c r="Q107" s="208"/>
      <c r="R107" s="264">
        <f t="shared" ca="1" si="55"/>
        <v>0.54724709911299996</v>
      </c>
      <c r="S107" s="264">
        <f t="shared" ca="1" si="55"/>
        <v>2.371404096155</v>
      </c>
      <c r="T107" s="94"/>
      <c r="U107" s="208"/>
      <c r="V107" s="264">
        <f t="shared" ca="1" si="56"/>
        <v>0.54724709911299996</v>
      </c>
      <c r="W107" s="264">
        <f t="shared" ca="1" si="56"/>
        <v>2.371404096155</v>
      </c>
      <c r="X107" s="94"/>
      <c r="Y107" s="94"/>
      <c r="Z107" s="264">
        <f t="shared" ca="1" si="57"/>
        <v>0.54724709911299996</v>
      </c>
      <c r="AA107" s="264">
        <f t="shared" ca="1" si="57"/>
        <v>2.371404096155</v>
      </c>
      <c r="AB107" s="97"/>
      <c r="AC107" s="95">
        <f t="shared" si="58"/>
        <v>23</v>
      </c>
      <c r="AD107" s="207" t="str">
        <f t="shared" si="34"/>
        <v>NC</v>
      </c>
      <c r="AE107" s="96">
        <v>1.702</v>
      </c>
      <c r="AF107" s="96">
        <v>0.16800000000000001</v>
      </c>
      <c r="AG107" s="97"/>
      <c r="AH107" s="209">
        <f t="shared" ca="1" si="35"/>
        <v>1.641</v>
      </c>
      <c r="AI107" s="209">
        <f t="shared" ca="1" si="35"/>
        <v>0.20899999999999999</v>
      </c>
      <c r="AJ107" s="97"/>
      <c r="AK107" s="209">
        <f t="shared" ca="1" si="36"/>
        <v>1.7390000000000001</v>
      </c>
      <c r="AL107" s="209">
        <f t="shared" ca="1" si="36"/>
        <v>0.222</v>
      </c>
      <c r="AM107" s="103"/>
      <c r="AN107" s="209">
        <f t="shared" ca="1" si="37"/>
        <v>1.843</v>
      </c>
      <c r="AO107" s="209">
        <f t="shared" ca="1" si="37"/>
        <v>0.23499999999999999</v>
      </c>
      <c r="AP107" s="103"/>
      <c r="AQ107" s="209">
        <f t="shared" ca="1" si="38"/>
        <v>1.954</v>
      </c>
      <c r="AR107" s="209">
        <f t="shared" ca="1" si="38"/>
        <v>0.249</v>
      </c>
      <c r="AS107" s="89"/>
      <c r="AT107" s="89"/>
      <c r="AU107" s="89"/>
      <c r="AV107" s="89"/>
      <c r="AW107" s="89"/>
      <c r="AX107" s="89"/>
      <c r="AY107" s="89"/>
      <c r="AZ107" s="89"/>
      <c r="BA107" s="89"/>
      <c r="BB107" s="151" t="s">
        <v>113</v>
      </c>
      <c r="BC107" s="152">
        <f t="shared" ca="1" si="39"/>
        <v>1.641</v>
      </c>
      <c r="BD107" s="152">
        <f t="shared" ca="1" si="40"/>
        <v>0.20899999999999999</v>
      </c>
      <c r="BE107" s="152"/>
      <c r="BF107" s="152">
        <f t="shared" ca="1" si="41"/>
        <v>1.7390000000000001</v>
      </c>
      <c r="BG107" s="152">
        <f t="shared" ca="1" si="42"/>
        <v>0.222</v>
      </c>
      <c r="BH107" s="152"/>
      <c r="BI107" s="152">
        <f t="shared" ca="1" si="43"/>
        <v>1.843</v>
      </c>
      <c r="BJ107" s="152">
        <f t="shared" ca="1" si="44"/>
        <v>0.23499999999999999</v>
      </c>
      <c r="BK107" s="152"/>
      <c r="BL107" s="152">
        <f t="shared" ca="1" si="45"/>
        <v>1.954</v>
      </c>
      <c r="BM107" s="152">
        <f t="shared" ca="1" si="46"/>
        <v>0.249</v>
      </c>
      <c r="BN107" s="89"/>
      <c r="BO107" s="89"/>
      <c r="BP107" s="89"/>
      <c r="BQ107" s="89"/>
      <c r="BR107" s="89"/>
      <c r="BS107" s="89"/>
      <c r="BT107" s="89"/>
      <c r="BU107" s="89"/>
      <c r="BV107" s="89"/>
      <c r="BW107" s="229" t="s">
        <v>113</v>
      </c>
      <c r="BX107" s="153">
        <f t="shared" ca="1" si="47"/>
        <v>4.3109999999999999</v>
      </c>
      <c r="BY107" s="153">
        <f t="shared" ca="1" si="48"/>
        <v>0.55000000000000004</v>
      </c>
      <c r="BZ107" s="220"/>
      <c r="CA107" s="153">
        <f t="shared" ca="1" si="49"/>
        <v>4.4800000000000004</v>
      </c>
      <c r="CB107" s="153">
        <f t="shared" ca="1" si="50"/>
        <v>0.57199999999999995</v>
      </c>
      <c r="CC107" s="153"/>
      <c r="CD107" s="153">
        <f t="shared" ca="1" si="51"/>
        <v>4.4779999999999998</v>
      </c>
      <c r="CE107" s="153">
        <f t="shared" ca="1" si="52"/>
        <v>0.57199999999999995</v>
      </c>
      <c r="CF107" s="153"/>
      <c r="CG107" s="153">
        <f t="shared" ca="1" si="53"/>
        <v>4.4779999999999998</v>
      </c>
      <c r="CH107" s="153">
        <f t="shared" ca="1" si="54"/>
        <v>0.57199999999999995</v>
      </c>
    </row>
    <row r="108" spans="1:86" x14ac:dyDescent="0.2">
      <c r="A108" s="233">
        <v>24</v>
      </c>
      <c r="B108" s="233" t="s">
        <v>119</v>
      </c>
      <c r="C108" s="233" t="s">
        <v>120</v>
      </c>
      <c r="D108" s="233">
        <v>30</v>
      </c>
      <c r="E108" s="233">
        <v>1.1000000000000001</v>
      </c>
      <c r="F108" s="233" t="s">
        <v>33</v>
      </c>
      <c r="G108" s="233" t="s">
        <v>386</v>
      </c>
      <c r="H108" s="233" t="s">
        <v>426</v>
      </c>
      <c r="I108" s="233"/>
      <c r="J108" s="92"/>
      <c r="K108" s="92"/>
      <c r="L108" s="97"/>
      <c r="M108" s="303">
        <v>0</v>
      </c>
      <c r="N108" s="264">
        <f t="shared" ca="1" si="59"/>
        <v>0.54592602702299997</v>
      </c>
      <c r="O108" s="264">
        <f t="shared" ca="1" si="59"/>
        <v>2.183704108093</v>
      </c>
      <c r="P108" s="208"/>
      <c r="Q108" s="208"/>
      <c r="R108" s="264">
        <f t="shared" ca="1" si="55"/>
        <v>0.52636834197000004</v>
      </c>
      <c r="S108" s="264">
        <f t="shared" ca="1" si="55"/>
        <v>2.105473367878</v>
      </c>
      <c r="T108" s="94"/>
      <c r="U108" s="208"/>
      <c r="V108" s="264">
        <f t="shared" ca="1" si="56"/>
        <v>0.52636834197000004</v>
      </c>
      <c r="W108" s="264">
        <f t="shared" ca="1" si="56"/>
        <v>2.105473367878</v>
      </c>
      <c r="X108" s="94"/>
      <c r="Y108" s="94"/>
      <c r="Z108" s="264">
        <f t="shared" ca="1" si="57"/>
        <v>0.52636834197000004</v>
      </c>
      <c r="AA108" s="264">
        <f t="shared" ca="1" si="57"/>
        <v>2.105473367878</v>
      </c>
      <c r="AB108" s="97"/>
      <c r="AC108" s="95">
        <f t="shared" si="58"/>
        <v>24</v>
      </c>
      <c r="AD108" s="207" t="str">
        <f t="shared" si="34"/>
        <v>NL</v>
      </c>
      <c r="AE108" s="96">
        <v>1.702</v>
      </c>
      <c r="AF108" s="96">
        <v>0.16800000000000001</v>
      </c>
      <c r="AG108" s="97"/>
      <c r="AH108" s="209">
        <f t="shared" ca="1" si="35"/>
        <v>1.641</v>
      </c>
      <c r="AI108" s="209">
        <f t="shared" ca="1" si="35"/>
        <v>0.20899999999999999</v>
      </c>
      <c r="AJ108" s="97"/>
      <c r="AK108" s="209">
        <f t="shared" ca="1" si="36"/>
        <v>1.7390000000000001</v>
      </c>
      <c r="AL108" s="209">
        <f t="shared" ca="1" si="36"/>
        <v>0.222</v>
      </c>
      <c r="AM108" s="103"/>
      <c r="AN108" s="209">
        <f t="shared" ca="1" si="37"/>
        <v>1.843</v>
      </c>
      <c r="AO108" s="209">
        <f t="shared" ca="1" si="37"/>
        <v>0.23499999999999999</v>
      </c>
      <c r="AP108" s="103"/>
      <c r="AQ108" s="209">
        <f t="shared" ca="1" si="38"/>
        <v>1.954</v>
      </c>
      <c r="AR108" s="209">
        <f t="shared" ca="1" si="38"/>
        <v>0.249</v>
      </c>
      <c r="AS108" s="89"/>
      <c r="AT108" s="89"/>
      <c r="AU108" s="89"/>
      <c r="AV108" s="89"/>
      <c r="AW108" s="89"/>
      <c r="AX108" s="89"/>
      <c r="AY108" s="89"/>
      <c r="AZ108" s="89"/>
      <c r="BA108" s="89"/>
      <c r="BB108" s="151" t="s">
        <v>402</v>
      </c>
      <c r="BC108" s="152">
        <f t="shared" ca="1" si="39"/>
        <v>1.641</v>
      </c>
      <c r="BD108" s="152">
        <f t="shared" ca="1" si="40"/>
        <v>0.20899999999999999</v>
      </c>
      <c r="BE108" s="152"/>
      <c r="BF108" s="152">
        <f t="shared" ca="1" si="41"/>
        <v>1.7390000000000001</v>
      </c>
      <c r="BG108" s="152">
        <f t="shared" ca="1" si="42"/>
        <v>0.222</v>
      </c>
      <c r="BH108" s="152"/>
      <c r="BI108" s="152">
        <f t="shared" ca="1" si="43"/>
        <v>1.843</v>
      </c>
      <c r="BJ108" s="152">
        <f t="shared" ca="1" si="44"/>
        <v>0.23499999999999999</v>
      </c>
      <c r="BK108" s="152"/>
      <c r="BL108" s="152">
        <f t="shared" ca="1" si="45"/>
        <v>1.954</v>
      </c>
      <c r="BM108" s="152">
        <f t="shared" ca="1" si="46"/>
        <v>0.249</v>
      </c>
      <c r="BN108" s="89"/>
      <c r="BO108" s="89"/>
      <c r="BP108" s="89"/>
      <c r="BQ108" s="89"/>
      <c r="BR108" s="89"/>
      <c r="BS108" s="89"/>
      <c r="BT108" s="89"/>
      <c r="BU108" s="89"/>
      <c r="BV108" s="89"/>
      <c r="BW108" s="229" t="s">
        <v>402</v>
      </c>
      <c r="BX108" s="153">
        <f t="shared" ca="1" si="47"/>
        <v>4.2080000000000002</v>
      </c>
      <c r="BY108" s="153">
        <f t="shared" ca="1" si="48"/>
        <v>0.53700000000000003</v>
      </c>
      <c r="BZ108" s="220"/>
      <c r="CA108" s="153">
        <f t="shared" ca="1" si="49"/>
        <v>4.0540000000000003</v>
      </c>
      <c r="CB108" s="153">
        <f t="shared" ca="1" si="50"/>
        <v>0.51800000000000002</v>
      </c>
      <c r="CC108" s="153"/>
      <c r="CD108" s="153">
        <f t="shared" ca="1" si="51"/>
        <v>4.0519999999999996</v>
      </c>
      <c r="CE108" s="153">
        <f t="shared" ca="1" si="52"/>
        <v>0.51800000000000002</v>
      </c>
      <c r="CF108" s="153"/>
      <c r="CG108" s="153">
        <f t="shared" ca="1" si="53"/>
        <v>4.0519999999999996</v>
      </c>
      <c r="CH108" s="153">
        <f t="shared" ca="1" si="54"/>
        <v>0.51800000000000002</v>
      </c>
    </row>
    <row r="109" spans="1:86" x14ac:dyDescent="0.2">
      <c r="A109" s="233">
        <v>25</v>
      </c>
      <c r="B109" s="233" t="s">
        <v>121</v>
      </c>
      <c r="C109" s="233" t="s">
        <v>122</v>
      </c>
      <c r="D109" s="233">
        <v>31</v>
      </c>
      <c r="E109" s="233">
        <v>1.1000000000000001</v>
      </c>
      <c r="F109" s="233" t="s">
        <v>33</v>
      </c>
      <c r="G109" s="233" t="s">
        <v>386</v>
      </c>
      <c r="H109" s="233" t="s">
        <v>426</v>
      </c>
      <c r="I109" s="233"/>
      <c r="J109" s="92"/>
      <c r="K109" s="92"/>
      <c r="L109" s="97"/>
      <c r="M109" s="303">
        <v>0.25</v>
      </c>
      <c r="N109" s="264">
        <f t="shared" ca="1" si="59"/>
        <v>0.84332504850833345</v>
      </c>
      <c r="O109" s="264">
        <f t="shared" ca="1" si="59"/>
        <v>2.5299751455241668</v>
      </c>
      <c r="P109" s="208"/>
      <c r="Q109" s="208"/>
      <c r="R109" s="264">
        <f t="shared" ca="1" si="55"/>
        <v>0.76263748891916661</v>
      </c>
      <c r="S109" s="264">
        <f t="shared" ca="1" si="55"/>
        <v>2.287912466756667</v>
      </c>
      <c r="T109" s="94"/>
      <c r="U109" s="208"/>
      <c r="V109" s="264">
        <f t="shared" ca="1" si="56"/>
        <v>0.76263748891916661</v>
      </c>
      <c r="W109" s="264">
        <f t="shared" ca="1" si="56"/>
        <v>2.287912466756667</v>
      </c>
      <c r="X109" s="94"/>
      <c r="Y109" s="94"/>
      <c r="Z109" s="264">
        <f t="shared" ca="1" si="57"/>
        <v>0.76263748891916661</v>
      </c>
      <c r="AA109" s="264">
        <f t="shared" ca="1" si="57"/>
        <v>2.287912466756667</v>
      </c>
      <c r="AB109" s="97"/>
      <c r="AC109" s="95">
        <f t="shared" si="58"/>
        <v>25</v>
      </c>
      <c r="AD109" s="207" t="str">
        <f t="shared" si="34"/>
        <v>NO</v>
      </c>
      <c r="AE109" s="96">
        <v>1.702</v>
      </c>
      <c r="AF109" s="96">
        <v>0.16800000000000001</v>
      </c>
      <c r="AG109" s="97"/>
      <c r="AH109" s="209">
        <f t="shared" ca="1" si="35"/>
        <v>1.641</v>
      </c>
      <c r="AI109" s="209">
        <f t="shared" ca="1" si="35"/>
        <v>0.20899999999999999</v>
      </c>
      <c r="AJ109" s="97"/>
      <c r="AK109" s="209">
        <f t="shared" ca="1" si="36"/>
        <v>1.7390000000000001</v>
      </c>
      <c r="AL109" s="209">
        <f t="shared" ca="1" si="36"/>
        <v>0.222</v>
      </c>
      <c r="AM109" s="103"/>
      <c r="AN109" s="209">
        <f t="shared" ca="1" si="37"/>
        <v>1.843</v>
      </c>
      <c r="AO109" s="209">
        <f t="shared" ca="1" si="37"/>
        <v>0.23499999999999999</v>
      </c>
      <c r="AP109" s="103"/>
      <c r="AQ109" s="209">
        <f t="shared" ca="1" si="38"/>
        <v>1.954</v>
      </c>
      <c r="AR109" s="209">
        <f t="shared" ca="1" si="38"/>
        <v>0.249</v>
      </c>
      <c r="AS109" s="89"/>
      <c r="AT109" s="89"/>
      <c r="AU109" s="89"/>
      <c r="AV109" s="89"/>
      <c r="AW109" s="89"/>
      <c r="AX109" s="89"/>
      <c r="AY109" s="89"/>
      <c r="AZ109" s="89"/>
      <c r="BA109" s="89"/>
      <c r="BB109" s="151" t="s">
        <v>115</v>
      </c>
      <c r="BC109" s="152">
        <f t="shared" ca="1" si="39"/>
        <v>1.641</v>
      </c>
      <c r="BD109" s="152">
        <f t="shared" ca="1" si="40"/>
        <v>0.20899999999999999</v>
      </c>
      <c r="BE109" s="152"/>
      <c r="BF109" s="152">
        <f t="shared" ca="1" si="41"/>
        <v>1.7390000000000001</v>
      </c>
      <c r="BG109" s="152">
        <f t="shared" ca="1" si="42"/>
        <v>0.222</v>
      </c>
      <c r="BH109" s="152"/>
      <c r="BI109" s="152">
        <f t="shared" ca="1" si="43"/>
        <v>1.843</v>
      </c>
      <c r="BJ109" s="152">
        <f t="shared" ca="1" si="44"/>
        <v>0.23499999999999999</v>
      </c>
      <c r="BK109" s="152"/>
      <c r="BL109" s="152">
        <f t="shared" ca="1" si="45"/>
        <v>1.954</v>
      </c>
      <c r="BM109" s="152">
        <f t="shared" ca="1" si="46"/>
        <v>0.249</v>
      </c>
      <c r="BN109" s="89"/>
      <c r="BO109" s="89"/>
      <c r="BP109" s="89"/>
      <c r="BQ109" s="89"/>
      <c r="BR109" s="89"/>
      <c r="BS109" s="89"/>
      <c r="BT109" s="89"/>
      <c r="BU109" s="89"/>
      <c r="BV109" s="89"/>
      <c r="BW109" s="229" t="s">
        <v>115</v>
      </c>
      <c r="BX109" s="153">
        <f t="shared" ca="1" si="47"/>
        <v>5.2729999999999997</v>
      </c>
      <c r="BY109" s="153">
        <f t="shared" ca="1" si="48"/>
        <v>0.67300000000000004</v>
      </c>
      <c r="BZ109" s="220"/>
      <c r="CA109" s="153">
        <f t="shared" ca="1" si="49"/>
        <v>4.7649999999999997</v>
      </c>
      <c r="CB109" s="153">
        <f t="shared" ca="1" si="50"/>
        <v>0.60899999999999999</v>
      </c>
      <c r="CC109" s="153"/>
      <c r="CD109" s="153">
        <f t="shared" ca="1" si="51"/>
        <v>4.7629999999999999</v>
      </c>
      <c r="CE109" s="153">
        <f t="shared" ca="1" si="52"/>
        <v>0.60899999999999999</v>
      </c>
      <c r="CF109" s="153"/>
      <c r="CG109" s="153">
        <f t="shared" ca="1" si="53"/>
        <v>4.7629999999999999</v>
      </c>
      <c r="CH109" s="153">
        <f t="shared" ca="1" si="54"/>
        <v>0.60899999999999999</v>
      </c>
    </row>
    <row r="110" spans="1:86" x14ac:dyDescent="0.2">
      <c r="A110" s="233">
        <v>26</v>
      </c>
      <c r="B110" s="233" t="s">
        <v>123</v>
      </c>
      <c r="C110" s="233" t="s">
        <v>124</v>
      </c>
      <c r="D110" s="233">
        <v>32</v>
      </c>
      <c r="E110" s="233">
        <v>1.1000000000000001</v>
      </c>
      <c r="F110" s="233" t="s">
        <v>33</v>
      </c>
      <c r="G110" s="233" t="s">
        <v>389</v>
      </c>
      <c r="H110" s="233" t="s">
        <v>426</v>
      </c>
      <c r="I110" s="233"/>
      <c r="J110" s="92"/>
      <c r="K110" s="92"/>
      <c r="L110" s="97"/>
      <c r="M110" s="303">
        <v>0.15</v>
      </c>
      <c r="N110" s="264">
        <f t="shared" ca="1" si="59"/>
        <v>0.65672525359565215</v>
      </c>
      <c r="O110" s="264">
        <f t="shared" ca="1" si="59"/>
        <v>1.3134505071913043</v>
      </c>
      <c r="P110" s="208"/>
      <c r="Q110" s="208"/>
      <c r="R110" s="264">
        <f t="shared" ca="1" si="55"/>
        <v>0.62732076104347834</v>
      </c>
      <c r="S110" s="264">
        <f t="shared" ca="1" si="55"/>
        <v>1.2546415220860869</v>
      </c>
      <c r="T110" s="94"/>
      <c r="U110" s="208"/>
      <c r="V110" s="264">
        <f t="shared" ca="1" si="56"/>
        <v>0.62732076104347834</v>
      </c>
      <c r="W110" s="264">
        <f t="shared" ca="1" si="56"/>
        <v>1.2546415220860869</v>
      </c>
      <c r="X110" s="94"/>
      <c r="Y110" s="94"/>
      <c r="Z110" s="264">
        <f t="shared" ca="1" si="57"/>
        <v>0.62732076104347834</v>
      </c>
      <c r="AA110" s="264">
        <f t="shared" ca="1" si="57"/>
        <v>1.2546415220860869</v>
      </c>
      <c r="AB110" s="97"/>
      <c r="AC110" s="95">
        <f t="shared" si="58"/>
        <v>26</v>
      </c>
      <c r="AD110" s="207" t="str">
        <f t="shared" si="34"/>
        <v>NZ</v>
      </c>
      <c r="AE110" s="96">
        <v>1.702</v>
      </c>
      <c r="AF110" s="96">
        <v>0.16800000000000001</v>
      </c>
      <c r="AG110" s="97"/>
      <c r="AH110" s="209">
        <f t="shared" ca="1" si="35"/>
        <v>1.641</v>
      </c>
      <c r="AI110" s="209">
        <f t="shared" ca="1" si="35"/>
        <v>0.20899999999999999</v>
      </c>
      <c r="AJ110" s="97"/>
      <c r="AK110" s="209">
        <f t="shared" ca="1" si="36"/>
        <v>1.7390000000000001</v>
      </c>
      <c r="AL110" s="209">
        <f t="shared" ca="1" si="36"/>
        <v>0.222</v>
      </c>
      <c r="AM110" s="103"/>
      <c r="AN110" s="209">
        <f t="shared" ca="1" si="37"/>
        <v>1.843</v>
      </c>
      <c r="AO110" s="209">
        <f t="shared" ca="1" si="37"/>
        <v>0.23499999999999999</v>
      </c>
      <c r="AP110" s="103"/>
      <c r="AQ110" s="209">
        <f t="shared" ca="1" si="38"/>
        <v>1.954</v>
      </c>
      <c r="AR110" s="209">
        <f t="shared" ca="1" si="38"/>
        <v>0.249</v>
      </c>
      <c r="AS110" s="89"/>
      <c r="AT110" s="89"/>
      <c r="AU110" s="89"/>
      <c r="AV110" s="89"/>
      <c r="AW110" s="89"/>
      <c r="AX110" s="89"/>
      <c r="AY110" s="89"/>
      <c r="AZ110" s="89"/>
      <c r="BA110" s="89"/>
      <c r="BB110" s="151" t="s">
        <v>119</v>
      </c>
      <c r="BC110" s="152">
        <f t="shared" ca="1" si="39"/>
        <v>1.641</v>
      </c>
      <c r="BD110" s="152">
        <f t="shared" ca="1" si="40"/>
        <v>0.20899999999999999</v>
      </c>
      <c r="BE110" s="152"/>
      <c r="BF110" s="152">
        <f t="shared" ca="1" si="41"/>
        <v>1.7390000000000001</v>
      </c>
      <c r="BG110" s="152">
        <f t="shared" ca="1" si="42"/>
        <v>0.222</v>
      </c>
      <c r="BH110" s="152"/>
      <c r="BI110" s="152">
        <f t="shared" ca="1" si="43"/>
        <v>1.843</v>
      </c>
      <c r="BJ110" s="152">
        <f t="shared" ca="1" si="44"/>
        <v>0.23499999999999999</v>
      </c>
      <c r="BK110" s="152"/>
      <c r="BL110" s="152">
        <f t="shared" ca="1" si="45"/>
        <v>1.954</v>
      </c>
      <c r="BM110" s="152">
        <f t="shared" ca="1" si="46"/>
        <v>0.249</v>
      </c>
      <c r="BN110" s="89"/>
      <c r="BO110" s="89"/>
      <c r="BP110" s="89"/>
      <c r="BQ110" s="89"/>
      <c r="BR110" s="89"/>
      <c r="BS110" s="89"/>
      <c r="BT110" s="89"/>
      <c r="BU110" s="89"/>
      <c r="BV110" s="89"/>
      <c r="BW110" s="229" t="s">
        <v>119</v>
      </c>
      <c r="BX110" s="153">
        <f t="shared" ca="1" si="47"/>
        <v>3.1509999999999998</v>
      </c>
      <c r="BY110" s="153">
        <f t="shared" ca="1" si="48"/>
        <v>0.40200000000000002</v>
      </c>
      <c r="BZ110" s="220"/>
      <c r="CA110" s="153">
        <f t="shared" ca="1" si="49"/>
        <v>3.0070000000000001</v>
      </c>
      <c r="CB110" s="153">
        <f t="shared" ca="1" si="50"/>
        <v>0.38400000000000001</v>
      </c>
      <c r="CC110" s="153"/>
      <c r="CD110" s="153">
        <f t="shared" ca="1" si="51"/>
        <v>3.0059999999999998</v>
      </c>
      <c r="CE110" s="153">
        <f t="shared" ca="1" si="52"/>
        <v>0.38400000000000001</v>
      </c>
      <c r="CF110" s="153"/>
      <c r="CG110" s="153">
        <f t="shared" ca="1" si="53"/>
        <v>3.0059999999999998</v>
      </c>
      <c r="CH110" s="153">
        <f t="shared" ca="1" si="54"/>
        <v>0.38400000000000001</v>
      </c>
    </row>
    <row r="111" spans="1:86" x14ac:dyDescent="0.2">
      <c r="A111" s="233">
        <v>27</v>
      </c>
      <c r="B111" s="233" t="s">
        <v>125</v>
      </c>
      <c r="C111" s="233" t="s">
        <v>126</v>
      </c>
      <c r="D111" s="233">
        <v>33</v>
      </c>
      <c r="E111" s="233">
        <v>1.1000000000000001</v>
      </c>
      <c r="F111" s="233" t="s">
        <v>33</v>
      </c>
      <c r="G111" s="233" t="s">
        <v>389</v>
      </c>
      <c r="H111" s="233" t="s">
        <v>426</v>
      </c>
      <c r="I111" s="233"/>
      <c r="J111" s="92"/>
      <c r="K111" s="92"/>
      <c r="L111" s="97"/>
      <c r="M111" s="303">
        <v>0</v>
      </c>
      <c r="N111" s="264">
        <f t="shared" ca="1" si="59"/>
        <v>0.43316712691300002</v>
      </c>
      <c r="O111" s="264">
        <f t="shared" ca="1" si="59"/>
        <v>1.804863028805</v>
      </c>
      <c r="P111" s="208"/>
      <c r="Q111" s="208"/>
      <c r="R111" s="264">
        <f t="shared" ca="1" si="55"/>
        <v>0.45049381198999999</v>
      </c>
      <c r="S111" s="264">
        <f t="shared" ca="1" si="55"/>
        <v>1.8770575499569999</v>
      </c>
      <c r="T111" s="94"/>
      <c r="U111" s="208"/>
      <c r="V111" s="264">
        <f t="shared" ca="1" si="56"/>
        <v>0.45049381198999999</v>
      </c>
      <c r="W111" s="264">
        <f t="shared" ca="1" si="56"/>
        <v>1.8770575499569999</v>
      </c>
      <c r="X111" s="94"/>
      <c r="Y111" s="94"/>
      <c r="Z111" s="264">
        <f t="shared" ca="1" si="57"/>
        <v>0.45049381198999999</v>
      </c>
      <c r="AA111" s="264">
        <f t="shared" ca="1" si="57"/>
        <v>1.8770575499569999</v>
      </c>
      <c r="AB111" s="97"/>
      <c r="AC111" s="95">
        <f t="shared" si="58"/>
        <v>27</v>
      </c>
      <c r="AD111" s="207" t="str">
        <f t="shared" si="34"/>
        <v>PF</v>
      </c>
      <c r="AE111" s="96">
        <v>1.702</v>
      </c>
      <c r="AF111" s="96">
        <v>0.16800000000000001</v>
      </c>
      <c r="AG111" s="97"/>
      <c r="AH111" s="209">
        <f t="shared" ca="1" si="35"/>
        <v>1.641</v>
      </c>
      <c r="AI111" s="209">
        <f t="shared" ca="1" si="35"/>
        <v>0.20899999999999999</v>
      </c>
      <c r="AJ111" s="97"/>
      <c r="AK111" s="209">
        <f t="shared" ca="1" si="36"/>
        <v>1.7390000000000001</v>
      </c>
      <c r="AL111" s="209">
        <f t="shared" ca="1" si="36"/>
        <v>0.222</v>
      </c>
      <c r="AM111" s="103"/>
      <c r="AN111" s="209">
        <f t="shared" ca="1" si="37"/>
        <v>1.843</v>
      </c>
      <c r="AO111" s="209">
        <f t="shared" ca="1" si="37"/>
        <v>0.23499999999999999</v>
      </c>
      <c r="AP111" s="103"/>
      <c r="AQ111" s="209">
        <f t="shared" ca="1" si="38"/>
        <v>1.954</v>
      </c>
      <c r="AR111" s="209">
        <f t="shared" ca="1" si="38"/>
        <v>0.249</v>
      </c>
      <c r="AS111" s="89"/>
      <c r="AT111" s="89"/>
      <c r="AU111" s="89"/>
      <c r="AV111" s="89"/>
      <c r="AW111" s="89"/>
      <c r="AX111" s="89"/>
      <c r="AY111" s="89"/>
      <c r="AZ111" s="89"/>
      <c r="BA111" s="89"/>
      <c r="BB111" s="151" t="s">
        <v>117</v>
      </c>
      <c r="BC111" s="152">
        <f t="shared" ca="1" si="39"/>
        <v>1.641</v>
      </c>
      <c r="BD111" s="152">
        <f t="shared" ca="1" si="40"/>
        <v>0.20899999999999999</v>
      </c>
      <c r="BE111" s="152"/>
      <c r="BF111" s="152">
        <f t="shared" ca="1" si="41"/>
        <v>1.7390000000000001</v>
      </c>
      <c r="BG111" s="152">
        <f t="shared" ca="1" si="42"/>
        <v>0.222</v>
      </c>
      <c r="BH111" s="152"/>
      <c r="BI111" s="152">
        <f t="shared" ca="1" si="43"/>
        <v>1.843</v>
      </c>
      <c r="BJ111" s="152">
        <f t="shared" ca="1" si="44"/>
        <v>0.23499999999999999</v>
      </c>
      <c r="BK111" s="152"/>
      <c r="BL111" s="152">
        <f t="shared" ca="1" si="45"/>
        <v>1.954</v>
      </c>
      <c r="BM111" s="152">
        <f t="shared" ca="1" si="46"/>
        <v>0.249</v>
      </c>
      <c r="BN111" s="89"/>
      <c r="BO111" s="89"/>
      <c r="BP111" s="89"/>
      <c r="BQ111" s="89"/>
      <c r="BR111" s="89"/>
      <c r="BS111" s="89"/>
      <c r="BT111" s="89"/>
      <c r="BU111" s="89"/>
      <c r="BV111" s="89"/>
      <c r="BW111" s="229" t="s">
        <v>117</v>
      </c>
      <c r="BX111" s="153">
        <f t="shared" ca="1" si="47"/>
        <v>3.444</v>
      </c>
      <c r="BY111" s="153">
        <f t="shared" ca="1" si="48"/>
        <v>0.439</v>
      </c>
      <c r="BZ111" s="220"/>
      <c r="CA111" s="153">
        <f t="shared" ca="1" si="49"/>
        <v>3.5790000000000002</v>
      </c>
      <c r="CB111" s="153">
        <f t="shared" ca="1" si="50"/>
        <v>0.45700000000000002</v>
      </c>
      <c r="CC111" s="153"/>
      <c r="CD111" s="153">
        <f t="shared" ca="1" si="51"/>
        <v>3.577</v>
      </c>
      <c r="CE111" s="153">
        <f t="shared" ca="1" si="52"/>
        <v>0.45700000000000002</v>
      </c>
      <c r="CF111" s="153"/>
      <c r="CG111" s="153">
        <f t="shared" ca="1" si="53"/>
        <v>3.577</v>
      </c>
      <c r="CH111" s="153">
        <f t="shared" ca="1" si="54"/>
        <v>0.45700000000000002</v>
      </c>
    </row>
    <row r="112" spans="1:86" x14ac:dyDescent="0.2">
      <c r="A112" s="233">
        <v>28</v>
      </c>
      <c r="B112" s="233" t="s">
        <v>127</v>
      </c>
      <c r="C112" s="233" t="s">
        <v>128</v>
      </c>
      <c r="D112" s="233">
        <v>35</v>
      </c>
      <c r="E112" s="233">
        <v>1.1000000000000001</v>
      </c>
      <c r="F112" s="233" t="s">
        <v>33</v>
      </c>
      <c r="G112" s="233" t="s">
        <v>386</v>
      </c>
      <c r="H112" s="233" t="s">
        <v>426</v>
      </c>
      <c r="I112" s="233"/>
      <c r="J112" s="92"/>
      <c r="K112" s="92"/>
      <c r="L112" s="97"/>
      <c r="M112" s="303">
        <v>0</v>
      </c>
      <c r="N112" s="264">
        <f t="shared" ca="1" si="59"/>
        <v>0.42650470861200002</v>
      </c>
      <c r="O112" s="264">
        <f t="shared" ca="1" si="59"/>
        <v>1.7486693053090001</v>
      </c>
      <c r="P112" s="208"/>
      <c r="Q112" s="208"/>
      <c r="R112" s="264">
        <f t="shared" ca="1" si="55"/>
        <v>0.41122526716399999</v>
      </c>
      <c r="S112" s="264">
        <f t="shared" ca="1" si="55"/>
        <v>1.6860235953710001</v>
      </c>
      <c r="T112" s="94"/>
      <c r="U112" s="208"/>
      <c r="V112" s="264">
        <f t="shared" ca="1" si="56"/>
        <v>0.41122526716399999</v>
      </c>
      <c r="W112" s="264">
        <f t="shared" ca="1" si="56"/>
        <v>1.6860235953710001</v>
      </c>
      <c r="X112" s="94"/>
      <c r="Y112" s="94"/>
      <c r="Z112" s="264">
        <f t="shared" ca="1" si="57"/>
        <v>0.41122526716399999</v>
      </c>
      <c r="AA112" s="264">
        <f t="shared" ca="1" si="57"/>
        <v>1.6860235953710001</v>
      </c>
      <c r="AB112" s="97"/>
      <c r="AC112" s="95">
        <f t="shared" si="58"/>
        <v>28</v>
      </c>
      <c r="AD112" s="207" t="str">
        <f t="shared" si="34"/>
        <v>PT</v>
      </c>
      <c r="AE112" s="96">
        <v>1.702</v>
      </c>
      <c r="AF112" s="96">
        <v>0.16800000000000001</v>
      </c>
      <c r="AG112" s="97"/>
      <c r="AH112" s="209">
        <f t="shared" ca="1" si="35"/>
        <v>1.641</v>
      </c>
      <c r="AI112" s="209">
        <f t="shared" ca="1" si="35"/>
        <v>0.20899999999999999</v>
      </c>
      <c r="AJ112" s="97"/>
      <c r="AK112" s="209">
        <f t="shared" ca="1" si="36"/>
        <v>1.7390000000000001</v>
      </c>
      <c r="AL112" s="209">
        <f t="shared" ca="1" si="36"/>
        <v>0.222</v>
      </c>
      <c r="AM112" s="103"/>
      <c r="AN112" s="209">
        <f t="shared" ca="1" si="37"/>
        <v>1.843</v>
      </c>
      <c r="AO112" s="209">
        <f t="shared" ca="1" si="37"/>
        <v>0.23499999999999999</v>
      </c>
      <c r="AP112" s="103"/>
      <c r="AQ112" s="209">
        <f t="shared" ca="1" si="38"/>
        <v>1.954</v>
      </c>
      <c r="AR112" s="209">
        <f t="shared" ca="1" si="38"/>
        <v>0.249</v>
      </c>
      <c r="AS112" s="89"/>
      <c r="AT112" s="89"/>
      <c r="AU112" s="89"/>
      <c r="AV112" s="89"/>
      <c r="AW112" s="89"/>
      <c r="AX112" s="89"/>
      <c r="AY112" s="89"/>
      <c r="AZ112" s="89"/>
      <c r="BA112" s="89"/>
      <c r="BB112" s="151" t="s">
        <v>123</v>
      </c>
      <c r="BC112" s="152">
        <f t="shared" ca="1" si="39"/>
        <v>1.641</v>
      </c>
      <c r="BD112" s="152">
        <f t="shared" ca="1" si="40"/>
        <v>0.20899999999999999</v>
      </c>
      <c r="BE112" s="152"/>
      <c r="BF112" s="152">
        <f t="shared" ca="1" si="41"/>
        <v>1.7390000000000001</v>
      </c>
      <c r="BG112" s="152">
        <f t="shared" ca="1" si="42"/>
        <v>0.222</v>
      </c>
      <c r="BH112" s="152"/>
      <c r="BI112" s="152">
        <f t="shared" ca="1" si="43"/>
        <v>1.843</v>
      </c>
      <c r="BJ112" s="152">
        <f t="shared" ca="1" si="44"/>
        <v>0.23499999999999999</v>
      </c>
      <c r="BK112" s="152"/>
      <c r="BL112" s="152">
        <f t="shared" ca="1" si="45"/>
        <v>1.954</v>
      </c>
      <c r="BM112" s="152">
        <f t="shared" ca="1" si="46"/>
        <v>0.249</v>
      </c>
      <c r="BN112" s="89"/>
      <c r="BO112" s="89"/>
      <c r="BP112" s="89"/>
      <c r="BQ112" s="89"/>
      <c r="BR112" s="89"/>
      <c r="BS112" s="89"/>
      <c r="BT112" s="89"/>
      <c r="BU112" s="89"/>
      <c r="BV112" s="89"/>
      <c r="BW112" s="229" t="s">
        <v>123</v>
      </c>
      <c r="BX112" s="153">
        <f t="shared" ca="1" si="47"/>
        <v>3.3490000000000002</v>
      </c>
      <c r="BY112" s="153">
        <f t="shared" ca="1" si="48"/>
        <v>0.42699999999999999</v>
      </c>
      <c r="BZ112" s="220"/>
      <c r="CA112" s="153">
        <f t="shared" ca="1" si="49"/>
        <v>3.2269999999999999</v>
      </c>
      <c r="CB112" s="153">
        <f t="shared" ca="1" si="50"/>
        <v>0.41199999999999998</v>
      </c>
      <c r="CC112" s="153"/>
      <c r="CD112" s="153">
        <f t="shared" ca="1" si="51"/>
        <v>3.226</v>
      </c>
      <c r="CE112" s="153">
        <f t="shared" ca="1" si="52"/>
        <v>0.41199999999999998</v>
      </c>
      <c r="CF112" s="153"/>
      <c r="CG112" s="153">
        <f t="shared" ca="1" si="53"/>
        <v>3.226</v>
      </c>
      <c r="CH112" s="153">
        <f t="shared" ca="1" si="54"/>
        <v>0.41199999999999998</v>
      </c>
    </row>
    <row r="113" spans="1:86" x14ac:dyDescent="0.2">
      <c r="A113" s="233">
        <v>29</v>
      </c>
      <c r="B113" s="233" t="s">
        <v>129</v>
      </c>
      <c r="C113" s="233" t="s">
        <v>130</v>
      </c>
      <c r="D113" s="233">
        <v>36</v>
      </c>
      <c r="E113" s="233">
        <v>1.1000000000000001</v>
      </c>
      <c r="F113" s="233" t="s">
        <v>33</v>
      </c>
      <c r="G113" s="233" t="s">
        <v>386</v>
      </c>
      <c r="H113" s="233" t="s">
        <v>426</v>
      </c>
      <c r="I113" s="233"/>
      <c r="J113" s="92"/>
      <c r="K113" s="92"/>
      <c r="L113" s="97"/>
      <c r="M113" s="303">
        <v>0.25</v>
      </c>
      <c r="N113" s="264">
        <f t="shared" ca="1" si="59"/>
        <v>0.5153690410456</v>
      </c>
      <c r="O113" s="264">
        <f t="shared" ca="1" si="59"/>
        <v>2.0614761641815997</v>
      </c>
      <c r="P113" s="208"/>
      <c r="Q113" s="208"/>
      <c r="R113" s="264">
        <f t="shared" ca="1" si="55"/>
        <v>0.49329634171279996</v>
      </c>
      <c r="S113" s="264">
        <f t="shared" ca="1" si="55"/>
        <v>1.9731853668519999</v>
      </c>
      <c r="T113" s="94"/>
      <c r="U113" s="208"/>
      <c r="V113" s="264">
        <f t="shared" ca="1" si="56"/>
        <v>0.49329634171279996</v>
      </c>
      <c r="W113" s="264">
        <f t="shared" ca="1" si="56"/>
        <v>1.9731853668519999</v>
      </c>
      <c r="X113" s="94"/>
      <c r="Y113" s="94"/>
      <c r="Z113" s="264">
        <f t="shared" ca="1" si="57"/>
        <v>0.49329634171279996</v>
      </c>
      <c r="AA113" s="264">
        <f t="shared" ca="1" si="57"/>
        <v>1.9731853668519999</v>
      </c>
      <c r="AB113" s="97"/>
      <c r="AC113" s="95">
        <f t="shared" si="58"/>
        <v>29</v>
      </c>
      <c r="AD113" s="207" t="str">
        <f t="shared" si="34"/>
        <v>SE</v>
      </c>
      <c r="AE113" s="96">
        <v>1.702</v>
      </c>
      <c r="AF113" s="96">
        <v>0.16800000000000001</v>
      </c>
      <c r="AG113" s="97"/>
      <c r="AH113" s="209">
        <f t="shared" ca="1" si="35"/>
        <v>1.641</v>
      </c>
      <c r="AI113" s="209">
        <f t="shared" ca="1" si="35"/>
        <v>0.20899999999999999</v>
      </c>
      <c r="AJ113" s="97"/>
      <c r="AK113" s="209">
        <f t="shared" ca="1" si="36"/>
        <v>1.7390000000000001</v>
      </c>
      <c r="AL113" s="209">
        <f t="shared" ca="1" si="36"/>
        <v>0.222</v>
      </c>
      <c r="AM113" s="103"/>
      <c r="AN113" s="209">
        <f t="shared" ca="1" si="37"/>
        <v>1.843</v>
      </c>
      <c r="AO113" s="209">
        <f t="shared" ca="1" si="37"/>
        <v>0.23499999999999999</v>
      </c>
      <c r="AP113" s="103"/>
      <c r="AQ113" s="209">
        <f t="shared" ca="1" si="38"/>
        <v>1.954</v>
      </c>
      <c r="AR113" s="209">
        <f t="shared" ca="1" si="38"/>
        <v>0.249</v>
      </c>
      <c r="AS113" s="89"/>
      <c r="AT113" s="89"/>
      <c r="AU113" s="89"/>
      <c r="AV113" s="89"/>
      <c r="AW113" s="89"/>
      <c r="AX113" s="89"/>
      <c r="AY113" s="89"/>
      <c r="AZ113" s="89"/>
      <c r="BA113" s="89"/>
      <c r="BB113" s="151" t="s">
        <v>403</v>
      </c>
      <c r="BC113" s="152">
        <f t="shared" ca="1" si="39"/>
        <v>1.641</v>
      </c>
      <c r="BD113" s="152">
        <f t="shared" ca="1" si="40"/>
        <v>0.20899999999999999</v>
      </c>
      <c r="BE113" s="152"/>
      <c r="BF113" s="152">
        <f t="shared" ca="1" si="41"/>
        <v>1.7390000000000001</v>
      </c>
      <c r="BG113" s="152">
        <f t="shared" ca="1" si="42"/>
        <v>0.222</v>
      </c>
      <c r="BH113" s="152"/>
      <c r="BI113" s="152">
        <f t="shared" ca="1" si="43"/>
        <v>1.843</v>
      </c>
      <c r="BJ113" s="152">
        <f t="shared" ca="1" si="44"/>
        <v>0.23499999999999999</v>
      </c>
      <c r="BK113" s="152"/>
      <c r="BL113" s="152">
        <f t="shared" ca="1" si="45"/>
        <v>1.954</v>
      </c>
      <c r="BM113" s="152">
        <f t="shared" ca="1" si="46"/>
        <v>0.249</v>
      </c>
      <c r="BN113" s="89"/>
      <c r="BO113" s="89"/>
      <c r="BP113" s="89"/>
      <c r="BQ113" s="89"/>
      <c r="BR113" s="89"/>
      <c r="BS113" s="89"/>
      <c r="BT113" s="89"/>
      <c r="BU113" s="89"/>
      <c r="BV113" s="89"/>
      <c r="BW113" s="229" t="s">
        <v>403</v>
      </c>
      <c r="BX113" s="153">
        <f t="shared" ca="1" si="47"/>
        <v>3.972</v>
      </c>
      <c r="BY113" s="153">
        <f t="shared" ca="1" si="48"/>
        <v>0.50700000000000001</v>
      </c>
      <c r="BZ113" s="220"/>
      <c r="CA113" s="153">
        <f t="shared" ca="1" si="49"/>
        <v>3.7989999999999999</v>
      </c>
      <c r="CB113" s="153">
        <f t="shared" ca="1" si="50"/>
        <v>0.48499999999999999</v>
      </c>
      <c r="CC113" s="153"/>
      <c r="CD113" s="153">
        <f t="shared" ca="1" si="51"/>
        <v>3.798</v>
      </c>
      <c r="CE113" s="153">
        <f t="shared" ca="1" si="52"/>
        <v>0.48499999999999999</v>
      </c>
      <c r="CF113" s="153"/>
      <c r="CG113" s="153">
        <f t="shared" ca="1" si="53"/>
        <v>3.798</v>
      </c>
      <c r="CH113" s="153">
        <f t="shared" ca="1" si="54"/>
        <v>0.48499999999999999</v>
      </c>
    </row>
    <row r="114" spans="1:86" x14ac:dyDescent="0.2">
      <c r="A114" s="233">
        <v>30</v>
      </c>
      <c r="B114" s="233" t="s">
        <v>408</v>
      </c>
      <c r="C114" s="233" t="s">
        <v>466</v>
      </c>
      <c r="D114" s="233">
        <v>37</v>
      </c>
      <c r="E114" s="233">
        <v>1.1000000000000001</v>
      </c>
      <c r="F114" s="233" t="s">
        <v>33</v>
      </c>
      <c r="G114" s="233" t="s">
        <v>386</v>
      </c>
      <c r="H114" s="233" t="s">
        <v>426</v>
      </c>
      <c r="I114" s="233"/>
      <c r="J114" s="92"/>
      <c r="K114" s="92"/>
      <c r="L114" s="97"/>
      <c r="M114" s="303">
        <v>0</v>
      </c>
      <c r="N114" s="264">
        <f t="shared" ca="1" si="59"/>
        <v>0.59710659205700001</v>
      </c>
      <c r="O114" s="264">
        <f t="shared" ca="1" si="59"/>
        <v>2.2178244847820001</v>
      </c>
      <c r="P114" s="208"/>
      <c r="Q114" s="208"/>
      <c r="R114" s="264">
        <f t="shared" ca="1" si="55"/>
        <v>0.57571537402899997</v>
      </c>
      <c r="S114" s="264">
        <f t="shared" ca="1" si="55"/>
        <v>2.1383713892510001</v>
      </c>
      <c r="T114" s="94"/>
      <c r="U114" s="208"/>
      <c r="V114" s="264">
        <f t="shared" ca="1" si="56"/>
        <v>0.57571537402899997</v>
      </c>
      <c r="W114" s="264">
        <f t="shared" ca="1" si="56"/>
        <v>2.1383713892510001</v>
      </c>
      <c r="X114" s="94"/>
      <c r="Y114" s="94"/>
      <c r="Z114" s="264">
        <f t="shared" ca="1" si="57"/>
        <v>0.57571537402899997</v>
      </c>
      <c r="AA114" s="264">
        <f t="shared" ca="1" si="57"/>
        <v>2.1383713892510001</v>
      </c>
      <c r="AB114" s="97"/>
      <c r="AC114" s="95">
        <f t="shared" si="58"/>
        <v>30</v>
      </c>
      <c r="AD114" s="207" t="str">
        <f t="shared" si="34"/>
        <v>SM</v>
      </c>
      <c r="AE114" s="96">
        <v>1.702</v>
      </c>
      <c r="AF114" s="96">
        <v>0.16800000000000001</v>
      </c>
      <c r="AG114" s="97"/>
      <c r="AH114" s="209">
        <f t="shared" ca="1" si="35"/>
        <v>1.641</v>
      </c>
      <c r="AI114" s="209">
        <f t="shared" ca="1" si="35"/>
        <v>0.20899999999999999</v>
      </c>
      <c r="AJ114" s="97"/>
      <c r="AK114" s="209">
        <f t="shared" ca="1" si="36"/>
        <v>1.7390000000000001</v>
      </c>
      <c r="AL114" s="209">
        <f t="shared" ca="1" si="36"/>
        <v>0.222</v>
      </c>
      <c r="AM114" s="103"/>
      <c r="AN114" s="209">
        <f t="shared" ca="1" si="37"/>
        <v>1.843</v>
      </c>
      <c r="AO114" s="209">
        <f t="shared" ca="1" si="37"/>
        <v>0.23499999999999999</v>
      </c>
      <c r="AP114" s="103"/>
      <c r="AQ114" s="209">
        <f t="shared" ca="1" si="38"/>
        <v>1.954</v>
      </c>
      <c r="AR114" s="209">
        <f t="shared" ca="1" si="38"/>
        <v>0.249</v>
      </c>
      <c r="AS114" s="89"/>
      <c r="AT114" s="89"/>
      <c r="AU114" s="89"/>
      <c r="AV114" s="89"/>
      <c r="AW114" s="89"/>
      <c r="AX114" s="89"/>
      <c r="AY114" s="89"/>
      <c r="AZ114" s="89"/>
      <c r="BA114" s="89"/>
      <c r="BB114" s="151" t="s">
        <v>121</v>
      </c>
      <c r="BC114" s="152">
        <f t="shared" ca="1" si="39"/>
        <v>1.641</v>
      </c>
      <c r="BD114" s="152">
        <f t="shared" ca="1" si="40"/>
        <v>0.20899999999999999</v>
      </c>
      <c r="BE114" s="152"/>
      <c r="BF114" s="152">
        <f t="shared" ca="1" si="41"/>
        <v>1.7390000000000001</v>
      </c>
      <c r="BG114" s="152">
        <f t="shared" ca="1" si="42"/>
        <v>0.222</v>
      </c>
      <c r="BH114" s="152"/>
      <c r="BI114" s="152">
        <f t="shared" ca="1" si="43"/>
        <v>1.843</v>
      </c>
      <c r="BJ114" s="152">
        <f t="shared" ca="1" si="44"/>
        <v>0.23499999999999999</v>
      </c>
      <c r="BK114" s="152"/>
      <c r="BL114" s="152">
        <f t="shared" ca="1" si="45"/>
        <v>1.954</v>
      </c>
      <c r="BM114" s="152">
        <f t="shared" ca="1" si="46"/>
        <v>0.249</v>
      </c>
      <c r="BN114" s="89"/>
      <c r="BO114" s="89"/>
      <c r="BP114" s="89"/>
      <c r="BQ114" s="89"/>
      <c r="BR114" s="89"/>
      <c r="BS114" s="89"/>
      <c r="BT114" s="89"/>
      <c r="BU114" s="89"/>
      <c r="BV114" s="89"/>
      <c r="BW114" s="229" t="s">
        <v>121</v>
      </c>
      <c r="BX114" s="153">
        <f t="shared" ca="1" si="47"/>
        <v>4.3540000000000001</v>
      </c>
      <c r="BY114" s="153">
        <f t="shared" ca="1" si="48"/>
        <v>0.55500000000000005</v>
      </c>
      <c r="BZ114" s="220"/>
      <c r="CA114" s="153">
        <f t="shared" ca="1" si="49"/>
        <v>4.1950000000000003</v>
      </c>
      <c r="CB114" s="153">
        <f t="shared" ca="1" si="50"/>
        <v>0.53600000000000003</v>
      </c>
      <c r="CC114" s="153"/>
      <c r="CD114" s="153">
        <f t="shared" ca="1" si="51"/>
        <v>4.1929999999999996</v>
      </c>
      <c r="CE114" s="153">
        <f t="shared" ca="1" si="52"/>
        <v>0.53600000000000003</v>
      </c>
      <c r="CF114" s="153"/>
      <c r="CG114" s="153">
        <f t="shared" ca="1" si="53"/>
        <v>4.1929999999999996</v>
      </c>
      <c r="CH114" s="153">
        <f t="shared" ca="1" si="54"/>
        <v>0.53600000000000003</v>
      </c>
    </row>
    <row r="115" spans="1:86" x14ac:dyDescent="0.2">
      <c r="A115" s="233">
        <v>31</v>
      </c>
      <c r="B115" s="233" t="s">
        <v>131</v>
      </c>
      <c r="C115" s="233" t="s">
        <v>132</v>
      </c>
      <c r="D115" s="233">
        <v>38</v>
      </c>
      <c r="E115" s="233">
        <v>1.1000000000000001</v>
      </c>
      <c r="F115" s="233" t="s">
        <v>33</v>
      </c>
      <c r="G115" s="233" t="s">
        <v>393</v>
      </c>
      <c r="H115" s="233" t="s">
        <v>426</v>
      </c>
      <c r="I115" s="233"/>
      <c r="J115" s="92"/>
      <c r="K115" s="92"/>
      <c r="L115" s="97"/>
      <c r="M115" s="303">
        <v>0</v>
      </c>
      <c r="N115" s="264">
        <f t="shared" ca="1" si="59"/>
        <v>0.33400588940999998</v>
      </c>
      <c r="O115" s="264">
        <f t="shared" ca="1" si="59"/>
        <v>1.383738684698</v>
      </c>
      <c r="P115" s="208"/>
      <c r="Q115" s="208"/>
      <c r="R115" s="264">
        <f t="shared" ca="1" si="55"/>
        <v>0.35089813212400001</v>
      </c>
      <c r="S115" s="264">
        <f t="shared" ca="1" si="55"/>
        <v>1.489526764934</v>
      </c>
      <c r="T115" s="94"/>
      <c r="U115" s="208"/>
      <c r="V115" s="264">
        <f t="shared" ca="1" si="56"/>
        <v>0.35089813212400001</v>
      </c>
      <c r="W115" s="264">
        <f t="shared" ca="1" si="56"/>
        <v>1.489526764934</v>
      </c>
      <c r="X115" s="94"/>
      <c r="Y115" s="94"/>
      <c r="Z115" s="264">
        <f t="shared" ca="1" si="57"/>
        <v>0.35089813212400001</v>
      </c>
      <c r="AA115" s="264">
        <f t="shared" ca="1" si="57"/>
        <v>1.489526764934</v>
      </c>
      <c r="AB115" s="97"/>
      <c r="AC115" s="95">
        <f t="shared" si="58"/>
        <v>31</v>
      </c>
      <c r="AD115" s="207" t="str">
        <f t="shared" si="34"/>
        <v>US</v>
      </c>
      <c r="AE115" s="96">
        <v>1.702</v>
      </c>
      <c r="AF115" s="96">
        <v>0.16800000000000001</v>
      </c>
      <c r="AG115" s="97"/>
      <c r="AH115" s="209">
        <f t="shared" ca="1" si="35"/>
        <v>1.641</v>
      </c>
      <c r="AI115" s="209">
        <f t="shared" ca="1" si="35"/>
        <v>0.20899999999999999</v>
      </c>
      <c r="AJ115" s="97"/>
      <c r="AK115" s="209">
        <f t="shared" ca="1" si="36"/>
        <v>1.7390000000000001</v>
      </c>
      <c r="AL115" s="209">
        <f t="shared" ca="1" si="36"/>
        <v>0.222</v>
      </c>
      <c r="AM115" s="103"/>
      <c r="AN115" s="209">
        <f t="shared" ca="1" si="37"/>
        <v>1.843</v>
      </c>
      <c r="AO115" s="209">
        <f t="shared" ca="1" si="37"/>
        <v>0.23499999999999999</v>
      </c>
      <c r="AP115" s="103"/>
      <c r="AQ115" s="209">
        <f t="shared" ca="1" si="38"/>
        <v>1.954</v>
      </c>
      <c r="AR115" s="209">
        <f t="shared" ca="1" si="38"/>
        <v>0.249</v>
      </c>
      <c r="AS115" s="89"/>
      <c r="AT115" s="89"/>
      <c r="AU115" s="89"/>
      <c r="AV115" s="89"/>
      <c r="AW115" s="89"/>
      <c r="AX115" s="89"/>
      <c r="AY115" s="89"/>
      <c r="AZ115" s="89"/>
      <c r="BA115" s="89"/>
      <c r="BB115" s="151" t="s">
        <v>405</v>
      </c>
      <c r="BC115" s="152">
        <f t="shared" ca="1" si="39"/>
        <v>1.641</v>
      </c>
      <c r="BD115" s="152">
        <f t="shared" ca="1" si="40"/>
        <v>0.20899999999999999</v>
      </c>
      <c r="BE115" s="152"/>
      <c r="BF115" s="152">
        <f t="shared" ca="1" si="41"/>
        <v>1.7390000000000001</v>
      </c>
      <c r="BG115" s="152">
        <f t="shared" ca="1" si="42"/>
        <v>0.222</v>
      </c>
      <c r="BH115" s="152"/>
      <c r="BI115" s="152">
        <f t="shared" ca="1" si="43"/>
        <v>1.843</v>
      </c>
      <c r="BJ115" s="152">
        <f t="shared" ca="1" si="44"/>
        <v>0.23499999999999999</v>
      </c>
      <c r="BK115" s="152"/>
      <c r="BL115" s="152">
        <f t="shared" ca="1" si="45"/>
        <v>1.954</v>
      </c>
      <c r="BM115" s="152">
        <f t="shared" ca="1" si="46"/>
        <v>0.249</v>
      </c>
      <c r="BN115" s="89"/>
      <c r="BO115" s="89"/>
      <c r="BP115" s="89"/>
      <c r="BQ115" s="89"/>
      <c r="BR115" s="89"/>
      <c r="BS115" s="89"/>
      <c r="BT115" s="89"/>
      <c r="BU115" s="89"/>
      <c r="BV115" s="89"/>
      <c r="BW115" s="229" t="s">
        <v>405</v>
      </c>
      <c r="BX115" s="153">
        <f t="shared" ca="1" si="47"/>
        <v>2.6440000000000001</v>
      </c>
      <c r="BY115" s="153">
        <f t="shared" ca="1" si="48"/>
        <v>0.33700000000000002</v>
      </c>
      <c r="BZ115" s="220"/>
      <c r="CA115" s="153">
        <f t="shared" ca="1" si="49"/>
        <v>2.827</v>
      </c>
      <c r="CB115" s="153">
        <f t="shared" ca="1" si="50"/>
        <v>0.36099999999999999</v>
      </c>
      <c r="CC115" s="153"/>
      <c r="CD115" s="153">
        <f t="shared" ca="1" si="51"/>
        <v>2.8260000000000001</v>
      </c>
      <c r="CE115" s="153">
        <f t="shared" ca="1" si="52"/>
        <v>0.36099999999999999</v>
      </c>
      <c r="CF115" s="153"/>
      <c r="CG115" s="153">
        <f t="shared" ca="1" si="53"/>
        <v>2.8260000000000001</v>
      </c>
      <c r="CH115" s="153">
        <f t="shared" ca="1" si="54"/>
        <v>0.36099999999999999</v>
      </c>
    </row>
    <row r="116" spans="1:86" x14ac:dyDescent="0.2">
      <c r="A116" s="233">
        <v>32</v>
      </c>
      <c r="B116" s="233" t="s">
        <v>133</v>
      </c>
      <c r="C116" s="233" t="s">
        <v>134</v>
      </c>
      <c r="D116" s="233">
        <v>39</v>
      </c>
      <c r="E116" s="233">
        <v>1.1000000000000001</v>
      </c>
      <c r="F116" s="233" t="s">
        <v>33</v>
      </c>
      <c r="G116" s="233" t="s">
        <v>386</v>
      </c>
      <c r="H116" s="233" t="s">
        <v>426</v>
      </c>
      <c r="I116" s="233"/>
      <c r="J116" s="92"/>
      <c r="K116" s="92"/>
      <c r="L116" s="97"/>
      <c r="M116" s="303">
        <v>0</v>
      </c>
      <c r="N116" s="264">
        <f t="shared" ca="1" si="59"/>
        <v>0.59710659205700001</v>
      </c>
      <c r="O116" s="264">
        <f t="shared" ca="1" si="59"/>
        <v>2.2178244847820001</v>
      </c>
      <c r="P116" s="208"/>
      <c r="Q116" s="208"/>
      <c r="R116" s="264">
        <f t="shared" ca="1" si="55"/>
        <v>0.57571537402899997</v>
      </c>
      <c r="S116" s="264">
        <f t="shared" ca="1" si="55"/>
        <v>2.1383713892510001</v>
      </c>
      <c r="T116" s="94"/>
      <c r="U116" s="208"/>
      <c r="V116" s="264">
        <f t="shared" ca="1" si="56"/>
        <v>0.57571537402899997</v>
      </c>
      <c r="W116" s="264">
        <f t="shared" ca="1" si="56"/>
        <v>2.1383713892510001</v>
      </c>
      <c r="X116" s="94"/>
      <c r="Y116" s="94"/>
      <c r="Z116" s="264">
        <f t="shared" ca="1" si="57"/>
        <v>0.57571537402899997</v>
      </c>
      <c r="AA116" s="264">
        <f t="shared" ca="1" si="57"/>
        <v>2.1383713892510001</v>
      </c>
      <c r="AB116" s="97"/>
      <c r="AC116" s="95">
        <f t="shared" si="58"/>
        <v>32</v>
      </c>
      <c r="AD116" s="207" t="str">
        <f t="shared" si="34"/>
        <v>VA</v>
      </c>
      <c r="AE116" s="96">
        <v>1.702</v>
      </c>
      <c r="AF116" s="96">
        <v>0.16800000000000001</v>
      </c>
      <c r="AG116" s="97"/>
      <c r="AH116" s="209">
        <f t="shared" ca="1" si="35"/>
        <v>1.641</v>
      </c>
      <c r="AI116" s="209">
        <f t="shared" ca="1" si="35"/>
        <v>0.20899999999999999</v>
      </c>
      <c r="AJ116" s="97"/>
      <c r="AK116" s="209">
        <f t="shared" ca="1" si="36"/>
        <v>1.7390000000000001</v>
      </c>
      <c r="AL116" s="209">
        <f t="shared" ca="1" si="36"/>
        <v>0.222</v>
      </c>
      <c r="AM116" s="103"/>
      <c r="AN116" s="209">
        <f t="shared" ca="1" si="37"/>
        <v>1.843</v>
      </c>
      <c r="AO116" s="209">
        <f t="shared" ca="1" si="37"/>
        <v>0.23499999999999999</v>
      </c>
      <c r="AP116" s="103"/>
      <c r="AQ116" s="209">
        <f t="shared" ca="1" si="38"/>
        <v>1.954</v>
      </c>
      <c r="AR116" s="209">
        <f t="shared" ca="1" si="38"/>
        <v>0.249</v>
      </c>
      <c r="AS116" s="89"/>
      <c r="AT116" s="89"/>
      <c r="AU116" s="89"/>
      <c r="AV116" s="89"/>
      <c r="AW116" s="89"/>
      <c r="AX116" s="89"/>
      <c r="AY116" s="89"/>
      <c r="AZ116" s="89"/>
      <c r="BA116" s="89"/>
      <c r="BB116" s="151" t="s">
        <v>127</v>
      </c>
      <c r="BC116" s="152">
        <f t="shared" ca="1" si="39"/>
        <v>1.641</v>
      </c>
      <c r="BD116" s="152">
        <f t="shared" ca="1" si="40"/>
        <v>0.20899999999999999</v>
      </c>
      <c r="BE116" s="152"/>
      <c r="BF116" s="152">
        <f t="shared" ca="1" si="41"/>
        <v>1.7390000000000001</v>
      </c>
      <c r="BG116" s="152">
        <f t="shared" ca="1" si="42"/>
        <v>0.222</v>
      </c>
      <c r="BH116" s="152"/>
      <c r="BI116" s="152">
        <f t="shared" ca="1" si="43"/>
        <v>1.843</v>
      </c>
      <c r="BJ116" s="152">
        <f t="shared" ca="1" si="44"/>
        <v>0.23499999999999999</v>
      </c>
      <c r="BK116" s="152"/>
      <c r="BL116" s="152">
        <f t="shared" ca="1" si="45"/>
        <v>1.954</v>
      </c>
      <c r="BM116" s="152">
        <f t="shared" ca="1" si="46"/>
        <v>0.249</v>
      </c>
      <c r="BN116" s="89"/>
      <c r="BO116" s="89"/>
      <c r="BP116" s="89"/>
      <c r="BQ116" s="89"/>
      <c r="BR116" s="89"/>
      <c r="BS116" s="89"/>
      <c r="BT116" s="89"/>
      <c r="BU116" s="89"/>
      <c r="BV116" s="89"/>
      <c r="BW116" s="229" t="s">
        <v>127</v>
      </c>
      <c r="BX116" s="153">
        <f t="shared" ca="1" si="47"/>
        <v>4.3540000000000001</v>
      </c>
      <c r="BY116" s="153">
        <f t="shared" ca="1" si="48"/>
        <v>0.55500000000000005</v>
      </c>
      <c r="BZ116" s="220"/>
      <c r="CA116" s="153">
        <f t="shared" ca="1" si="49"/>
        <v>4.1950000000000003</v>
      </c>
      <c r="CB116" s="153">
        <f t="shared" ca="1" si="50"/>
        <v>0.53600000000000003</v>
      </c>
      <c r="CC116" s="153"/>
      <c r="CD116" s="153">
        <f t="shared" ca="1" si="51"/>
        <v>4.1929999999999996</v>
      </c>
      <c r="CE116" s="153">
        <f t="shared" ca="1" si="52"/>
        <v>0.53600000000000003</v>
      </c>
      <c r="CF116" s="153"/>
      <c r="CG116" s="153">
        <f t="shared" ca="1" si="53"/>
        <v>4.1929999999999996</v>
      </c>
      <c r="CH116" s="153">
        <f t="shared" ca="1" si="54"/>
        <v>0.53600000000000003</v>
      </c>
    </row>
    <row r="117" spans="1:86" x14ac:dyDescent="0.2">
      <c r="A117" s="233">
        <v>33</v>
      </c>
      <c r="B117" s="233" t="s">
        <v>136</v>
      </c>
      <c r="C117" s="233" t="s">
        <v>137</v>
      </c>
      <c r="D117" s="233">
        <v>43</v>
      </c>
      <c r="E117" s="233">
        <v>1.2</v>
      </c>
      <c r="F117" s="233" t="s">
        <v>36</v>
      </c>
      <c r="G117" s="233" t="s">
        <v>406</v>
      </c>
      <c r="H117" s="233" t="s">
        <v>406</v>
      </c>
      <c r="I117" s="233"/>
      <c r="J117" s="92"/>
      <c r="K117" s="92"/>
      <c r="L117" s="97"/>
      <c r="M117" s="303">
        <v>0</v>
      </c>
      <c r="N117" s="264" t="e">
        <f t="shared" ca="1" si="59"/>
        <v>#REF!</v>
      </c>
      <c r="O117" s="264" t="e">
        <f t="shared" ca="1" si="59"/>
        <v>#REF!</v>
      </c>
      <c r="P117" s="208"/>
      <c r="Q117" s="208"/>
      <c r="R117" s="264" t="e">
        <f t="shared" ca="1" si="55"/>
        <v>#REF!</v>
      </c>
      <c r="S117" s="264" t="e">
        <f t="shared" ca="1" si="55"/>
        <v>#REF!</v>
      </c>
      <c r="T117" s="94"/>
      <c r="U117" s="208"/>
      <c r="V117" s="264" t="e">
        <f t="shared" ca="1" si="56"/>
        <v>#REF!</v>
      </c>
      <c r="W117" s="264" t="e">
        <f t="shared" ca="1" si="56"/>
        <v>#REF!</v>
      </c>
      <c r="X117" s="94"/>
      <c r="Y117" s="94"/>
      <c r="Z117" s="264" t="e">
        <f t="shared" ca="1" si="57"/>
        <v>#REF!</v>
      </c>
      <c r="AA117" s="264" t="e">
        <f t="shared" ca="1" si="57"/>
        <v>#REF!</v>
      </c>
      <c r="AB117" s="97"/>
      <c r="AC117" s="95">
        <f t="shared" si="58"/>
        <v>33</v>
      </c>
      <c r="AD117" s="207" t="str">
        <f t="shared" si="34"/>
        <v>AW</v>
      </c>
      <c r="AE117" s="96">
        <v>1.702</v>
      </c>
      <c r="AF117" s="96">
        <v>0.16800000000000001</v>
      </c>
      <c r="AG117" s="97"/>
      <c r="AH117" s="209" t="e">
        <f t="shared" ref="AH117:AI137" ca="1" si="60">+BC117</f>
        <v>#REF!</v>
      </c>
      <c r="AI117" s="209" t="e">
        <f t="shared" ca="1" si="60"/>
        <v>#REF!</v>
      </c>
      <c r="AJ117" s="97"/>
      <c r="AK117" s="209" t="e">
        <f t="shared" ref="AK117:AL137" ca="1" si="61">+BF117</f>
        <v>#REF!</v>
      </c>
      <c r="AL117" s="209" t="e">
        <f t="shared" ca="1" si="61"/>
        <v>#REF!</v>
      </c>
      <c r="AM117" s="103"/>
      <c r="AN117" s="209" t="e">
        <f t="shared" ref="AN117:AO137" ca="1" si="62">+BI117</f>
        <v>#REF!</v>
      </c>
      <c r="AO117" s="209" t="e">
        <f t="shared" ca="1" si="62"/>
        <v>#REF!</v>
      </c>
      <c r="AP117" s="103"/>
      <c r="AQ117" s="209" t="e">
        <f t="shared" ref="AQ117:AR137" ca="1" si="63">+BL117</f>
        <v>#REF!</v>
      </c>
      <c r="AR117" s="209" t="e">
        <f t="shared" ca="1" si="63"/>
        <v>#REF!</v>
      </c>
      <c r="AS117" s="89"/>
      <c r="AT117" s="89"/>
      <c r="AU117" s="89"/>
      <c r="AV117" s="89"/>
      <c r="AW117" s="89"/>
      <c r="AX117" s="89"/>
      <c r="AY117" s="89"/>
      <c r="AZ117" s="89"/>
      <c r="BA117" s="89"/>
      <c r="BB117" s="151" t="s">
        <v>407</v>
      </c>
      <c r="BC117" s="152" t="e">
        <f t="shared" ca="1" si="39"/>
        <v>#REF!</v>
      </c>
      <c r="BD117" s="152" t="e">
        <f t="shared" ca="1" si="40"/>
        <v>#REF!</v>
      </c>
      <c r="BE117" s="152"/>
      <c r="BF117" s="152" t="e">
        <f t="shared" ca="1" si="41"/>
        <v>#REF!</v>
      </c>
      <c r="BG117" s="152" t="e">
        <f t="shared" ca="1" si="42"/>
        <v>#REF!</v>
      </c>
      <c r="BH117" s="152"/>
      <c r="BI117" s="152" t="e">
        <f t="shared" ca="1" si="43"/>
        <v>#REF!</v>
      </c>
      <c r="BJ117" s="152" t="e">
        <f t="shared" ca="1" si="44"/>
        <v>#REF!</v>
      </c>
      <c r="BK117" s="152"/>
      <c r="BL117" s="152" t="e">
        <f t="shared" ca="1" si="45"/>
        <v>#REF!</v>
      </c>
      <c r="BM117" s="152" t="e">
        <f t="shared" ca="1" si="46"/>
        <v>#REF!</v>
      </c>
      <c r="BN117" s="89"/>
      <c r="BO117" s="89"/>
      <c r="BP117" s="89"/>
      <c r="BQ117" s="89"/>
      <c r="BR117" s="89"/>
      <c r="BS117" s="89"/>
      <c r="BT117" s="89"/>
      <c r="BU117" s="89"/>
      <c r="BV117" s="89"/>
      <c r="BW117" s="229" t="s">
        <v>407</v>
      </c>
      <c r="BX117" s="153" t="e">
        <f t="shared" ca="1" si="47"/>
        <v>#REF!</v>
      </c>
      <c r="BY117" s="153" t="e">
        <f t="shared" ca="1" si="48"/>
        <v>#REF!</v>
      </c>
      <c r="BZ117" s="220"/>
      <c r="CA117" s="153" t="e">
        <f t="shared" ca="1" si="49"/>
        <v>#REF!</v>
      </c>
      <c r="CB117" s="153" t="e">
        <f t="shared" ca="1" si="50"/>
        <v>#REF!</v>
      </c>
      <c r="CC117" s="153"/>
      <c r="CD117" s="153" t="e">
        <f t="shared" ca="1" si="51"/>
        <v>#REF!</v>
      </c>
      <c r="CE117" s="153" t="e">
        <f t="shared" ca="1" si="52"/>
        <v>#REF!</v>
      </c>
      <c r="CF117" s="153"/>
      <c r="CG117" s="153" t="e">
        <f t="shared" ca="1" si="53"/>
        <v>#REF!</v>
      </c>
      <c r="CH117" s="153" t="e">
        <f t="shared" ca="1" si="54"/>
        <v>#REF!</v>
      </c>
    </row>
    <row r="118" spans="1:86" x14ac:dyDescent="0.2">
      <c r="A118" s="233">
        <v>34</v>
      </c>
      <c r="B118" s="233" t="s">
        <v>138</v>
      </c>
      <c r="C118" s="233" t="s">
        <v>139</v>
      </c>
      <c r="D118" s="233">
        <v>44</v>
      </c>
      <c r="E118" s="233">
        <v>1.2</v>
      </c>
      <c r="F118" s="233" t="s">
        <v>36</v>
      </c>
      <c r="G118" s="233" t="s">
        <v>406</v>
      </c>
      <c r="H118" s="233" t="s">
        <v>406</v>
      </c>
      <c r="I118" s="233"/>
      <c r="J118" s="92"/>
      <c r="K118" s="92"/>
      <c r="L118" s="97"/>
      <c r="M118" s="303">
        <v>0</v>
      </c>
      <c r="N118" s="264" t="e">
        <f t="shared" ca="1" si="59"/>
        <v>#REF!</v>
      </c>
      <c r="O118" s="264" t="e">
        <f t="shared" ca="1" si="59"/>
        <v>#REF!</v>
      </c>
      <c r="P118" s="208"/>
      <c r="Q118" s="208"/>
      <c r="R118" s="264" t="e">
        <f t="shared" ref="R118:S137" ca="1" si="64">VLOOKUP($B118,INDIRECT($N$12),R$13,FALSE)</f>
        <v>#REF!</v>
      </c>
      <c r="S118" s="264" t="e">
        <f t="shared" ca="1" si="64"/>
        <v>#REF!</v>
      </c>
      <c r="T118" s="94"/>
      <c r="U118" s="208"/>
      <c r="V118" s="264" t="e">
        <f t="shared" ref="V118:W137" ca="1" si="65">VLOOKUP($B118,INDIRECT($N$12),V$13,FALSE)</f>
        <v>#REF!</v>
      </c>
      <c r="W118" s="264" t="e">
        <f t="shared" ca="1" si="65"/>
        <v>#REF!</v>
      </c>
      <c r="X118" s="94"/>
      <c r="Y118" s="94"/>
      <c r="Z118" s="264" t="e">
        <f t="shared" ref="Z118:AA137" ca="1" si="66">VLOOKUP($B118,INDIRECT($N$12),Z$13,FALSE)</f>
        <v>#REF!</v>
      </c>
      <c r="AA118" s="264" t="e">
        <f t="shared" ca="1" si="66"/>
        <v>#REF!</v>
      </c>
      <c r="AB118" s="97"/>
      <c r="AC118" s="95">
        <f t="shared" si="58"/>
        <v>34</v>
      </c>
      <c r="AD118" s="207" t="str">
        <f t="shared" si="34"/>
        <v>BM</v>
      </c>
      <c r="AE118" s="96">
        <v>1.702</v>
      </c>
      <c r="AF118" s="96">
        <v>0.16800000000000001</v>
      </c>
      <c r="AG118" s="97"/>
      <c r="AH118" s="209" t="e">
        <f t="shared" ca="1" si="60"/>
        <v>#REF!</v>
      </c>
      <c r="AI118" s="209" t="e">
        <f t="shared" ca="1" si="60"/>
        <v>#REF!</v>
      </c>
      <c r="AJ118" s="97"/>
      <c r="AK118" s="209" t="e">
        <f t="shared" ca="1" si="61"/>
        <v>#REF!</v>
      </c>
      <c r="AL118" s="209" t="e">
        <f t="shared" ca="1" si="61"/>
        <v>#REF!</v>
      </c>
      <c r="AM118" s="103"/>
      <c r="AN118" s="209" t="e">
        <f t="shared" ca="1" si="62"/>
        <v>#REF!</v>
      </c>
      <c r="AO118" s="209" t="e">
        <f t="shared" ca="1" si="62"/>
        <v>#REF!</v>
      </c>
      <c r="AP118" s="103"/>
      <c r="AQ118" s="209" t="e">
        <f t="shared" ca="1" si="63"/>
        <v>#REF!</v>
      </c>
      <c r="AR118" s="209" t="e">
        <f t="shared" ca="1" si="63"/>
        <v>#REF!</v>
      </c>
      <c r="AS118" s="89"/>
      <c r="AT118" s="89"/>
      <c r="AU118" s="89"/>
      <c r="AV118" s="89"/>
      <c r="AW118" s="89"/>
      <c r="AX118" s="89"/>
      <c r="AY118" s="89"/>
      <c r="AZ118" s="89"/>
      <c r="BA118" s="89"/>
      <c r="BB118" s="151" t="s">
        <v>408</v>
      </c>
      <c r="BC118" s="152" t="e">
        <f t="shared" ca="1" si="39"/>
        <v>#REF!</v>
      </c>
      <c r="BD118" s="152" t="e">
        <f t="shared" ca="1" si="40"/>
        <v>#REF!</v>
      </c>
      <c r="BE118" s="152"/>
      <c r="BF118" s="152" t="e">
        <f t="shared" ca="1" si="41"/>
        <v>#REF!</v>
      </c>
      <c r="BG118" s="152" t="e">
        <f t="shared" ca="1" si="42"/>
        <v>#REF!</v>
      </c>
      <c r="BH118" s="152"/>
      <c r="BI118" s="152" t="e">
        <f t="shared" ca="1" si="43"/>
        <v>#REF!</v>
      </c>
      <c r="BJ118" s="152" t="e">
        <f t="shared" ca="1" si="44"/>
        <v>#REF!</v>
      </c>
      <c r="BK118" s="152"/>
      <c r="BL118" s="152" t="e">
        <f t="shared" ca="1" si="45"/>
        <v>#REF!</v>
      </c>
      <c r="BM118" s="152" t="e">
        <f t="shared" ca="1" si="46"/>
        <v>#REF!</v>
      </c>
      <c r="BN118" s="89"/>
      <c r="BO118" s="89"/>
      <c r="BP118" s="89"/>
      <c r="BQ118" s="89"/>
      <c r="BR118" s="89"/>
      <c r="BS118" s="89"/>
      <c r="BT118" s="89"/>
      <c r="BU118" s="89"/>
      <c r="BV118" s="89"/>
      <c r="BW118" s="229" t="s">
        <v>408</v>
      </c>
      <c r="BX118" s="153" t="e">
        <f t="shared" ca="1" si="47"/>
        <v>#REF!</v>
      </c>
      <c r="BY118" s="153" t="e">
        <f t="shared" ca="1" si="48"/>
        <v>#REF!</v>
      </c>
      <c r="BZ118" s="220"/>
      <c r="CA118" s="153" t="e">
        <f t="shared" ca="1" si="49"/>
        <v>#REF!</v>
      </c>
      <c r="CB118" s="153" t="e">
        <f t="shared" ca="1" si="50"/>
        <v>#REF!</v>
      </c>
      <c r="CC118" s="153"/>
      <c r="CD118" s="153" t="e">
        <f t="shared" ca="1" si="51"/>
        <v>#REF!</v>
      </c>
      <c r="CE118" s="153" t="e">
        <f t="shared" ca="1" si="52"/>
        <v>#REF!</v>
      </c>
      <c r="CF118" s="153"/>
      <c r="CG118" s="153" t="e">
        <f t="shared" ca="1" si="53"/>
        <v>#REF!</v>
      </c>
      <c r="CH118" s="153" t="e">
        <f t="shared" ca="1" si="54"/>
        <v>#REF!</v>
      </c>
    </row>
    <row r="119" spans="1:86" x14ac:dyDescent="0.2">
      <c r="A119" s="233">
        <v>35</v>
      </c>
      <c r="B119" s="233" t="s">
        <v>140</v>
      </c>
      <c r="C119" s="233" t="s">
        <v>141</v>
      </c>
      <c r="D119" s="233">
        <v>45</v>
      </c>
      <c r="E119" s="233">
        <v>1.2</v>
      </c>
      <c r="F119" s="233" t="s">
        <v>36</v>
      </c>
      <c r="G119" s="233" t="s">
        <v>406</v>
      </c>
      <c r="H119" s="233" t="s">
        <v>406</v>
      </c>
      <c r="I119" s="233"/>
      <c r="J119" s="92"/>
      <c r="K119" s="92"/>
      <c r="L119" s="97"/>
      <c r="M119" s="303">
        <v>0</v>
      </c>
      <c r="N119" s="264" t="e">
        <f t="shared" ca="1" si="59"/>
        <v>#REF!</v>
      </c>
      <c r="O119" s="264" t="e">
        <f t="shared" ca="1" si="59"/>
        <v>#REF!</v>
      </c>
      <c r="P119" s="208"/>
      <c r="Q119" s="208"/>
      <c r="R119" s="264" t="e">
        <f t="shared" ca="1" si="64"/>
        <v>#REF!</v>
      </c>
      <c r="S119" s="264" t="e">
        <f t="shared" ca="1" si="64"/>
        <v>#REF!</v>
      </c>
      <c r="T119" s="94"/>
      <c r="U119" s="208"/>
      <c r="V119" s="264" t="e">
        <f t="shared" ca="1" si="65"/>
        <v>#REF!</v>
      </c>
      <c r="W119" s="264" t="e">
        <f t="shared" ca="1" si="65"/>
        <v>#REF!</v>
      </c>
      <c r="X119" s="94"/>
      <c r="Y119" s="94"/>
      <c r="Z119" s="264" t="e">
        <f t="shared" ca="1" si="66"/>
        <v>#REF!</v>
      </c>
      <c r="AA119" s="264" t="e">
        <f t="shared" ca="1" si="66"/>
        <v>#REF!</v>
      </c>
      <c r="AB119" s="97"/>
      <c r="AC119" s="95">
        <f t="shared" si="58"/>
        <v>35</v>
      </c>
      <c r="AD119" s="207" t="str">
        <f t="shared" si="34"/>
        <v>BS</v>
      </c>
      <c r="AE119" s="96">
        <v>1.702</v>
      </c>
      <c r="AF119" s="96">
        <v>0.16800000000000001</v>
      </c>
      <c r="AG119" s="97"/>
      <c r="AH119" s="209" t="e">
        <f t="shared" ca="1" si="60"/>
        <v>#REF!</v>
      </c>
      <c r="AI119" s="209" t="e">
        <f t="shared" ca="1" si="60"/>
        <v>#REF!</v>
      </c>
      <c r="AJ119" s="97"/>
      <c r="AK119" s="209" t="e">
        <f t="shared" ca="1" si="61"/>
        <v>#REF!</v>
      </c>
      <c r="AL119" s="209" t="e">
        <f t="shared" ca="1" si="61"/>
        <v>#REF!</v>
      </c>
      <c r="AM119" s="103"/>
      <c r="AN119" s="209" t="e">
        <f t="shared" ca="1" si="62"/>
        <v>#REF!</v>
      </c>
      <c r="AO119" s="209" t="e">
        <f t="shared" ca="1" si="62"/>
        <v>#REF!</v>
      </c>
      <c r="AP119" s="103"/>
      <c r="AQ119" s="209" t="e">
        <f t="shared" ca="1" si="63"/>
        <v>#REF!</v>
      </c>
      <c r="AR119" s="209" t="e">
        <f t="shared" ca="1" si="63"/>
        <v>#REF!</v>
      </c>
      <c r="AS119" s="89"/>
      <c r="AT119" s="89"/>
      <c r="AU119" s="89"/>
      <c r="AV119" s="89"/>
      <c r="AW119" s="89"/>
      <c r="AX119" s="89"/>
      <c r="AY119" s="89"/>
      <c r="AZ119" s="89"/>
      <c r="BA119" s="89"/>
      <c r="BB119" s="151" t="s">
        <v>90</v>
      </c>
      <c r="BC119" s="152" t="e">
        <f t="shared" ca="1" si="39"/>
        <v>#REF!</v>
      </c>
      <c r="BD119" s="152" t="e">
        <f t="shared" ca="1" si="40"/>
        <v>#REF!</v>
      </c>
      <c r="BE119" s="152"/>
      <c r="BF119" s="152" t="e">
        <f t="shared" ca="1" si="41"/>
        <v>#REF!</v>
      </c>
      <c r="BG119" s="152" t="e">
        <f t="shared" ca="1" si="42"/>
        <v>#REF!</v>
      </c>
      <c r="BH119" s="152"/>
      <c r="BI119" s="152" t="e">
        <f t="shared" ca="1" si="43"/>
        <v>#REF!</v>
      </c>
      <c r="BJ119" s="152" t="e">
        <f t="shared" ca="1" si="44"/>
        <v>#REF!</v>
      </c>
      <c r="BK119" s="152"/>
      <c r="BL119" s="152" t="e">
        <f t="shared" ca="1" si="45"/>
        <v>#REF!</v>
      </c>
      <c r="BM119" s="152" t="e">
        <f t="shared" ca="1" si="46"/>
        <v>#REF!</v>
      </c>
      <c r="BN119" s="89"/>
      <c r="BO119" s="89"/>
      <c r="BP119" s="89"/>
      <c r="BQ119" s="89"/>
      <c r="BR119" s="89"/>
      <c r="BS119" s="89"/>
      <c r="BT119" s="89"/>
      <c r="BU119" s="89"/>
      <c r="BV119" s="89"/>
      <c r="BW119" s="229" t="s">
        <v>90</v>
      </c>
      <c r="BX119" s="153" t="e">
        <f t="shared" ca="1" si="47"/>
        <v>#REF!</v>
      </c>
      <c r="BY119" s="153" t="e">
        <f t="shared" ca="1" si="48"/>
        <v>#REF!</v>
      </c>
      <c r="BZ119" s="220"/>
      <c r="CA119" s="153" t="e">
        <f t="shared" ca="1" si="49"/>
        <v>#REF!</v>
      </c>
      <c r="CB119" s="153" t="e">
        <f t="shared" ca="1" si="50"/>
        <v>#REF!</v>
      </c>
      <c r="CC119" s="153"/>
      <c r="CD119" s="153" t="e">
        <f t="shared" ca="1" si="51"/>
        <v>#REF!</v>
      </c>
      <c r="CE119" s="153" t="e">
        <f t="shared" ca="1" si="52"/>
        <v>#REF!</v>
      </c>
      <c r="CF119" s="153"/>
      <c r="CG119" s="153" t="e">
        <f t="shared" ca="1" si="53"/>
        <v>#REF!</v>
      </c>
      <c r="CH119" s="153" t="e">
        <f t="shared" ca="1" si="54"/>
        <v>#REF!</v>
      </c>
    </row>
    <row r="120" spans="1:86" x14ac:dyDescent="0.2">
      <c r="A120" s="233">
        <v>36</v>
      </c>
      <c r="B120" s="233" t="s">
        <v>142</v>
      </c>
      <c r="C120" s="233" t="s">
        <v>143</v>
      </c>
      <c r="D120" s="233">
        <v>46</v>
      </c>
      <c r="E120" s="233">
        <v>1.2</v>
      </c>
      <c r="F120" s="233" t="s">
        <v>36</v>
      </c>
      <c r="G120" s="233" t="s">
        <v>389</v>
      </c>
      <c r="H120" s="233" t="s">
        <v>427</v>
      </c>
      <c r="I120" s="233"/>
      <c r="J120" s="92"/>
      <c r="K120" s="92"/>
      <c r="L120" s="97"/>
      <c r="M120" s="303">
        <v>0</v>
      </c>
      <c r="N120" s="264" t="e">
        <f t="shared" ca="1" si="59"/>
        <v>#REF!</v>
      </c>
      <c r="O120" s="264" t="e">
        <f t="shared" ca="1" si="59"/>
        <v>#REF!</v>
      </c>
      <c r="P120" s="208"/>
      <c r="Q120" s="208"/>
      <c r="R120" s="264" t="e">
        <f t="shared" ca="1" si="64"/>
        <v>#REF!</v>
      </c>
      <c r="S120" s="264" t="e">
        <f t="shared" ca="1" si="64"/>
        <v>#REF!</v>
      </c>
      <c r="T120" s="94"/>
      <c r="U120" s="208"/>
      <c r="V120" s="264" t="e">
        <f t="shared" ca="1" si="65"/>
        <v>#REF!</v>
      </c>
      <c r="W120" s="264" t="e">
        <f t="shared" ca="1" si="65"/>
        <v>#REF!</v>
      </c>
      <c r="X120" s="94"/>
      <c r="Y120" s="94"/>
      <c r="Z120" s="264" t="e">
        <f t="shared" ca="1" si="66"/>
        <v>#REF!</v>
      </c>
      <c r="AA120" s="264" t="e">
        <f t="shared" ca="1" si="66"/>
        <v>#REF!</v>
      </c>
      <c r="AB120" s="97"/>
      <c r="AC120" s="95">
        <f t="shared" si="58"/>
        <v>36</v>
      </c>
      <c r="AD120" s="207" t="str">
        <f t="shared" si="34"/>
        <v>HK</v>
      </c>
      <c r="AE120" s="96">
        <v>1.702</v>
      </c>
      <c r="AF120" s="96">
        <v>0.16800000000000001</v>
      </c>
      <c r="AG120" s="97"/>
      <c r="AH120" s="209" t="e">
        <f t="shared" ca="1" si="60"/>
        <v>#REF!</v>
      </c>
      <c r="AI120" s="209" t="e">
        <f t="shared" ca="1" si="60"/>
        <v>#REF!</v>
      </c>
      <c r="AJ120" s="97"/>
      <c r="AK120" s="209" t="e">
        <f t="shared" ca="1" si="61"/>
        <v>#REF!</v>
      </c>
      <c r="AL120" s="209" t="e">
        <f t="shared" ca="1" si="61"/>
        <v>#REF!</v>
      </c>
      <c r="AM120" s="103"/>
      <c r="AN120" s="209" t="e">
        <f t="shared" ca="1" si="62"/>
        <v>#REF!</v>
      </c>
      <c r="AO120" s="209" t="e">
        <f t="shared" ca="1" si="62"/>
        <v>#REF!</v>
      </c>
      <c r="AP120" s="103"/>
      <c r="AQ120" s="209" t="e">
        <f t="shared" ca="1" si="63"/>
        <v>#REF!</v>
      </c>
      <c r="AR120" s="209" t="e">
        <f t="shared" ca="1" si="63"/>
        <v>#REF!</v>
      </c>
      <c r="AS120" s="89"/>
      <c r="AT120" s="89"/>
      <c r="AU120" s="89"/>
      <c r="AV120" s="89"/>
      <c r="AW120" s="89"/>
      <c r="AX120" s="89"/>
      <c r="AY120" s="89"/>
      <c r="AZ120" s="89"/>
      <c r="BA120" s="89"/>
      <c r="BB120" s="151" t="s">
        <v>129</v>
      </c>
      <c r="BC120" s="152" t="e">
        <f t="shared" ca="1" si="39"/>
        <v>#REF!</v>
      </c>
      <c r="BD120" s="152" t="e">
        <f t="shared" ca="1" si="40"/>
        <v>#REF!</v>
      </c>
      <c r="BE120" s="152"/>
      <c r="BF120" s="152" t="e">
        <f t="shared" ca="1" si="41"/>
        <v>#REF!</v>
      </c>
      <c r="BG120" s="152" t="e">
        <f t="shared" ca="1" si="42"/>
        <v>#REF!</v>
      </c>
      <c r="BH120" s="152"/>
      <c r="BI120" s="152" t="e">
        <f t="shared" ca="1" si="43"/>
        <v>#REF!</v>
      </c>
      <c r="BJ120" s="152" t="e">
        <f t="shared" ca="1" si="44"/>
        <v>#REF!</v>
      </c>
      <c r="BK120" s="152"/>
      <c r="BL120" s="152" t="e">
        <f t="shared" ca="1" si="45"/>
        <v>#REF!</v>
      </c>
      <c r="BM120" s="152" t="e">
        <f t="shared" ca="1" si="46"/>
        <v>#REF!</v>
      </c>
      <c r="BN120" s="89"/>
      <c r="BO120" s="89"/>
      <c r="BP120" s="89"/>
      <c r="BQ120" s="89"/>
      <c r="BR120" s="89"/>
      <c r="BS120" s="89"/>
      <c r="BT120" s="89"/>
      <c r="BU120" s="89"/>
      <c r="BV120" s="89"/>
      <c r="BW120" s="229" t="s">
        <v>129</v>
      </c>
      <c r="BX120" s="153" t="e">
        <f t="shared" ca="1" si="47"/>
        <v>#REF!</v>
      </c>
      <c r="BY120" s="153" t="e">
        <f t="shared" ca="1" si="48"/>
        <v>#REF!</v>
      </c>
      <c r="BZ120" s="220"/>
      <c r="CA120" s="153" t="e">
        <f t="shared" ca="1" si="49"/>
        <v>#REF!</v>
      </c>
      <c r="CB120" s="153" t="e">
        <f t="shared" ca="1" si="50"/>
        <v>#REF!</v>
      </c>
      <c r="CC120" s="153"/>
      <c r="CD120" s="153" t="e">
        <f t="shared" ca="1" si="51"/>
        <v>#REF!</v>
      </c>
      <c r="CE120" s="153" t="e">
        <f t="shared" ca="1" si="52"/>
        <v>#REF!</v>
      </c>
      <c r="CF120" s="153"/>
      <c r="CG120" s="153" t="e">
        <f t="shared" ca="1" si="53"/>
        <v>#REF!</v>
      </c>
      <c r="CH120" s="153" t="e">
        <f t="shared" ca="1" si="54"/>
        <v>#REF!</v>
      </c>
    </row>
    <row r="121" spans="1:86" x14ac:dyDescent="0.2">
      <c r="A121" s="233">
        <v>37</v>
      </c>
      <c r="B121" s="233" t="s">
        <v>146</v>
      </c>
      <c r="C121" s="233" t="s">
        <v>147</v>
      </c>
      <c r="D121" s="233">
        <v>49</v>
      </c>
      <c r="E121" s="233">
        <v>1.2</v>
      </c>
      <c r="F121" s="233" t="s">
        <v>36</v>
      </c>
      <c r="G121" s="233" t="s">
        <v>404</v>
      </c>
      <c r="H121" s="233" t="s">
        <v>404</v>
      </c>
      <c r="I121" s="233"/>
      <c r="J121" s="92"/>
      <c r="K121" s="92"/>
      <c r="L121" s="97"/>
      <c r="M121" s="303">
        <v>0</v>
      </c>
      <c r="N121" s="264" t="e">
        <f t="shared" ca="1" si="59"/>
        <v>#REF!</v>
      </c>
      <c r="O121" s="264" t="e">
        <f t="shared" ca="1" si="59"/>
        <v>#REF!</v>
      </c>
      <c r="P121" s="208"/>
      <c r="Q121" s="208"/>
      <c r="R121" s="264" t="e">
        <f t="shared" ca="1" si="64"/>
        <v>#REF!</v>
      </c>
      <c r="S121" s="264" t="e">
        <f t="shared" ca="1" si="64"/>
        <v>#REF!</v>
      </c>
      <c r="T121" s="94"/>
      <c r="U121" s="208"/>
      <c r="V121" s="264" t="e">
        <f t="shared" ca="1" si="65"/>
        <v>#REF!</v>
      </c>
      <c r="W121" s="264" t="e">
        <f t="shared" ca="1" si="65"/>
        <v>#REF!</v>
      </c>
      <c r="X121" s="94"/>
      <c r="Y121" s="94"/>
      <c r="Z121" s="264" t="e">
        <f t="shared" ca="1" si="66"/>
        <v>#REF!</v>
      </c>
      <c r="AA121" s="264" t="e">
        <f t="shared" ca="1" si="66"/>
        <v>#REF!</v>
      </c>
      <c r="AB121" s="97"/>
      <c r="AC121" s="95">
        <f t="shared" si="58"/>
        <v>37</v>
      </c>
      <c r="AD121" s="207" t="str">
        <f t="shared" si="34"/>
        <v>QA</v>
      </c>
      <c r="AE121" s="96">
        <v>1.702</v>
      </c>
      <c r="AF121" s="96">
        <v>0.16800000000000001</v>
      </c>
      <c r="AG121" s="97"/>
      <c r="AH121" s="209" t="e">
        <f t="shared" ca="1" si="60"/>
        <v>#REF!</v>
      </c>
      <c r="AI121" s="209" t="e">
        <f t="shared" ca="1" si="60"/>
        <v>#REF!</v>
      </c>
      <c r="AJ121" s="97"/>
      <c r="AK121" s="209" t="e">
        <f t="shared" ca="1" si="61"/>
        <v>#REF!</v>
      </c>
      <c r="AL121" s="209" t="e">
        <f t="shared" ca="1" si="61"/>
        <v>#REF!</v>
      </c>
      <c r="AM121" s="103"/>
      <c r="AN121" s="209" t="e">
        <f t="shared" ca="1" si="62"/>
        <v>#REF!</v>
      </c>
      <c r="AO121" s="209" t="e">
        <f t="shared" ca="1" si="62"/>
        <v>#REF!</v>
      </c>
      <c r="AP121" s="103"/>
      <c r="AQ121" s="209" t="e">
        <f t="shared" ca="1" si="63"/>
        <v>#REF!</v>
      </c>
      <c r="AR121" s="209" t="e">
        <f t="shared" ca="1" si="63"/>
        <v>#REF!</v>
      </c>
      <c r="AS121" s="89"/>
      <c r="AT121" s="89"/>
      <c r="AU121" s="89"/>
      <c r="AV121" s="89"/>
      <c r="AW121" s="89"/>
      <c r="AX121" s="89"/>
      <c r="AY121" s="89"/>
      <c r="AZ121" s="89"/>
      <c r="BA121" s="89"/>
      <c r="BB121" s="151" t="s">
        <v>84</v>
      </c>
      <c r="BC121" s="152" t="e">
        <f t="shared" ca="1" si="39"/>
        <v>#REF!</v>
      </c>
      <c r="BD121" s="152" t="e">
        <f t="shared" ca="1" si="40"/>
        <v>#REF!</v>
      </c>
      <c r="BE121" s="152"/>
      <c r="BF121" s="152" t="e">
        <f t="shared" ca="1" si="41"/>
        <v>#REF!</v>
      </c>
      <c r="BG121" s="152" t="e">
        <f t="shared" ca="1" si="42"/>
        <v>#REF!</v>
      </c>
      <c r="BH121" s="152"/>
      <c r="BI121" s="152" t="e">
        <f t="shared" ca="1" si="43"/>
        <v>#REF!</v>
      </c>
      <c r="BJ121" s="152" t="e">
        <f t="shared" ca="1" si="44"/>
        <v>#REF!</v>
      </c>
      <c r="BK121" s="152"/>
      <c r="BL121" s="152" t="e">
        <f t="shared" ca="1" si="45"/>
        <v>#REF!</v>
      </c>
      <c r="BM121" s="152" t="e">
        <f t="shared" ca="1" si="46"/>
        <v>#REF!</v>
      </c>
      <c r="BN121" s="89"/>
      <c r="BO121" s="89"/>
      <c r="BP121" s="89"/>
      <c r="BQ121" s="89"/>
      <c r="BR121" s="89"/>
      <c r="BS121" s="89"/>
      <c r="BT121" s="89"/>
      <c r="BU121" s="89"/>
      <c r="BV121" s="89"/>
      <c r="BW121" s="229" t="s">
        <v>84</v>
      </c>
      <c r="BX121" s="153" t="e">
        <f t="shared" ca="1" si="47"/>
        <v>#REF!</v>
      </c>
      <c r="BY121" s="153" t="e">
        <f t="shared" ca="1" si="48"/>
        <v>#REF!</v>
      </c>
      <c r="BZ121" s="220"/>
      <c r="CA121" s="153" t="e">
        <f t="shared" ca="1" si="49"/>
        <v>#REF!</v>
      </c>
      <c r="CB121" s="153" t="e">
        <f t="shared" ca="1" si="50"/>
        <v>#REF!</v>
      </c>
      <c r="CC121" s="153"/>
      <c r="CD121" s="153" t="e">
        <f t="shared" ca="1" si="51"/>
        <v>#REF!</v>
      </c>
      <c r="CE121" s="153" t="e">
        <f t="shared" ca="1" si="52"/>
        <v>#REF!</v>
      </c>
      <c r="CF121" s="153"/>
      <c r="CG121" s="153" t="e">
        <f t="shared" ca="1" si="53"/>
        <v>#REF!</v>
      </c>
      <c r="CH121" s="153" t="e">
        <f t="shared" ca="1" si="54"/>
        <v>#REF!</v>
      </c>
    </row>
    <row r="122" spans="1:86" x14ac:dyDescent="0.2">
      <c r="A122" s="233">
        <v>38</v>
      </c>
      <c r="B122" s="233" t="s">
        <v>148</v>
      </c>
      <c r="C122" s="233" t="s">
        <v>149</v>
      </c>
      <c r="D122" s="233">
        <v>50</v>
      </c>
      <c r="E122" s="233">
        <v>1.2</v>
      </c>
      <c r="F122" s="233" t="s">
        <v>36</v>
      </c>
      <c r="G122" s="233" t="s">
        <v>389</v>
      </c>
      <c r="H122" s="233" t="s">
        <v>427</v>
      </c>
      <c r="I122" s="233"/>
      <c r="J122" s="92"/>
      <c r="K122" s="92"/>
      <c r="L122" s="97"/>
      <c r="M122" s="303">
        <v>7.0000000000000007E-2</v>
      </c>
      <c r="N122" s="264" t="e">
        <f t="shared" ca="1" si="59"/>
        <v>#REF!</v>
      </c>
      <c r="O122" s="264" t="e">
        <f t="shared" ca="1" si="59"/>
        <v>#REF!</v>
      </c>
      <c r="P122" s="208"/>
      <c r="Q122" s="208"/>
      <c r="R122" s="264" t="e">
        <f t="shared" ca="1" si="64"/>
        <v>#REF!</v>
      </c>
      <c r="S122" s="264" t="e">
        <f t="shared" ca="1" si="64"/>
        <v>#REF!</v>
      </c>
      <c r="T122" s="94"/>
      <c r="U122" s="208"/>
      <c r="V122" s="264" t="e">
        <f t="shared" ca="1" si="65"/>
        <v>#REF!</v>
      </c>
      <c r="W122" s="264" t="e">
        <f t="shared" ca="1" si="65"/>
        <v>#REF!</v>
      </c>
      <c r="X122" s="94"/>
      <c r="Y122" s="94"/>
      <c r="Z122" s="264" t="e">
        <f t="shared" ca="1" si="66"/>
        <v>#REF!</v>
      </c>
      <c r="AA122" s="264" t="e">
        <f t="shared" ca="1" si="66"/>
        <v>#REF!</v>
      </c>
      <c r="AB122" s="97"/>
      <c r="AC122" s="95">
        <f t="shared" si="58"/>
        <v>38</v>
      </c>
      <c r="AD122" s="207" t="str">
        <f t="shared" si="34"/>
        <v>SG</v>
      </c>
      <c r="AE122" s="96">
        <v>1.702</v>
      </c>
      <c r="AF122" s="96">
        <v>0.16800000000000001</v>
      </c>
      <c r="AG122" s="97"/>
      <c r="AH122" s="209" t="e">
        <f t="shared" ca="1" si="60"/>
        <v>#REF!</v>
      </c>
      <c r="AI122" s="209" t="e">
        <f t="shared" ca="1" si="60"/>
        <v>#REF!</v>
      </c>
      <c r="AJ122" s="97"/>
      <c r="AK122" s="209" t="e">
        <f t="shared" ca="1" si="61"/>
        <v>#REF!</v>
      </c>
      <c r="AL122" s="209" t="e">
        <f t="shared" ca="1" si="61"/>
        <v>#REF!</v>
      </c>
      <c r="AM122" s="103"/>
      <c r="AN122" s="209" t="e">
        <f t="shared" ca="1" si="62"/>
        <v>#REF!</v>
      </c>
      <c r="AO122" s="209" t="e">
        <f t="shared" ca="1" si="62"/>
        <v>#REF!</v>
      </c>
      <c r="AP122" s="103"/>
      <c r="AQ122" s="209" t="e">
        <f t="shared" ca="1" si="63"/>
        <v>#REF!</v>
      </c>
      <c r="AR122" s="209" t="e">
        <f t="shared" ca="1" si="63"/>
        <v>#REF!</v>
      </c>
      <c r="AS122" s="89"/>
      <c r="AT122" s="89"/>
      <c r="AU122" s="89"/>
      <c r="AV122" s="89"/>
      <c r="AW122" s="89"/>
      <c r="AX122" s="89"/>
      <c r="AY122" s="89"/>
      <c r="AZ122" s="89"/>
      <c r="BA122" s="89"/>
      <c r="BB122" s="151" t="s">
        <v>409</v>
      </c>
      <c r="BC122" s="152" t="e">
        <f t="shared" ca="1" si="39"/>
        <v>#REF!</v>
      </c>
      <c r="BD122" s="152" t="e">
        <f t="shared" ca="1" si="40"/>
        <v>#REF!</v>
      </c>
      <c r="BE122" s="152"/>
      <c r="BF122" s="152" t="e">
        <f t="shared" ca="1" si="41"/>
        <v>#REF!</v>
      </c>
      <c r="BG122" s="152" t="e">
        <f t="shared" ca="1" si="42"/>
        <v>#REF!</v>
      </c>
      <c r="BH122" s="152"/>
      <c r="BI122" s="152" t="e">
        <f t="shared" ca="1" si="43"/>
        <v>#REF!</v>
      </c>
      <c r="BJ122" s="152" t="e">
        <f t="shared" ca="1" si="44"/>
        <v>#REF!</v>
      </c>
      <c r="BK122" s="152"/>
      <c r="BL122" s="152" t="e">
        <f t="shared" ca="1" si="45"/>
        <v>#REF!</v>
      </c>
      <c r="BM122" s="152" t="e">
        <f t="shared" ca="1" si="46"/>
        <v>#REF!</v>
      </c>
      <c r="BN122" s="89"/>
      <c r="BO122" s="89"/>
      <c r="BP122" s="89"/>
      <c r="BQ122" s="89"/>
      <c r="BR122" s="89"/>
      <c r="BS122" s="89"/>
      <c r="BT122" s="89"/>
      <c r="BU122" s="89"/>
      <c r="BV122" s="89"/>
      <c r="BW122" s="229" t="s">
        <v>409</v>
      </c>
      <c r="BX122" s="153" t="e">
        <f t="shared" ca="1" si="47"/>
        <v>#REF!</v>
      </c>
      <c r="BY122" s="153" t="e">
        <f t="shared" ca="1" si="48"/>
        <v>#REF!</v>
      </c>
      <c r="BZ122" s="220"/>
      <c r="CA122" s="153" t="e">
        <f t="shared" ca="1" si="49"/>
        <v>#REF!</v>
      </c>
      <c r="CB122" s="153" t="e">
        <f t="shared" ca="1" si="50"/>
        <v>#REF!</v>
      </c>
      <c r="CC122" s="153"/>
      <c r="CD122" s="153" t="e">
        <f t="shared" ca="1" si="51"/>
        <v>#REF!</v>
      </c>
      <c r="CE122" s="153" t="e">
        <f t="shared" ca="1" si="52"/>
        <v>#REF!</v>
      </c>
      <c r="CF122" s="153"/>
      <c r="CG122" s="153" t="e">
        <f t="shared" ca="1" si="53"/>
        <v>#REF!</v>
      </c>
      <c r="CH122" s="153" t="e">
        <f t="shared" ca="1" si="54"/>
        <v>#REF!</v>
      </c>
    </row>
    <row r="123" spans="1:86" x14ac:dyDescent="0.2">
      <c r="A123" s="233">
        <v>39</v>
      </c>
      <c r="B123" s="233" t="s">
        <v>150</v>
      </c>
      <c r="C123" s="233" t="s">
        <v>151</v>
      </c>
      <c r="D123" s="233">
        <v>51</v>
      </c>
      <c r="E123" s="233">
        <v>1.2</v>
      </c>
      <c r="F123" s="233" t="s">
        <v>36</v>
      </c>
      <c r="G123" s="233" t="s">
        <v>410</v>
      </c>
      <c r="H123" s="233" t="s">
        <v>410</v>
      </c>
      <c r="I123" s="233"/>
      <c r="J123" s="92"/>
      <c r="K123" s="92"/>
      <c r="L123" s="97"/>
      <c r="M123" s="303">
        <v>0</v>
      </c>
      <c r="N123" s="264" t="e">
        <f t="shared" ca="1" si="59"/>
        <v>#REF!</v>
      </c>
      <c r="O123" s="264" t="e">
        <f t="shared" ca="1" si="59"/>
        <v>#REF!</v>
      </c>
      <c r="P123" s="208"/>
      <c r="Q123" s="208"/>
      <c r="R123" s="264" t="e">
        <f t="shared" ca="1" si="64"/>
        <v>#REF!</v>
      </c>
      <c r="S123" s="264" t="e">
        <f t="shared" ca="1" si="64"/>
        <v>#REF!</v>
      </c>
      <c r="T123" s="94"/>
      <c r="U123" s="208"/>
      <c r="V123" s="264" t="e">
        <f t="shared" ca="1" si="65"/>
        <v>#REF!</v>
      </c>
      <c r="W123" s="264" t="e">
        <f t="shared" ca="1" si="65"/>
        <v>#REF!</v>
      </c>
      <c r="X123" s="94"/>
      <c r="Y123" s="94"/>
      <c r="Z123" s="264" t="e">
        <f t="shared" ca="1" si="66"/>
        <v>#REF!</v>
      </c>
      <c r="AA123" s="264" t="e">
        <f t="shared" ca="1" si="66"/>
        <v>#REF!</v>
      </c>
      <c r="AB123" s="97"/>
      <c r="AC123" s="95">
        <f t="shared" si="58"/>
        <v>39</v>
      </c>
      <c r="AD123" s="207" t="str">
        <f t="shared" si="34"/>
        <v>SI</v>
      </c>
      <c r="AE123" s="96">
        <v>1.702</v>
      </c>
      <c r="AF123" s="96">
        <v>0.16800000000000001</v>
      </c>
      <c r="AG123" s="97"/>
      <c r="AH123" s="209" t="e">
        <f t="shared" ca="1" si="60"/>
        <v>#REF!</v>
      </c>
      <c r="AI123" s="209" t="e">
        <f t="shared" ca="1" si="60"/>
        <v>#REF!</v>
      </c>
      <c r="AJ123" s="97"/>
      <c r="AK123" s="209" t="e">
        <f t="shared" ca="1" si="61"/>
        <v>#REF!</v>
      </c>
      <c r="AL123" s="209" t="e">
        <f t="shared" ca="1" si="61"/>
        <v>#REF!</v>
      </c>
      <c r="AM123" s="103"/>
      <c r="AN123" s="209" t="e">
        <f t="shared" ca="1" si="62"/>
        <v>#REF!</v>
      </c>
      <c r="AO123" s="209" t="e">
        <f t="shared" ca="1" si="62"/>
        <v>#REF!</v>
      </c>
      <c r="AP123" s="103"/>
      <c r="AQ123" s="209" t="e">
        <f t="shared" ca="1" si="63"/>
        <v>#REF!</v>
      </c>
      <c r="AR123" s="209" t="e">
        <f t="shared" ca="1" si="63"/>
        <v>#REF!</v>
      </c>
      <c r="AS123" s="89"/>
      <c r="AT123" s="89"/>
      <c r="AU123" s="89"/>
      <c r="AV123" s="89"/>
      <c r="AW123" s="89"/>
      <c r="AX123" s="89"/>
      <c r="AY123" s="89"/>
      <c r="AZ123" s="89"/>
      <c r="BA123" s="89"/>
      <c r="BB123" s="151" t="s">
        <v>131</v>
      </c>
      <c r="BC123" s="152" t="e">
        <f t="shared" ca="1" si="39"/>
        <v>#REF!</v>
      </c>
      <c r="BD123" s="152" t="e">
        <f t="shared" ca="1" si="40"/>
        <v>#REF!</v>
      </c>
      <c r="BE123" s="152"/>
      <c r="BF123" s="152" t="e">
        <f t="shared" ca="1" si="41"/>
        <v>#REF!</v>
      </c>
      <c r="BG123" s="152" t="e">
        <f t="shared" ca="1" si="42"/>
        <v>#REF!</v>
      </c>
      <c r="BH123" s="152"/>
      <c r="BI123" s="152" t="e">
        <f t="shared" ca="1" si="43"/>
        <v>#REF!</v>
      </c>
      <c r="BJ123" s="152" t="e">
        <f t="shared" ca="1" si="44"/>
        <v>#REF!</v>
      </c>
      <c r="BK123" s="152"/>
      <c r="BL123" s="152" t="e">
        <f t="shared" ca="1" si="45"/>
        <v>#REF!</v>
      </c>
      <c r="BM123" s="152" t="e">
        <f t="shared" ca="1" si="46"/>
        <v>#REF!</v>
      </c>
      <c r="BN123" s="89"/>
      <c r="BO123" s="89"/>
      <c r="BP123" s="89"/>
      <c r="BQ123" s="89"/>
      <c r="BR123" s="89"/>
      <c r="BS123" s="89"/>
      <c r="BT123" s="89"/>
      <c r="BU123" s="89"/>
      <c r="BV123" s="89"/>
      <c r="BW123" s="229" t="s">
        <v>131</v>
      </c>
      <c r="BX123" s="153" t="e">
        <f t="shared" ca="1" si="47"/>
        <v>#REF!</v>
      </c>
      <c r="BY123" s="153" t="e">
        <f t="shared" ca="1" si="48"/>
        <v>#REF!</v>
      </c>
      <c r="BZ123" s="220"/>
      <c r="CA123" s="153" t="e">
        <f t="shared" ca="1" si="49"/>
        <v>#REF!</v>
      </c>
      <c r="CB123" s="153" t="e">
        <f t="shared" ca="1" si="50"/>
        <v>#REF!</v>
      </c>
      <c r="CC123" s="153"/>
      <c r="CD123" s="153" t="e">
        <f t="shared" ca="1" si="51"/>
        <v>#REF!</v>
      </c>
      <c r="CE123" s="153" t="e">
        <f t="shared" ca="1" si="52"/>
        <v>#REF!</v>
      </c>
      <c r="CF123" s="153"/>
      <c r="CG123" s="153" t="e">
        <f t="shared" ca="1" si="53"/>
        <v>#REF!</v>
      </c>
      <c r="CH123" s="153" t="e">
        <f t="shared" ca="1" si="54"/>
        <v>#REF!</v>
      </c>
    </row>
    <row r="124" spans="1:86" x14ac:dyDescent="0.2">
      <c r="A124" s="233">
        <v>40</v>
      </c>
      <c r="B124" s="233" t="s">
        <v>153</v>
      </c>
      <c r="C124" s="233" t="s">
        <v>154</v>
      </c>
      <c r="D124" s="233">
        <v>55</v>
      </c>
      <c r="E124" s="233">
        <v>2</v>
      </c>
      <c r="F124" s="233" t="s">
        <v>36</v>
      </c>
      <c r="G124" s="233" t="s">
        <v>406</v>
      </c>
      <c r="H124" s="233" t="s">
        <v>406</v>
      </c>
      <c r="I124" s="233"/>
      <c r="J124" s="92"/>
      <c r="K124" s="92"/>
      <c r="L124" s="97"/>
      <c r="M124" s="303">
        <v>0</v>
      </c>
      <c r="N124" s="264" t="e">
        <f t="shared" ca="1" si="59"/>
        <v>#REF!</v>
      </c>
      <c r="O124" s="264" t="e">
        <f t="shared" ca="1" si="59"/>
        <v>#REF!</v>
      </c>
      <c r="P124" s="208"/>
      <c r="Q124" s="208"/>
      <c r="R124" s="264" t="e">
        <f t="shared" ca="1" si="64"/>
        <v>#REF!</v>
      </c>
      <c r="S124" s="264" t="e">
        <f t="shared" ca="1" si="64"/>
        <v>#REF!</v>
      </c>
      <c r="T124" s="94"/>
      <c r="U124" s="208"/>
      <c r="V124" s="264" t="e">
        <f t="shared" ca="1" si="65"/>
        <v>#REF!</v>
      </c>
      <c r="W124" s="264" t="e">
        <f t="shared" ca="1" si="65"/>
        <v>#REF!</v>
      </c>
      <c r="X124" s="94"/>
      <c r="Y124" s="94"/>
      <c r="Z124" s="264" t="e">
        <f t="shared" ca="1" si="66"/>
        <v>#REF!</v>
      </c>
      <c r="AA124" s="264" t="e">
        <f t="shared" ca="1" si="66"/>
        <v>#REF!</v>
      </c>
      <c r="AB124" s="97"/>
      <c r="AC124" s="95">
        <f t="shared" si="58"/>
        <v>40</v>
      </c>
      <c r="AD124" s="207" t="str">
        <f t="shared" si="34"/>
        <v>BB</v>
      </c>
      <c r="AE124" s="96">
        <v>1.702</v>
      </c>
      <c r="AF124" s="96">
        <v>0.16800000000000001</v>
      </c>
      <c r="AG124" s="97"/>
      <c r="AH124" s="209" t="e">
        <f t="shared" ca="1" si="60"/>
        <v>#REF!</v>
      </c>
      <c r="AI124" s="209" t="e">
        <f t="shared" ca="1" si="60"/>
        <v>#REF!</v>
      </c>
      <c r="AJ124" s="97"/>
      <c r="AK124" s="209" t="e">
        <f t="shared" ca="1" si="61"/>
        <v>#REF!</v>
      </c>
      <c r="AL124" s="209" t="e">
        <f t="shared" ca="1" si="61"/>
        <v>#REF!</v>
      </c>
      <c r="AM124" s="103"/>
      <c r="AN124" s="209" t="e">
        <f t="shared" ca="1" si="62"/>
        <v>#REF!</v>
      </c>
      <c r="AO124" s="209" t="e">
        <f t="shared" ca="1" si="62"/>
        <v>#REF!</v>
      </c>
      <c r="AP124" s="103"/>
      <c r="AQ124" s="209" t="e">
        <f t="shared" ca="1" si="63"/>
        <v>#REF!</v>
      </c>
      <c r="AR124" s="209" t="e">
        <f t="shared" ca="1" si="63"/>
        <v>#REF!</v>
      </c>
      <c r="AS124" s="89"/>
      <c r="AT124" s="89"/>
      <c r="AU124" s="89"/>
      <c r="AV124" s="89"/>
      <c r="AW124" s="89"/>
      <c r="AX124" s="89"/>
      <c r="AY124" s="89"/>
      <c r="AZ124" s="89"/>
      <c r="BA124" s="89"/>
      <c r="BB124" s="151" t="s">
        <v>133</v>
      </c>
      <c r="BC124" s="152" t="e">
        <f t="shared" ca="1" si="39"/>
        <v>#REF!</v>
      </c>
      <c r="BD124" s="152" t="e">
        <f t="shared" ca="1" si="40"/>
        <v>#REF!</v>
      </c>
      <c r="BE124" s="152"/>
      <c r="BF124" s="152" t="e">
        <f t="shared" ca="1" si="41"/>
        <v>#REF!</v>
      </c>
      <c r="BG124" s="152" t="e">
        <f t="shared" ca="1" si="42"/>
        <v>#REF!</v>
      </c>
      <c r="BH124" s="152"/>
      <c r="BI124" s="152" t="e">
        <f t="shared" ca="1" si="43"/>
        <v>#REF!</v>
      </c>
      <c r="BJ124" s="152" t="e">
        <f t="shared" ca="1" si="44"/>
        <v>#REF!</v>
      </c>
      <c r="BK124" s="152"/>
      <c r="BL124" s="152" t="e">
        <f t="shared" ca="1" si="45"/>
        <v>#REF!</v>
      </c>
      <c r="BM124" s="152" t="e">
        <f t="shared" ca="1" si="46"/>
        <v>#REF!</v>
      </c>
      <c r="BN124" s="89"/>
      <c r="BO124" s="89"/>
      <c r="BP124" s="89"/>
      <c r="BQ124" s="89"/>
      <c r="BR124" s="89"/>
      <c r="BS124" s="89"/>
      <c r="BT124" s="89"/>
      <c r="BU124" s="89"/>
      <c r="BV124" s="89"/>
      <c r="BW124" s="229" t="s">
        <v>133</v>
      </c>
      <c r="BX124" s="153" t="e">
        <f t="shared" ca="1" si="47"/>
        <v>#REF!</v>
      </c>
      <c r="BY124" s="153" t="e">
        <f t="shared" ca="1" si="48"/>
        <v>#REF!</v>
      </c>
      <c r="BZ124" s="220"/>
      <c r="CA124" s="153" t="e">
        <f t="shared" ca="1" si="49"/>
        <v>#REF!</v>
      </c>
      <c r="CB124" s="153" t="e">
        <f t="shared" ca="1" si="50"/>
        <v>#REF!</v>
      </c>
      <c r="CC124" s="153"/>
      <c r="CD124" s="153" t="e">
        <f t="shared" ca="1" si="51"/>
        <v>#REF!</v>
      </c>
      <c r="CE124" s="153" t="e">
        <f t="shared" ca="1" si="52"/>
        <v>#REF!</v>
      </c>
      <c r="CF124" s="153"/>
      <c r="CG124" s="153" t="e">
        <f t="shared" ca="1" si="53"/>
        <v>#REF!</v>
      </c>
      <c r="CH124" s="153" t="e">
        <f t="shared" ca="1" si="54"/>
        <v>#REF!</v>
      </c>
    </row>
    <row r="125" spans="1:86" x14ac:dyDescent="0.2">
      <c r="A125" s="233">
        <v>41</v>
      </c>
      <c r="B125" s="233" t="s">
        <v>155</v>
      </c>
      <c r="C125" s="233" t="s">
        <v>156</v>
      </c>
      <c r="D125" s="233">
        <v>56</v>
      </c>
      <c r="E125" s="233">
        <v>2</v>
      </c>
      <c r="F125" s="233" t="s">
        <v>36</v>
      </c>
      <c r="G125" s="233" t="s">
        <v>404</v>
      </c>
      <c r="H125" s="233" t="s">
        <v>404</v>
      </c>
      <c r="I125" s="233"/>
      <c r="J125" s="92"/>
      <c r="K125" s="92"/>
      <c r="L125" s="97"/>
      <c r="M125" s="303">
        <v>0</v>
      </c>
      <c r="N125" s="264" t="e">
        <f t="shared" ca="1" si="59"/>
        <v>#REF!</v>
      </c>
      <c r="O125" s="264" t="e">
        <f t="shared" ca="1" si="59"/>
        <v>#REF!</v>
      </c>
      <c r="P125" s="208"/>
      <c r="Q125" s="208"/>
      <c r="R125" s="264" t="e">
        <f t="shared" ca="1" si="64"/>
        <v>#REF!</v>
      </c>
      <c r="S125" s="264" t="e">
        <f t="shared" ca="1" si="64"/>
        <v>#REF!</v>
      </c>
      <c r="T125" s="94"/>
      <c r="U125" s="208"/>
      <c r="V125" s="264" t="e">
        <f t="shared" ca="1" si="65"/>
        <v>#REF!</v>
      </c>
      <c r="W125" s="264" t="e">
        <f t="shared" ca="1" si="65"/>
        <v>#REF!</v>
      </c>
      <c r="X125" s="94"/>
      <c r="Y125" s="94"/>
      <c r="Z125" s="264" t="e">
        <f t="shared" ca="1" si="66"/>
        <v>#REF!</v>
      </c>
      <c r="AA125" s="264" t="e">
        <f t="shared" ca="1" si="66"/>
        <v>#REF!</v>
      </c>
      <c r="AB125" s="97"/>
      <c r="AC125" s="95">
        <f t="shared" si="58"/>
        <v>41</v>
      </c>
      <c r="AD125" s="207" t="str">
        <f t="shared" si="34"/>
        <v>BH</v>
      </c>
      <c r="AE125" s="96">
        <v>1.702</v>
      </c>
      <c r="AF125" s="96">
        <v>0.16800000000000001</v>
      </c>
      <c r="AG125" s="97"/>
      <c r="AH125" s="209" t="e">
        <f t="shared" ca="1" si="60"/>
        <v>#REF!</v>
      </c>
      <c r="AI125" s="209" t="e">
        <f t="shared" ca="1" si="60"/>
        <v>#REF!</v>
      </c>
      <c r="AJ125" s="97"/>
      <c r="AK125" s="209" t="e">
        <f t="shared" ca="1" si="61"/>
        <v>#REF!</v>
      </c>
      <c r="AL125" s="209" t="e">
        <f t="shared" ca="1" si="61"/>
        <v>#REF!</v>
      </c>
      <c r="AM125" s="103"/>
      <c r="AN125" s="209" t="e">
        <f t="shared" ca="1" si="62"/>
        <v>#REF!</v>
      </c>
      <c r="AO125" s="209" t="e">
        <f t="shared" ca="1" si="62"/>
        <v>#REF!</v>
      </c>
      <c r="AP125" s="103"/>
      <c r="AQ125" s="209" t="e">
        <f t="shared" ca="1" si="63"/>
        <v>#REF!</v>
      </c>
      <c r="AR125" s="209" t="e">
        <f t="shared" ca="1" si="63"/>
        <v>#REF!</v>
      </c>
      <c r="AS125" s="89"/>
      <c r="AT125" s="89"/>
      <c r="AU125" s="89"/>
      <c r="AV125" s="89"/>
      <c r="AW125" s="89"/>
      <c r="AX125" s="89"/>
      <c r="AY125" s="89"/>
      <c r="AZ125" s="89"/>
      <c r="BA125" s="89"/>
      <c r="BB125" s="151" t="s">
        <v>411</v>
      </c>
      <c r="BC125" s="152" t="e">
        <f t="shared" ca="1" si="39"/>
        <v>#REF!</v>
      </c>
      <c r="BD125" s="152" t="e">
        <f t="shared" ca="1" si="40"/>
        <v>#REF!</v>
      </c>
      <c r="BE125" s="152"/>
      <c r="BF125" s="152" t="e">
        <f t="shared" ca="1" si="41"/>
        <v>#REF!</v>
      </c>
      <c r="BG125" s="152" t="e">
        <f t="shared" ca="1" si="42"/>
        <v>#REF!</v>
      </c>
      <c r="BH125" s="152"/>
      <c r="BI125" s="152" t="e">
        <f t="shared" ca="1" si="43"/>
        <v>#REF!</v>
      </c>
      <c r="BJ125" s="152" t="e">
        <f t="shared" ca="1" si="44"/>
        <v>#REF!</v>
      </c>
      <c r="BK125" s="152"/>
      <c r="BL125" s="152" t="e">
        <f t="shared" ca="1" si="45"/>
        <v>#REF!</v>
      </c>
      <c r="BM125" s="152" t="e">
        <f t="shared" ca="1" si="46"/>
        <v>#REF!</v>
      </c>
      <c r="BN125" s="89"/>
      <c r="BO125" s="89"/>
      <c r="BP125" s="89"/>
      <c r="BQ125" s="89"/>
      <c r="BR125" s="89"/>
      <c r="BS125" s="89"/>
      <c r="BT125" s="89"/>
      <c r="BU125" s="89"/>
      <c r="BV125" s="89"/>
      <c r="BW125" s="229" t="s">
        <v>411</v>
      </c>
      <c r="BX125" s="153" t="e">
        <f t="shared" ca="1" si="47"/>
        <v>#REF!</v>
      </c>
      <c r="BY125" s="153" t="e">
        <f t="shared" ca="1" si="48"/>
        <v>#REF!</v>
      </c>
      <c r="BZ125" s="220"/>
      <c r="CA125" s="153" t="e">
        <f t="shared" ca="1" si="49"/>
        <v>#REF!</v>
      </c>
      <c r="CB125" s="153" t="e">
        <f t="shared" ca="1" si="50"/>
        <v>#REF!</v>
      </c>
      <c r="CC125" s="153"/>
      <c r="CD125" s="153" t="e">
        <f t="shared" ca="1" si="51"/>
        <v>#REF!</v>
      </c>
      <c r="CE125" s="153" t="e">
        <f t="shared" ca="1" si="52"/>
        <v>#REF!</v>
      </c>
      <c r="CF125" s="153"/>
      <c r="CG125" s="153" t="e">
        <f t="shared" ca="1" si="53"/>
        <v>#REF!</v>
      </c>
      <c r="CH125" s="153" t="e">
        <f t="shared" ca="1" si="54"/>
        <v>#REF!</v>
      </c>
    </row>
    <row r="126" spans="1:86" x14ac:dyDescent="0.2">
      <c r="A126" s="233">
        <v>42</v>
      </c>
      <c r="B126" s="233" t="s">
        <v>157</v>
      </c>
      <c r="C126" s="233" t="s">
        <v>158</v>
      </c>
      <c r="D126" s="233">
        <v>57</v>
      </c>
      <c r="E126" s="233">
        <v>2</v>
      </c>
      <c r="F126" s="233" t="s">
        <v>36</v>
      </c>
      <c r="G126" s="233" t="s">
        <v>389</v>
      </c>
      <c r="H126" s="233" t="s">
        <v>427</v>
      </c>
      <c r="I126" s="233"/>
      <c r="J126" s="92"/>
      <c r="K126" s="92"/>
      <c r="L126" s="97"/>
      <c r="M126" s="303">
        <v>0</v>
      </c>
      <c r="N126" s="264" t="e">
        <f t="shared" ca="1" si="59"/>
        <v>#REF!</v>
      </c>
      <c r="O126" s="264" t="e">
        <f t="shared" ca="1" si="59"/>
        <v>#REF!</v>
      </c>
      <c r="P126" s="208"/>
      <c r="Q126" s="208"/>
      <c r="R126" s="264" t="e">
        <f t="shared" ca="1" si="64"/>
        <v>#REF!</v>
      </c>
      <c r="S126" s="264" t="e">
        <f t="shared" ca="1" si="64"/>
        <v>#REF!</v>
      </c>
      <c r="T126" s="94"/>
      <c r="U126" s="208"/>
      <c r="V126" s="264" t="e">
        <f t="shared" ca="1" si="65"/>
        <v>#REF!</v>
      </c>
      <c r="W126" s="264" t="e">
        <f t="shared" ca="1" si="65"/>
        <v>#REF!</v>
      </c>
      <c r="X126" s="94"/>
      <c r="Y126" s="94"/>
      <c r="Z126" s="264" t="e">
        <f t="shared" ca="1" si="66"/>
        <v>#REF!</v>
      </c>
      <c r="AA126" s="264" t="e">
        <f t="shared" ca="1" si="66"/>
        <v>#REF!</v>
      </c>
      <c r="AB126" s="97"/>
      <c r="AC126" s="95">
        <f t="shared" si="58"/>
        <v>42</v>
      </c>
      <c r="AD126" s="207" t="str">
        <f t="shared" si="34"/>
        <v>BN</v>
      </c>
      <c r="AE126" s="96">
        <v>1.702</v>
      </c>
      <c r="AF126" s="96">
        <v>0.16800000000000001</v>
      </c>
      <c r="AG126" s="97"/>
      <c r="AH126" s="209" t="e">
        <f t="shared" ca="1" si="60"/>
        <v>#REF!</v>
      </c>
      <c r="AI126" s="209" t="e">
        <f t="shared" ca="1" si="60"/>
        <v>#REF!</v>
      </c>
      <c r="AJ126" s="97"/>
      <c r="AK126" s="209" t="e">
        <f t="shared" ca="1" si="61"/>
        <v>#REF!</v>
      </c>
      <c r="AL126" s="209" t="e">
        <f t="shared" ca="1" si="61"/>
        <v>#REF!</v>
      </c>
      <c r="AM126" s="103"/>
      <c r="AN126" s="209" t="e">
        <f t="shared" ca="1" si="62"/>
        <v>#REF!</v>
      </c>
      <c r="AO126" s="209" t="e">
        <f t="shared" ca="1" si="62"/>
        <v>#REF!</v>
      </c>
      <c r="AP126" s="103"/>
      <c r="AQ126" s="209" t="e">
        <f t="shared" ca="1" si="63"/>
        <v>#REF!</v>
      </c>
      <c r="AR126" s="209" t="e">
        <f t="shared" ca="1" si="63"/>
        <v>#REF!</v>
      </c>
      <c r="AS126" s="89"/>
      <c r="AT126" s="89"/>
      <c r="AU126" s="89"/>
      <c r="AV126" s="89"/>
      <c r="AW126" s="89"/>
      <c r="AX126" s="89"/>
      <c r="AY126" s="89"/>
      <c r="AZ126" s="89"/>
      <c r="BA126" s="89"/>
      <c r="BB126" s="151" t="s">
        <v>412</v>
      </c>
      <c r="BC126" s="152" t="e">
        <f t="shared" ca="1" si="39"/>
        <v>#REF!</v>
      </c>
      <c r="BD126" s="152" t="e">
        <f t="shared" ca="1" si="40"/>
        <v>#REF!</v>
      </c>
      <c r="BE126" s="152"/>
      <c r="BF126" s="152" t="e">
        <f t="shared" ca="1" si="41"/>
        <v>#REF!</v>
      </c>
      <c r="BG126" s="152" t="e">
        <f t="shared" ca="1" si="42"/>
        <v>#REF!</v>
      </c>
      <c r="BH126" s="152"/>
      <c r="BI126" s="152" t="e">
        <f t="shared" ca="1" si="43"/>
        <v>#REF!</v>
      </c>
      <c r="BJ126" s="152" t="e">
        <f t="shared" ca="1" si="44"/>
        <v>#REF!</v>
      </c>
      <c r="BK126" s="152"/>
      <c r="BL126" s="152" t="e">
        <f t="shared" ca="1" si="45"/>
        <v>#REF!</v>
      </c>
      <c r="BM126" s="152" t="e">
        <f t="shared" ca="1" si="46"/>
        <v>#REF!</v>
      </c>
      <c r="BN126" s="89"/>
      <c r="BO126" s="89"/>
      <c r="BP126" s="89"/>
      <c r="BQ126" s="89"/>
      <c r="BR126" s="89"/>
      <c r="BS126" s="89"/>
      <c r="BT126" s="89"/>
      <c r="BU126" s="89"/>
      <c r="BV126" s="89"/>
      <c r="BW126" s="229" t="s">
        <v>412</v>
      </c>
      <c r="BX126" s="153" t="e">
        <f t="shared" ca="1" si="47"/>
        <v>#REF!</v>
      </c>
      <c r="BY126" s="153" t="e">
        <f t="shared" ca="1" si="48"/>
        <v>#REF!</v>
      </c>
      <c r="BZ126" s="220"/>
      <c r="CA126" s="153" t="e">
        <f t="shared" ca="1" si="49"/>
        <v>#REF!</v>
      </c>
      <c r="CB126" s="153" t="e">
        <f t="shared" ca="1" si="50"/>
        <v>#REF!</v>
      </c>
      <c r="CC126" s="153"/>
      <c r="CD126" s="153" t="e">
        <f t="shared" ca="1" si="51"/>
        <v>#REF!</v>
      </c>
      <c r="CE126" s="153" t="e">
        <f t="shared" ca="1" si="52"/>
        <v>#REF!</v>
      </c>
      <c r="CF126" s="153"/>
      <c r="CG126" s="153" t="e">
        <f t="shared" ca="1" si="53"/>
        <v>#REF!</v>
      </c>
      <c r="CH126" s="153" t="e">
        <f t="shared" ca="1" si="54"/>
        <v>#REF!</v>
      </c>
    </row>
    <row r="127" spans="1:86" x14ac:dyDescent="0.2">
      <c r="A127" s="233">
        <v>43</v>
      </c>
      <c r="B127" s="233" t="s">
        <v>159</v>
      </c>
      <c r="C127" s="233" t="s">
        <v>160</v>
      </c>
      <c r="D127" s="233">
        <v>60</v>
      </c>
      <c r="E127" s="233">
        <v>2</v>
      </c>
      <c r="F127" s="233" t="s">
        <v>36</v>
      </c>
      <c r="G127" s="233" t="s">
        <v>410</v>
      </c>
      <c r="H127" s="233" t="s">
        <v>410</v>
      </c>
      <c r="I127" s="233"/>
      <c r="J127" s="92"/>
      <c r="K127" s="92"/>
      <c r="L127" s="97"/>
      <c r="M127" s="303">
        <v>0</v>
      </c>
      <c r="N127" s="264" t="e">
        <f t="shared" ca="1" si="59"/>
        <v>#REF!</v>
      </c>
      <c r="O127" s="264" t="e">
        <f t="shared" ca="1" si="59"/>
        <v>#REF!</v>
      </c>
      <c r="P127" s="208"/>
      <c r="Q127" s="208"/>
      <c r="R127" s="264" t="e">
        <f t="shared" ca="1" si="64"/>
        <v>#REF!</v>
      </c>
      <c r="S127" s="264" t="e">
        <f t="shared" ca="1" si="64"/>
        <v>#REF!</v>
      </c>
      <c r="T127" s="94"/>
      <c r="U127" s="208"/>
      <c r="V127" s="264" t="e">
        <f t="shared" ca="1" si="65"/>
        <v>#REF!</v>
      </c>
      <c r="W127" s="264" t="e">
        <f t="shared" ca="1" si="65"/>
        <v>#REF!</v>
      </c>
      <c r="X127" s="94"/>
      <c r="Y127" s="94"/>
      <c r="Z127" s="264" t="e">
        <f t="shared" ca="1" si="66"/>
        <v>#REF!</v>
      </c>
      <c r="AA127" s="264" t="e">
        <f t="shared" ca="1" si="66"/>
        <v>#REF!</v>
      </c>
      <c r="AB127" s="97"/>
      <c r="AC127" s="95">
        <f t="shared" si="58"/>
        <v>43</v>
      </c>
      <c r="AD127" s="207" t="str">
        <f t="shared" si="34"/>
        <v>CY</v>
      </c>
      <c r="AE127" s="96">
        <v>1.702</v>
      </c>
      <c r="AF127" s="96">
        <v>0.16800000000000001</v>
      </c>
      <c r="AG127" s="97"/>
      <c r="AH127" s="209" t="e">
        <f t="shared" ca="1" si="60"/>
        <v>#REF!</v>
      </c>
      <c r="AI127" s="209" t="e">
        <f t="shared" ca="1" si="60"/>
        <v>#REF!</v>
      </c>
      <c r="AJ127" s="97"/>
      <c r="AK127" s="209" t="e">
        <f t="shared" ca="1" si="61"/>
        <v>#REF!</v>
      </c>
      <c r="AL127" s="209" t="e">
        <f t="shared" ca="1" si="61"/>
        <v>#REF!</v>
      </c>
      <c r="AM127" s="103"/>
      <c r="AN127" s="209" t="e">
        <f t="shared" ca="1" si="62"/>
        <v>#REF!</v>
      </c>
      <c r="AO127" s="209" t="e">
        <f t="shared" ca="1" si="62"/>
        <v>#REF!</v>
      </c>
      <c r="AP127" s="103"/>
      <c r="AQ127" s="209" t="e">
        <f t="shared" ca="1" si="63"/>
        <v>#REF!</v>
      </c>
      <c r="AR127" s="209" t="e">
        <f t="shared" ca="1" si="63"/>
        <v>#REF!</v>
      </c>
      <c r="AS127" s="89"/>
      <c r="AT127" s="89"/>
      <c r="AU127" s="89"/>
      <c r="AV127" s="89"/>
      <c r="AW127" s="89"/>
      <c r="AX127" s="89"/>
      <c r="AY127" s="89"/>
      <c r="AZ127" s="89"/>
      <c r="BA127" s="89"/>
      <c r="BB127" s="151" t="s">
        <v>136</v>
      </c>
      <c r="BC127" s="152" t="e">
        <f t="shared" ca="1" si="39"/>
        <v>#REF!</v>
      </c>
      <c r="BD127" s="152" t="e">
        <f t="shared" ca="1" si="40"/>
        <v>#REF!</v>
      </c>
      <c r="BE127" s="152"/>
      <c r="BF127" s="152" t="e">
        <f t="shared" ca="1" si="41"/>
        <v>#REF!</v>
      </c>
      <c r="BG127" s="152" t="e">
        <f t="shared" ca="1" si="42"/>
        <v>#REF!</v>
      </c>
      <c r="BH127" s="152"/>
      <c r="BI127" s="152" t="e">
        <f t="shared" ca="1" si="43"/>
        <v>#REF!</v>
      </c>
      <c r="BJ127" s="152" t="e">
        <f t="shared" ca="1" si="44"/>
        <v>#REF!</v>
      </c>
      <c r="BK127" s="152"/>
      <c r="BL127" s="152" t="e">
        <f t="shared" ca="1" si="45"/>
        <v>#REF!</v>
      </c>
      <c r="BM127" s="152" t="e">
        <f t="shared" ca="1" si="46"/>
        <v>#REF!</v>
      </c>
      <c r="BN127" s="89"/>
      <c r="BO127" s="89"/>
      <c r="BP127" s="89"/>
      <c r="BQ127" s="89"/>
      <c r="BR127" s="89"/>
      <c r="BS127" s="89"/>
      <c r="BT127" s="89"/>
      <c r="BU127" s="89"/>
      <c r="BV127" s="89"/>
      <c r="BW127" s="229" t="s">
        <v>136</v>
      </c>
      <c r="BX127" s="153" t="e">
        <f t="shared" ca="1" si="47"/>
        <v>#REF!</v>
      </c>
      <c r="BY127" s="153" t="e">
        <f t="shared" ca="1" si="48"/>
        <v>#REF!</v>
      </c>
      <c r="BZ127" s="220"/>
      <c r="CA127" s="153" t="e">
        <f t="shared" ca="1" si="49"/>
        <v>#REF!</v>
      </c>
      <c r="CB127" s="153" t="e">
        <f t="shared" ca="1" si="50"/>
        <v>#REF!</v>
      </c>
      <c r="CC127" s="153"/>
      <c r="CD127" s="153" t="e">
        <f t="shared" ca="1" si="51"/>
        <v>#REF!</v>
      </c>
      <c r="CE127" s="153" t="e">
        <f t="shared" ca="1" si="52"/>
        <v>#REF!</v>
      </c>
      <c r="CF127" s="153"/>
      <c r="CG127" s="153" t="e">
        <f t="shared" ca="1" si="53"/>
        <v>#REF!</v>
      </c>
      <c r="CH127" s="153" t="e">
        <f t="shared" ca="1" si="54"/>
        <v>#REF!</v>
      </c>
    </row>
    <row r="128" spans="1:86" x14ac:dyDescent="0.2">
      <c r="A128" s="233">
        <v>44</v>
      </c>
      <c r="B128" s="233" t="s">
        <v>161</v>
      </c>
      <c r="C128" s="233" t="s">
        <v>162</v>
      </c>
      <c r="D128" s="233">
        <v>61</v>
      </c>
      <c r="E128" s="233">
        <v>2</v>
      </c>
      <c r="F128" s="233" t="s">
        <v>36</v>
      </c>
      <c r="G128" s="233" t="s">
        <v>410</v>
      </c>
      <c r="H128" s="233" t="s">
        <v>410</v>
      </c>
      <c r="I128" s="233"/>
      <c r="J128" s="92"/>
      <c r="K128" s="92"/>
      <c r="L128" s="97"/>
      <c r="M128" s="303">
        <v>0</v>
      </c>
      <c r="N128" s="264" t="e">
        <f t="shared" ca="1" si="59"/>
        <v>#REF!</v>
      </c>
      <c r="O128" s="264" t="e">
        <f t="shared" ca="1" si="59"/>
        <v>#REF!</v>
      </c>
      <c r="P128" s="208"/>
      <c r="Q128" s="208"/>
      <c r="R128" s="264" t="e">
        <f t="shared" ca="1" si="64"/>
        <v>#REF!</v>
      </c>
      <c r="S128" s="264" t="e">
        <f t="shared" ca="1" si="64"/>
        <v>#REF!</v>
      </c>
      <c r="T128" s="94"/>
      <c r="U128" s="208"/>
      <c r="V128" s="264" t="e">
        <f t="shared" ca="1" si="65"/>
        <v>#REF!</v>
      </c>
      <c r="W128" s="264" t="e">
        <f t="shared" ca="1" si="65"/>
        <v>#REF!</v>
      </c>
      <c r="X128" s="94"/>
      <c r="Y128" s="94"/>
      <c r="Z128" s="264" t="e">
        <f t="shared" ca="1" si="66"/>
        <v>#REF!</v>
      </c>
      <c r="AA128" s="264" t="e">
        <f t="shared" ca="1" si="66"/>
        <v>#REF!</v>
      </c>
      <c r="AB128" s="97"/>
      <c r="AC128" s="95">
        <f t="shared" si="58"/>
        <v>44</v>
      </c>
      <c r="AD128" s="207" t="str">
        <f t="shared" si="34"/>
        <v>CZ</v>
      </c>
      <c r="AE128" s="96">
        <v>1.702</v>
      </c>
      <c r="AF128" s="96">
        <v>0.16800000000000001</v>
      </c>
      <c r="AG128" s="97"/>
      <c r="AH128" s="209" t="e">
        <f t="shared" ca="1" si="60"/>
        <v>#REF!</v>
      </c>
      <c r="AI128" s="209" t="e">
        <f t="shared" ca="1" si="60"/>
        <v>#REF!</v>
      </c>
      <c r="AJ128" s="97"/>
      <c r="AK128" s="209" t="e">
        <f t="shared" ca="1" si="61"/>
        <v>#REF!</v>
      </c>
      <c r="AL128" s="209" t="e">
        <f t="shared" ca="1" si="61"/>
        <v>#REF!</v>
      </c>
      <c r="AM128" s="103"/>
      <c r="AN128" s="209" t="e">
        <f t="shared" ca="1" si="62"/>
        <v>#REF!</v>
      </c>
      <c r="AO128" s="209" t="e">
        <f t="shared" ca="1" si="62"/>
        <v>#REF!</v>
      </c>
      <c r="AP128" s="103"/>
      <c r="AQ128" s="209" t="e">
        <f t="shared" ca="1" si="63"/>
        <v>#REF!</v>
      </c>
      <c r="AR128" s="209" t="e">
        <f t="shared" ca="1" si="63"/>
        <v>#REF!</v>
      </c>
      <c r="AS128" s="89"/>
      <c r="AT128" s="89"/>
      <c r="AU128" s="89"/>
      <c r="AV128" s="89"/>
      <c r="AW128" s="89"/>
      <c r="AX128" s="89"/>
      <c r="AY128" s="89"/>
      <c r="AZ128" s="89"/>
      <c r="BA128" s="89"/>
      <c r="BB128" s="151" t="s">
        <v>140</v>
      </c>
      <c r="BC128" s="152" t="e">
        <f t="shared" ca="1" si="39"/>
        <v>#REF!</v>
      </c>
      <c r="BD128" s="152" t="e">
        <f t="shared" ca="1" si="40"/>
        <v>#REF!</v>
      </c>
      <c r="BE128" s="152"/>
      <c r="BF128" s="152" t="e">
        <f t="shared" ca="1" si="41"/>
        <v>#REF!</v>
      </c>
      <c r="BG128" s="152" t="e">
        <f t="shared" ca="1" si="42"/>
        <v>#REF!</v>
      </c>
      <c r="BH128" s="152"/>
      <c r="BI128" s="152" t="e">
        <f t="shared" ca="1" si="43"/>
        <v>#REF!</v>
      </c>
      <c r="BJ128" s="152" t="e">
        <f t="shared" ca="1" si="44"/>
        <v>#REF!</v>
      </c>
      <c r="BK128" s="152"/>
      <c r="BL128" s="152" t="e">
        <f t="shared" ca="1" si="45"/>
        <v>#REF!</v>
      </c>
      <c r="BM128" s="152" t="e">
        <f t="shared" ca="1" si="46"/>
        <v>#REF!</v>
      </c>
      <c r="BN128" s="89"/>
      <c r="BO128" s="89"/>
      <c r="BP128" s="89"/>
      <c r="BQ128" s="89"/>
      <c r="BR128" s="89"/>
      <c r="BS128" s="89"/>
      <c r="BT128" s="89"/>
      <c r="BU128" s="89"/>
      <c r="BV128" s="89"/>
      <c r="BW128" s="229" t="s">
        <v>140</v>
      </c>
      <c r="BX128" s="153" t="e">
        <f t="shared" ca="1" si="47"/>
        <v>#REF!</v>
      </c>
      <c r="BY128" s="153" t="e">
        <f t="shared" ca="1" si="48"/>
        <v>#REF!</v>
      </c>
      <c r="BZ128" s="220"/>
      <c r="CA128" s="153" t="e">
        <f t="shared" ca="1" si="49"/>
        <v>#REF!</v>
      </c>
      <c r="CB128" s="153" t="e">
        <f t="shared" ca="1" si="50"/>
        <v>#REF!</v>
      </c>
      <c r="CC128" s="153"/>
      <c r="CD128" s="153" t="e">
        <f t="shared" ca="1" si="51"/>
        <v>#REF!</v>
      </c>
      <c r="CE128" s="153" t="e">
        <f t="shared" ca="1" si="52"/>
        <v>#REF!</v>
      </c>
      <c r="CF128" s="153"/>
      <c r="CG128" s="153" t="e">
        <f t="shared" ca="1" si="53"/>
        <v>#REF!</v>
      </c>
      <c r="CH128" s="153" t="e">
        <f t="shared" ca="1" si="54"/>
        <v>#REF!</v>
      </c>
    </row>
    <row r="129" spans="1:86" x14ac:dyDescent="0.2">
      <c r="A129" s="233">
        <v>45</v>
      </c>
      <c r="B129" s="233" t="s">
        <v>163</v>
      </c>
      <c r="C129" s="233" t="s">
        <v>164</v>
      </c>
      <c r="D129" s="233">
        <v>63</v>
      </c>
      <c r="E129" s="233">
        <v>2</v>
      </c>
      <c r="F129" s="233" t="s">
        <v>36</v>
      </c>
      <c r="G129" s="233" t="s">
        <v>410</v>
      </c>
      <c r="H129" s="233" t="s">
        <v>410</v>
      </c>
      <c r="I129" s="233"/>
      <c r="J129" s="92"/>
      <c r="K129" s="92"/>
      <c r="L129" s="97"/>
      <c r="M129" s="303">
        <v>0</v>
      </c>
      <c r="N129" s="264" t="e">
        <f t="shared" ca="1" si="59"/>
        <v>#REF!</v>
      </c>
      <c r="O129" s="264" t="e">
        <f t="shared" ca="1" si="59"/>
        <v>#REF!</v>
      </c>
      <c r="P129" s="208"/>
      <c r="Q129" s="208"/>
      <c r="R129" s="264" t="e">
        <f t="shared" ca="1" si="64"/>
        <v>#REF!</v>
      </c>
      <c r="S129" s="264" t="e">
        <f t="shared" ca="1" si="64"/>
        <v>#REF!</v>
      </c>
      <c r="T129" s="94"/>
      <c r="U129" s="208"/>
      <c r="V129" s="264" t="e">
        <f t="shared" ca="1" si="65"/>
        <v>#REF!</v>
      </c>
      <c r="W129" s="264" t="e">
        <f t="shared" ca="1" si="65"/>
        <v>#REF!</v>
      </c>
      <c r="X129" s="94"/>
      <c r="Y129" s="94"/>
      <c r="Z129" s="264" t="e">
        <f t="shared" ca="1" si="66"/>
        <v>#REF!</v>
      </c>
      <c r="AA129" s="264" t="e">
        <f t="shared" ca="1" si="66"/>
        <v>#REF!</v>
      </c>
      <c r="AB129" s="97"/>
      <c r="AC129" s="95">
        <f t="shared" si="58"/>
        <v>45</v>
      </c>
      <c r="AD129" s="207" t="str">
        <f t="shared" si="34"/>
        <v>EE</v>
      </c>
      <c r="AE129" s="96">
        <v>1.702</v>
      </c>
      <c r="AF129" s="96">
        <v>0.16800000000000001</v>
      </c>
      <c r="AG129" s="97"/>
      <c r="AH129" s="209" t="e">
        <f t="shared" ca="1" si="60"/>
        <v>#REF!</v>
      </c>
      <c r="AI129" s="209" t="e">
        <f t="shared" ca="1" si="60"/>
        <v>#REF!</v>
      </c>
      <c r="AJ129" s="97"/>
      <c r="AK129" s="209" t="e">
        <f t="shared" ca="1" si="61"/>
        <v>#REF!</v>
      </c>
      <c r="AL129" s="209" t="e">
        <f t="shared" ca="1" si="61"/>
        <v>#REF!</v>
      </c>
      <c r="AM129" s="103"/>
      <c r="AN129" s="209" t="e">
        <f t="shared" ca="1" si="62"/>
        <v>#REF!</v>
      </c>
      <c r="AO129" s="209" t="e">
        <f t="shared" ca="1" si="62"/>
        <v>#REF!</v>
      </c>
      <c r="AP129" s="103"/>
      <c r="AQ129" s="209" t="e">
        <f t="shared" ca="1" si="63"/>
        <v>#REF!</v>
      </c>
      <c r="AR129" s="209" t="e">
        <f t="shared" ca="1" si="63"/>
        <v>#REF!</v>
      </c>
      <c r="AS129" s="89"/>
      <c r="AT129" s="89"/>
      <c r="AU129" s="89"/>
      <c r="AV129" s="89"/>
      <c r="AW129" s="89"/>
      <c r="AX129" s="89"/>
      <c r="AY129" s="89"/>
      <c r="AZ129" s="89"/>
      <c r="BA129" s="89"/>
      <c r="BB129" s="151" t="s">
        <v>138</v>
      </c>
      <c r="BC129" s="152" t="e">
        <f t="shared" ca="1" si="39"/>
        <v>#REF!</v>
      </c>
      <c r="BD129" s="152" t="e">
        <f t="shared" ca="1" si="40"/>
        <v>#REF!</v>
      </c>
      <c r="BE129" s="152"/>
      <c r="BF129" s="152" t="e">
        <f t="shared" ca="1" si="41"/>
        <v>#REF!</v>
      </c>
      <c r="BG129" s="152" t="e">
        <f t="shared" ca="1" si="42"/>
        <v>#REF!</v>
      </c>
      <c r="BH129" s="152"/>
      <c r="BI129" s="152" t="e">
        <f t="shared" ca="1" si="43"/>
        <v>#REF!</v>
      </c>
      <c r="BJ129" s="152" t="e">
        <f t="shared" ca="1" si="44"/>
        <v>#REF!</v>
      </c>
      <c r="BK129" s="152"/>
      <c r="BL129" s="152" t="e">
        <f t="shared" ca="1" si="45"/>
        <v>#REF!</v>
      </c>
      <c r="BM129" s="152" t="e">
        <f t="shared" ca="1" si="46"/>
        <v>#REF!</v>
      </c>
      <c r="BN129" s="89"/>
      <c r="BO129" s="89"/>
      <c r="BP129" s="89"/>
      <c r="BQ129" s="89"/>
      <c r="BR129" s="89"/>
      <c r="BS129" s="89"/>
      <c r="BT129" s="89"/>
      <c r="BU129" s="89"/>
      <c r="BV129" s="89"/>
      <c r="BW129" s="229" t="s">
        <v>138</v>
      </c>
      <c r="BX129" s="153" t="e">
        <f t="shared" ca="1" si="47"/>
        <v>#REF!</v>
      </c>
      <c r="BY129" s="153" t="e">
        <f t="shared" ca="1" si="48"/>
        <v>#REF!</v>
      </c>
      <c r="BZ129" s="220"/>
      <c r="CA129" s="153" t="e">
        <f t="shared" ca="1" si="49"/>
        <v>#REF!</v>
      </c>
      <c r="CB129" s="153" t="e">
        <f t="shared" ca="1" si="50"/>
        <v>#REF!</v>
      </c>
      <c r="CC129" s="153"/>
      <c r="CD129" s="153" t="e">
        <f t="shared" ca="1" si="51"/>
        <v>#REF!</v>
      </c>
      <c r="CE129" s="153" t="e">
        <f t="shared" ca="1" si="52"/>
        <v>#REF!</v>
      </c>
      <c r="CF129" s="153"/>
      <c r="CG129" s="153" t="e">
        <f t="shared" ca="1" si="53"/>
        <v>#REF!</v>
      </c>
      <c r="CH129" s="153" t="e">
        <f t="shared" ca="1" si="54"/>
        <v>#REF!</v>
      </c>
    </row>
    <row r="130" spans="1:86" x14ac:dyDescent="0.2">
      <c r="A130" s="233">
        <v>46</v>
      </c>
      <c r="B130" s="233" t="s">
        <v>165</v>
      </c>
      <c r="C130" s="233" t="s">
        <v>166</v>
      </c>
      <c r="D130" s="233">
        <v>65</v>
      </c>
      <c r="E130" s="233">
        <v>2</v>
      </c>
      <c r="F130" s="233" t="s">
        <v>36</v>
      </c>
      <c r="G130" s="233" t="s">
        <v>410</v>
      </c>
      <c r="H130" s="233" t="s">
        <v>410</v>
      </c>
      <c r="I130" s="233"/>
      <c r="J130" s="92"/>
      <c r="K130" s="92"/>
      <c r="L130" s="97"/>
      <c r="M130" s="303">
        <v>0</v>
      </c>
      <c r="N130" s="264" t="e">
        <f t="shared" ca="1" si="59"/>
        <v>#REF!</v>
      </c>
      <c r="O130" s="264" t="e">
        <f t="shared" ca="1" si="59"/>
        <v>#REF!</v>
      </c>
      <c r="P130" s="208"/>
      <c r="Q130" s="208"/>
      <c r="R130" s="264" t="e">
        <f t="shared" ca="1" si="64"/>
        <v>#REF!</v>
      </c>
      <c r="S130" s="264" t="e">
        <f t="shared" ca="1" si="64"/>
        <v>#REF!</v>
      </c>
      <c r="T130" s="94"/>
      <c r="U130" s="208"/>
      <c r="V130" s="264" t="e">
        <f t="shared" ca="1" si="65"/>
        <v>#REF!</v>
      </c>
      <c r="W130" s="264" t="e">
        <f t="shared" ca="1" si="65"/>
        <v>#REF!</v>
      </c>
      <c r="X130" s="94"/>
      <c r="Y130" s="94"/>
      <c r="Z130" s="264" t="e">
        <f t="shared" ca="1" si="66"/>
        <v>#REF!</v>
      </c>
      <c r="AA130" s="264" t="e">
        <f t="shared" ca="1" si="66"/>
        <v>#REF!</v>
      </c>
      <c r="AB130" s="97"/>
      <c r="AC130" s="95">
        <f t="shared" si="58"/>
        <v>46</v>
      </c>
      <c r="AD130" s="207" t="str">
        <f t="shared" si="34"/>
        <v>HR</v>
      </c>
      <c r="AE130" s="96">
        <v>1.702</v>
      </c>
      <c r="AF130" s="96">
        <v>0.16800000000000001</v>
      </c>
      <c r="AG130" s="97"/>
      <c r="AH130" s="209" t="e">
        <f t="shared" ca="1" si="60"/>
        <v>#REF!</v>
      </c>
      <c r="AI130" s="209" t="e">
        <f t="shared" ca="1" si="60"/>
        <v>#REF!</v>
      </c>
      <c r="AJ130" s="97"/>
      <c r="AK130" s="209" t="e">
        <f t="shared" ca="1" si="61"/>
        <v>#REF!</v>
      </c>
      <c r="AL130" s="209" t="e">
        <f t="shared" ca="1" si="61"/>
        <v>#REF!</v>
      </c>
      <c r="AM130" s="103"/>
      <c r="AN130" s="209" t="e">
        <f t="shared" ca="1" si="62"/>
        <v>#REF!</v>
      </c>
      <c r="AO130" s="209" t="e">
        <f t="shared" ca="1" si="62"/>
        <v>#REF!</v>
      </c>
      <c r="AP130" s="103"/>
      <c r="AQ130" s="209" t="e">
        <f t="shared" ca="1" si="63"/>
        <v>#REF!</v>
      </c>
      <c r="AR130" s="209" t="e">
        <f t="shared" ca="1" si="63"/>
        <v>#REF!</v>
      </c>
      <c r="AS130" s="89"/>
      <c r="AT130" s="89"/>
      <c r="AU130" s="89"/>
      <c r="AV130" s="89"/>
      <c r="AW130" s="89"/>
      <c r="AX130" s="89"/>
      <c r="AY130" s="89"/>
      <c r="AZ130" s="89"/>
      <c r="BA130" s="89"/>
      <c r="BB130" s="151" t="s">
        <v>145</v>
      </c>
      <c r="BC130" s="152" t="e">
        <f t="shared" ca="1" si="39"/>
        <v>#REF!</v>
      </c>
      <c r="BD130" s="152" t="e">
        <f t="shared" ca="1" si="40"/>
        <v>#REF!</v>
      </c>
      <c r="BE130" s="152"/>
      <c r="BF130" s="152" t="e">
        <f t="shared" ca="1" si="41"/>
        <v>#REF!</v>
      </c>
      <c r="BG130" s="152" t="e">
        <f t="shared" ca="1" si="42"/>
        <v>#REF!</v>
      </c>
      <c r="BH130" s="152"/>
      <c r="BI130" s="152" t="e">
        <f t="shared" ca="1" si="43"/>
        <v>#REF!</v>
      </c>
      <c r="BJ130" s="152" t="e">
        <f t="shared" ca="1" si="44"/>
        <v>#REF!</v>
      </c>
      <c r="BK130" s="152"/>
      <c r="BL130" s="152" t="e">
        <f t="shared" ca="1" si="45"/>
        <v>#REF!</v>
      </c>
      <c r="BM130" s="152" t="e">
        <f t="shared" ca="1" si="46"/>
        <v>#REF!</v>
      </c>
      <c r="BN130" s="89"/>
      <c r="BO130" s="89"/>
      <c r="BP130" s="89"/>
      <c r="BQ130" s="89"/>
      <c r="BR130" s="89"/>
      <c r="BS130" s="89"/>
      <c r="BT130" s="89"/>
      <c r="BU130" s="89"/>
      <c r="BV130" s="89"/>
      <c r="BW130" s="229" t="s">
        <v>145</v>
      </c>
      <c r="BX130" s="153" t="e">
        <f t="shared" ca="1" si="47"/>
        <v>#REF!</v>
      </c>
      <c r="BY130" s="153" t="e">
        <f t="shared" ca="1" si="48"/>
        <v>#REF!</v>
      </c>
      <c r="BZ130" s="220"/>
      <c r="CA130" s="153" t="e">
        <f t="shared" ca="1" si="49"/>
        <v>#REF!</v>
      </c>
      <c r="CB130" s="153" t="e">
        <f t="shared" ca="1" si="50"/>
        <v>#REF!</v>
      </c>
      <c r="CC130" s="153"/>
      <c r="CD130" s="153" t="e">
        <f t="shared" ca="1" si="51"/>
        <v>#REF!</v>
      </c>
      <c r="CE130" s="153" t="e">
        <f t="shared" ca="1" si="52"/>
        <v>#REF!</v>
      </c>
      <c r="CF130" s="153"/>
      <c r="CG130" s="153" t="e">
        <f t="shared" ca="1" si="53"/>
        <v>#REF!</v>
      </c>
      <c r="CH130" s="153" t="e">
        <f t="shared" ca="1" si="54"/>
        <v>#REF!</v>
      </c>
    </row>
    <row r="131" spans="1:86" x14ac:dyDescent="0.2">
      <c r="A131" s="233">
        <v>47</v>
      </c>
      <c r="B131" s="233" t="s">
        <v>167</v>
      </c>
      <c r="C131" s="233" t="s">
        <v>168</v>
      </c>
      <c r="D131" s="233">
        <v>66</v>
      </c>
      <c r="E131" s="233">
        <v>2</v>
      </c>
      <c r="F131" s="233" t="s">
        <v>36</v>
      </c>
      <c r="G131" s="233" t="s">
        <v>410</v>
      </c>
      <c r="H131" s="233" t="s">
        <v>410</v>
      </c>
      <c r="I131" s="233"/>
      <c r="J131" s="92"/>
      <c r="K131" s="92"/>
      <c r="L131" s="97"/>
      <c r="M131" s="303">
        <v>0</v>
      </c>
      <c r="N131" s="264" t="e">
        <f t="shared" ca="1" si="59"/>
        <v>#REF!</v>
      </c>
      <c r="O131" s="264" t="e">
        <f t="shared" ca="1" si="59"/>
        <v>#REF!</v>
      </c>
      <c r="P131" s="208"/>
      <c r="Q131" s="208"/>
      <c r="R131" s="264" t="e">
        <f t="shared" ca="1" si="64"/>
        <v>#REF!</v>
      </c>
      <c r="S131" s="264" t="e">
        <f t="shared" ca="1" si="64"/>
        <v>#REF!</v>
      </c>
      <c r="T131" s="94"/>
      <c r="U131" s="208"/>
      <c r="V131" s="264" t="e">
        <f t="shared" ca="1" si="65"/>
        <v>#REF!</v>
      </c>
      <c r="W131" s="264" t="e">
        <f t="shared" ca="1" si="65"/>
        <v>#REF!</v>
      </c>
      <c r="X131" s="94"/>
      <c r="Y131" s="94"/>
      <c r="Z131" s="264" t="e">
        <f t="shared" ca="1" si="66"/>
        <v>#REF!</v>
      </c>
      <c r="AA131" s="264" t="e">
        <f t="shared" ca="1" si="66"/>
        <v>#REF!</v>
      </c>
      <c r="AB131" s="97"/>
      <c r="AC131" s="95">
        <f t="shared" si="58"/>
        <v>47</v>
      </c>
      <c r="AD131" s="207" t="str">
        <f t="shared" si="34"/>
        <v>HU</v>
      </c>
      <c r="AE131" s="96">
        <v>1.702</v>
      </c>
      <c r="AF131" s="96">
        <v>0.16800000000000001</v>
      </c>
      <c r="AG131" s="97"/>
      <c r="AH131" s="209" t="e">
        <f t="shared" ca="1" si="60"/>
        <v>#REF!</v>
      </c>
      <c r="AI131" s="209" t="e">
        <f t="shared" ca="1" si="60"/>
        <v>#REF!</v>
      </c>
      <c r="AJ131" s="97"/>
      <c r="AK131" s="209" t="e">
        <f t="shared" ca="1" si="61"/>
        <v>#REF!</v>
      </c>
      <c r="AL131" s="209" t="e">
        <f t="shared" ca="1" si="61"/>
        <v>#REF!</v>
      </c>
      <c r="AM131" s="103"/>
      <c r="AN131" s="209" t="e">
        <f t="shared" ca="1" si="62"/>
        <v>#REF!</v>
      </c>
      <c r="AO131" s="209" t="e">
        <f t="shared" ca="1" si="62"/>
        <v>#REF!</v>
      </c>
      <c r="AP131" s="103"/>
      <c r="AQ131" s="209" t="e">
        <f t="shared" ca="1" si="63"/>
        <v>#REF!</v>
      </c>
      <c r="AR131" s="209" t="e">
        <f t="shared" ca="1" si="63"/>
        <v>#REF!</v>
      </c>
      <c r="AS131" s="89"/>
      <c r="AT131" s="89"/>
      <c r="AU131" s="89"/>
      <c r="AV131" s="89"/>
      <c r="AW131" s="89"/>
      <c r="AX131" s="89"/>
      <c r="AY131" s="89"/>
      <c r="AZ131" s="89"/>
      <c r="BA131" s="89"/>
      <c r="BB131" s="151" t="s">
        <v>142</v>
      </c>
      <c r="BC131" s="152" t="e">
        <f t="shared" ca="1" si="39"/>
        <v>#REF!</v>
      </c>
      <c r="BD131" s="152" t="e">
        <f t="shared" ca="1" si="40"/>
        <v>#REF!</v>
      </c>
      <c r="BE131" s="152"/>
      <c r="BF131" s="152" t="e">
        <f t="shared" ca="1" si="41"/>
        <v>#REF!</v>
      </c>
      <c r="BG131" s="152" t="e">
        <f t="shared" ca="1" si="42"/>
        <v>#REF!</v>
      </c>
      <c r="BH131" s="152"/>
      <c r="BI131" s="152" t="e">
        <f t="shared" ca="1" si="43"/>
        <v>#REF!</v>
      </c>
      <c r="BJ131" s="152" t="e">
        <f t="shared" ca="1" si="44"/>
        <v>#REF!</v>
      </c>
      <c r="BK131" s="152"/>
      <c r="BL131" s="152" t="e">
        <f t="shared" ca="1" si="45"/>
        <v>#REF!</v>
      </c>
      <c r="BM131" s="152" t="e">
        <f t="shared" ca="1" si="46"/>
        <v>#REF!</v>
      </c>
      <c r="BN131" s="89"/>
      <c r="BO131" s="89"/>
      <c r="BP131" s="89"/>
      <c r="BQ131" s="89"/>
      <c r="BR131" s="89"/>
      <c r="BS131" s="89"/>
      <c r="BT131" s="89"/>
      <c r="BU131" s="89"/>
      <c r="BV131" s="89"/>
      <c r="BW131" s="229" t="s">
        <v>142</v>
      </c>
      <c r="BX131" s="153" t="e">
        <f t="shared" ca="1" si="47"/>
        <v>#REF!</v>
      </c>
      <c r="BY131" s="153" t="e">
        <f t="shared" ca="1" si="48"/>
        <v>#REF!</v>
      </c>
      <c r="BZ131" s="220"/>
      <c r="CA131" s="153" t="e">
        <f t="shared" ca="1" si="49"/>
        <v>#REF!</v>
      </c>
      <c r="CB131" s="153" t="e">
        <f t="shared" ca="1" si="50"/>
        <v>#REF!</v>
      </c>
      <c r="CC131" s="153"/>
      <c r="CD131" s="153" t="e">
        <f t="shared" ca="1" si="51"/>
        <v>#REF!</v>
      </c>
      <c r="CE131" s="153" t="e">
        <f t="shared" ca="1" si="52"/>
        <v>#REF!</v>
      </c>
      <c r="CF131" s="153"/>
      <c r="CG131" s="153" t="e">
        <f t="shared" ca="1" si="53"/>
        <v>#REF!</v>
      </c>
      <c r="CH131" s="153" t="e">
        <f t="shared" ca="1" si="54"/>
        <v>#REF!</v>
      </c>
    </row>
    <row r="132" spans="1:86" x14ac:dyDescent="0.2">
      <c r="A132" s="233">
        <v>48</v>
      </c>
      <c r="B132" s="233" t="s">
        <v>169</v>
      </c>
      <c r="C132" s="233" t="s">
        <v>170</v>
      </c>
      <c r="D132" s="233">
        <v>68</v>
      </c>
      <c r="E132" s="233">
        <v>2</v>
      </c>
      <c r="F132" s="233" t="s">
        <v>36</v>
      </c>
      <c r="G132" s="233" t="s">
        <v>389</v>
      </c>
      <c r="H132" s="233" t="s">
        <v>427</v>
      </c>
      <c r="I132" s="233"/>
      <c r="J132" s="92"/>
      <c r="K132" s="92"/>
      <c r="L132" s="97"/>
      <c r="M132" s="303">
        <v>0</v>
      </c>
      <c r="N132" s="264" t="e">
        <f t="shared" ca="1" si="59"/>
        <v>#REF!</v>
      </c>
      <c r="O132" s="264" t="e">
        <f t="shared" ca="1" si="59"/>
        <v>#REF!</v>
      </c>
      <c r="P132" s="208"/>
      <c r="Q132" s="208"/>
      <c r="R132" s="264" t="e">
        <f t="shared" ca="1" si="64"/>
        <v>#REF!</v>
      </c>
      <c r="S132" s="264" t="e">
        <f t="shared" ca="1" si="64"/>
        <v>#REF!</v>
      </c>
      <c r="T132" s="94"/>
      <c r="U132" s="208"/>
      <c r="V132" s="264" t="e">
        <f t="shared" ca="1" si="65"/>
        <v>#REF!</v>
      </c>
      <c r="W132" s="264" t="e">
        <f t="shared" ca="1" si="65"/>
        <v>#REF!</v>
      </c>
      <c r="X132" s="94"/>
      <c r="Y132" s="94"/>
      <c r="Z132" s="264" t="e">
        <f t="shared" ca="1" si="66"/>
        <v>#REF!</v>
      </c>
      <c r="AA132" s="264" t="e">
        <f t="shared" ca="1" si="66"/>
        <v>#REF!</v>
      </c>
      <c r="AB132" s="97"/>
      <c r="AC132" s="95">
        <f t="shared" si="58"/>
        <v>48</v>
      </c>
      <c r="AD132" s="207" t="str">
        <f t="shared" si="34"/>
        <v>KR</v>
      </c>
      <c r="AE132" s="96">
        <v>1.702</v>
      </c>
      <c r="AF132" s="96">
        <v>0.16800000000000001</v>
      </c>
      <c r="AG132" s="97"/>
      <c r="AH132" s="209" t="e">
        <f t="shared" ca="1" si="60"/>
        <v>#REF!</v>
      </c>
      <c r="AI132" s="209" t="e">
        <f t="shared" ca="1" si="60"/>
        <v>#REF!</v>
      </c>
      <c r="AJ132" s="97"/>
      <c r="AK132" s="209" t="e">
        <f t="shared" ca="1" si="61"/>
        <v>#REF!</v>
      </c>
      <c r="AL132" s="209" t="e">
        <f t="shared" ca="1" si="61"/>
        <v>#REF!</v>
      </c>
      <c r="AM132" s="103"/>
      <c r="AN132" s="209" t="e">
        <f t="shared" ca="1" si="62"/>
        <v>#REF!</v>
      </c>
      <c r="AO132" s="209" t="e">
        <f t="shared" ca="1" si="62"/>
        <v>#REF!</v>
      </c>
      <c r="AP132" s="103"/>
      <c r="AQ132" s="209" t="e">
        <f t="shared" ca="1" si="63"/>
        <v>#REF!</v>
      </c>
      <c r="AR132" s="209" t="e">
        <f t="shared" ca="1" si="63"/>
        <v>#REF!</v>
      </c>
      <c r="AS132" s="89"/>
      <c r="AT132" s="89"/>
      <c r="AU132" s="89"/>
      <c r="AV132" s="89"/>
      <c r="AW132" s="89"/>
      <c r="AX132" s="89"/>
      <c r="AY132" s="89"/>
      <c r="AZ132" s="89"/>
      <c r="BA132" s="89"/>
      <c r="BB132" s="151" t="s">
        <v>144</v>
      </c>
      <c r="BC132" s="152" t="e">
        <f t="shared" ca="1" si="39"/>
        <v>#REF!</v>
      </c>
      <c r="BD132" s="152" t="e">
        <f t="shared" ca="1" si="40"/>
        <v>#REF!</v>
      </c>
      <c r="BE132" s="152"/>
      <c r="BF132" s="152" t="e">
        <f t="shared" ca="1" si="41"/>
        <v>#REF!</v>
      </c>
      <c r="BG132" s="152" t="e">
        <f t="shared" ca="1" si="42"/>
        <v>#REF!</v>
      </c>
      <c r="BH132" s="152"/>
      <c r="BI132" s="152" t="e">
        <f t="shared" ca="1" si="43"/>
        <v>#REF!</v>
      </c>
      <c r="BJ132" s="152" t="e">
        <f t="shared" ca="1" si="44"/>
        <v>#REF!</v>
      </c>
      <c r="BK132" s="152"/>
      <c r="BL132" s="152" t="e">
        <f t="shared" ca="1" si="45"/>
        <v>#REF!</v>
      </c>
      <c r="BM132" s="152" t="e">
        <f t="shared" ca="1" si="46"/>
        <v>#REF!</v>
      </c>
      <c r="BN132" s="89"/>
      <c r="BO132" s="89"/>
      <c r="BP132" s="89"/>
      <c r="BQ132" s="89"/>
      <c r="BR132" s="89"/>
      <c r="BS132" s="89"/>
      <c r="BT132" s="89"/>
      <c r="BU132" s="89"/>
      <c r="BV132" s="89"/>
      <c r="BW132" s="229" t="s">
        <v>144</v>
      </c>
      <c r="BX132" s="153" t="e">
        <f t="shared" ca="1" si="47"/>
        <v>#REF!</v>
      </c>
      <c r="BY132" s="153" t="e">
        <f t="shared" ca="1" si="48"/>
        <v>#REF!</v>
      </c>
      <c r="BZ132" s="220"/>
      <c r="CA132" s="153" t="e">
        <f t="shared" ca="1" si="49"/>
        <v>#REF!</v>
      </c>
      <c r="CB132" s="153" t="e">
        <f t="shared" ca="1" si="50"/>
        <v>#REF!</v>
      </c>
      <c r="CC132" s="153"/>
      <c r="CD132" s="153" t="e">
        <f t="shared" ca="1" si="51"/>
        <v>#REF!</v>
      </c>
      <c r="CE132" s="153" t="e">
        <f t="shared" ca="1" si="52"/>
        <v>#REF!</v>
      </c>
      <c r="CF132" s="153"/>
      <c r="CG132" s="153" t="e">
        <f t="shared" ca="1" si="53"/>
        <v>#REF!</v>
      </c>
      <c r="CH132" s="153" t="e">
        <f t="shared" ca="1" si="54"/>
        <v>#REF!</v>
      </c>
    </row>
    <row r="133" spans="1:86" x14ac:dyDescent="0.2">
      <c r="A133" s="233">
        <v>49</v>
      </c>
      <c r="B133" s="233" t="s">
        <v>171</v>
      </c>
      <c r="C133" s="233" t="s">
        <v>172</v>
      </c>
      <c r="D133" s="233">
        <v>69</v>
      </c>
      <c r="E133" s="233">
        <v>2</v>
      </c>
      <c r="F133" s="233" t="s">
        <v>36</v>
      </c>
      <c r="G133" s="233" t="s">
        <v>389</v>
      </c>
      <c r="H133" s="233" t="s">
        <v>427</v>
      </c>
      <c r="I133" s="233"/>
      <c r="J133" s="92"/>
      <c r="K133" s="92"/>
      <c r="L133" s="97"/>
      <c r="M133" s="303">
        <v>0</v>
      </c>
      <c r="N133" s="264" t="e">
        <f t="shared" ca="1" si="59"/>
        <v>#REF!</v>
      </c>
      <c r="O133" s="264" t="e">
        <f t="shared" ca="1" si="59"/>
        <v>#REF!</v>
      </c>
      <c r="P133" s="208"/>
      <c r="Q133" s="208"/>
      <c r="R133" s="264" t="e">
        <f t="shared" ca="1" si="64"/>
        <v>#REF!</v>
      </c>
      <c r="S133" s="264" t="e">
        <f t="shared" ca="1" si="64"/>
        <v>#REF!</v>
      </c>
      <c r="T133" s="94"/>
      <c r="U133" s="208"/>
      <c r="V133" s="264" t="e">
        <f t="shared" ca="1" si="65"/>
        <v>#REF!</v>
      </c>
      <c r="W133" s="264" t="e">
        <f t="shared" ca="1" si="65"/>
        <v>#REF!</v>
      </c>
      <c r="X133" s="94"/>
      <c r="Y133" s="94"/>
      <c r="Z133" s="264" t="e">
        <f t="shared" ca="1" si="66"/>
        <v>#REF!</v>
      </c>
      <c r="AA133" s="264" t="e">
        <f t="shared" ca="1" si="66"/>
        <v>#REF!</v>
      </c>
      <c r="AB133" s="97"/>
      <c r="AC133" s="95">
        <f t="shared" si="58"/>
        <v>49</v>
      </c>
      <c r="AD133" s="207" t="str">
        <f t="shared" si="34"/>
        <v>MO</v>
      </c>
      <c r="AE133" s="96">
        <v>1.702</v>
      </c>
      <c r="AF133" s="96">
        <v>0.16800000000000001</v>
      </c>
      <c r="AG133" s="97"/>
      <c r="AH133" s="209" t="e">
        <f t="shared" ca="1" si="60"/>
        <v>#REF!</v>
      </c>
      <c r="AI133" s="209" t="e">
        <f t="shared" ca="1" si="60"/>
        <v>#REF!</v>
      </c>
      <c r="AJ133" s="97"/>
      <c r="AK133" s="209" t="e">
        <f t="shared" ca="1" si="61"/>
        <v>#REF!</v>
      </c>
      <c r="AL133" s="209" t="e">
        <f t="shared" ca="1" si="61"/>
        <v>#REF!</v>
      </c>
      <c r="AM133" s="103"/>
      <c r="AN133" s="209" t="e">
        <f t="shared" ca="1" si="62"/>
        <v>#REF!</v>
      </c>
      <c r="AO133" s="209" t="e">
        <f t="shared" ca="1" si="62"/>
        <v>#REF!</v>
      </c>
      <c r="AP133" s="103"/>
      <c r="AQ133" s="209" t="e">
        <f t="shared" ca="1" si="63"/>
        <v>#REF!</v>
      </c>
      <c r="AR133" s="209" t="e">
        <f t="shared" ca="1" si="63"/>
        <v>#REF!</v>
      </c>
      <c r="AS133" s="89"/>
      <c r="AT133" s="89"/>
      <c r="AU133" s="89"/>
      <c r="AV133" s="89"/>
      <c r="AW133" s="89"/>
      <c r="AX133" s="89"/>
      <c r="AY133" s="89"/>
      <c r="AZ133" s="89"/>
      <c r="BA133" s="89"/>
      <c r="BB133" s="151" t="s">
        <v>146</v>
      </c>
      <c r="BC133" s="152" t="e">
        <f t="shared" ca="1" si="39"/>
        <v>#REF!</v>
      </c>
      <c r="BD133" s="152" t="e">
        <f t="shared" ca="1" si="40"/>
        <v>#REF!</v>
      </c>
      <c r="BE133" s="152"/>
      <c r="BF133" s="152" t="e">
        <f t="shared" ca="1" si="41"/>
        <v>#REF!</v>
      </c>
      <c r="BG133" s="152" t="e">
        <f t="shared" ca="1" si="42"/>
        <v>#REF!</v>
      </c>
      <c r="BH133" s="152"/>
      <c r="BI133" s="152" t="e">
        <f t="shared" ca="1" si="43"/>
        <v>#REF!</v>
      </c>
      <c r="BJ133" s="152" t="e">
        <f t="shared" ca="1" si="44"/>
        <v>#REF!</v>
      </c>
      <c r="BK133" s="152"/>
      <c r="BL133" s="152" t="e">
        <f t="shared" ca="1" si="45"/>
        <v>#REF!</v>
      </c>
      <c r="BM133" s="152" t="e">
        <f t="shared" ca="1" si="46"/>
        <v>#REF!</v>
      </c>
      <c r="BN133" s="89"/>
      <c r="BO133" s="89"/>
      <c r="BP133" s="89"/>
      <c r="BQ133" s="89"/>
      <c r="BR133" s="89"/>
      <c r="BS133" s="89"/>
      <c r="BT133" s="89"/>
      <c r="BU133" s="89"/>
      <c r="BV133" s="89"/>
      <c r="BW133" s="229" t="s">
        <v>146</v>
      </c>
      <c r="BX133" s="153" t="e">
        <f t="shared" ca="1" si="47"/>
        <v>#REF!</v>
      </c>
      <c r="BY133" s="153" t="e">
        <f t="shared" ca="1" si="48"/>
        <v>#REF!</v>
      </c>
      <c r="BZ133" s="220"/>
      <c r="CA133" s="153" t="e">
        <f t="shared" ca="1" si="49"/>
        <v>#REF!</v>
      </c>
      <c r="CB133" s="153" t="e">
        <f t="shared" ca="1" si="50"/>
        <v>#REF!</v>
      </c>
      <c r="CC133" s="153"/>
      <c r="CD133" s="153" t="e">
        <f t="shared" ca="1" si="51"/>
        <v>#REF!</v>
      </c>
      <c r="CE133" s="153" t="e">
        <f t="shared" ca="1" si="52"/>
        <v>#REF!</v>
      </c>
      <c r="CF133" s="153"/>
      <c r="CG133" s="153" t="e">
        <f t="shared" ca="1" si="53"/>
        <v>#REF!</v>
      </c>
      <c r="CH133" s="153" t="e">
        <f t="shared" ca="1" si="54"/>
        <v>#REF!</v>
      </c>
    </row>
    <row r="134" spans="1:86" x14ac:dyDescent="0.2">
      <c r="A134" s="233">
        <v>50</v>
      </c>
      <c r="B134" s="233" t="s">
        <v>173</v>
      </c>
      <c r="C134" s="233" t="s">
        <v>174</v>
      </c>
      <c r="D134" s="233">
        <v>71</v>
      </c>
      <c r="E134" s="233">
        <v>2</v>
      </c>
      <c r="F134" s="233" t="s">
        <v>36</v>
      </c>
      <c r="G134" s="233" t="s">
        <v>410</v>
      </c>
      <c r="H134" s="233" t="s">
        <v>410</v>
      </c>
      <c r="I134" s="233"/>
      <c r="J134" s="92"/>
      <c r="K134" s="92"/>
      <c r="L134" s="97"/>
      <c r="M134" s="303">
        <v>0</v>
      </c>
      <c r="N134" s="264" t="e">
        <f t="shared" ca="1" si="59"/>
        <v>#REF!</v>
      </c>
      <c r="O134" s="264" t="e">
        <f t="shared" ca="1" si="59"/>
        <v>#REF!</v>
      </c>
      <c r="P134" s="208"/>
      <c r="Q134" s="208"/>
      <c r="R134" s="264" t="e">
        <f t="shared" ca="1" si="64"/>
        <v>#REF!</v>
      </c>
      <c r="S134" s="264" t="e">
        <f t="shared" ca="1" si="64"/>
        <v>#REF!</v>
      </c>
      <c r="T134" s="94"/>
      <c r="U134" s="208"/>
      <c r="V134" s="264" t="e">
        <f t="shared" ca="1" si="65"/>
        <v>#REF!</v>
      </c>
      <c r="W134" s="264" t="e">
        <f t="shared" ca="1" si="65"/>
        <v>#REF!</v>
      </c>
      <c r="X134" s="94"/>
      <c r="Y134" s="94"/>
      <c r="Z134" s="264" t="e">
        <f t="shared" ca="1" si="66"/>
        <v>#REF!</v>
      </c>
      <c r="AA134" s="264" t="e">
        <f t="shared" ca="1" si="66"/>
        <v>#REF!</v>
      </c>
      <c r="AB134" s="97"/>
      <c r="AC134" s="95">
        <f t="shared" si="58"/>
        <v>50</v>
      </c>
      <c r="AD134" s="207" t="str">
        <f t="shared" si="34"/>
        <v>MT</v>
      </c>
      <c r="AE134" s="96">
        <v>1.702</v>
      </c>
      <c r="AF134" s="96">
        <v>0.16800000000000001</v>
      </c>
      <c r="AG134" s="97"/>
      <c r="AH134" s="209" t="e">
        <f t="shared" ca="1" si="60"/>
        <v>#REF!</v>
      </c>
      <c r="AI134" s="209" t="e">
        <f t="shared" ca="1" si="60"/>
        <v>#REF!</v>
      </c>
      <c r="AJ134" s="97"/>
      <c r="AK134" s="209" t="e">
        <f t="shared" ca="1" si="61"/>
        <v>#REF!</v>
      </c>
      <c r="AL134" s="209" t="e">
        <f t="shared" ca="1" si="61"/>
        <v>#REF!</v>
      </c>
      <c r="AM134" s="103"/>
      <c r="AN134" s="209" t="e">
        <f t="shared" ca="1" si="62"/>
        <v>#REF!</v>
      </c>
      <c r="AO134" s="209" t="e">
        <f t="shared" ca="1" si="62"/>
        <v>#REF!</v>
      </c>
      <c r="AP134" s="103"/>
      <c r="AQ134" s="209" t="e">
        <f t="shared" ca="1" si="63"/>
        <v>#REF!</v>
      </c>
      <c r="AR134" s="209" t="e">
        <f t="shared" ca="1" si="63"/>
        <v>#REF!</v>
      </c>
      <c r="AS134" s="89"/>
      <c r="AT134" s="89"/>
      <c r="AU134" s="89"/>
      <c r="AV134" s="89"/>
      <c r="AW134" s="89"/>
      <c r="AX134" s="89"/>
      <c r="AY134" s="89"/>
      <c r="AZ134" s="89"/>
      <c r="BA134" s="89"/>
      <c r="BB134" s="151" t="s">
        <v>148</v>
      </c>
      <c r="BC134" s="152" t="e">
        <f t="shared" ca="1" si="39"/>
        <v>#REF!</v>
      </c>
      <c r="BD134" s="152" t="e">
        <f t="shared" ca="1" si="40"/>
        <v>#REF!</v>
      </c>
      <c r="BE134" s="152"/>
      <c r="BF134" s="152" t="e">
        <f t="shared" ca="1" si="41"/>
        <v>#REF!</v>
      </c>
      <c r="BG134" s="152" t="e">
        <f t="shared" ca="1" si="42"/>
        <v>#REF!</v>
      </c>
      <c r="BH134" s="152"/>
      <c r="BI134" s="152" t="e">
        <f t="shared" ca="1" si="43"/>
        <v>#REF!</v>
      </c>
      <c r="BJ134" s="152" t="e">
        <f t="shared" ca="1" si="44"/>
        <v>#REF!</v>
      </c>
      <c r="BK134" s="152"/>
      <c r="BL134" s="152" t="e">
        <f t="shared" ca="1" si="45"/>
        <v>#REF!</v>
      </c>
      <c r="BM134" s="152" t="e">
        <f t="shared" ca="1" si="46"/>
        <v>#REF!</v>
      </c>
      <c r="BN134" s="89"/>
      <c r="BO134" s="89"/>
      <c r="BP134" s="89"/>
      <c r="BQ134" s="89"/>
      <c r="BR134" s="89"/>
      <c r="BS134" s="89"/>
      <c r="BT134" s="89"/>
      <c r="BU134" s="89"/>
      <c r="BV134" s="89"/>
      <c r="BW134" s="229" t="s">
        <v>148</v>
      </c>
      <c r="BX134" s="153" t="e">
        <f t="shared" ca="1" si="47"/>
        <v>#REF!</v>
      </c>
      <c r="BY134" s="153" t="e">
        <f t="shared" ca="1" si="48"/>
        <v>#REF!</v>
      </c>
      <c r="BZ134" s="220"/>
      <c r="CA134" s="153" t="e">
        <f t="shared" ca="1" si="49"/>
        <v>#REF!</v>
      </c>
      <c r="CB134" s="153" t="e">
        <f t="shared" ca="1" si="50"/>
        <v>#REF!</v>
      </c>
      <c r="CC134" s="153"/>
      <c r="CD134" s="153" t="e">
        <f t="shared" ca="1" si="51"/>
        <v>#REF!</v>
      </c>
      <c r="CE134" s="153" t="e">
        <f t="shared" ca="1" si="52"/>
        <v>#REF!</v>
      </c>
      <c r="CF134" s="153"/>
      <c r="CG134" s="153" t="e">
        <f t="shared" ca="1" si="53"/>
        <v>#REF!</v>
      </c>
      <c r="CH134" s="153" t="e">
        <f t="shared" ca="1" si="54"/>
        <v>#REF!</v>
      </c>
    </row>
    <row r="135" spans="1:86" x14ac:dyDescent="0.2">
      <c r="A135" s="233">
        <v>51</v>
      </c>
      <c r="B135" s="233" t="s">
        <v>175</v>
      </c>
      <c r="C135" s="233" t="s">
        <v>176</v>
      </c>
      <c r="D135" s="233">
        <v>72</v>
      </c>
      <c r="E135" s="233">
        <v>2</v>
      </c>
      <c r="F135" s="233" t="s">
        <v>36</v>
      </c>
      <c r="G135" s="233" t="s">
        <v>410</v>
      </c>
      <c r="H135" s="233" t="s">
        <v>410</v>
      </c>
      <c r="I135" s="233"/>
      <c r="J135" s="92"/>
      <c r="K135" s="92"/>
      <c r="L135" s="97"/>
      <c r="M135" s="303">
        <v>0</v>
      </c>
      <c r="N135" s="264" t="e">
        <f t="shared" ca="1" si="59"/>
        <v>#REF!</v>
      </c>
      <c r="O135" s="264" t="e">
        <f t="shared" ca="1" si="59"/>
        <v>#REF!</v>
      </c>
      <c r="P135" s="208"/>
      <c r="Q135" s="208"/>
      <c r="R135" s="264" t="e">
        <f t="shared" ca="1" si="64"/>
        <v>#REF!</v>
      </c>
      <c r="S135" s="264" t="e">
        <f t="shared" ca="1" si="64"/>
        <v>#REF!</v>
      </c>
      <c r="T135" s="94"/>
      <c r="U135" s="208"/>
      <c r="V135" s="264" t="e">
        <f t="shared" ca="1" si="65"/>
        <v>#REF!</v>
      </c>
      <c r="W135" s="264" t="e">
        <f t="shared" ca="1" si="65"/>
        <v>#REF!</v>
      </c>
      <c r="X135" s="94"/>
      <c r="Y135" s="94"/>
      <c r="Z135" s="264" t="e">
        <f t="shared" ca="1" si="66"/>
        <v>#REF!</v>
      </c>
      <c r="AA135" s="264" t="e">
        <f t="shared" ca="1" si="66"/>
        <v>#REF!</v>
      </c>
      <c r="AB135" s="97"/>
      <c r="AC135" s="95">
        <f t="shared" si="58"/>
        <v>51</v>
      </c>
      <c r="AD135" s="207" t="str">
        <f t="shared" si="34"/>
        <v>PL</v>
      </c>
      <c r="AE135" s="96">
        <v>1.702</v>
      </c>
      <c r="AF135" s="96">
        <v>0.16800000000000001</v>
      </c>
      <c r="AG135" s="97"/>
      <c r="AH135" s="209" t="e">
        <f t="shared" ca="1" si="60"/>
        <v>#REF!</v>
      </c>
      <c r="AI135" s="209" t="e">
        <f t="shared" ca="1" si="60"/>
        <v>#REF!</v>
      </c>
      <c r="AJ135" s="97"/>
      <c r="AK135" s="209" t="e">
        <f t="shared" ca="1" si="61"/>
        <v>#REF!</v>
      </c>
      <c r="AL135" s="209" t="e">
        <f t="shared" ca="1" si="61"/>
        <v>#REF!</v>
      </c>
      <c r="AM135" s="103"/>
      <c r="AN135" s="209" t="e">
        <f t="shared" ca="1" si="62"/>
        <v>#REF!</v>
      </c>
      <c r="AO135" s="209" t="e">
        <f t="shared" ca="1" si="62"/>
        <v>#REF!</v>
      </c>
      <c r="AP135" s="103"/>
      <c r="AQ135" s="209" t="e">
        <f t="shared" ca="1" si="63"/>
        <v>#REF!</v>
      </c>
      <c r="AR135" s="209" t="e">
        <f t="shared" ca="1" si="63"/>
        <v>#REF!</v>
      </c>
      <c r="AS135" s="89"/>
      <c r="AT135" s="89"/>
      <c r="AU135" s="89"/>
      <c r="AV135" s="89"/>
      <c r="AW135" s="89"/>
      <c r="AX135" s="89"/>
      <c r="AY135" s="89"/>
      <c r="AZ135" s="89"/>
      <c r="BA135" s="89"/>
      <c r="BB135" s="151" t="s">
        <v>150</v>
      </c>
      <c r="BC135" s="152" t="e">
        <f t="shared" ca="1" si="39"/>
        <v>#REF!</v>
      </c>
      <c r="BD135" s="152" t="e">
        <f t="shared" ca="1" si="40"/>
        <v>#REF!</v>
      </c>
      <c r="BE135" s="152"/>
      <c r="BF135" s="152" t="e">
        <f t="shared" ca="1" si="41"/>
        <v>#REF!</v>
      </c>
      <c r="BG135" s="152" t="e">
        <f t="shared" ca="1" si="42"/>
        <v>#REF!</v>
      </c>
      <c r="BH135" s="152"/>
      <c r="BI135" s="152" t="e">
        <f t="shared" ca="1" si="43"/>
        <v>#REF!</v>
      </c>
      <c r="BJ135" s="152" t="e">
        <f t="shared" ca="1" si="44"/>
        <v>#REF!</v>
      </c>
      <c r="BK135" s="152"/>
      <c r="BL135" s="152" t="e">
        <f t="shared" ca="1" si="45"/>
        <v>#REF!</v>
      </c>
      <c r="BM135" s="152" t="e">
        <f t="shared" ca="1" si="46"/>
        <v>#REF!</v>
      </c>
      <c r="BN135" s="89"/>
      <c r="BO135" s="89"/>
      <c r="BP135" s="89"/>
      <c r="BQ135" s="89"/>
      <c r="BR135" s="89"/>
      <c r="BS135" s="89"/>
      <c r="BT135" s="89"/>
      <c r="BU135" s="89"/>
      <c r="BV135" s="89"/>
      <c r="BW135" s="229" t="s">
        <v>150</v>
      </c>
      <c r="BX135" s="153" t="e">
        <f t="shared" ca="1" si="47"/>
        <v>#REF!</v>
      </c>
      <c r="BY135" s="153" t="e">
        <f t="shared" ca="1" si="48"/>
        <v>#REF!</v>
      </c>
      <c r="BZ135" s="220"/>
      <c r="CA135" s="153" t="e">
        <f t="shared" ca="1" si="49"/>
        <v>#REF!</v>
      </c>
      <c r="CB135" s="153" t="e">
        <f t="shared" ca="1" si="50"/>
        <v>#REF!</v>
      </c>
      <c r="CC135" s="153"/>
      <c r="CD135" s="153" t="e">
        <f t="shared" ca="1" si="51"/>
        <v>#REF!</v>
      </c>
      <c r="CE135" s="153" t="e">
        <f t="shared" ca="1" si="52"/>
        <v>#REF!</v>
      </c>
      <c r="CF135" s="153"/>
      <c r="CG135" s="153" t="e">
        <f t="shared" ca="1" si="53"/>
        <v>#REF!</v>
      </c>
      <c r="CH135" s="153" t="e">
        <f t="shared" ca="1" si="54"/>
        <v>#REF!</v>
      </c>
    </row>
    <row r="136" spans="1:86" x14ac:dyDescent="0.2">
      <c r="A136" s="233">
        <v>52</v>
      </c>
      <c r="B136" s="233" t="s">
        <v>177</v>
      </c>
      <c r="C136" s="233" t="s">
        <v>178</v>
      </c>
      <c r="D136" s="233">
        <v>74</v>
      </c>
      <c r="E136" s="233">
        <v>2</v>
      </c>
      <c r="F136" s="233" t="s">
        <v>36</v>
      </c>
      <c r="G136" s="233" t="s">
        <v>410</v>
      </c>
      <c r="H136" s="233" t="s">
        <v>410</v>
      </c>
      <c r="I136" s="233"/>
      <c r="J136" s="92"/>
      <c r="K136" s="92"/>
      <c r="L136" s="97"/>
      <c r="M136" s="303">
        <v>0</v>
      </c>
      <c r="N136" s="264" t="e">
        <f t="shared" ca="1" si="59"/>
        <v>#REF!</v>
      </c>
      <c r="O136" s="264" t="e">
        <f t="shared" ca="1" si="59"/>
        <v>#REF!</v>
      </c>
      <c r="P136" s="208"/>
      <c r="Q136" s="208"/>
      <c r="R136" s="264" t="e">
        <f t="shared" ca="1" si="64"/>
        <v>#REF!</v>
      </c>
      <c r="S136" s="264" t="e">
        <f t="shared" ca="1" si="64"/>
        <v>#REF!</v>
      </c>
      <c r="T136" s="94"/>
      <c r="U136" s="208"/>
      <c r="V136" s="264" t="e">
        <f t="shared" ca="1" si="65"/>
        <v>#REF!</v>
      </c>
      <c r="W136" s="264" t="e">
        <f t="shared" ca="1" si="65"/>
        <v>#REF!</v>
      </c>
      <c r="X136" s="94"/>
      <c r="Y136" s="94"/>
      <c r="Z136" s="264" t="e">
        <f t="shared" ca="1" si="66"/>
        <v>#REF!</v>
      </c>
      <c r="AA136" s="264" t="e">
        <f t="shared" ca="1" si="66"/>
        <v>#REF!</v>
      </c>
      <c r="AB136" s="97"/>
      <c r="AC136" s="95">
        <f t="shared" si="58"/>
        <v>52</v>
      </c>
      <c r="AD136" s="207" t="str">
        <f t="shared" si="34"/>
        <v>SK</v>
      </c>
      <c r="AE136" s="96">
        <v>1.702</v>
      </c>
      <c r="AF136" s="96">
        <v>0.16800000000000001</v>
      </c>
      <c r="AG136" s="97"/>
      <c r="AH136" s="209" t="e">
        <f t="shared" ca="1" si="60"/>
        <v>#REF!</v>
      </c>
      <c r="AI136" s="209" t="e">
        <f t="shared" ca="1" si="60"/>
        <v>#REF!</v>
      </c>
      <c r="AJ136" s="97"/>
      <c r="AK136" s="209" t="e">
        <f t="shared" ca="1" si="61"/>
        <v>#REF!</v>
      </c>
      <c r="AL136" s="209" t="e">
        <f t="shared" ca="1" si="61"/>
        <v>#REF!</v>
      </c>
      <c r="AM136" s="103"/>
      <c r="AN136" s="209" t="e">
        <f t="shared" ca="1" si="62"/>
        <v>#REF!</v>
      </c>
      <c r="AO136" s="209" t="e">
        <f t="shared" ca="1" si="62"/>
        <v>#REF!</v>
      </c>
      <c r="AP136" s="103"/>
      <c r="AQ136" s="209" t="e">
        <f t="shared" ca="1" si="63"/>
        <v>#REF!</v>
      </c>
      <c r="AR136" s="209" t="e">
        <f t="shared" ca="1" si="63"/>
        <v>#REF!</v>
      </c>
      <c r="AS136" s="98"/>
      <c r="AT136" s="25"/>
      <c r="AU136" s="97"/>
      <c r="AV136" s="25"/>
      <c r="AW136" s="25"/>
      <c r="AX136" s="25"/>
      <c r="AY136" s="25"/>
      <c r="AZ136" s="25"/>
      <c r="BA136" s="25"/>
      <c r="BB136" s="151" t="s">
        <v>413</v>
      </c>
      <c r="BC136" s="152" t="e">
        <f t="shared" ca="1" si="39"/>
        <v>#REF!</v>
      </c>
      <c r="BD136" s="152" t="e">
        <f t="shared" ca="1" si="40"/>
        <v>#REF!</v>
      </c>
      <c r="BE136" s="152"/>
      <c r="BF136" s="152" t="e">
        <f t="shared" ca="1" si="41"/>
        <v>#REF!</v>
      </c>
      <c r="BG136" s="152" t="e">
        <f t="shared" ca="1" si="42"/>
        <v>#REF!</v>
      </c>
      <c r="BH136" s="152"/>
      <c r="BI136" s="152" t="e">
        <f t="shared" ca="1" si="43"/>
        <v>#REF!</v>
      </c>
      <c r="BJ136" s="152" t="e">
        <f t="shared" ca="1" si="44"/>
        <v>#REF!</v>
      </c>
      <c r="BK136" s="152"/>
      <c r="BL136" s="152" t="e">
        <f t="shared" ca="1" si="45"/>
        <v>#REF!</v>
      </c>
      <c r="BM136" s="152" t="e">
        <f t="shared" ca="1" si="46"/>
        <v>#REF!</v>
      </c>
      <c r="BN136" s="25"/>
      <c r="BO136" s="25"/>
      <c r="BP136" s="25"/>
      <c r="BQ136" s="25"/>
      <c r="BR136" s="25"/>
      <c r="BS136" s="25"/>
      <c r="BT136" s="25"/>
      <c r="BU136" s="25"/>
      <c r="BV136" s="25"/>
      <c r="BW136" s="229" t="s">
        <v>413</v>
      </c>
      <c r="BX136" s="153" t="e">
        <f t="shared" ca="1" si="47"/>
        <v>#REF!</v>
      </c>
      <c r="BY136" s="153" t="e">
        <f t="shared" ca="1" si="48"/>
        <v>#REF!</v>
      </c>
      <c r="BZ136" s="220"/>
      <c r="CA136" s="153" t="e">
        <f t="shared" ca="1" si="49"/>
        <v>#REF!</v>
      </c>
      <c r="CB136" s="153" t="e">
        <f t="shared" ca="1" si="50"/>
        <v>#REF!</v>
      </c>
      <c r="CC136" s="153"/>
      <c r="CD136" s="153" t="e">
        <f t="shared" ca="1" si="51"/>
        <v>#REF!</v>
      </c>
      <c r="CE136" s="153" t="e">
        <f t="shared" ca="1" si="52"/>
        <v>#REF!</v>
      </c>
      <c r="CF136" s="153"/>
      <c r="CG136" s="153" t="e">
        <f t="shared" ca="1" si="53"/>
        <v>#REF!</v>
      </c>
      <c r="CH136" s="153" t="e">
        <f t="shared" ca="1" si="54"/>
        <v>#REF!</v>
      </c>
    </row>
    <row r="137" spans="1:86" x14ac:dyDescent="0.2">
      <c r="A137" s="233">
        <v>53</v>
      </c>
      <c r="B137" s="233" t="s">
        <v>179</v>
      </c>
      <c r="C137" s="233" t="s">
        <v>180</v>
      </c>
      <c r="D137" s="233">
        <v>76</v>
      </c>
      <c r="E137" s="233">
        <v>2</v>
      </c>
      <c r="F137" s="233" t="s">
        <v>36</v>
      </c>
      <c r="G137" s="233" t="s">
        <v>406</v>
      </c>
      <c r="H137" s="233" t="s">
        <v>406</v>
      </c>
      <c r="I137" s="233"/>
      <c r="J137" s="92"/>
      <c r="K137" s="92"/>
      <c r="L137" s="97"/>
      <c r="M137" s="303">
        <v>0</v>
      </c>
      <c r="N137" s="264" t="e">
        <f t="shared" ca="1" si="59"/>
        <v>#REF!</v>
      </c>
      <c r="O137" s="264" t="e">
        <f t="shared" ca="1" si="59"/>
        <v>#REF!</v>
      </c>
      <c r="P137" s="208"/>
      <c r="Q137" s="208"/>
      <c r="R137" s="264" t="e">
        <f t="shared" ca="1" si="64"/>
        <v>#REF!</v>
      </c>
      <c r="S137" s="264" t="e">
        <f t="shared" ca="1" si="64"/>
        <v>#REF!</v>
      </c>
      <c r="T137" s="94"/>
      <c r="U137" s="208"/>
      <c r="V137" s="264" t="e">
        <f t="shared" ca="1" si="65"/>
        <v>#REF!</v>
      </c>
      <c r="W137" s="264" t="e">
        <f t="shared" ca="1" si="65"/>
        <v>#REF!</v>
      </c>
      <c r="X137" s="94"/>
      <c r="Y137" s="94"/>
      <c r="Z137" s="264" t="e">
        <f t="shared" ca="1" si="66"/>
        <v>#REF!</v>
      </c>
      <c r="AA137" s="264" t="e">
        <f t="shared" ca="1" si="66"/>
        <v>#REF!</v>
      </c>
      <c r="AB137" s="97"/>
      <c r="AC137" s="95">
        <f t="shared" si="58"/>
        <v>53</v>
      </c>
      <c r="AD137" s="207" t="str">
        <f t="shared" si="34"/>
        <v>TT</v>
      </c>
      <c r="AE137" s="96">
        <v>1.702</v>
      </c>
      <c r="AF137" s="96">
        <v>0.16800000000000001</v>
      </c>
      <c r="AG137" s="97"/>
      <c r="AH137" s="209" t="e">
        <f t="shared" ca="1" si="60"/>
        <v>#REF!</v>
      </c>
      <c r="AI137" s="209" t="e">
        <f t="shared" ca="1" si="60"/>
        <v>#REF!</v>
      </c>
      <c r="AJ137" s="97"/>
      <c r="AK137" s="209" t="e">
        <f t="shared" ca="1" si="61"/>
        <v>#REF!</v>
      </c>
      <c r="AL137" s="209" t="e">
        <f t="shared" ca="1" si="61"/>
        <v>#REF!</v>
      </c>
      <c r="AM137" s="103"/>
      <c r="AN137" s="209" t="e">
        <f t="shared" ca="1" si="62"/>
        <v>#REF!</v>
      </c>
      <c r="AO137" s="209" t="e">
        <f t="shared" ca="1" si="62"/>
        <v>#REF!</v>
      </c>
      <c r="AP137" s="103"/>
      <c r="AQ137" s="209" t="e">
        <f t="shared" ca="1" si="63"/>
        <v>#REF!</v>
      </c>
      <c r="AR137" s="209" t="e">
        <f t="shared" ca="1" si="63"/>
        <v>#REF!</v>
      </c>
      <c r="AS137" s="98"/>
      <c r="AT137" s="25"/>
      <c r="AU137" s="97"/>
      <c r="AV137" s="25"/>
      <c r="AW137" s="25"/>
      <c r="AX137" s="25"/>
      <c r="AY137" s="25"/>
      <c r="AZ137" s="25"/>
      <c r="BA137" s="25"/>
      <c r="BB137" s="151" t="s">
        <v>135</v>
      </c>
      <c r="BC137" s="152" t="e">
        <f t="shared" ca="1" si="39"/>
        <v>#REF!</v>
      </c>
      <c r="BD137" s="152" t="e">
        <f t="shared" ca="1" si="40"/>
        <v>#REF!</v>
      </c>
      <c r="BE137" s="152"/>
      <c r="BF137" s="152" t="e">
        <f t="shared" ca="1" si="41"/>
        <v>#REF!</v>
      </c>
      <c r="BG137" s="152" t="e">
        <f t="shared" ca="1" si="42"/>
        <v>#REF!</v>
      </c>
      <c r="BH137" s="152"/>
      <c r="BI137" s="152" t="e">
        <f t="shared" ca="1" si="43"/>
        <v>#REF!</v>
      </c>
      <c r="BJ137" s="152" t="e">
        <f t="shared" ca="1" si="44"/>
        <v>#REF!</v>
      </c>
      <c r="BK137" s="152"/>
      <c r="BL137" s="152" t="e">
        <f t="shared" ca="1" si="45"/>
        <v>#REF!</v>
      </c>
      <c r="BM137" s="152" t="e">
        <f t="shared" ca="1" si="46"/>
        <v>#REF!</v>
      </c>
      <c r="BN137" s="25"/>
      <c r="BO137" s="25"/>
      <c r="BP137" s="25"/>
      <c r="BQ137" s="25"/>
      <c r="BR137" s="25"/>
      <c r="BS137" s="25"/>
      <c r="BT137" s="25"/>
      <c r="BU137" s="25"/>
      <c r="BV137" s="25"/>
      <c r="BW137" s="229" t="s">
        <v>135</v>
      </c>
      <c r="BX137" s="153" t="e">
        <f t="shared" ca="1" si="47"/>
        <v>#REF!</v>
      </c>
      <c r="BY137" s="153" t="e">
        <f t="shared" ca="1" si="48"/>
        <v>#REF!</v>
      </c>
      <c r="BZ137" s="220"/>
      <c r="CA137" s="153" t="e">
        <f t="shared" ca="1" si="49"/>
        <v>#REF!</v>
      </c>
      <c r="CB137" s="153" t="e">
        <f t="shared" ca="1" si="50"/>
        <v>#REF!</v>
      </c>
      <c r="CC137" s="153"/>
      <c r="CD137" s="153" t="e">
        <f t="shared" ca="1" si="51"/>
        <v>#REF!</v>
      </c>
      <c r="CE137" s="153" t="e">
        <f t="shared" ca="1" si="52"/>
        <v>#REF!</v>
      </c>
      <c r="CF137" s="153"/>
      <c r="CG137" s="153" t="e">
        <f t="shared" ca="1" si="53"/>
        <v>#REF!</v>
      </c>
      <c r="CH137" s="153" t="e">
        <f t="shared" ca="1" si="54"/>
        <v>#REF!</v>
      </c>
    </row>
    <row r="142" spans="1:86" x14ac:dyDescent="0.2">
      <c r="N142" s="264"/>
      <c r="O142" s="264"/>
      <c r="P142" s="208"/>
      <c r="Q142" s="208"/>
      <c r="R142" s="264"/>
      <c r="S142" s="264"/>
      <c r="T142" s="94"/>
      <c r="U142" s="208"/>
      <c r="V142" s="264"/>
      <c r="W142" s="264"/>
      <c r="X142" s="94"/>
      <c r="Y142" s="94"/>
      <c r="Z142" s="264"/>
      <c r="AA142" s="264"/>
    </row>
    <row r="143" spans="1:86" x14ac:dyDescent="0.2">
      <c r="N143" s="264"/>
      <c r="O143" s="264"/>
      <c r="P143" s="208"/>
      <c r="Q143" s="208"/>
      <c r="R143" s="264"/>
      <c r="S143" s="264"/>
      <c r="T143" s="94"/>
      <c r="U143" s="208"/>
      <c r="V143" s="264"/>
      <c r="W143" s="264"/>
      <c r="X143" s="94"/>
      <c r="Y143" s="94"/>
      <c r="Z143" s="264"/>
      <c r="AA143" s="264"/>
    </row>
    <row r="144" spans="1:86" x14ac:dyDescent="0.2">
      <c r="N144" s="264"/>
      <c r="O144" s="264"/>
      <c r="P144" s="208"/>
      <c r="Q144" s="208"/>
      <c r="R144" s="264"/>
      <c r="S144" s="264"/>
      <c r="T144" s="94"/>
      <c r="U144" s="208"/>
      <c r="V144" s="264"/>
      <c r="W144" s="264"/>
      <c r="X144" s="94"/>
      <c r="Y144" s="94"/>
      <c r="Z144" s="264"/>
      <c r="AA144" s="264"/>
    </row>
    <row r="145" spans="14:27" x14ac:dyDescent="0.2">
      <c r="N145" s="264"/>
      <c r="O145" s="264"/>
      <c r="P145" s="208"/>
      <c r="Q145" s="208"/>
      <c r="R145" s="264"/>
      <c r="S145" s="264"/>
      <c r="T145" s="94"/>
      <c r="U145" s="208"/>
      <c r="V145" s="264"/>
      <c r="W145" s="264"/>
      <c r="X145" s="94"/>
      <c r="Y145" s="94"/>
      <c r="Z145" s="264"/>
      <c r="AA145" s="264"/>
    </row>
    <row r="146" spans="14:27" x14ac:dyDescent="0.2">
      <c r="N146" s="264"/>
      <c r="O146" s="264"/>
      <c r="P146" s="208"/>
      <c r="Q146" s="208"/>
      <c r="R146" s="264"/>
      <c r="S146" s="264"/>
      <c r="T146" s="94"/>
      <c r="U146" s="208"/>
      <c r="V146" s="264"/>
      <c r="W146" s="264"/>
      <c r="X146" s="94"/>
      <c r="Y146" s="94"/>
      <c r="Z146" s="264"/>
      <c r="AA146" s="264"/>
    </row>
    <row r="147" spans="14:27" x14ac:dyDescent="0.2">
      <c r="N147" s="264"/>
      <c r="O147" s="264"/>
      <c r="P147" s="208"/>
      <c r="Q147" s="208"/>
      <c r="R147" s="264"/>
      <c r="S147" s="264"/>
      <c r="T147" s="94"/>
      <c r="U147" s="208"/>
      <c r="V147" s="264"/>
      <c r="W147" s="264"/>
      <c r="X147" s="94"/>
      <c r="Y147" s="94"/>
      <c r="Z147" s="264"/>
      <c r="AA147" s="264"/>
    </row>
    <row r="148" spans="14:27" x14ac:dyDescent="0.2">
      <c r="N148" s="264"/>
      <c r="O148" s="264"/>
      <c r="P148" s="208"/>
      <c r="Q148" s="208"/>
      <c r="R148" s="264"/>
      <c r="S148" s="264"/>
      <c r="T148" s="94"/>
      <c r="U148" s="208"/>
      <c r="V148" s="264"/>
      <c r="W148" s="264"/>
      <c r="X148" s="94"/>
      <c r="Y148" s="94"/>
      <c r="Z148" s="264"/>
      <c r="AA148" s="264"/>
    </row>
    <row r="149" spans="14:27" x14ac:dyDescent="0.2">
      <c r="N149" s="264"/>
      <c r="O149" s="264"/>
      <c r="P149" s="208"/>
      <c r="Q149" s="208"/>
      <c r="R149" s="264"/>
      <c r="S149" s="264"/>
      <c r="T149" s="94"/>
      <c r="U149" s="208"/>
      <c r="V149" s="264"/>
      <c r="W149" s="264"/>
      <c r="X149" s="94"/>
      <c r="Y149" s="94"/>
      <c r="Z149" s="264"/>
      <c r="AA149" s="264"/>
    </row>
    <row r="150" spans="14:27" x14ac:dyDescent="0.2">
      <c r="N150" s="264"/>
      <c r="O150" s="264"/>
      <c r="P150" s="208"/>
      <c r="Q150" s="208"/>
      <c r="R150" s="264"/>
      <c r="S150" s="264"/>
      <c r="T150" s="94"/>
      <c r="U150" s="208"/>
      <c r="V150" s="264"/>
      <c r="W150" s="264"/>
      <c r="X150" s="94"/>
      <c r="Y150" s="94"/>
      <c r="Z150" s="264"/>
      <c r="AA150" s="264"/>
    </row>
    <row r="151" spans="14:27" x14ac:dyDescent="0.2">
      <c r="N151" s="264"/>
      <c r="O151" s="264"/>
      <c r="P151" s="208"/>
      <c r="Q151" s="208"/>
      <c r="R151" s="264"/>
      <c r="S151" s="264"/>
      <c r="T151" s="94"/>
      <c r="U151" s="208"/>
      <c r="V151" s="264"/>
      <c r="W151" s="264"/>
      <c r="X151" s="94"/>
      <c r="Y151" s="94"/>
      <c r="Z151" s="264"/>
      <c r="AA151" s="264"/>
    </row>
    <row r="152" spans="14:27" x14ac:dyDescent="0.2">
      <c r="N152" s="264"/>
      <c r="O152" s="264"/>
      <c r="P152" s="208"/>
      <c r="Q152" s="208"/>
      <c r="R152" s="264"/>
      <c r="S152" s="264"/>
      <c r="T152" s="94"/>
      <c r="U152" s="208"/>
      <c r="V152" s="264"/>
      <c r="W152" s="264"/>
      <c r="X152" s="94"/>
      <c r="Y152" s="94"/>
      <c r="Z152" s="264"/>
      <c r="AA152" s="264"/>
    </row>
    <row r="153" spans="14:27" x14ac:dyDescent="0.2">
      <c r="N153" s="264"/>
      <c r="O153" s="264"/>
      <c r="P153" s="208"/>
      <c r="Q153" s="208"/>
      <c r="R153" s="264"/>
      <c r="S153" s="264"/>
      <c r="T153" s="94"/>
      <c r="U153" s="208"/>
      <c r="V153" s="264"/>
      <c r="W153" s="264"/>
      <c r="X153" s="94"/>
      <c r="Y153" s="94"/>
      <c r="Z153" s="264"/>
      <c r="AA153" s="264"/>
    </row>
    <row r="154" spans="14:27" x14ac:dyDescent="0.2">
      <c r="N154" s="264"/>
      <c r="O154" s="264"/>
      <c r="P154" s="208"/>
      <c r="Q154" s="208"/>
      <c r="R154" s="264"/>
      <c r="S154" s="264"/>
      <c r="T154" s="94"/>
      <c r="U154" s="208"/>
      <c r="V154" s="264"/>
      <c r="W154" s="264"/>
      <c r="X154" s="94"/>
      <c r="Y154" s="94"/>
      <c r="Z154" s="264"/>
      <c r="AA154" s="264"/>
    </row>
    <row r="155" spans="14:27" x14ac:dyDescent="0.2">
      <c r="N155" s="264"/>
      <c r="O155" s="264"/>
      <c r="P155" s="208"/>
      <c r="Q155" s="208"/>
      <c r="R155" s="264"/>
      <c r="S155" s="264"/>
      <c r="T155" s="94"/>
      <c r="U155" s="208"/>
      <c r="V155" s="264"/>
      <c r="W155" s="264"/>
      <c r="X155" s="94"/>
      <c r="Y155" s="94"/>
      <c r="Z155" s="264"/>
      <c r="AA155" s="264"/>
    </row>
    <row r="156" spans="14:27" x14ac:dyDescent="0.2">
      <c r="N156" s="264"/>
      <c r="O156" s="264"/>
      <c r="P156" s="208"/>
      <c r="Q156" s="208"/>
      <c r="R156" s="264"/>
      <c r="S156" s="264"/>
      <c r="T156" s="94"/>
      <c r="U156" s="208"/>
      <c r="V156" s="264"/>
      <c r="W156" s="264"/>
      <c r="X156" s="94"/>
      <c r="Y156" s="94"/>
      <c r="Z156" s="264"/>
      <c r="AA156" s="264"/>
    </row>
    <row r="157" spans="14:27" x14ac:dyDescent="0.2">
      <c r="N157" s="264"/>
      <c r="O157" s="264"/>
      <c r="P157" s="208"/>
      <c r="Q157" s="208"/>
      <c r="R157" s="264"/>
      <c r="S157" s="264"/>
      <c r="T157" s="94"/>
      <c r="U157" s="208"/>
      <c r="V157" s="264"/>
      <c r="W157" s="264"/>
      <c r="X157" s="94"/>
      <c r="Y157" s="94"/>
      <c r="Z157" s="264"/>
      <c r="AA157" s="264"/>
    </row>
    <row r="158" spans="14:27" x14ac:dyDescent="0.2">
      <c r="N158" s="264"/>
      <c r="O158" s="264"/>
      <c r="P158" s="208"/>
      <c r="Q158" s="208"/>
      <c r="R158" s="264"/>
      <c r="S158" s="264"/>
      <c r="T158" s="94"/>
      <c r="U158" s="208"/>
      <c r="V158" s="264"/>
      <c r="W158" s="264"/>
      <c r="X158" s="94"/>
      <c r="Y158" s="94"/>
      <c r="Z158" s="264"/>
      <c r="AA158" s="264"/>
    </row>
    <row r="159" spans="14:27" x14ac:dyDescent="0.2">
      <c r="N159" s="264"/>
      <c r="O159" s="264"/>
      <c r="P159" s="208"/>
      <c r="Q159" s="208"/>
      <c r="R159" s="264"/>
      <c r="S159" s="264"/>
      <c r="T159" s="94"/>
      <c r="U159" s="208"/>
      <c r="V159" s="264"/>
      <c r="W159" s="264"/>
      <c r="X159" s="94"/>
      <c r="Y159" s="94"/>
      <c r="Z159" s="264"/>
      <c r="AA159" s="264"/>
    </row>
  </sheetData>
  <protectedRanges>
    <protectedRange sqref="AE19 BC19 BF19 BI19 BL19 AH79 AK79 AN79 AQ79 AH19 AK19 AN19 AQ19 BC79 BF79 BI79 BL79" name="Range4_4"/>
  </protectedRanges>
  <conditionalFormatting sqref="BC25">
    <cfRule type="expression" dxfId="383" priority="73">
      <formula>BC25=BC$22</formula>
    </cfRule>
    <cfRule type="expression" dxfId="382" priority="74">
      <formula>BC25=BC$23</formula>
    </cfRule>
  </conditionalFormatting>
  <conditionalFormatting sqref="BD25">
    <cfRule type="expression" dxfId="381" priority="71">
      <formula>BD25=BD$22</formula>
    </cfRule>
    <cfRule type="expression" dxfId="380" priority="72">
      <formula>BD25=BD$23</formula>
    </cfRule>
  </conditionalFormatting>
  <conditionalFormatting sqref="BF25">
    <cfRule type="expression" dxfId="379" priority="69">
      <formula>BF25=BF$22</formula>
    </cfRule>
    <cfRule type="expression" dxfId="378" priority="70">
      <formula>BF25=BF$23</formula>
    </cfRule>
  </conditionalFormatting>
  <conditionalFormatting sqref="BG25">
    <cfRule type="expression" dxfId="377" priority="67">
      <formula>BG25=BG$22</formula>
    </cfRule>
    <cfRule type="expression" dxfId="376" priority="68">
      <formula>BG25=BG$23</formula>
    </cfRule>
  </conditionalFormatting>
  <conditionalFormatting sqref="BI25">
    <cfRule type="expression" dxfId="375" priority="65">
      <formula>BI25=BI$22</formula>
    </cfRule>
    <cfRule type="expression" dxfId="374" priority="66">
      <formula>BI25=BI$23</formula>
    </cfRule>
  </conditionalFormatting>
  <conditionalFormatting sqref="BJ25">
    <cfRule type="expression" dxfId="373" priority="63">
      <formula>BJ25=BJ$22</formula>
    </cfRule>
    <cfRule type="expression" dxfId="372" priority="64">
      <formula>BJ25=BJ$23</formula>
    </cfRule>
  </conditionalFormatting>
  <conditionalFormatting sqref="BL25">
    <cfRule type="expression" dxfId="371" priority="61">
      <formula>BL25=BL$22</formula>
    </cfRule>
    <cfRule type="expression" dxfId="370" priority="62">
      <formula>BL25=BL$23</formula>
    </cfRule>
  </conditionalFormatting>
  <conditionalFormatting sqref="BM25">
    <cfRule type="expression" dxfId="369" priority="59">
      <formula>BM25=BM$22</formula>
    </cfRule>
    <cfRule type="expression" dxfId="368" priority="60">
      <formula>BM25=BM$23</formula>
    </cfRule>
  </conditionalFormatting>
  <conditionalFormatting sqref="BC85">
    <cfRule type="expression" dxfId="367" priority="57">
      <formula>BC85=BC$82</formula>
    </cfRule>
    <cfRule type="expression" dxfId="366" priority="58">
      <formula>BC85=BC$83</formula>
    </cfRule>
  </conditionalFormatting>
  <conditionalFormatting sqref="BD85:BM85">
    <cfRule type="expression" dxfId="365" priority="55">
      <formula>BD85=BD$82</formula>
    </cfRule>
    <cfRule type="expression" dxfId="364" priority="56">
      <formula>BD85=BD$83</formula>
    </cfRule>
  </conditionalFormatting>
  <conditionalFormatting sqref="AH25:AI54 AQ25:AR54 AK25:AL54 AN25:AO54 AN57:AO65 AK57:AL65 AQ57:AR65 AH57:AI65">
    <cfRule type="cellIs" dxfId="363" priority="52" stopIfTrue="1" operator="equal">
      <formula>AH$22</formula>
    </cfRule>
    <cfRule type="expression" dxfId="362" priority="53" stopIfTrue="1">
      <formula>AND(BC25=AH$23,AH25&lt;&gt;BC25)</formula>
    </cfRule>
    <cfRule type="cellIs" dxfId="361" priority="54" stopIfTrue="1" operator="equal">
      <formula>AH$23</formula>
    </cfRule>
  </conditionalFormatting>
  <conditionalFormatting sqref="AH85:AI137">
    <cfRule type="cellIs" dxfId="360" priority="50" stopIfTrue="1" operator="equal">
      <formula>AH$82</formula>
    </cfRule>
    <cfRule type="cellIs" dxfId="359" priority="51" stopIfTrue="1" operator="equal">
      <formula>AH$83</formula>
    </cfRule>
  </conditionalFormatting>
  <conditionalFormatting sqref="AK85:AL137">
    <cfRule type="cellIs" dxfId="358" priority="48" stopIfTrue="1" operator="equal">
      <formula>AK$82</formula>
    </cfRule>
    <cfRule type="cellIs" dxfId="357" priority="49" stopIfTrue="1" operator="equal">
      <formula>AK$83</formula>
    </cfRule>
  </conditionalFormatting>
  <conditionalFormatting sqref="AN85:AO137">
    <cfRule type="cellIs" dxfId="356" priority="46" stopIfTrue="1" operator="equal">
      <formula>AN$82</formula>
    </cfRule>
    <cfRule type="cellIs" dxfId="355" priority="47" stopIfTrue="1" operator="equal">
      <formula>AN$83</formula>
    </cfRule>
  </conditionalFormatting>
  <conditionalFormatting sqref="AQ85:AR137">
    <cfRule type="cellIs" dxfId="354" priority="44" stopIfTrue="1" operator="equal">
      <formula>AQ$82</formula>
    </cfRule>
    <cfRule type="cellIs" dxfId="353" priority="45" stopIfTrue="1" operator="equal">
      <formula>AQ$83</formula>
    </cfRule>
  </conditionalFormatting>
  <conditionalFormatting sqref="BG26:BG54 BG57:BG65">
    <cfRule type="expression" dxfId="352" priority="36">
      <formula>BG26=BG$22</formula>
    </cfRule>
    <cfRule type="expression" dxfId="351" priority="37">
      <formula>BG26=BG$23</formula>
    </cfRule>
  </conditionalFormatting>
  <conditionalFormatting sqref="BD26:BD54 BD57:BD65">
    <cfRule type="expression" dxfId="350" priority="40">
      <formula>BD26=BD$22</formula>
    </cfRule>
    <cfRule type="expression" dxfId="349" priority="41">
      <formula>BD26=BD$23</formula>
    </cfRule>
  </conditionalFormatting>
  <conditionalFormatting sqref="BF26:BF54 BF57:BF65">
    <cfRule type="expression" dxfId="348" priority="38">
      <formula>BF26=BF$22</formula>
    </cfRule>
    <cfRule type="expression" dxfId="347" priority="39">
      <formula>BF26=BF$23</formula>
    </cfRule>
  </conditionalFormatting>
  <conditionalFormatting sqref="BI26:BI54 BI57:BI65">
    <cfRule type="expression" dxfId="346" priority="34">
      <formula>BI26=BI$22</formula>
    </cfRule>
    <cfRule type="expression" dxfId="345" priority="35">
      <formula>BI26=BI$23</formula>
    </cfRule>
  </conditionalFormatting>
  <conditionalFormatting sqref="BJ26:BJ54 BJ57:BJ65">
    <cfRule type="expression" dxfId="344" priority="32">
      <formula>BJ26=BJ$22</formula>
    </cfRule>
    <cfRule type="expression" dxfId="343" priority="33">
      <formula>BJ26=BJ$23</formula>
    </cfRule>
  </conditionalFormatting>
  <conditionalFormatting sqref="BL26:BL54 BL57:BL65">
    <cfRule type="expression" dxfId="342" priority="30">
      <formula>BL26=BL$22</formula>
    </cfRule>
    <cfRule type="expression" dxfId="341" priority="31">
      <formula>BL26=BL$23</formula>
    </cfRule>
  </conditionalFormatting>
  <conditionalFormatting sqref="BM26:BM54 BM57:BM65">
    <cfRule type="expression" dxfId="340" priority="28">
      <formula>BM26=BM$22</formula>
    </cfRule>
    <cfRule type="expression" dxfId="339" priority="29">
      <formula>BM26=BM$23</formula>
    </cfRule>
  </conditionalFormatting>
  <conditionalFormatting sqref="BC26:BC54 BC57:BC65">
    <cfRule type="expression" dxfId="338" priority="42">
      <formula>BC26=BC$22</formula>
    </cfRule>
    <cfRule type="expression" dxfId="337" priority="43">
      <formula>BC26=BC$23</formula>
    </cfRule>
  </conditionalFormatting>
  <conditionalFormatting sqref="BC86">
    <cfRule type="expression" dxfId="336" priority="26">
      <formula>BC86=BC$82</formula>
    </cfRule>
    <cfRule type="expression" dxfId="335" priority="27">
      <formula>BC86=BC$83</formula>
    </cfRule>
  </conditionalFormatting>
  <conditionalFormatting sqref="BD86:BM86">
    <cfRule type="expression" dxfId="334" priority="24">
      <formula>BD86=BD$82</formula>
    </cfRule>
    <cfRule type="expression" dxfId="333" priority="25">
      <formula>BD86=BD$83</formula>
    </cfRule>
  </conditionalFormatting>
  <conditionalFormatting sqref="BC87:BC137">
    <cfRule type="expression" dxfId="332" priority="22">
      <formula>BC87=BC$82</formula>
    </cfRule>
    <cfRule type="expression" dxfId="331" priority="23">
      <formula>BC87=BC$83</formula>
    </cfRule>
  </conditionalFormatting>
  <conditionalFormatting sqref="BD87:BM137">
    <cfRule type="expression" dxfId="330" priority="20">
      <formula>BD87=BD$82</formula>
    </cfRule>
    <cfRule type="expression" dxfId="329" priority="21">
      <formula>BD87=BD$83</formula>
    </cfRule>
  </conditionalFormatting>
  <conditionalFormatting sqref="AH55:AI56 AQ55:AR56 AK55:AL56 AN55:AO56">
    <cfRule type="cellIs" dxfId="328" priority="17" stopIfTrue="1" operator="equal">
      <formula>AH$22</formula>
    </cfRule>
    <cfRule type="expression" dxfId="327" priority="18" stopIfTrue="1">
      <formula>AND(BC55=AH$23,AH55&lt;&gt;BC55)</formula>
    </cfRule>
    <cfRule type="cellIs" dxfId="326" priority="19" stopIfTrue="1" operator="equal">
      <formula>AH$23</formula>
    </cfRule>
  </conditionalFormatting>
  <conditionalFormatting sqref="BG55:BG56">
    <cfRule type="expression" dxfId="325" priority="9">
      <formula>BG55=BG$22</formula>
    </cfRule>
    <cfRule type="expression" dxfId="324" priority="10">
      <formula>BG55=BG$23</formula>
    </cfRule>
  </conditionalFormatting>
  <conditionalFormatting sqref="BD55:BD56">
    <cfRule type="expression" dxfId="323" priority="13">
      <formula>BD55=BD$22</formula>
    </cfRule>
    <cfRule type="expression" dxfId="322" priority="14">
      <formula>BD55=BD$23</formula>
    </cfRule>
  </conditionalFormatting>
  <conditionalFormatting sqref="BF55:BF56">
    <cfRule type="expression" dxfId="321" priority="11">
      <formula>BF55=BF$22</formula>
    </cfRule>
    <cfRule type="expression" dxfId="320" priority="12">
      <formula>BF55=BF$23</formula>
    </cfRule>
  </conditionalFormatting>
  <conditionalFormatting sqref="BI55:BI56">
    <cfRule type="expression" dxfId="319" priority="7">
      <formula>BI55=BI$22</formula>
    </cfRule>
    <cfRule type="expression" dxfId="318" priority="8">
      <formula>BI55=BI$23</formula>
    </cfRule>
  </conditionalFormatting>
  <conditionalFormatting sqref="BJ55:BJ56">
    <cfRule type="expression" dxfId="317" priority="5">
      <formula>BJ55=BJ$22</formula>
    </cfRule>
    <cfRule type="expression" dxfId="316" priority="6">
      <formula>BJ55=BJ$23</formula>
    </cfRule>
  </conditionalFormatting>
  <conditionalFormatting sqref="BL55:BL56">
    <cfRule type="expression" dxfId="315" priority="3">
      <formula>BL55=BL$22</formula>
    </cfRule>
    <cfRule type="expression" dxfId="314" priority="4">
      <formula>BL55=BL$23</formula>
    </cfRule>
  </conditionalFormatting>
  <conditionalFormatting sqref="BM55:BM56">
    <cfRule type="expression" dxfId="313" priority="1">
      <formula>BM55=BM$22</formula>
    </cfRule>
    <cfRule type="expression" dxfId="312" priority="2">
      <formula>BM55=BM$23</formula>
    </cfRule>
  </conditionalFormatting>
  <conditionalFormatting sqref="BC55:BC56">
    <cfRule type="expression" dxfId="311" priority="15">
      <formula>BC55=BC$22</formula>
    </cfRule>
    <cfRule type="expression" dxfId="310" priority="16">
      <formula>BC55=BC$23</formula>
    </cfRule>
  </conditionalFormatting>
  <pageMargins left="0.25" right="0.25" top="0.75" bottom="0.75" header="0.3" footer="0.3"/>
  <pageSetup paperSize="9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tabColor rgb="FFFFC000"/>
  </sheetPr>
  <dimension ref="A1:N31"/>
  <sheetViews>
    <sheetView zoomScale="80" zoomScaleNormal="80" workbookViewId="0">
      <selection activeCell="C31" sqref="C31"/>
    </sheetView>
  </sheetViews>
  <sheetFormatPr defaultRowHeight="12.75" x14ac:dyDescent="0.2"/>
  <cols>
    <col min="1" max="1" width="4.85546875" customWidth="1"/>
    <col min="3" max="3" width="18.85546875" customWidth="1"/>
  </cols>
  <sheetData>
    <row r="1" spans="1:14" ht="23.25" x14ac:dyDescent="0.2">
      <c r="A1" s="21" t="s">
        <v>414</v>
      </c>
    </row>
    <row r="3" spans="1:14" x14ac:dyDescent="0.2">
      <c r="B3" t="s">
        <v>0</v>
      </c>
      <c r="C3" t="s">
        <v>443</v>
      </c>
    </row>
    <row r="12" spans="1:14" ht="15" x14ac:dyDescent="0.25">
      <c r="A12" s="155">
        <v>1</v>
      </c>
      <c r="B12" s="155" t="s">
        <v>415</v>
      </c>
    </row>
    <row r="16" spans="1:14" ht="15" x14ac:dyDescent="0.25">
      <c r="A16" s="155"/>
      <c r="B16" s="155"/>
      <c r="C16" s="14" t="s">
        <v>28</v>
      </c>
      <c r="D16" s="14">
        <v>1</v>
      </c>
      <c r="E16" s="14">
        <v>2</v>
      </c>
      <c r="F16" s="14">
        <v>3</v>
      </c>
      <c r="G16" s="14">
        <v>4</v>
      </c>
      <c r="H16" s="14">
        <v>5</v>
      </c>
      <c r="I16" s="14">
        <v>6</v>
      </c>
      <c r="J16" s="14">
        <v>7</v>
      </c>
      <c r="K16" s="14">
        <v>8</v>
      </c>
      <c r="L16" s="14">
        <v>9</v>
      </c>
      <c r="M16" s="14">
        <v>10</v>
      </c>
      <c r="N16" s="14">
        <v>11</v>
      </c>
    </row>
    <row r="18" spans="2:14" ht="15" x14ac:dyDescent="0.2">
      <c r="C18" s="55"/>
      <c r="D18" s="60">
        <v>2014</v>
      </c>
      <c r="E18" s="61"/>
      <c r="F18" s="61"/>
      <c r="G18" s="60">
        <v>2015</v>
      </c>
      <c r="H18" s="61"/>
      <c r="I18" s="63"/>
      <c r="J18" s="60">
        <v>2016</v>
      </c>
      <c r="K18" s="61"/>
      <c r="L18" s="63"/>
      <c r="M18" s="60">
        <v>2017</v>
      </c>
      <c r="N18" s="58"/>
    </row>
    <row r="19" spans="2:14" x14ac:dyDescent="0.2">
      <c r="C19" s="176"/>
      <c r="D19" s="186"/>
      <c r="E19" s="177"/>
      <c r="F19" s="84"/>
      <c r="G19" s="187"/>
      <c r="H19" s="179"/>
      <c r="I19" s="178"/>
      <c r="J19" s="187"/>
      <c r="K19" s="177"/>
      <c r="L19" s="84"/>
      <c r="M19" s="187"/>
      <c r="N19" s="179"/>
    </row>
    <row r="20" spans="2:14" ht="25.5" x14ac:dyDescent="0.2">
      <c r="B20" s="156" t="s">
        <v>28</v>
      </c>
      <c r="C20" s="177"/>
      <c r="D20" s="177" t="s">
        <v>384</v>
      </c>
      <c r="E20" s="177" t="s">
        <v>385</v>
      </c>
      <c r="F20" s="85"/>
      <c r="G20" s="177" t="s">
        <v>384</v>
      </c>
      <c r="H20" s="177" t="s">
        <v>385</v>
      </c>
      <c r="I20" s="86"/>
      <c r="J20" s="177" t="s">
        <v>384</v>
      </c>
      <c r="K20" s="177" t="s">
        <v>385</v>
      </c>
      <c r="L20" s="85"/>
      <c r="M20" s="177" t="s">
        <v>384</v>
      </c>
      <c r="N20" s="177" t="s">
        <v>385</v>
      </c>
    </row>
    <row r="21" spans="2:14" x14ac:dyDescent="0.2">
      <c r="B21">
        <v>1</v>
      </c>
      <c r="C21" t="s">
        <v>416</v>
      </c>
      <c r="D21" s="157">
        <v>4.1619999999999999</v>
      </c>
      <c r="E21" s="158">
        <v>0</v>
      </c>
      <c r="F21" s="157"/>
      <c r="G21" s="158">
        <v>4.1920000000000002</v>
      </c>
      <c r="H21" s="158">
        <v>0</v>
      </c>
      <c r="I21" s="157"/>
      <c r="J21" s="157">
        <v>4.3109999999999999</v>
      </c>
      <c r="K21" s="158">
        <v>0</v>
      </c>
      <c r="L21" s="157"/>
      <c r="M21" s="157">
        <v>4.4320000000000004</v>
      </c>
      <c r="N21" s="158">
        <v>0</v>
      </c>
    </row>
    <row r="22" spans="2:14" x14ac:dyDescent="0.2">
      <c r="B22">
        <v>2</v>
      </c>
      <c r="C22" t="s">
        <v>417</v>
      </c>
      <c r="D22" s="199">
        <v>1.591</v>
      </c>
      <c r="E22" s="199">
        <v>0.20300000000000001</v>
      </c>
      <c r="F22" s="201"/>
      <c r="G22" s="199">
        <v>1.6359999999999999</v>
      </c>
      <c r="H22" s="199">
        <v>0.20899999999999999</v>
      </c>
      <c r="I22" s="43"/>
      <c r="J22" s="199">
        <v>1.6819999999999999</v>
      </c>
      <c r="K22" s="199">
        <v>0.215</v>
      </c>
      <c r="L22" s="201"/>
      <c r="M22" s="199">
        <v>1.7290000000000001</v>
      </c>
      <c r="N22" s="199">
        <v>0.221</v>
      </c>
    </row>
    <row r="24" spans="2:14" x14ac:dyDescent="0.2">
      <c r="G24" s="159"/>
      <c r="J24" s="159"/>
    </row>
    <row r="26" spans="2:14" x14ac:dyDescent="0.2">
      <c r="C26" t="s">
        <v>418</v>
      </c>
    </row>
    <row r="27" spans="2:14" x14ac:dyDescent="0.2">
      <c r="C27" s="160"/>
      <c r="D27" s="161"/>
    </row>
    <row r="28" spans="2:14" x14ac:dyDescent="0.2">
      <c r="C28" s="160" t="s">
        <v>419</v>
      </c>
      <c r="D28" s="160" t="s">
        <v>420</v>
      </c>
    </row>
    <row r="29" spans="2:14" x14ac:dyDescent="0.2">
      <c r="D29" t="s">
        <v>421</v>
      </c>
    </row>
    <row r="30" spans="2:14" x14ac:dyDescent="0.2">
      <c r="D30" t="s">
        <v>422</v>
      </c>
    </row>
    <row r="31" spans="2:14" x14ac:dyDescent="0.2">
      <c r="C31" s="160" t="s">
        <v>423</v>
      </c>
      <c r="D31" s="161" t="s">
        <v>424</v>
      </c>
    </row>
  </sheetData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>
    <tabColor rgb="FF00B0F0"/>
  </sheetPr>
  <dimension ref="A1:X144"/>
  <sheetViews>
    <sheetView zoomScale="80" zoomScaleNormal="80" workbookViewId="0">
      <selection activeCell="C31" sqref="C31"/>
    </sheetView>
  </sheetViews>
  <sheetFormatPr defaultRowHeight="12.75" x14ac:dyDescent="0.2"/>
  <cols>
    <col min="1" max="1" width="5.42578125" style="240" customWidth="1"/>
    <col min="3" max="3" width="11.7109375" customWidth="1"/>
    <col min="4" max="4" width="26.140625" customWidth="1"/>
    <col min="5" max="5" width="11.140625" style="240" customWidth="1"/>
  </cols>
  <sheetData>
    <row r="1" spans="1:19" ht="23.25" x14ac:dyDescent="0.35">
      <c r="A1" s="1" t="s">
        <v>858</v>
      </c>
    </row>
    <row r="8" spans="1:19" x14ac:dyDescent="0.2">
      <c r="C8" s="238">
        <f>+ScenarioCurr!C8</f>
        <v>1</v>
      </c>
      <c r="D8" s="238" t="e">
        <f ca="1">+ScenarioCurr!D8</f>
        <v>#REF!</v>
      </c>
    </row>
    <row r="9" spans="1:19" x14ac:dyDescent="0.2">
      <c r="F9" s="14" t="s">
        <v>861</v>
      </c>
      <c r="G9" s="14">
        <v>1</v>
      </c>
      <c r="H9" s="14">
        <f>+G9+1</f>
        <v>2</v>
      </c>
      <c r="I9" s="14">
        <f t="shared" ref="I9:N9" si="0">+H9+1</f>
        <v>3</v>
      </c>
      <c r="J9" s="14">
        <f t="shared" si="0"/>
        <v>4</v>
      </c>
      <c r="K9" s="14">
        <f t="shared" si="0"/>
        <v>5</v>
      </c>
      <c r="L9" s="14">
        <f t="shared" si="0"/>
        <v>6</v>
      </c>
      <c r="M9" s="14">
        <f t="shared" si="0"/>
        <v>7</v>
      </c>
      <c r="N9" s="14">
        <f t="shared" si="0"/>
        <v>8</v>
      </c>
      <c r="O9" s="14">
        <f>+N9+1</f>
        <v>9</v>
      </c>
      <c r="P9" s="14">
        <f>+O9+1</f>
        <v>10</v>
      </c>
      <c r="Q9" s="14">
        <f>+P9+1</f>
        <v>11</v>
      </c>
      <c r="R9" s="14">
        <f>+Q9+1</f>
        <v>12</v>
      </c>
      <c r="S9" s="14">
        <f>+R9+1</f>
        <v>13</v>
      </c>
    </row>
    <row r="12" spans="1:19" ht="13.5" thickBot="1" x14ac:dyDescent="0.25">
      <c r="P12" s="17" t="s">
        <v>966</v>
      </c>
      <c r="Q12" s="18"/>
      <c r="R12" s="18"/>
      <c r="S12" s="18"/>
    </row>
    <row r="13" spans="1:19" x14ac:dyDescent="0.2">
      <c r="P13" s="240"/>
      <c r="Q13" s="240"/>
      <c r="R13" s="240"/>
      <c r="S13" s="240"/>
    </row>
    <row r="14" spans="1:19" ht="13.5" thickBot="1" x14ac:dyDescent="0.25">
      <c r="A14" s="279">
        <v>1</v>
      </c>
      <c r="B14" s="135" t="s">
        <v>855</v>
      </c>
      <c r="G14" s="6">
        <v>2014</v>
      </c>
      <c r="H14" s="6"/>
      <c r="I14" s="6">
        <f>+G14+1</f>
        <v>2015</v>
      </c>
      <c r="J14" s="6"/>
      <c r="K14" s="6">
        <f>+I14+1</f>
        <v>2016</v>
      </c>
      <c r="L14" s="6"/>
      <c r="M14" s="6">
        <f>+K14+1</f>
        <v>2017</v>
      </c>
      <c r="N14" s="6"/>
      <c r="P14" s="260">
        <v>2018</v>
      </c>
      <c r="Q14" s="260">
        <f>+P14+1</f>
        <v>2019</v>
      </c>
      <c r="R14" s="260">
        <f>+Q14+1</f>
        <v>2020</v>
      </c>
      <c r="S14" s="260">
        <f>+R14+1</f>
        <v>2021</v>
      </c>
    </row>
    <row r="16" spans="1:19" x14ac:dyDescent="0.2">
      <c r="F16" t="s">
        <v>857</v>
      </c>
      <c r="G16" s="199">
        <v>1.591</v>
      </c>
      <c r="H16" s="199">
        <v>0.20300000000000001</v>
      </c>
      <c r="I16" s="199">
        <v>1.6359999999999999</v>
      </c>
      <c r="J16" s="199">
        <v>0.20899999999999999</v>
      </c>
      <c r="K16" s="199">
        <v>1.6819999999999999</v>
      </c>
      <c r="L16" s="199">
        <v>0.215</v>
      </c>
      <c r="M16" s="199">
        <v>1.7290000000000001</v>
      </c>
      <c r="N16" s="199">
        <v>0.221</v>
      </c>
    </row>
    <row r="17" spans="2:24" x14ac:dyDescent="0.2">
      <c r="F17" t="s">
        <v>820</v>
      </c>
      <c r="G17" s="199">
        <v>2.294</v>
      </c>
      <c r="H17" s="199">
        <v>0.29399999999999998</v>
      </c>
      <c r="I17" s="199">
        <v>2.363</v>
      </c>
      <c r="J17" s="199">
        <v>0.30299999999999999</v>
      </c>
      <c r="K17" s="199">
        <v>2.4340000000000002</v>
      </c>
      <c r="L17" s="199">
        <v>0.312</v>
      </c>
      <c r="M17" s="199">
        <v>2.5070000000000001</v>
      </c>
      <c r="N17" s="199">
        <v>0.32100000000000001</v>
      </c>
      <c r="O17" s="85"/>
      <c r="P17" s="180"/>
      <c r="Q17" s="180"/>
      <c r="R17" s="180"/>
      <c r="S17" s="180"/>
      <c r="U17" t="s">
        <v>1003</v>
      </c>
      <c r="V17">
        <v>10.050000000000001</v>
      </c>
    </row>
    <row r="18" spans="2:24" x14ac:dyDescent="0.2">
      <c r="O18" s="201"/>
      <c r="P18" s="180"/>
      <c r="Q18" s="180"/>
      <c r="R18" s="180"/>
      <c r="S18" s="180"/>
    </row>
    <row r="19" spans="2:24" x14ac:dyDescent="0.2">
      <c r="O19" s="204"/>
      <c r="P19" s="180"/>
      <c r="Q19" s="180"/>
      <c r="R19" s="180"/>
      <c r="S19" s="180"/>
      <c r="U19" s="162">
        <v>2014</v>
      </c>
      <c r="V19" s="162">
        <v>2015</v>
      </c>
      <c r="W19" s="162">
        <v>2016</v>
      </c>
      <c r="X19" s="162">
        <v>2017</v>
      </c>
    </row>
    <row r="20" spans="2:24" ht="32.1" customHeight="1" x14ac:dyDescent="0.2">
      <c r="B20" s="8" t="s">
        <v>457</v>
      </c>
      <c r="C20" s="149" t="s">
        <v>458</v>
      </c>
      <c r="D20" s="150" t="s">
        <v>75</v>
      </c>
      <c r="E20" s="280" t="s">
        <v>849</v>
      </c>
      <c r="G20" s="262" t="s">
        <v>821</v>
      </c>
      <c r="H20" s="262" t="s">
        <v>822</v>
      </c>
      <c r="I20" s="262" t="s">
        <v>821</v>
      </c>
      <c r="J20" s="262" t="s">
        <v>822</v>
      </c>
      <c r="K20" s="262" t="s">
        <v>821</v>
      </c>
      <c r="L20" s="262" t="s">
        <v>822</v>
      </c>
      <c r="M20" s="262" t="s">
        <v>821</v>
      </c>
      <c r="N20" s="262" t="s">
        <v>822</v>
      </c>
      <c r="O20" s="85"/>
      <c r="P20" s="262" t="s">
        <v>821</v>
      </c>
      <c r="Q20" s="262" t="s">
        <v>821</v>
      </c>
      <c r="R20" s="262" t="s">
        <v>821</v>
      </c>
      <c r="S20" s="262" t="s">
        <v>821</v>
      </c>
      <c r="U20" s="262" t="s">
        <v>821</v>
      </c>
      <c r="V20" s="262" t="s">
        <v>821</v>
      </c>
      <c r="W20" s="262" t="s">
        <v>821</v>
      </c>
      <c r="X20" s="262" t="s">
        <v>821</v>
      </c>
    </row>
    <row r="21" spans="2:24" x14ac:dyDescent="0.2">
      <c r="B21" s="240">
        <v>1</v>
      </c>
      <c r="C21" s="240" t="s">
        <v>76</v>
      </c>
      <c r="D21" s="240" t="s">
        <v>77</v>
      </c>
      <c r="E21" s="240">
        <v>1</v>
      </c>
      <c r="G21" s="209">
        <f ca="1">+TSRRev3!AH25</f>
        <v>2.294</v>
      </c>
      <c r="H21" s="209">
        <f ca="1">+TSRRev3!AI25</f>
        <v>0.29399999999999998</v>
      </c>
      <c r="I21" s="209">
        <f ca="1">+TSRRev3!AK25</f>
        <v>2.363</v>
      </c>
      <c r="J21" s="209">
        <f ca="1">+TSRRev3!AL25</f>
        <v>0.30299999999999999</v>
      </c>
      <c r="K21" s="209">
        <f ca="1">+TSRRev3!AN25</f>
        <v>2.4340000000000002</v>
      </c>
      <c r="L21" s="209">
        <f ca="1">+TSRRev3!AO25</f>
        <v>0.312</v>
      </c>
      <c r="M21" s="209">
        <f ca="1">+TSRRev3!AQ25</f>
        <v>2.5070000000000001</v>
      </c>
      <c r="N21" s="209">
        <f ca="1">+TSRRev3!AR25</f>
        <v>0.32100000000000001</v>
      </c>
      <c r="O21" s="98"/>
      <c r="P21" s="159">
        <f ca="1">ROUND(G21+(12.23*H21),3)</f>
        <v>5.89</v>
      </c>
      <c r="Q21" s="159">
        <f ca="1">ROUND(I21+(12.23*J21),3)</f>
        <v>6.069</v>
      </c>
      <c r="R21" s="159">
        <f ca="1">ROUND(K21+(12.23*L21),3)</f>
        <v>6.25</v>
      </c>
      <c r="S21" s="159">
        <f ca="1">ROUND(M21+(12.23*N21),3)</f>
        <v>6.4329999999999998</v>
      </c>
      <c r="U21" s="291">
        <f ca="1">G21+(H21*$V$17)</f>
        <v>5.2486999999999995</v>
      </c>
      <c r="V21" s="291">
        <f ca="1">I21+(J21*$V$17)</f>
        <v>5.40815</v>
      </c>
      <c r="W21" s="291">
        <f ca="1">K21+(L21*$V$17)</f>
        <v>5.5696000000000003</v>
      </c>
      <c r="X21" s="291">
        <f ca="1">M21+(N21*$V$17)</f>
        <v>5.7330500000000004</v>
      </c>
    </row>
    <row r="22" spans="2:24" x14ac:dyDescent="0.2">
      <c r="B22" s="240">
        <v>2</v>
      </c>
      <c r="C22" s="240" t="s">
        <v>78</v>
      </c>
      <c r="D22" s="240" t="s">
        <v>79</v>
      </c>
      <c r="E22" s="240">
        <f>+E21+1</f>
        <v>2</v>
      </c>
      <c r="G22" s="209">
        <f ca="1">+TSRRev3!AH26</f>
        <v>2.0750000000000002</v>
      </c>
      <c r="H22" s="209">
        <f ca="1">+TSRRev3!AI26</f>
        <v>0.26600000000000001</v>
      </c>
      <c r="I22" s="209">
        <f ca="1">+TSRRev3!AK26</f>
        <v>2.2069999999999999</v>
      </c>
      <c r="J22" s="209">
        <f ca="1">+TSRRev3!AL26</f>
        <v>0.28199999999999997</v>
      </c>
      <c r="K22" s="209">
        <f ca="1">+TSRRev3!AN26</f>
        <v>2.206</v>
      </c>
      <c r="L22" s="209">
        <f ca="1">+TSRRev3!AO26</f>
        <v>0.28199999999999997</v>
      </c>
      <c r="M22" s="209">
        <f ca="1">+TSRRev3!AQ26</f>
        <v>2.206</v>
      </c>
      <c r="N22" s="209">
        <f ca="1">+TSRRev3!AR26</f>
        <v>0.28199999999999997</v>
      </c>
      <c r="O22" s="98"/>
      <c r="P22" s="159">
        <f t="shared" ref="P22:P52" ca="1" si="1">ROUND(G22+(12.23*H22),3)</f>
        <v>5.3280000000000003</v>
      </c>
      <c r="Q22" s="159">
        <f t="shared" ref="Q22:Q52" ca="1" si="2">ROUND(I22+(12.23*J22),3)</f>
        <v>5.6559999999999997</v>
      </c>
      <c r="R22" s="159">
        <f t="shared" ref="R22:R52" ca="1" si="3">ROUND(K22+(12.23*L22),3)</f>
        <v>5.6550000000000002</v>
      </c>
      <c r="S22" s="159">
        <f t="shared" ref="S22:S52" ca="1" si="4">ROUND(M22+(12.23*N22),3)</f>
        <v>5.6550000000000002</v>
      </c>
      <c r="U22" s="291">
        <f t="shared" ref="U22:U52" ca="1" si="5">G22+(H22*$V$17)</f>
        <v>4.7483000000000004</v>
      </c>
      <c r="V22" s="291">
        <f t="shared" ref="V22:V52" ca="1" si="6">I22+(J22*$V$17)</f>
        <v>5.0411000000000001</v>
      </c>
      <c r="W22" s="291">
        <f t="shared" ref="W22:W52" ca="1" si="7">K22+(L22*$V$17)</f>
        <v>5.0400999999999998</v>
      </c>
      <c r="X22" s="291">
        <f t="shared" ref="X22:X52" ca="1" si="8">M22+(N22*$V$17)</f>
        <v>5.0400999999999998</v>
      </c>
    </row>
    <row r="23" spans="2:24" x14ac:dyDescent="0.2">
      <c r="B23" s="240">
        <v>3</v>
      </c>
      <c r="C23" s="240" t="s">
        <v>80</v>
      </c>
      <c r="D23" s="240" t="s">
        <v>81</v>
      </c>
      <c r="E23" s="240">
        <f t="shared" ref="E23:E52" si="9">+E22+1</f>
        <v>3</v>
      </c>
      <c r="G23" s="209">
        <f ca="1">+TSRRev3!AH27</f>
        <v>2.294</v>
      </c>
      <c r="H23" s="209">
        <f ca="1">+TSRRev3!AI27</f>
        <v>0.29399999999999998</v>
      </c>
      <c r="I23" s="209">
        <f ca="1">+TSRRev3!AK27</f>
        <v>2.363</v>
      </c>
      <c r="J23" s="209">
        <f ca="1">+TSRRev3!AL27</f>
        <v>0.30299999999999999</v>
      </c>
      <c r="K23" s="209">
        <f ca="1">+TSRRev3!AN27</f>
        <v>2.4340000000000002</v>
      </c>
      <c r="L23" s="209">
        <f ca="1">+TSRRev3!AO27</f>
        <v>0.312</v>
      </c>
      <c r="M23" s="209">
        <f ca="1">+TSRRev3!AQ27</f>
        <v>2.5070000000000001</v>
      </c>
      <c r="N23" s="209">
        <f ca="1">+TSRRev3!AR27</f>
        <v>0.32100000000000001</v>
      </c>
      <c r="O23" s="98"/>
      <c r="P23" s="159">
        <f t="shared" ca="1" si="1"/>
        <v>5.89</v>
      </c>
      <c r="Q23" s="159">
        <f t="shared" ca="1" si="2"/>
        <v>6.069</v>
      </c>
      <c r="R23" s="159">
        <f t="shared" ca="1" si="3"/>
        <v>6.25</v>
      </c>
      <c r="S23" s="159">
        <f t="shared" ca="1" si="4"/>
        <v>6.4329999999999998</v>
      </c>
      <c r="U23" s="291">
        <f t="shared" ca="1" si="5"/>
        <v>5.2486999999999995</v>
      </c>
      <c r="V23" s="291">
        <f t="shared" ca="1" si="6"/>
        <v>5.40815</v>
      </c>
      <c r="W23" s="291">
        <f t="shared" ca="1" si="7"/>
        <v>5.5696000000000003</v>
      </c>
      <c r="X23" s="291">
        <f t="shared" ca="1" si="8"/>
        <v>5.7330500000000004</v>
      </c>
    </row>
    <row r="24" spans="2:24" x14ac:dyDescent="0.2">
      <c r="B24" s="240">
        <v>4</v>
      </c>
      <c r="C24" s="240" t="s">
        <v>82</v>
      </c>
      <c r="D24" s="240" t="s">
        <v>83</v>
      </c>
      <c r="E24" s="240">
        <f t="shared" si="9"/>
        <v>4</v>
      </c>
      <c r="G24" s="209">
        <f ca="1">+TSRRev3!AH28</f>
        <v>2.1560000000000001</v>
      </c>
      <c r="H24" s="209">
        <f ca="1">+TSRRev3!AI28</f>
        <v>0.27600000000000002</v>
      </c>
      <c r="I24" s="209">
        <f ca="1">+TSRRev3!AK28</f>
        <v>2.363</v>
      </c>
      <c r="J24" s="209">
        <f ca="1">+TSRRev3!AL28</f>
        <v>0.30299999999999999</v>
      </c>
      <c r="K24" s="209">
        <f ca="1">+TSRRev3!AN28</f>
        <v>2.4340000000000002</v>
      </c>
      <c r="L24" s="209">
        <f ca="1">+TSRRev3!AO28</f>
        <v>0.312</v>
      </c>
      <c r="M24" s="209">
        <f ca="1">+TSRRev3!AQ28</f>
        <v>2.5070000000000001</v>
      </c>
      <c r="N24" s="209">
        <f ca="1">+TSRRev3!AR28</f>
        <v>0.32100000000000001</v>
      </c>
      <c r="O24" s="98"/>
      <c r="P24" s="159">
        <f t="shared" ca="1" si="1"/>
        <v>5.5309999999999997</v>
      </c>
      <c r="Q24" s="159">
        <f t="shared" ca="1" si="2"/>
        <v>6.069</v>
      </c>
      <c r="R24" s="159">
        <f t="shared" ca="1" si="3"/>
        <v>6.25</v>
      </c>
      <c r="S24" s="159">
        <f t="shared" ca="1" si="4"/>
        <v>6.4329999999999998</v>
      </c>
      <c r="U24" s="291">
        <f t="shared" ca="1" si="5"/>
        <v>4.9298000000000002</v>
      </c>
      <c r="V24" s="291">
        <f t="shared" ca="1" si="6"/>
        <v>5.40815</v>
      </c>
      <c r="W24" s="291">
        <f t="shared" ca="1" si="7"/>
        <v>5.5696000000000003</v>
      </c>
      <c r="X24" s="291">
        <f t="shared" ca="1" si="8"/>
        <v>5.7330500000000004</v>
      </c>
    </row>
    <row r="25" spans="2:24" x14ac:dyDescent="0.2">
      <c r="B25" s="240">
        <v>5</v>
      </c>
      <c r="C25" s="240" t="s">
        <v>84</v>
      </c>
      <c r="D25" s="240" t="s">
        <v>85</v>
      </c>
      <c r="E25" s="240">
        <f t="shared" si="9"/>
        <v>5</v>
      </c>
      <c r="G25" s="209">
        <f ca="1">+TSRRev3!AH29</f>
        <v>2.294</v>
      </c>
      <c r="H25" s="209">
        <f ca="1">+TSRRev3!AI29</f>
        <v>0.29399999999999998</v>
      </c>
      <c r="I25" s="209">
        <f ca="1">+TSRRev3!AK29</f>
        <v>2.363</v>
      </c>
      <c r="J25" s="209">
        <f ca="1">+TSRRev3!AL29</f>
        <v>0.30299999999999999</v>
      </c>
      <c r="K25" s="209">
        <f ca="1">+TSRRev3!AN29</f>
        <v>2.4340000000000002</v>
      </c>
      <c r="L25" s="209">
        <f ca="1">+TSRRev3!AO29</f>
        <v>0.312</v>
      </c>
      <c r="M25" s="209">
        <f ca="1">+TSRRev3!AQ29</f>
        <v>2.5070000000000001</v>
      </c>
      <c r="N25" s="209">
        <f ca="1">+TSRRev3!AR29</f>
        <v>0.32100000000000001</v>
      </c>
      <c r="O25" s="98"/>
      <c r="P25" s="159">
        <f t="shared" ca="1" si="1"/>
        <v>5.89</v>
      </c>
      <c r="Q25" s="159">
        <f t="shared" ca="1" si="2"/>
        <v>6.069</v>
      </c>
      <c r="R25" s="159">
        <f t="shared" ca="1" si="3"/>
        <v>6.25</v>
      </c>
      <c r="S25" s="159">
        <f t="shared" ca="1" si="4"/>
        <v>6.4329999999999998</v>
      </c>
      <c r="U25" s="291">
        <f t="shared" ca="1" si="5"/>
        <v>5.2486999999999995</v>
      </c>
      <c r="V25" s="291">
        <f t="shared" ca="1" si="6"/>
        <v>5.40815</v>
      </c>
      <c r="W25" s="291">
        <f t="shared" ca="1" si="7"/>
        <v>5.5696000000000003</v>
      </c>
      <c r="X25" s="291">
        <f t="shared" ca="1" si="8"/>
        <v>5.7330500000000004</v>
      </c>
    </row>
    <row r="26" spans="2:24" x14ac:dyDescent="0.2">
      <c r="B26" s="240">
        <v>6</v>
      </c>
      <c r="C26" s="240" t="s">
        <v>86</v>
      </c>
      <c r="D26" s="240" t="s">
        <v>87</v>
      </c>
      <c r="E26" s="240">
        <f t="shared" si="9"/>
        <v>6</v>
      </c>
      <c r="G26" s="209">
        <f ca="1">+TSRRev3!AH30</f>
        <v>2.294</v>
      </c>
      <c r="H26" s="209">
        <f ca="1">+TSRRev3!AI30</f>
        <v>0.29399999999999998</v>
      </c>
      <c r="I26" s="209">
        <f ca="1">+TSRRev3!AK30</f>
        <v>2.363</v>
      </c>
      <c r="J26" s="209">
        <f ca="1">+TSRRev3!AL30</f>
        <v>0.30299999999999999</v>
      </c>
      <c r="K26" s="209">
        <f ca="1">+TSRRev3!AN30</f>
        <v>2.4340000000000002</v>
      </c>
      <c r="L26" s="209">
        <f ca="1">+TSRRev3!AO30</f>
        <v>0.312</v>
      </c>
      <c r="M26" s="209">
        <f ca="1">+TSRRev3!AQ30</f>
        <v>2.5070000000000001</v>
      </c>
      <c r="N26" s="209">
        <f ca="1">+TSRRev3!AR30</f>
        <v>0.32100000000000001</v>
      </c>
      <c r="O26" s="98"/>
      <c r="P26" s="159">
        <f t="shared" ca="1" si="1"/>
        <v>5.89</v>
      </c>
      <c r="Q26" s="159">
        <f t="shared" ca="1" si="2"/>
        <v>6.069</v>
      </c>
      <c r="R26" s="159">
        <f t="shared" ca="1" si="3"/>
        <v>6.25</v>
      </c>
      <c r="S26" s="159">
        <f t="shared" ca="1" si="4"/>
        <v>6.4329999999999998</v>
      </c>
      <c r="U26" s="291">
        <f t="shared" ca="1" si="5"/>
        <v>5.2486999999999995</v>
      </c>
      <c r="V26" s="291">
        <f t="shared" ca="1" si="6"/>
        <v>5.40815</v>
      </c>
      <c r="W26" s="291">
        <f t="shared" ca="1" si="7"/>
        <v>5.5696000000000003</v>
      </c>
      <c r="X26" s="291">
        <f t="shared" ca="1" si="8"/>
        <v>5.7330500000000004</v>
      </c>
    </row>
    <row r="27" spans="2:24" x14ac:dyDescent="0.2">
      <c r="B27" s="240">
        <v>7</v>
      </c>
      <c r="C27" s="240" t="s">
        <v>88</v>
      </c>
      <c r="D27" s="240" t="s">
        <v>89</v>
      </c>
      <c r="E27" s="240">
        <f t="shared" si="9"/>
        <v>7</v>
      </c>
      <c r="G27" s="209">
        <f ca="1">+TSRRev3!AH31</f>
        <v>2.294</v>
      </c>
      <c r="H27" s="209">
        <f ca="1">+TSRRev3!AI31</f>
        <v>0.29399999999999998</v>
      </c>
      <c r="I27" s="209">
        <f ca="1">+TSRRev3!AK31</f>
        <v>2.363</v>
      </c>
      <c r="J27" s="209">
        <f ca="1">+TSRRev3!AL31</f>
        <v>0.30299999999999999</v>
      </c>
      <c r="K27" s="209">
        <f ca="1">+TSRRev3!AN31</f>
        <v>2.4340000000000002</v>
      </c>
      <c r="L27" s="209">
        <f ca="1">+TSRRev3!AO31</f>
        <v>0.312</v>
      </c>
      <c r="M27" s="209">
        <f ca="1">+TSRRev3!AQ31</f>
        <v>2.5070000000000001</v>
      </c>
      <c r="N27" s="209">
        <f ca="1">+TSRRev3!AR31</f>
        <v>0.32100000000000001</v>
      </c>
      <c r="O27" s="98"/>
      <c r="P27" s="159">
        <f t="shared" ca="1" si="1"/>
        <v>5.89</v>
      </c>
      <c r="Q27" s="159">
        <f t="shared" ca="1" si="2"/>
        <v>6.069</v>
      </c>
      <c r="R27" s="159">
        <f t="shared" ca="1" si="3"/>
        <v>6.25</v>
      </c>
      <c r="S27" s="159">
        <f t="shared" ca="1" si="4"/>
        <v>6.4329999999999998</v>
      </c>
      <c r="U27" s="291">
        <f t="shared" ca="1" si="5"/>
        <v>5.2486999999999995</v>
      </c>
      <c r="V27" s="291">
        <f t="shared" ca="1" si="6"/>
        <v>5.40815</v>
      </c>
      <c r="W27" s="291">
        <f t="shared" ca="1" si="7"/>
        <v>5.5696000000000003</v>
      </c>
      <c r="X27" s="291">
        <f t="shared" ca="1" si="8"/>
        <v>5.7330500000000004</v>
      </c>
    </row>
    <row r="28" spans="2:24" x14ac:dyDescent="0.2">
      <c r="B28" s="240">
        <v>8</v>
      </c>
      <c r="C28" s="240" t="s">
        <v>90</v>
      </c>
      <c r="D28" s="240" t="s">
        <v>91</v>
      </c>
      <c r="E28" s="240">
        <f t="shared" si="9"/>
        <v>8</v>
      </c>
      <c r="G28" s="209">
        <f ca="1">+TSRRev3!AH32</f>
        <v>1.7410000000000001</v>
      </c>
      <c r="H28" s="209">
        <f ca="1">+TSRRev3!AI32</f>
        <v>0.223</v>
      </c>
      <c r="I28" s="209">
        <f ca="1">+TSRRev3!AK32</f>
        <v>1.966</v>
      </c>
      <c r="J28" s="209">
        <f ca="1">+TSRRev3!AL32</f>
        <v>0.252</v>
      </c>
      <c r="K28" s="209">
        <f ca="1">+TSRRev3!AN32</f>
        <v>2.222</v>
      </c>
      <c r="L28" s="209">
        <f ca="1">+TSRRev3!AO32</f>
        <v>0.28499999999999998</v>
      </c>
      <c r="M28" s="209">
        <f ca="1">+TSRRev3!AQ32</f>
        <v>2.5070000000000001</v>
      </c>
      <c r="N28" s="209">
        <f ca="1">+TSRRev3!AR32</f>
        <v>0.32100000000000001</v>
      </c>
      <c r="O28" s="98"/>
      <c r="P28" s="159">
        <f t="shared" ca="1" si="1"/>
        <v>4.468</v>
      </c>
      <c r="Q28" s="159">
        <f t="shared" ca="1" si="2"/>
        <v>5.048</v>
      </c>
      <c r="R28" s="159">
        <f t="shared" ca="1" si="3"/>
        <v>5.7080000000000002</v>
      </c>
      <c r="S28" s="159">
        <f t="shared" ca="1" si="4"/>
        <v>6.4329999999999998</v>
      </c>
      <c r="U28" s="291">
        <f t="shared" ca="1" si="5"/>
        <v>3.9821500000000003</v>
      </c>
      <c r="V28" s="291">
        <f t="shared" ca="1" si="6"/>
        <v>4.4986000000000006</v>
      </c>
      <c r="W28" s="291">
        <f t="shared" ca="1" si="7"/>
        <v>5.0862499999999997</v>
      </c>
      <c r="X28" s="291">
        <f t="shared" ca="1" si="8"/>
        <v>5.7330500000000004</v>
      </c>
    </row>
    <row r="29" spans="2:24" x14ac:dyDescent="0.2">
      <c r="B29" s="240">
        <v>9</v>
      </c>
      <c r="C29" s="240" t="s">
        <v>92</v>
      </c>
      <c r="D29" s="240" t="s">
        <v>93</v>
      </c>
      <c r="E29" s="240">
        <f t="shared" si="9"/>
        <v>9</v>
      </c>
      <c r="G29" s="209">
        <f ca="1">+TSRRev3!AH33</f>
        <v>2.294</v>
      </c>
      <c r="H29" s="209">
        <f ca="1">+TSRRev3!AI33</f>
        <v>0.29399999999999998</v>
      </c>
      <c r="I29" s="209">
        <f ca="1">+TSRRev3!AK33</f>
        <v>2.363</v>
      </c>
      <c r="J29" s="209">
        <f ca="1">+TSRRev3!AL33</f>
        <v>0.30299999999999999</v>
      </c>
      <c r="K29" s="209">
        <f ca="1">+TSRRev3!AN33</f>
        <v>2.4340000000000002</v>
      </c>
      <c r="L29" s="209">
        <f ca="1">+TSRRev3!AO33</f>
        <v>0.312</v>
      </c>
      <c r="M29" s="209">
        <f ca="1">+TSRRev3!AQ33</f>
        <v>2.5070000000000001</v>
      </c>
      <c r="N29" s="209">
        <f ca="1">+TSRRev3!AR33</f>
        <v>0.32100000000000001</v>
      </c>
      <c r="O29" s="98"/>
      <c r="P29" s="159">
        <f t="shared" ca="1" si="1"/>
        <v>5.89</v>
      </c>
      <c r="Q29" s="159">
        <f t="shared" ca="1" si="2"/>
        <v>6.069</v>
      </c>
      <c r="R29" s="159">
        <f t="shared" ca="1" si="3"/>
        <v>6.25</v>
      </c>
      <c r="S29" s="159">
        <f t="shared" ca="1" si="4"/>
        <v>6.4329999999999998</v>
      </c>
      <c r="U29" s="291">
        <f t="shared" ca="1" si="5"/>
        <v>5.2486999999999995</v>
      </c>
      <c r="V29" s="291">
        <f t="shared" ca="1" si="6"/>
        <v>5.40815</v>
      </c>
      <c r="W29" s="291">
        <f t="shared" ca="1" si="7"/>
        <v>5.5696000000000003</v>
      </c>
      <c r="X29" s="291">
        <f t="shared" ca="1" si="8"/>
        <v>5.7330500000000004</v>
      </c>
    </row>
    <row r="30" spans="2:24" x14ac:dyDescent="0.2">
      <c r="B30" s="240">
        <v>10</v>
      </c>
      <c r="C30" s="240" t="s">
        <v>462</v>
      </c>
      <c r="D30" s="240" t="s">
        <v>482</v>
      </c>
      <c r="E30" s="240">
        <f t="shared" si="9"/>
        <v>10</v>
      </c>
      <c r="G30" s="209">
        <f ca="1">+TSRRev3!AH34</f>
        <v>2.294</v>
      </c>
      <c r="H30" s="209">
        <f ca="1">+TSRRev3!AI34</f>
        <v>0.29399999999999998</v>
      </c>
      <c r="I30" s="209">
        <f ca="1">+TSRRev3!AK34</f>
        <v>2.363</v>
      </c>
      <c r="J30" s="209">
        <f ca="1">+TSRRev3!AL34</f>
        <v>0.30299999999999999</v>
      </c>
      <c r="K30" s="209">
        <f ca="1">+TSRRev3!AN34</f>
        <v>2.4340000000000002</v>
      </c>
      <c r="L30" s="209">
        <f ca="1">+TSRRev3!AO34</f>
        <v>0.312</v>
      </c>
      <c r="M30" s="209">
        <f ca="1">+TSRRev3!AQ34</f>
        <v>2.5070000000000001</v>
      </c>
      <c r="N30" s="209">
        <f ca="1">+TSRRev3!AR34</f>
        <v>0.32100000000000001</v>
      </c>
      <c r="O30" s="98"/>
      <c r="P30" s="159">
        <f t="shared" ca="1" si="1"/>
        <v>5.89</v>
      </c>
      <c r="Q30" s="159">
        <f t="shared" ca="1" si="2"/>
        <v>6.069</v>
      </c>
      <c r="R30" s="159">
        <f t="shared" ca="1" si="3"/>
        <v>6.25</v>
      </c>
      <c r="S30" s="159">
        <f t="shared" ca="1" si="4"/>
        <v>6.4329999999999998</v>
      </c>
      <c r="U30" s="291">
        <f t="shared" ca="1" si="5"/>
        <v>5.2486999999999995</v>
      </c>
      <c r="V30" s="291">
        <f t="shared" ca="1" si="6"/>
        <v>5.40815</v>
      </c>
      <c r="W30" s="291">
        <f t="shared" ca="1" si="7"/>
        <v>5.5696000000000003</v>
      </c>
      <c r="X30" s="291">
        <f t="shared" ca="1" si="8"/>
        <v>5.7330500000000004</v>
      </c>
    </row>
    <row r="31" spans="2:24" x14ac:dyDescent="0.2">
      <c r="B31" s="240">
        <v>11</v>
      </c>
      <c r="C31" s="240" t="s">
        <v>94</v>
      </c>
      <c r="D31" s="240" t="s">
        <v>95</v>
      </c>
      <c r="E31" s="240">
        <f t="shared" si="9"/>
        <v>11</v>
      </c>
      <c r="G31" s="209">
        <f ca="1">+TSRRev3!AH35</f>
        <v>2.294</v>
      </c>
      <c r="H31" s="209">
        <f ca="1">+TSRRev3!AI35</f>
        <v>0.29399999999999998</v>
      </c>
      <c r="I31" s="209">
        <f ca="1">+TSRRev3!AK35</f>
        <v>2.363</v>
      </c>
      <c r="J31" s="209">
        <f ca="1">+TSRRev3!AL35</f>
        <v>0.30299999999999999</v>
      </c>
      <c r="K31" s="209">
        <f ca="1">+TSRRev3!AN35</f>
        <v>2.4340000000000002</v>
      </c>
      <c r="L31" s="209">
        <f ca="1">+TSRRev3!AO35</f>
        <v>0.312</v>
      </c>
      <c r="M31" s="209">
        <f ca="1">+TSRRev3!AQ35</f>
        <v>2.5070000000000001</v>
      </c>
      <c r="N31" s="209">
        <f ca="1">+TSRRev3!AR35</f>
        <v>0.32100000000000001</v>
      </c>
      <c r="O31" s="98"/>
      <c r="P31" s="159">
        <f t="shared" ca="1" si="1"/>
        <v>5.89</v>
      </c>
      <c r="Q31" s="159">
        <f t="shared" ca="1" si="2"/>
        <v>6.069</v>
      </c>
      <c r="R31" s="159">
        <f t="shared" ca="1" si="3"/>
        <v>6.25</v>
      </c>
      <c r="S31" s="159">
        <f t="shared" ca="1" si="4"/>
        <v>6.4329999999999998</v>
      </c>
      <c r="U31" s="291">
        <f t="shared" ca="1" si="5"/>
        <v>5.2486999999999995</v>
      </c>
      <c r="V31" s="291">
        <f t="shared" ca="1" si="6"/>
        <v>5.40815</v>
      </c>
      <c r="W31" s="291">
        <f t="shared" ca="1" si="7"/>
        <v>5.5696000000000003</v>
      </c>
      <c r="X31" s="291">
        <f t="shared" ca="1" si="8"/>
        <v>5.7330500000000004</v>
      </c>
    </row>
    <row r="32" spans="2:24" x14ac:dyDescent="0.2">
      <c r="B32" s="240">
        <v>12</v>
      </c>
      <c r="C32" s="240" t="s">
        <v>96</v>
      </c>
      <c r="D32" s="240" t="s">
        <v>97</v>
      </c>
      <c r="E32" s="240">
        <f t="shared" si="9"/>
        <v>12</v>
      </c>
      <c r="G32" s="209">
        <f ca="1">+TSRRev3!AH36</f>
        <v>2.294</v>
      </c>
      <c r="H32" s="209">
        <f ca="1">+TSRRev3!AI36</f>
        <v>0.29399999999999998</v>
      </c>
      <c r="I32" s="209">
        <f ca="1">+TSRRev3!AK36</f>
        <v>2.363</v>
      </c>
      <c r="J32" s="209">
        <f ca="1">+TSRRev3!AL36</f>
        <v>0.30299999999999999</v>
      </c>
      <c r="K32" s="209">
        <f ca="1">+TSRRev3!AN36</f>
        <v>2.4340000000000002</v>
      </c>
      <c r="L32" s="209">
        <f ca="1">+TSRRev3!AO36</f>
        <v>0.312</v>
      </c>
      <c r="M32" s="209">
        <f ca="1">+TSRRev3!AQ36</f>
        <v>2.5070000000000001</v>
      </c>
      <c r="N32" s="209">
        <f ca="1">+TSRRev3!AR36</f>
        <v>0.32100000000000001</v>
      </c>
      <c r="O32" s="98"/>
      <c r="P32" s="159">
        <f t="shared" ca="1" si="1"/>
        <v>5.89</v>
      </c>
      <c r="Q32" s="159">
        <f t="shared" ca="1" si="2"/>
        <v>6.069</v>
      </c>
      <c r="R32" s="159">
        <f t="shared" ca="1" si="3"/>
        <v>6.25</v>
      </c>
      <c r="S32" s="159">
        <f t="shared" ca="1" si="4"/>
        <v>6.4329999999999998</v>
      </c>
      <c r="U32" s="291">
        <f t="shared" ca="1" si="5"/>
        <v>5.2486999999999995</v>
      </c>
      <c r="V32" s="291">
        <f t="shared" ca="1" si="6"/>
        <v>5.40815</v>
      </c>
      <c r="W32" s="291">
        <f t="shared" ca="1" si="7"/>
        <v>5.5696000000000003</v>
      </c>
      <c r="X32" s="291">
        <f t="shared" ca="1" si="8"/>
        <v>5.7330500000000004</v>
      </c>
    </row>
    <row r="33" spans="2:24" x14ac:dyDescent="0.2">
      <c r="B33" s="240">
        <v>13</v>
      </c>
      <c r="C33" s="240" t="s">
        <v>464</v>
      </c>
      <c r="D33" s="240" t="s">
        <v>483</v>
      </c>
      <c r="E33" s="240">
        <f t="shared" si="9"/>
        <v>13</v>
      </c>
      <c r="G33" s="209">
        <f ca="1">+TSRRev3!AH37</f>
        <v>2.294</v>
      </c>
      <c r="H33" s="209">
        <f ca="1">+TSRRev3!AI37</f>
        <v>0.29399999999999998</v>
      </c>
      <c r="I33" s="209">
        <f ca="1">+TSRRev3!AK37</f>
        <v>2.363</v>
      </c>
      <c r="J33" s="209">
        <f ca="1">+TSRRev3!AL37</f>
        <v>0.30299999999999999</v>
      </c>
      <c r="K33" s="209">
        <f ca="1">+TSRRev3!AN37</f>
        <v>2.4340000000000002</v>
      </c>
      <c r="L33" s="209">
        <f ca="1">+TSRRev3!AO37</f>
        <v>0.312</v>
      </c>
      <c r="M33" s="209">
        <f ca="1">+TSRRev3!AQ37</f>
        <v>2.5070000000000001</v>
      </c>
      <c r="N33" s="209">
        <f ca="1">+TSRRev3!AR37</f>
        <v>0.32100000000000001</v>
      </c>
      <c r="O33" s="98"/>
      <c r="P33" s="159">
        <f t="shared" ca="1" si="1"/>
        <v>5.89</v>
      </c>
      <c r="Q33" s="159">
        <f t="shared" ca="1" si="2"/>
        <v>6.069</v>
      </c>
      <c r="R33" s="159">
        <f t="shared" ca="1" si="3"/>
        <v>6.25</v>
      </c>
      <c r="S33" s="159">
        <f t="shared" ca="1" si="4"/>
        <v>6.4329999999999998</v>
      </c>
      <c r="U33" s="291">
        <f t="shared" ca="1" si="5"/>
        <v>5.2486999999999995</v>
      </c>
      <c r="V33" s="291">
        <f t="shared" ca="1" si="6"/>
        <v>5.40815</v>
      </c>
      <c r="W33" s="291">
        <f t="shared" ca="1" si="7"/>
        <v>5.5696000000000003</v>
      </c>
      <c r="X33" s="291">
        <f t="shared" ca="1" si="8"/>
        <v>5.7330500000000004</v>
      </c>
    </row>
    <row r="34" spans="2:24" x14ac:dyDescent="0.2">
      <c r="B34" s="240">
        <v>14</v>
      </c>
      <c r="C34" s="240" t="s">
        <v>99</v>
      </c>
      <c r="D34" s="240" t="s">
        <v>100</v>
      </c>
      <c r="E34" s="240">
        <f t="shared" si="9"/>
        <v>14</v>
      </c>
      <c r="G34" s="209">
        <f ca="1">+TSRRev3!AH38</f>
        <v>2.294</v>
      </c>
      <c r="H34" s="209">
        <f ca="1">+TSRRev3!AI38</f>
        <v>0.29399999999999998</v>
      </c>
      <c r="I34" s="209">
        <f ca="1">+TSRRev3!AK38</f>
        <v>2.363</v>
      </c>
      <c r="J34" s="209">
        <f ca="1">+TSRRev3!AL38</f>
        <v>0.30299999999999999</v>
      </c>
      <c r="K34" s="209">
        <f ca="1">+TSRRev3!AN38</f>
        <v>2.4340000000000002</v>
      </c>
      <c r="L34" s="209">
        <f ca="1">+TSRRev3!AO38</f>
        <v>0.312</v>
      </c>
      <c r="M34" s="209">
        <f ca="1">+TSRRev3!AQ38</f>
        <v>2.5070000000000001</v>
      </c>
      <c r="N34" s="209">
        <f ca="1">+TSRRev3!AR38</f>
        <v>0.32100000000000001</v>
      </c>
      <c r="O34" s="98"/>
      <c r="P34" s="159">
        <f t="shared" ca="1" si="1"/>
        <v>5.89</v>
      </c>
      <c r="Q34" s="159">
        <f t="shared" ca="1" si="2"/>
        <v>6.069</v>
      </c>
      <c r="R34" s="159">
        <f t="shared" ca="1" si="3"/>
        <v>6.25</v>
      </c>
      <c r="S34" s="159">
        <f t="shared" ca="1" si="4"/>
        <v>6.4329999999999998</v>
      </c>
      <c r="U34" s="291">
        <f t="shared" ca="1" si="5"/>
        <v>5.2486999999999995</v>
      </c>
      <c r="V34" s="291">
        <f t="shared" ca="1" si="6"/>
        <v>5.40815</v>
      </c>
      <c r="W34" s="291">
        <f t="shared" ca="1" si="7"/>
        <v>5.5696000000000003</v>
      </c>
      <c r="X34" s="291">
        <f t="shared" ca="1" si="8"/>
        <v>5.7330500000000004</v>
      </c>
    </row>
    <row r="35" spans="2:24" x14ac:dyDescent="0.2">
      <c r="B35" s="240">
        <v>15</v>
      </c>
      <c r="C35" s="240" t="s">
        <v>101</v>
      </c>
      <c r="D35" s="240" t="s">
        <v>102</v>
      </c>
      <c r="E35" s="240">
        <f t="shared" si="9"/>
        <v>15</v>
      </c>
      <c r="G35" s="209">
        <f ca="1">+TSRRev3!AH39</f>
        <v>2.294</v>
      </c>
      <c r="H35" s="209">
        <f ca="1">+TSRRev3!AI39</f>
        <v>0.29399999999999998</v>
      </c>
      <c r="I35" s="209">
        <f ca="1">+TSRRev3!AK39</f>
        <v>2.363</v>
      </c>
      <c r="J35" s="209">
        <f ca="1">+TSRRev3!AL39</f>
        <v>0.30299999999999999</v>
      </c>
      <c r="K35" s="209">
        <f ca="1">+TSRRev3!AN39</f>
        <v>2.4340000000000002</v>
      </c>
      <c r="L35" s="209">
        <f ca="1">+TSRRev3!AO39</f>
        <v>0.312</v>
      </c>
      <c r="M35" s="209">
        <f ca="1">+TSRRev3!AQ39</f>
        <v>2.5070000000000001</v>
      </c>
      <c r="N35" s="209">
        <f ca="1">+TSRRev3!AR39</f>
        <v>0.32100000000000001</v>
      </c>
      <c r="O35" s="98"/>
      <c r="P35" s="159">
        <f t="shared" ca="1" si="1"/>
        <v>5.89</v>
      </c>
      <c r="Q35" s="159">
        <f t="shared" ca="1" si="2"/>
        <v>6.069</v>
      </c>
      <c r="R35" s="159">
        <f t="shared" ca="1" si="3"/>
        <v>6.25</v>
      </c>
      <c r="S35" s="159">
        <f t="shared" ca="1" si="4"/>
        <v>6.4329999999999998</v>
      </c>
      <c r="U35" s="291">
        <f t="shared" ca="1" si="5"/>
        <v>5.2486999999999995</v>
      </c>
      <c r="V35" s="291">
        <f t="shared" ca="1" si="6"/>
        <v>5.40815</v>
      </c>
      <c r="W35" s="291">
        <f t="shared" ca="1" si="7"/>
        <v>5.5696000000000003</v>
      </c>
      <c r="X35" s="291">
        <f t="shared" ca="1" si="8"/>
        <v>5.7330500000000004</v>
      </c>
    </row>
    <row r="36" spans="2:24" x14ac:dyDescent="0.2">
      <c r="B36" s="240">
        <v>16</v>
      </c>
      <c r="C36" s="240" t="s">
        <v>103</v>
      </c>
      <c r="D36" s="240" t="s">
        <v>104</v>
      </c>
      <c r="E36" s="240">
        <f t="shared" si="9"/>
        <v>16</v>
      </c>
      <c r="G36" s="209">
        <f ca="1">+TSRRev3!AH40</f>
        <v>1.7410000000000001</v>
      </c>
      <c r="H36" s="209">
        <f ca="1">+TSRRev3!AI40</f>
        <v>0.223</v>
      </c>
      <c r="I36" s="209">
        <f ca="1">+TSRRev3!AK40</f>
        <v>1.966</v>
      </c>
      <c r="J36" s="209">
        <f ca="1">+TSRRev3!AL40</f>
        <v>0.252</v>
      </c>
      <c r="K36" s="209">
        <f ca="1">+TSRRev3!AN40</f>
        <v>2.222</v>
      </c>
      <c r="L36" s="209">
        <f ca="1">+TSRRev3!AO40</f>
        <v>0.28499999999999998</v>
      </c>
      <c r="M36" s="209">
        <f ca="1">+TSRRev3!AQ40</f>
        <v>2.4969999999999999</v>
      </c>
      <c r="N36" s="209">
        <f ca="1">+TSRRev3!AR40</f>
        <v>0.31900000000000001</v>
      </c>
      <c r="O36" s="98"/>
      <c r="P36" s="159">
        <f t="shared" ca="1" si="1"/>
        <v>4.468</v>
      </c>
      <c r="Q36" s="159">
        <f t="shared" ca="1" si="2"/>
        <v>5.048</v>
      </c>
      <c r="R36" s="159">
        <f t="shared" ca="1" si="3"/>
        <v>5.7080000000000002</v>
      </c>
      <c r="S36" s="159">
        <f t="shared" ca="1" si="4"/>
        <v>6.3979999999999997</v>
      </c>
      <c r="U36" s="291">
        <f t="shared" ca="1" si="5"/>
        <v>3.9821500000000003</v>
      </c>
      <c r="V36" s="291">
        <f t="shared" ca="1" si="6"/>
        <v>4.4986000000000006</v>
      </c>
      <c r="W36" s="291">
        <f t="shared" ca="1" si="7"/>
        <v>5.0862499999999997</v>
      </c>
      <c r="X36" s="291">
        <f t="shared" ca="1" si="8"/>
        <v>5.7029499999999995</v>
      </c>
    </row>
    <row r="37" spans="2:24" x14ac:dyDescent="0.2">
      <c r="B37" s="240">
        <v>17</v>
      </c>
      <c r="C37" s="240" t="s">
        <v>105</v>
      </c>
      <c r="D37" s="240" t="s">
        <v>106</v>
      </c>
      <c r="E37" s="240">
        <f t="shared" si="9"/>
        <v>17</v>
      </c>
      <c r="G37" s="209">
        <f ca="1">+TSRRev3!AH41</f>
        <v>2.294</v>
      </c>
      <c r="H37" s="209">
        <f ca="1">+TSRRev3!AI41</f>
        <v>0.29399999999999998</v>
      </c>
      <c r="I37" s="209">
        <f ca="1">+TSRRev3!AK41</f>
        <v>2.363</v>
      </c>
      <c r="J37" s="209">
        <f ca="1">+TSRRev3!AL41</f>
        <v>0.30299999999999999</v>
      </c>
      <c r="K37" s="209">
        <f ca="1">+TSRRev3!AN41</f>
        <v>2.4340000000000002</v>
      </c>
      <c r="L37" s="209">
        <f ca="1">+TSRRev3!AO41</f>
        <v>0.312</v>
      </c>
      <c r="M37" s="209">
        <f ca="1">+TSRRev3!AQ41</f>
        <v>2.5070000000000001</v>
      </c>
      <c r="N37" s="209">
        <f ca="1">+TSRRev3!AR41</f>
        <v>0.32100000000000001</v>
      </c>
      <c r="O37" s="98"/>
      <c r="P37" s="159">
        <f t="shared" ca="1" si="1"/>
        <v>5.89</v>
      </c>
      <c r="Q37" s="159">
        <f t="shared" ca="1" si="2"/>
        <v>6.069</v>
      </c>
      <c r="R37" s="159">
        <f t="shared" ca="1" si="3"/>
        <v>6.25</v>
      </c>
      <c r="S37" s="159">
        <f t="shared" ca="1" si="4"/>
        <v>6.4329999999999998</v>
      </c>
      <c r="U37" s="291">
        <f t="shared" ca="1" si="5"/>
        <v>5.2486999999999995</v>
      </c>
      <c r="V37" s="291">
        <f t="shared" ca="1" si="6"/>
        <v>5.40815</v>
      </c>
      <c r="W37" s="291">
        <f t="shared" ca="1" si="7"/>
        <v>5.5696000000000003</v>
      </c>
      <c r="X37" s="291">
        <f t="shared" ca="1" si="8"/>
        <v>5.7330500000000004</v>
      </c>
    </row>
    <row r="38" spans="2:24" x14ac:dyDescent="0.2">
      <c r="B38" s="240">
        <v>18</v>
      </c>
      <c r="C38" s="240" t="s">
        <v>107</v>
      </c>
      <c r="D38" s="240" t="s">
        <v>108</v>
      </c>
      <c r="E38" s="240">
        <f t="shared" si="9"/>
        <v>18</v>
      </c>
      <c r="G38" s="209">
        <f ca="1">+TSRRev3!AH42</f>
        <v>2.294</v>
      </c>
      <c r="H38" s="209">
        <f ca="1">+TSRRev3!AI42</f>
        <v>0.29399999999999998</v>
      </c>
      <c r="I38" s="209">
        <f ca="1">+TSRRev3!AK42</f>
        <v>2.363</v>
      </c>
      <c r="J38" s="209">
        <f ca="1">+TSRRev3!AL42</f>
        <v>0.30299999999999999</v>
      </c>
      <c r="K38" s="209">
        <f ca="1">+TSRRev3!AN42</f>
        <v>2.4340000000000002</v>
      </c>
      <c r="L38" s="209">
        <f ca="1">+TSRRev3!AO42</f>
        <v>0.312</v>
      </c>
      <c r="M38" s="209">
        <f ca="1">+TSRRev3!AQ42</f>
        <v>2.5070000000000001</v>
      </c>
      <c r="N38" s="209">
        <f ca="1">+TSRRev3!AR42</f>
        <v>0.32100000000000001</v>
      </c>
      <c r="O38" s="98"/>
      <c r="P38" s="159">
        <f t="shared" ca="1" si="1"/>
        <v>5.89</v>
      </c>
      <c r="Q38" s="159">
        <f t="shared" ca="1" si="2"/>
        <v>6.069</v>
      </c>
      <c r="R38" s="159">
        <f t="shared" ca="1" si="3"/>
        <v>6.25</v>
      </c>
      <c r="S38" s="159">
        <f t="shared" ca="1" si="4"/>
        <v>6.4329999999999998</v>
      </c>
      <c r="U38" s="291">
        <f t="shared" ca="1" si="5"/>
        <v>5.2486999999999995</v>
      </c>
      <c r="V38" s="291">
        <f t="shared" ca="1" si="6"/>
        <v>5.40815</v>
      </c>
      <c r="W38" s="291">
        <f t="shared" ca="1" si="7"/>
        <v>5.5696000000000003</v>
      </c>
      <c r="X38" s="291">
        <f t="shared" ca="1" si="8"/>
        <v>5.7330500000000004</v>
      </c>
    </row>
    <row r="39" spans="2:24" x14ac:dyDescent="0.2">
      <c r="B39" s="240">
        <v>19</v>
      </c>
      <c r="C39" s="240" t="s">
        <v>109</v>
      </c>
      <c r="D39" s="240" t="s">
        <v>110</v>
      </c>
      <c r="E39" s="240">
        <f t="shared" si="9"/>
        <v>19</v>
      </c>
      <c r="G39" s="209">
        <f ca="1">+TSRRev3!AH43</f>
        <v>2.294</v>
      </c>
      <c r="H39" s="209">
        <f ca="1">+TSRRev3!AI43</f>
        <v>0.29399999999999998</v>
      </c>
      <c r="I39" s="209">
        <f ca="1">+TSRRev3!AK43</f>
        <v>2.363</v>
      </c>
      <c r="J39" s="209">
        <f ca="1">+TSRRev3!AL43</f>
        <v>0.30299999999999999</v>
      </c>
      <c r="K39" s="209">
        <f ca="1">+TSRRev3!AN43</f>
        <v>2.4340000000000002</v>
      </c>
      <c r="L39" s="209">
        <f ca="1">+TSRRev3!AO43</f>
        <v>0.312</v>
      </c>
      <c r="M39" s="209">
        <f ca="1">+TSRRev3!AQ43</f>
        <v>2.5070000000000001</v>
      </c>
      <c r="N39" s="209">
        <f ca="1">+TSRRev3!AR43</f>
        <v>0.32100000000000001</v>
      </c>
      <c r="O39" s="98"/>
      <c r="P39" s="159">
        <f t="shared" ca="1" si="1"/>
        <v>5.89</v>
      </c>
      <c r="Q39" s="159">
        <f t="shared" ca="1" si="2"/>
        <v>6.069</v>
      </c>
      <c r="R39" s="159">
        <f t="shared" ca="1" si="3"/>
        <v>6.25</v>
      </c>
      <c r="S39" s="159">
        <f t="shared" ca="1" si="4"/>
        <v>6.4329999999999998</v>
      </c>
      <c r="U39" s="291">
        <f t="shared" ca="1" si="5"/>
        <v>5.2486999999999995</v>
      </c>
      <c r="V39" s="291">
        <f t="shared" ca="1" si="6"/>
        <v>5.40815</v>
      </c>
      <c r="W39" s="291">
        <f t="shared" ca="1" si="7"/>
        <v>5.5696000000000003</v>
      </c>
      <c r="X39" s="291">
        <f t="shared" ca="1" si="8"/>
        <v>5.7330500000000004</v>
      </c>
    </row>
    <row r="40" spans="2:24" x14ac:dyDescent="0.2">
      <c r="B40" s="240">
        <v>20</v>
      </c>
      <c r="C40" s="240" t="s">
        <v>111</v>
      </c>
      <c r="D40" s="240" t="s">
        <v>112</v>
      </c>
      <c r="E40" s="240">
        <f t="shared" si="9"/>
        <v>20</v>
      </c>
      <c r="G40" s="209">
        <f ca="1">+TSRRev3!AH44</f>
        <v>2.294</v>
      </c>
      <c r="H40" s="209">
        <f ca="1">+TSRRev3!AI44</f>
        <v>0.29399999999999998</v>
      </c>
      <c r="I40" s="209">
        <f ca="1">+TSRRev3!AK44</f>
        <v>2.363</v>
      </c>
      <c r="J40" s="209">
        <f ca="1">+TSRRev3!AL44</f>
        <v>0.30299999999999999</v>
      </c>
      <c r="K40" s="209">
        <f ca="1">+TSRRev3!AN44</f>
        <v>2.4340000000000002</v>
      </c>
      <c r="L40" s="209">
        <f ca="1">+TSRRev3!AO44</f>
        <v>0.312</v>
      </c>
      <c r="M40" s="209">
        <f ca="1">+TSRRev3!AQ44</f>
        <v>2.5070000000000001</v>
      </c>
      <c r="N40" s="209">
        <f ca="1">+TSRRev3!AR44</f>
        <v>0.32100000000000001</v>
      </c>
      <c r="O40" s="98"/>
      <c r="P40" s="159">
        <f t="shared" ca="1" si="1"/>
        <v>5.89</v>
      </c>
      <c r="Q40" s="159">
        <f t="shared" ca="1" si="2"/>
        <v>6.069</v>
      </c>
      <c r="R40" s="159">
        <f t="shared" ca="1" si="3"/>
        <v>6.25</v>
      </c>
      <c r="S40" s="159">
        <f t="shared" ca="1" si="4"/>
        <v>6.4329999999999998</v>
      </c>
      <c r="U40" s="291">
        <f t="shared" ca="1" si="5"/>
        <v>5.2486999999999995</v>
      </c>
      <c r="V40" s="291">
        <f t="shared" ca="1" si="6"/>
        <v>5.40815</v>
      </c>
      <c r="W40" s="291">
        <f t="shared" ca="1" si="7"/>
        <v>5.5696000000000003</v>
      </c>
      <c r="X40" s="291">
        <f t="shared" ca="1" si="8"/>
        <v>5.7330500000000004</v>
      </c>
    </row>
    <row r="41" spans="2:24" x14ac:dyDescent="0.2">
      <c r="B41" s="240">
        <v>21</v>
      </c>
      <c r="C41" s="240" t="s">
        <v>113</v>
      </c>
      <c r="D41" s="240" t="s">
        <v>114</v>
      </c>
      <c r="E41" s="240">
        <f t="shared" si="9"/>
        <v>21</v>
      </c>
      <c r="G41" s="209">
        <f ca="1">+TSRRev3!AH45</f>
        <v>2.294</v>
      </c>
      <c r="H41" s="209">
        <f ca="1">+TSRRev3!AI45</f>
        <v>0.29399999999999998</v>
      </c>
      <c r="I41" s="209">
        <f ca="1">+TSRRev3!AK45</f>
        <v>2.363</v>
      </c>
      <c r="J41" s="209">
        <f ca="1">+TSRRev3!AL45</f>
        <v>0.30299999999999999</v>
      </c>
      <c r="K41" s="209">
        <f ca="1">+TSRRev3!AN45</f>
        <v>2.4340000000000002</v>
      </c>
      <c r="L41" s="209">
        <f ca="1">+TSRRev3!AO45</f>
        <v>0.312</v>
      </c>
      <c r="M41" s="209">
        <f ca="1">+TSRRev3!AQ45</f>
        <v>2.5070000000000001</v>
      </c>
      <c r="N41" s="209">
        <f ca="1">+TSRRev3!AR45</f>
        <v>0.32100000000000001</v>
      </c>
      <c r="O41" s="98"/>
      <c r="P41" s="159">
        <f t="shared" ca="1" si="1"/>
        <v>5.89</v>
      </c>
      <c r="Q41" s="159">
        <f t="shared" ca="1" si="2"/>
        <v>6.069</v>
      </c>
      <c r="R41" s="159">
        <f t="shared" ca="1" si="3"/>
        <v>6.25</v>
      </c>
      <c r="S41" s="159">
        <f t="shared" ca="1" si="4"/>
        <v>6.4329999999999998</v>
      </c>
      <c r="U41" s="291">
        <f t="shared" ca="1" si="5"/>
        <v>5.2486999999999995</v>
      </c>
      <c r="V41" s="291">
        <f t="shared" ca="1" si="6"/>
        <v>5.40815</v>
      </c>
      <c r="W41" s="291">
        <f t="shared" ca="1" si="7"/>
        <v>5.5696000000000003</v>
      </c>
      <c r="X41" s="291">
        <f t="shared" ca="1" si="8"/>
        <v>5.7330500000000004</v>
      </c>
    </row>
    <row r="42" spans="2:24" x14ac:dyDescent="0.2">
      <c r="B42" s="240">
        <v>22</v>
      </c>
      <c r="C42" s="240" t="s">
        <v>115</v>
      </c>
      <c r="D42" s="240" t="s">
        <v>116</v>
      </c>
      <c r="E42" s="240">
        <f t="shared" si="9"/>
        <v>22</v>
      </c>
      <c r="G42" s="209">
        <f ca="1">+TSRRev3!AH46</f>
        <v>2.294</v>
      </c>
      <c r="H42" s="209">
        <f ca="1">+TSRRev3!AI46</f>
        <v>0.29399999999999998</v>
      </c>
      <c r="I42" s="209">
        <f ca="1">+TSRRev3!AK46</f>
        <v>2.363</v>
      </c>
      <c r="J42" s="209">
        <f ca="1">+TSRRev3!AL46</f>
        <v>0.30299999999999999</v>
      </c>
      <c r="K42" s="209">
        <f ca="1">+TSRRev3!AN46</f>
        <v>2.4340000000000002</v>
      </c>
      <c r="L42" s="209">
        <f ca="1">+TSRRev3!AO46</f>
        <v>0.312</v>
      </c>
      <c r="M42" s="209">
        <f ca="1">+TSRRev3!AQ46</f>
        <v>2.5070000000000001</v>
      </c>
      <c r="N42" s="209">
        <f ca="1">+TSRRev3!AR46</f>
        <v>0.32100000000000001</v>
      </c>
      <c r="O42" s="98"/>
      <c r="P42" s="159">
        <f t="shared" ca="1" si="1"/>
        <v>5.89</v>
      </c>
      <c r="Q42" s="159">
        <f t="shared" ca="1" si="2"/>
        <v>6.069</v>
      </c>
      <c r="R42" s="159">
        <f t="shared" ca="1" si="3"/>
        <v>6.25</v>
      </c>
      <c r="S42" s="159">
        <f t="shared" ca="1" si="4"/>
        <v>6.4329999999999998</v>
      </c>
      <c r="U42" s="291">
        <f t="shared" ca="1" si="5"/>
        <v>5.2486999999999995</v>
      </c>
      <c r="V42" s="291">
        <f t="shared" ca="1" si="6"/>
        <v>5.40815</v>
      </c>
      <c r="W42" s="291">
        <f t="shared" ca="1" si="7"/>
        <v>5.5696000000000003</v>
      </c>
      <c r="X42" s="291">
        <f t="shared" ca="1" si="8"/>
        <v>5.7330500000000004</v>
      </c>
    </row>
    <row r="43" spans="2:24" x14ac:dyDescent="0.2">
      <c r="B43" s="240">
        <v>23</v>
      </c>
      <c r="C43" s="240" t="s">
        <v>117</v>
      </c>
      <c r="D43" s="240" t="s">
        <v>118</v>
      </c>
      <c r="E43" s="240">
        <f t="shared" si="9"/>
        <v>23</v>
      </c>
      <c r="G43" s="209">
        <f ca="1">+TSRRev3!AH47</f>
        <v>2.294</v>
      </c>
      <c r="H43" s="209">
        <f ca="1">+TSRRev3!AI47</f>
        <v>0.29399999999999998</v>
      </c>
      <c r="I43" s="209">
        <f ca="1">+TSRRev3!AK47</f>
        <v>2.363</v>
      </c>
      <c r="J43" s="209">
        <f ca="1">+TSRRev3!AL47</f>
        <v>0.30299999999999999</v>
      </c>
      <c r="K43" s="209">
        <f ca="1">+TSRRev3!AN47</f>
        <v>2.4340000000000002</v>
      </c>
      <c r="L43" s="209">
        <f ca="1">+TSRRev3!AO47</f>
        <v>0.312</v>
      </c>
      <c r="M43" s="209">
        <f ca="1">+TSRRev3!AQ47</f>
        <v>2.5070000000000001</v>
      </c>
      <c r="N43" s="209">
        <f ca="1">+TSRRev3!AR47</f>
        <v>0.32100000000000001</v>
      </c>
      <c r="O43" s="98"/>
      <c r="P43" s="159">
        <f t="shared" ca="1" si="1"/>
        <v>5.89</v>
      </c>
      <c r="Q43" s="159">
        <f t="shared" ca="1" si="2"/>
        <v>6.069</v>
      </c>
      <c r="R43" s="159">
        <f t="shared" ca="1" si="3"/>
        <v>6.25</v>
      </c>
      <c r="S43" s="159">
        <f t="shared" ca="1" si="4"/>
        <v>6.4329999999999998</v>
      </c>
      <c r="U43" s="291">
        <f t="shared" ca="1" si="5"/>
        <v>5.2486999999999995</v>
      </c>
      <c r="V43" s="291">
        <f t="shared" ca="1" si="6"/>
        <v>5.40815</v>
      </c>
      <c r="W43" s="291">
        <f t="shared" ca="1" si="7"/>
        <v>5.5696000000000003</v>
      </c>
      <c r="X43" s="291">
        <f t="shared" ca="1" si="8"/>
        <v>5.7330500000000004</v>
      </c>
    </row>
    <row r="44" spans="2:24" x14ac:dyDescent="0.2">
      <c r="B44" s="240">
        <v>24</v>
      </c>
      <c r="C44" s="240" t="s">
        <v>119</v>
      </c>
      <c r="D44" s="240" t="s">
        <v>120</v>
      </c>
      <c r="E44" s="240">
        <f t="shared" si="9"/>
        <v>24</v>
      </c>
      <c r="G44" s="209">
        <f ca="1">+TSRRev3!AH48</f>
        <v>2.294</v>
      </c>
      <c r="H44" s="209">
        <f ca="1">+TSRRev3!AI48</f>
        <v>0.29399999999999998</v>
      </c>
      <c r="I44" s="209">
        <f ca="1">+TSRRev3!AK48</f>
        <v>2.363</v>
      </c>
      <c r="J44" s="209">
        <f ca="1">+TSRRev3!AL48</f>
        <v>0.30299999999999999</v>
      </c>
      <c r="K44" s="209">
        <f ca="1">+TSRRev3!AN48</f>
        <v>2.4340000000000002</v>
      </c>
      <c r="L44" s="209">
        <f ca="1">+TSRRev3!AO48</f>
        <v>0.312</v>
      </c>
      <c r="M44" s="209">
        <f ca="1">+TSRRev3!AQ48</f>
        <v>2.5070000000000001</v>
      </c>
      <c r="N44" s="209">
        <f ca="1">+TSRRev3!AR48</f>
        <v>0.32100000000000001</v>
      </c>
      <c r="O44" s="98"/>
      <c r="P44" s="159">
        <f t="shared" ca="1" si="1"/>
        <v>5.89</v>
      </c>
      <c r="Q44" s="159">
        <f t="shared" ca="1" si="2"/>
        <v>6.069</v>
      </c>
      <c r="R44" s="159">
        <f t="shared" ca="1" si="3"/>
        <v>6.25</v>
      </c>
      <c r="S44" s="159">
        <f t="shared" ca="1" si="4"/>
        <v>6.4329999999999998</v>
      </c>
      <c r="U44" s="291">
        <f t="shared" ca="1" si="5"/>
        <v>5.2486999999999995</v>
      </c>
      <c r="V44" s="291">
        <f t="shared" ca="1" si="6"/>
        <v>5.40815</v>
      </c>
      <c r="W44" s="291">
        <f t="shared" ca="1" si="7"/>
        <v>5.5696000000000003</v>
      </c>
      <c r="X44" s="291">
        <f t="shared" ca="1" si="8"/>
        <v>5.7330500000000004</v>
      </c>
    </row>
    <row r="45" spans="2:24" x14ac:dyDescent="0.2">
      <c r="B45" s="240">
        <v>25</v>
      </c>
      <c r="C45" s="240" t="s">
        <v>121</v>
      </c>
      <c r="D45" s="240" t="s">
        <v>122</v>
      </c>
      <c r="E45" s="240">
        <f t="shared" si="9"/>
        <v>25</v>
      </c>
      <c r="G45" s="209">
        <f ca="1">+TSRRev3!AH49</f>
        <v>2.294</v>
      </c>
      <c r="H45" s="209">
        <f ca="1">+TSRRev3!AI49</f>
        <v>0.29399999999999998</v>
      </c>
      <c r="I45" s="209">
        <f ca="1">+TSRRev3!AK49</f>
        <v>2.363</v>
      </c>
      <c r="J45" s="209">
        <f ca="1">+TSRRev3!AL49</f>
        <v>0.30299999999999999</v>
      </c>
      <c r="K45" s="209">
        <f ca="1">+TSRRev3!AN49</f>
        <v>2.4340000000000002</v>
      </c>
      <c r="L45" s="209">
        <f ca="1">+TSRRev3!AO49</f>
        <v>0.312</v>
      </c>
      <c r="M45" s="209">
        <f ca="1">+TSRRev3!AQ49</f>
        <v>2.5070000000000001</v>
      </c>
      <c r="N45" s="209">
        <f ca="1">+TSRRev3!AR49</f>
        <v>0.32100000000000001</v>
      </c>
      <c r="O45" s="98"/>
      <c r="P45" s="159">
        <f t="shared" ca="1" si="1"/>
        <v>5.89</v>
      </c>
      <c r="Q45" s="159">
        <f t="shared" ca="1" si="2"/>
        <v>6.069</v>
      </c>
      <c r="R45" s="159">
        <f t="shared" ca="1" si="3"/>
        <v>6.25</v>
      </c>
      <c r="S45" s="159">
        <f t="shared" ca="1" si="4"/>
        <v>6.4329999999999998</v>
      </c>
      <c r="U45" s="291">
        <f t="shared" ca="1" si="5"/>
        <v>5.2486999999999995</v>
      </c>
      <c r="V45" s="291">
        <f t="shared" ca="1" si="6"/>
        <v>5.40815</v>
      </c>
      <c r="W45" s="291">
        <f t="shared" ca="1" si="7"/>
        <v>5.5696000000000003</v>
      </c>
      <c r="X45" s="291">
        <f t="shared" ca="1" si="8"/>
        <v>5.7330500000000004</v>
      </c>
    </row>
    <row r="46" spans="2:24" x14ac:dyDescent="0.2">
      <c r="B46" s="240">
        <v>26</v>
      </c>
      <c r="C46" s="240" t="s">
        <v>123</v>
      </c>
      <c r="D46" s="240" t="s">
        <v>124</v>
      </c>
      <c r="E46" s="240">
        <f t="shared" si="9"/>
        <v>26</v>
      </c>
      <c r="G46" s="209">
        <f ca="1">+TSRRev3!AH50</f>
        <v>2.294</v>
      </c>
      <c r="H46" s="209">
        <f ca="1">+TSRRev3!AI50</f>
        <v>0.29399999999999998</v>
      </c>
      <c r="I46" s="209">
        <f ca="1">+TSRRev3!AK50</f>
        <v>2.363</v>
      </c>
      <c r="J46" s="209">
        <f ca="1">+TSRRev3!AL50</f>
        <v>0.30299999999999999</v>
      </c>
      <c r="K46" s="209">
        <f ca="1">+TSRRev3!AN50</f>
        <v>2.4340000000000002</v>
      </c>
      <c r="L46" s="209">
        <f ca="1">+TSRRev3!AO50</f>
        <v>0.312</v>
      </c>
      <c r="M46" s="209">
        <f ca="1">+TSRRev3!AQ50</f>
        <v>2.5070000000000001</v>
      </c>
      <c r="N46" s="209">
        <f ca="1">+TSRRev3!AR50</f>
        <v>0.32100000000000001</v>
      </c>
      <c r="O46" s="98"/>
      <c r="P46" s="159">
        <f t="shared" ca="1" si="1"/>
        <v>5.89</v>
      </c>
      <c r="Q46" s="159">
        <f t="shared" ca="1" si="2"/>
        <v>6.069</v>
      </c>
      <c r="R46" s="159">
        <f t="shared" ca="1" si="3"/>
        <v>6.25</v>
      </c>
      <c r="S46" s="159">
        <f t="shared" ca="1" si="4"/>
        <v>6.4329999999999998</v>
      </c>
      <c r="U46" s="291">
        <f t="shared" ca="1" si="5"/>
        <v>5.2486999999999995</v>
      </c>
      <c r="V46" s="291">
        <f t="shared" ca="1" si="6"/>
        <v>5.40815</v>
      </c>
      <c r="W46" s="291">
        <f t="shared" ca="1" si="7"/>
        <v>5.5696000000000003</v>
      </c>
      <c r="X46" s="291">
        <f t="shared" ca="1" si="8"/>
        <v>5.7330500000000004</v>
      </c>
    </row>
    <row r="47" spans="2:24" x14ac:dyDescent="0.2">
      <c r="B47" s="240">
        <v>27</v>
      </c>
      <c r="C47" s="240" t="s">
        <v>125</v>
      </c>
      <c r="D47" s="240" t="s">
        <v>126</v>
      </c>
      <c r="E47" s="240">
        <f t="shared" si="9"/>
        <v>27</v>
      </c>
      <c r="G47" s="209">
        <f ca="1">+TSRRev3!AH51</f>
        <v>2.294</v>
      </c>
      <c r="H47" s="209">
        <f ca="1">+TSRRev3!AI51</f>
        <v>0.29399999999999998</v>
      </c>
      <c r="I47" s="209">
        <f ca="1">+TSRRev3!AK51</f>
        <v>2.363</v>
      </c>
      <c r="J47" s="209">
        <f ca="1">+TSRRev3!AL51</f>
        <v>0.30299999999999999</v>
      </c>
      <c r="K47" s="209">
        <f ca="1">+TSRRev3!AN51</f>
        <v>2.4340000000000002</v>
      </c>
      <c r="L47" s="209">
        <f ca="1">+TSRRev3!AO51</f>
        <v>0.312</v>
      </c>
      <c r="M47" s="209">
        <f ca="1">+TSRRev3!AQ51</f>
        <v>2.5070000000000001</v>
      </c>
      <c r="N47" s="209">
        <f ca="1">+TSRRev3!AR51</f>
        <v>0.32100000000000001</v>
      </c>
      <c r="O47" s="98"/>
      <c r="P47" s="159">
        <f t="shared" ca="1" si="1"/>
        <v>5.89</v>
      </c>
      <c r="Q47" s="159">
        <f t="shared" ca="1" si="2"/>
        <v>6.069</v>
      </c>
      <c r="R47" s="159">
        <f t="shared" ca="1" si="3"/>
        <v>6.25</v>
      </c>
      <c r="S47" s="159">
        <f t="shared" ca="1" si="4"/>
        <v>6.4329999999999998</v>
      </c>
      <c r="U47" s="291">
        <f t="shared" ca="1" si="5"/>
        <v>5.2486999999999995</v>
      </c>
      <c r="V47" s="291">
        <f t="shared" ca="1" si="6"/>
        <v>5.40815</v>
      </c>
      <c r="W47" s="291">
        <f t="shared" ca="1" si="7"/>
        <v>5.5696000000000003</v>
      </c>
      <c r="X47" s="291">
        <f t="shared" ca="1" si="8"/>
        <v>5.7330500000000004</v>
      </c>
    </row>
    <row r="48" spans="2:24" x14ac:dyDescent="0.2">
      <c r="B48" s="240">
        <v>28</v>
      </c>
      <c r="C48" s="240" t="s">
        <v>127</v>
      </c>
      <c r="D48" s="240" t="s">
        <v>128</v>
      </c>
      <c r="E48" s="240">
        <f t="shared" si="9"/>
        <v>28</v>
      </c>
      <c r="G48" s="209">
        <f ca="1">+TSRRev3!AH52</f>
        <v>2.294</v>
      </c>
      <c r="H48" s="209">
        <f ca="1">+TSRRev3!AI52</f>
        <v>0.29399999999999998</v>
      </c>
      <c r="I48" s="209">
        <f ca="1">+TSRRev3!AK52</f>
        <v>2.363</v>
      </c>
      <c r="J48" s="209">
        <f ca="1">+TSRRev3!AL52</f>
        <v>0.30299999999999999</v>
      </c>
      <c r="K48" s="209">
        <f ca="1">+TSRRev3!AN52</f>
        <v>2.4340000000000002</v>
      </c>
      <c r="L48" s="209">
        <f ca="1">+TSRRev3!AO52</f>
        <v>0.312</v>
      </c>
      <c r="M48" s="209">
        <f ca="1">+TSRRev3!AQ52</f>
        <v>2.5070000000000001</v>
      </c>
      <c r="N48" s="209">
        <f ca="1">+TSRRev3!AR52</f>
        <v>0.32100000000000001</v>
      </c>
      <c r="O48" s="98"/>
      <c r="P48" s="159">
        <f t="shared" ca="1" si="1"/>
        <v>5.89</v>
      </c>
      <c r="Q48" s="159">
        <f t="shared" ca="1" si="2"/>
        <v>6.069</v>
      </c>
      <c r="R48" s="159">
        <f t="shared" ca="1" si="3"/>
        <v>6.25</v>
      </c>
      <c r="S48" s="159">
        <f t="shared" ca="1" si="4"/>
        <v>6.4329999999999998</v>
      </c>
      <c r="U48" s="291">
        <f t="shared" ca="1" si="5"/>
        <v>5.2486999999999995</v>
      </c>
      <c r="V48" s="291">
        <f t="shared" ca="1" si="6"/>
        <v>5.40815</v>
      </c>
      <c r="W48" s="291">
        <f t="shared" ca="1" si="7"/>
        <v>5.5696000000000003</v>
      </c>
      <c r="X48" s="291">
        <f t="shared" ca="1" si="8"/>
        <v>5.7330500000000004</v>
      </c>
    </row>
    <row r="49" spans="1:24" x14ac:dyDescent="0.2">
      <c r="B49" s="240">
        <v>29</v>
      </c>
      <c r="C49" s="240" t="s">
        <v>129</v>
      </c>
      <c r="D49" s="240" t="s">
        <v>130</v>
      </c>
      <c r="E49" s="240">
        <f t="shared" si="9"/>
        <v>29</v>
      </c>
      <c r="G49" s="209">
        <f ca="1">+TSRRev3!AH53</f>
        <v>2.294</v>
      </c>
      <c r="H49" s="209">
        <f ca="1">+TSRRev3!AI53</f>
        <v>0.29399999999999998</v>
      </c>
      <c r="I49" s="209">
        <f ca="1">+TSRRev3!AK53</f>
        <v>2.363</v>
      </c>
      <c r="J49" s="209">
        <f ca="1">+TSRRev3!AL53</f>
        <v>0.30299999999999999</v>
      </c>
      <c r="K49" s="209">
        <f ca="1">+TSRRev3!AN53</f>
        <v>2.4340000000000002</v>
      </c>
      <c r="L49" s="209">
        <f ca="1">+TSRRev3!AO53</f>
        <v>0.312</v>
      </c>
      <c r="M49" s="209">
        <f ca="1">+TSRRev3!AQ53</f>
        <v>2.5070000000000001</v>
      </c>
      <c r="N49" s="209">
        <f ca="1">+TSRRev3!AR53</f>
        <v>0.32100000000000001</v>
      </c>
      <c r="O49" s="98"/>
      <c r="P49" s="159">
        <f t="shared" ca="1" si="1"/>
        <v>5.89</v>
      </c>
      <c r="Q49" s="159">
        <f t="shared" ca="1" si="2"/>
        <v>6.069</v>
      </c>
      <c r="R49" s="159">
        <f t="shared" ca="1" si="3"/>
        <v>6.25</v>
      </c>
      <c r="S49" s="159">
        <f t="shared" ca="1" si="4"/>
        <v>6.4329999999999998</v>
      </c>
      <c r="U49" s="291">
        <f t="shared" ca="1" si="5"/>
        <v>5.2486999999999995</v>
      </c>
      <c r="V49" s="291">
        <f t="shared" ca="1" si="6"/>
        <v>5.40815</v>
      </c>
      <c r="W49" s="291">
        <f t="shared" ca="1" si="7"/>
        <v>5.5696000000000003</v>
      </c>
      <c r="X49" s="291">
        <f t="shared" ca="1" si="8"/>
        <v>5.7330500000000004</v>
      </c>
    </row>
    <row r="50" spans="1:24" x14ac:dyDescent="0.2">
      <c r="B50" s="240">
        <v>30</v>
      </c>
      <c r="C50" s="240" t="s">
        <v>408</v>
      </c>
      <c r="D50" s="240" t="s">
        <v>466</v>
      </c>
      <c r="E50" s="240">
        <f t="shared" si="9"/>
        <v>30</v>
      </c>
      <c r="G50" s="209">
        <f ca="1">+TSRRev3!AH54</f>
        <v>2.294</v>
      </c>
      <c r="H50" s="209">
        <f ca="1">+TSRRev3!AI54</f>
        <v>0.29399999999999998</v>
      </c>
      <c r="I50" s="209">
        <f ca="1">+TSRRev3!AK54</f>
        <v>2.363</v>
      </c>
      <c r="J50" s="209">
        <f ca="1">+TSRRev3!AL54</f>
        <v>0.30299999999999999</v>
      </c>
      <c r="K50" s="209">
        <f ca="1">+TSRRev3!AN54</f>
        <v>2.4340000000000002</v>
      </c>
      <c r="L50" s="209">
        <f ca="1">+TSRRev3!AO54</f>
        <v>0.312</v>
      </c>
      <c r="M50" s="209">
        <f ca="1">+TSRRev3!AQ54</f>
        <v>2.5070000000000001</v>
      </c>
      <c r="N50" s="209">
        <f ca="1">+TSRRev3!AR54</f>
        <v>0.32100000000000001</v>
      </c>
      <c r="O50" s="98"/>
      <c r="P50" s="159">
        <f t="shared" ca="1" si="1"/>
        <v>5.89</v>
      </c>
      <c r="Q50" s="159">
        <f t="shared" ca="1" si="2"/>
        <v>6.069</v>
      </c>
      <c r="R50" s="159">
        <f t="shared" ca="1" si="3"/>
        <v>6.25</v>
      </c>
      <c r="S50" s="159">
        <f t="shared" ca="1" si="4"/>
        <v>6.4329999999999998</v>
      </c>
      <c r="U50" s="291">
        <f t="shared" ca="1" si="5"/>
        <v>5.2486999999999995</v>
      </c>
      <c r="V50" s="291">
        <f t="shared" ca="1" si="6"/>
        <v>5.40815</v>
      </c>
      <c r="W50" s="291">
        <f t="shared" ca="1" si="7"/>
        <v>5.5696000000000003</v>
      </c>
      <c r="X50" s="291">
        <f t="shared" ca="1" si="8"/>
        <v>5.7330500000000004</v>
      </c>
    </row>
    <row r="51" spans="1:24" x14ac:dyDescent="0.2">
      <c r="B51" s="240">
        <v>31</v>
      </c>
      <c r="C51" s="240" t="s">
        <v>131</v>
      </c>
      <c r="D51" s="240" t="s">
        <v>132</v>
      </c>
      <c r="E51" s="240">
        <f t="shared" si="9"/>
        <v>31</v>
      </c>
      <c r="G51" s="209">
        <f ca="1">+TSRRev3!AH55</f>
        <v>1.7410000000000001</v>
      </c>
      <c r="H51" s="209">
        <f ca="1">+TSRRev3!AI55</f>
        <v>0.223</v>
      </c>
      <c r="I51" s="209">
        <f ca="1">+TSRRev3!AK55</f>
        <v>1.966</v>
      </c>
      <c r="J51" s="209">
        <f ca="1">+TSRRev3!AL55</f>
        <v>0.252</v>
      </c>
      <c r="K51" s="209">
        <f ca="1">+TSRRev3!AN55</f>
        <v>2.222</v>
      </c>
      <c r="L51" s="209">
        <f ca="1">+TSRRev3!AO55</f>
        <v>0.28499999999999998</v>
      </c>
      <c r="M51" s="209">
        <f ca="1">+TSRRev3!AQ55</f>
        <v>2.5070000000000001</v>
      </c>
      <c r="N51" s="209">
        <f ca="1">+TSRRev3!AR55</f>
        <v>0.32100000000000001</v>
      </c>
      <c r="O51" s="98"/>
      <c r="P51" s="159">
        <f t="shared" ca="1" si="1"/>
        <v>4.468</v>
      </c>
      <c r="Q51" s="159">
        <f t="shared" ca="1" si="2"/>
        <v>5.048</v>
      </c>
      <c r="R51" s="159">
        <f t="shared" ca="1" si="3"/>
        <v>5.7080000000000002</v>
      </c>
      <c r="S51" s="159">
        <f t="shared" ca="1" si="4"/>
        <v>6.4329999999999998</v>
      </c>
      <c r="U51" s="291">
        <f t="shared" ca="1" si="5"/>
        <v>3.9821500000000003</v>
      </c>
      <c r="V51" s="291">
        <f t="shared" ca="1" si="6"/>
        <v>4.4986000000000006</v>
      </c>
      <c r="W51" s="291">
        <f t="shared" ca="1" si="7"/>
        <v>5.0862499999999997</v>
      </c>
      <c r="X51" s="291">
        <f t="shared" ca="1" si="8"/>
        <v>5.7330500000000004</v>
      </c>
    </row>
    <row r="52" spans="1:24" x14ac:dyDescent="0.2">
      <c r="B52" s="240">
        <v>32</v>
      </c>
      <c r="C52" s="240" t="s">
        <v>133</v>
      </c>
      <c r="D52" s="240" t="s">
        <v>134</v>
      </c>
      <c r="E52" s="240">
        <f t="shared" si="9"/>
        <v>32</v>
      </c>
      <c r="G52" s="209">
        <f ca="1">+TSRRev3!AH56</f>
        <v>2.294</v>
      </c>
      <c r="H52" s="209">
        <f ca="1">+TSRRev3!AI56</f>
        <v>0.29399999999999998</v>
      </c>
      <c r="I52" s="209">
        <f ca="1">+TSRRev3!AK56</f>
        <v>2.363</v>
      </c>
      <c r="J52" s="209">
        <f ca="1">+TSRRev3!AL56</f>
        <v>0.30299999999999999</v>
      </c>
      <c r="K52" s="209">
        <f ca="1">+TSRRev3!AN56</f>
        <v>2.4340000000000002</v>
      </c>
      <c r="L52" s="209">
        <f ca="1">+TSRRev3!AO56</f>
        <v>0.312</v>
      </c>
      <c r="M52" s="209">
        <f ca="1">+TSRRev3!AQ56</f>
        <v>2.5070000000000001</v>
      </c>
      <c r="N52" s="209">
        <f ca="1">+TSRRev3!AR56</f>
        <v>0.32100000000000001</v>
      </c>
      <c r="O52" s="98"/>
      <c r="P52" s="159">
        <f t="shared" ca="1" si="1"/>
        <v>5.89</v>
      </c>
      <c r="Q52" s="159">
        <f t="shared" ca="1" si="2"/>
        <v>6.069</v>
      </c>
      <c r="R52" s="159">
        <f t="shared" ca="1" si="3"/>
        <v>6.25</v>
      </c>
      <c r="S52" s="159">
        <f t="shared" ca="1" si="4"/>
        <v>6.4329999999999998</v>
      </c>
      <c r="U52" s="291">
        <f t="shared" ca="1" si="5"/>
        <v>5.2486999999999995</v>
      </c>
      <c r="V52" s="291">
        <f t="shared" ca="1" si="6"/>
        <v>5.40815</v>
      </c>
      <c r="W52" s="291">
        <f t="shared" ca="1" si="7"/>
        <v>5.5696000000000003</v>
      </c>
      <c r="X52" s="291">
        <f t="shared" ca="1" si="8"/>
        <v>5.7330500000000004</v>
      </c>
    </row>
    <row r="53" spans="1:24" x14ac:dyDescent="0.2">
      <c r="B53" s="89"/>
      <c r="C53" s="170"/>
      <c r="D53" s="198"/>
      <c r="E53" s="198"/>
    </row>
    <row r="54" spans="1:24" x14ac:dyDescent="0.2">
      <c r="B54" s="89"/>
      <c r="C54" s="170"/>
      <c r="D54" s="198"/>
      <c r="E54" s="198"/>
    </row>
    <row r="55" spans="1:24" x14ac:dyDescent="0.2">
      <c r="B55" s="89"/>
      <c r="C55" s="170" t="s">
        <v>419</v>
      </c>
      <c r="D55" s="198" t="s">
        <v>484</v>
      </c>
      <c r="E55" s="198"/>
    </row>
    <row r="56" spans="1:24" x14ac:dyDescent="0.2">
      <c r="B56" s="89"/>
      <c r="C56" s="170" t="s">
        <v>423</v>
      </c>
      <c r="D56" s="198" t="s">
        <v>968</v>
      </c>
      <c r="E56" s="198"/>
    </row>
    <row r="57" spans="1:24" x14ac:dyDescent="0.2">
      <c r="B57" s="89"/>
      <c r="C57" s="214"/>
      <c r="D57" s="197"/>
      <c r="E57" s="197"/>
    </row>
    <row r="58" spans="1:24" s="240" customFormat="1" x14ac:dyDescent="0.2">
      <c r="B58" s="89"/>
      <c r="C58" s="214"/>
      <c r="D58" s="197"/>
      <c r="E58" s="197"/>
    </row>
    <row r="59" spans="1:24" s="240" customFormat="1" x14ac:dyDescent="0.2">
      <c r="B59" s="89"/>
      <c r="C59" s="214"/>
      <c r="D59" s="197"/>
      <c r="E59" s="197"/>
      <c r="F59" s="14" t="s">
        <v>861</v>
      </c>
      <c r="G59" s="14">
        <v>1</v>
      </c>
      <c r="H59" s="14">
        <f>+G59+1</f>
        <v>2</v>
      </c>
      <c r="I59" s="14">
        <f t="shared" ref="I59:N59" si="10">+H59+1</f>
        <v>3</v>
      </c>
      <c r="J59" s="14">
        <f t="shared" si="10"/>
        <v>4</v>
      </c>
      <c r="K59" s="14">
        <f t="shared" si="10"/>
        <v>5</v>
      </c>
      <c r="L59" s="14">
        <f t="shared" si="10"/>
        <v>6</v>
      </c>
      <c r="M59" s="14">
        <f t="shared" si="10"/>
        <v>7</v>
      </c>
      <c r="N59" s="14">
        <f t="shared" si="10"/>
        <v>8</v>
      </c>
      <c r="O59" s="14">
        <f>+N59+1</f>
        <v>9</v>
      </c>
      <c r="P59" s="14">
        <f>+O59+1</f>
        <v>10</v>
      </c>
      <c r="Q59" s="14">
        <f>+P59+1</f>
        <v>11</v>
      </c>
      <c r="R59" s="14">
        <f>+Q59+1</f>
        <v>12</v>
      </c>
      <c r="S59" s="14">
        <f>+R59+1</f>
        <v>13</v>
      </c>
    </row>
    <row r="60" spans="1:24" s="240" customFormat="1" x14ac:dyDescent="0.2">
      <c r="B60" s="89"/>
      <c r="C60" s="214"/>
      <c r="D60" s="197"/>
      <c r="E60" s="197"/>
    </row>
    <row r="61" spans="1:24" s="240" customFormat="1" x14ac:dyDescent="0.2">
      <c r="B61" s="89"/>
      <c r="C61" s="214"/>
      <c r="D61" s="197"/>
      <c r="E61" s="197"/>
    </row>
    <row r="62" spans="1:24" s="240" customFormat="1" ht="13.5" thickBot="1" x14ac:dyDescent="0.25">
      <c r="B62" s="89"/>
      <c r="C62" s="214"/>
      <c r="D62" s="197"/>
      <c r="E62" s="197"/>
      <c r="P62" s="17" t="s">
        <v>965</v>
      </c>
      <c r="Q62" s="18"/>
      <c r="R62" s="18"/>
      <c r="S62" s="18"/>
    </row>
    <row r="63" spans="1:24" s="240" customFormat="1" x14ac:dyDescent="0.2">
      <c r="B63" s="89"/>
      <c r="C63" s="214"/>
      <c r="D63" s="197"/>
      <c r="E63" s="197"/>
    </row>
    <row r="64" spans="1:24" s="240" customFormat="1" ht="13.5" thickBot="1" x14ac:dyDescent="0.25">
      <c r="A64" s="279">
        <v>2</v>
      </c>
      <c r="B64" s="135" t="s">
        <v>856</v>
      </c>
      <c r="C64" s="214"/>
      <c r="D64" s="197"/>
      <c r="E64" s="197"/>
      <c r="G64" s="6">
        <v>2014</v>
      </c>
      <c r="H64" s="6"/>
      <c r="I64" s="6">
        <f>+G64+1</f>
        <v>2015</v>
      </c>
      <c r="J64" s="6"/>
      <c r="K64" s="6">
        <f>+I64+1</f>
        <v>2016</v>
      </c>
      <c r="L64" s="6"/>
      <c r="M64" s="6">
        <f>+K64+1</f>
        <v>2017</v>
      </c>
      <c r="N64" s="6"/>
      <c r="P64" s="260">
        <v>2018</v>
      </c>
      <c r="Q64" s="260">
        <f>+P64+1</f>
        <v>2019</v>
      </c>
      <c r="R64" s="260">
        <f>+Q64+1</f>
        <v>2020</v>
      </c>
      <c r="S64" s="260">
        <f>+R64+1</f>
        <v>2021</v>
      </c>
    </row>
    <row r="65" spans="2:24" s="240" customFormat="1" x14ac:dyDescent="0.2">
      <c r="B65" s="89"/>
      <c r="C65" s="214"/>
      <c r="D65" s="197"/>
      <c r="E65" s="197"/>
    </row>
    <row r="66" spans="2:24" s="240" customFormat="1" x14ac:dyDescent="0.2">
      <c r="B66" s="89"/>
      <c r="C66" s="214"/>
      <c r="D66" s="197"/>
      <c r="E66" s="197"/>
      <c r="F66" s="240" t="s">
        <v>857</v>
      </c>
      <c r="G66" s="199">
        <f>+TSRRev3!AH82</f>
        <v>1.591</v>
      </c>
      <c r="H66" s="199">
        <f>+TSRRev3!AI82</f>
        <v>0.20300000000000001</v>
      </c>
      <c r="I66" s="199">
        <f>+TSRRev3!AK82</f>
        <v>1.6359999999999999</v>
      </c>
      <c r="J66" s="199">
        <f>+TSRRev3!AL82</f>
        <v>0.20899999999999999</v>
      </c>
      <c r="K66" s="199">
        <f>+TSRRev3!AN82</f>
        <v>1.6819999999999999</v>
      </c>
      <c r="L66" s="199">
        <f>+TSRRev3!AO82</f>
        <v>0.215</v>
      </c>
      <c r="M66" s="199">
        <f>+TSRRev3!AQ82</f>
        <v>1.7290000000000001</v>
      </c>
      <c r="N66" s="199">
        <f>+TSRRev3!AR82</f>
        <v>0.221</v>
      </c>
    </row>
    <row r="67" spans="2:24" s="240" customFormat="1" x14ac:dyDescent="0.2">
      <c r="B67" s="89"/>
      <c r="C67" s="214"/>
      <c r="D67" s="197"/>
      <c r="E67" s="197"/>
      <c r="F67" s="240" t="s">
        <v>820</v>
      </c>
      <c r="G67" s="199">
        <f>+TSRRev3!AH83</f>
        <v>1.641</v>
      </c>
      <c r="H67" s="199">
        <f>+TSRRev3!AI83</f>
        <v>0.20899999999999999</v>
      </c>
      <c r="I67" s="199">
        <f>+TSRRev3!AK83</f>
        <v>1.7390000000000001</v>
      </c>
      <c r="J67" s="199">
        <f>+TSRRev3!AL83</f>
        <v>0.222</v>
      </c>
      <c r="K67" s="199">
        <f>+TSRRev3!AN83</f>
        <v>1.843</v>
      </c>
      <c r="L67" s="199">
        <f>+TSRRev3!AO83</f>
        <v>0.23499999999999999</v>
      </c>
      <c r="M67" s="199">
        <f>+TSRRev3!AQ83</f>
        <v>1.954</v>
      </c>
      <c r="N67" s="199">
        <f>+TSRRev3!AR83</f>
        <v>0.249</v>
      </c>
      <c r="P67" s="180"/>
      <c r="Q67" s="180"/>
      <c r="R67" s="180"/>
      <c r="S67" s="180"/>
    </row>
    <row r="68" spans="2:24" x14ac:dyDescent="0.2">
      <c r="C68" s="214"/>
      <c r="D68" s="197"/>
      <c r="E68" s="197"/>
      <c r="F68" s="240"/>
      <c r="G68" s="240"/>
      <c r="H68" s="240"/>
      <c r="I68" s="240"/>
      <c r="J68" s="240"/>
      <c r="K68" s="240"/>
      <c r="L68" s="240"/>
      <c r="M68" s="240"/>
      <c r="N68" s="240"/>
      <c r="P68" s="180"/>
      <c r="Q68" s="180"/>
      <c r="R68" s="180"/>
      <c r="S68" s="180"/>
    </row>
    <row r="69" spans="2:24" x14ac:dyDescent="0.2">
      <c r="B69" s="23"/>
      <c r="C69" s="180"/>
      <c r="D69" s="197"/>
      <c r="E69" s="197"/>
      <c r="F69" s="240"/>
      <c r="G69" s="240"/>
      <c r="H69" s="240"/>
      <c r="I69" s="240"/>
      <c r="J69" s="240"/>
      <c r="K69" s="240"/>
      <c r="L69" s="240"/>
      <c r="M69" s="240"/>
      <c r="N69" s="240"/>
      <c r="P69" s="180"/>
      <c r="Q69" s="180"/>
      <c r="R69" s="180"/>
      <c r="S69" s="180"/>
      <c r="U69" s="162">
        <v>2014</v>
      </c>
      <c r="V69" s="162">
        <v>2015</v>
      </c>
      <c r="W69" s="162">
        <v>2016</v>
      </c>
      <c r="X69" s="162">
        <v>2017</v>
      </c>
    </row>
    <row r="70" spans="2:24" ht="32.1" customHeight="1" x14ac:dyDescent="0.2">
      <c r="B70" s="8" t="s">
        <v>457</v>
      </c>
      <c r="C70" s="149" t="s">
        <v>458</v>
      </c>
      <c r="D70" s="150" t="s">
        <v>75</v>
      </c>
      <c r="E70" s="280" t="s">
        <v>849</v>
      </c>
      <c r="F70" s="240"/>
      <c r="G70" s="262" t="s">
        <v>821</v>
      </c>
      <c r="H70" s="262" t="s">
        <v>822</v>
      </c>
      <c r="I70" s="262" t="s">
        <v>821</v>
      </c>
      <c r="J70" s="262" t="s">
        <v>822</v>
      </c>
      <c r="K70" s="262" t="s">
        <v>821</v>
      </c>
      <c r="L70" s="262" t="s">
        <v>822</v>
      </c>
      <c r="M70" s="262" t="s">
        <v>821</v>
      </c>
      <c r="N70" s="262" t="s">
        <v>822</v>
      </c>
      <c r="P70" s="262" t="s">
        <v>821</v>
      </c>
      <c r="Q70" s="262" t="s">
        <v>821</v>
      </c>
      <c r="R70" s="262" t="s">
        <v>821</v>
      </c>
      <c r="S70" s="262" t="s">
        <v>821</v>
      </c>
      <c r="U70" s="262" t="s">
        <v>821</v>
      </c>
      <c r="V70" s="262" t="s">
        <v>821</v>
      </c>
      <c r="W70" s="262" t="s">
        <v>821</v>
      </c>
      <c r="X70" s="262" t="s">
        <v>821</v>
      </c>
    </row>
    <row r="71" spans="2:24" x14ac:dyDescent="0.2">
      <c r="B71" s="240">
        <v>1</v>
      </c>
      <c r="C71" s="240" t="s">
        <v>76</v>
      </c>
      <c r="D71" s="240" t="s">
        <v>77</v>
      </c>
      <c r="E71" s="240">
        <v>1</v>
      </c>
      <c r="G71" s="159">
        <f ca="1">+TSRRev3!AH85</f>
        <v>1.641</v>
      </c>
      <c r="H71" s="159">
        <f ca="1">+TSRRev3!AI85</f>
        <v>0.20899999999999999</v>
      </c>
      <c r="I71" s="159">
        <f ca="1">+TSRRev3!AK85</f>
        <v>1.7390000000000001</v>
      </c>
      <c r="J71" s="159">
        <f ca="1">+TSRRev3!AL85</f>
        <v>0.222</v>
      </c>
      <c r="K71" s="159">
        <f ca="1">+TSRRev3!AN85</f>
        <v>1.843</v>
      </c>
      <c r="L71" s="159">
        <f ca="1">+TSRRev3!AO85</f>
        <v>0.23499999999999999</v>
      </c>
      <c r="M71" s="159">
        <f ca="1">+TSRRev3!AQ85</f>
        <v>1.954</v>
      </c>
      <c r="N71" s="159">
        <f ca="1">+TSRRev3!AR85</f>
        <v>0.249</v>
      </c>
      <c r="P71" s="159">
        <f ca="1">ROUND(G71+(12.23*H71),3)</f>
        <v>4.1970000000000001</v>
      </c>
      <c r="Q71" s="159">
        <f ca="1">ROUND(I71+(12.23*J71),3)</f>
        <v>4.4539999999999997</v>
      </c>
      <c r="R71" s="159">
        <f ca="1">ROUND(K71+(12.23*L71),3)</f>
        <v>4.7169999999999996</v>
      </c>
      <c r="S71" s="159">
        <f ca="1">ROUND(M71+(12.23*N71),3)</f>
        <v>4.9989999999999997</v>
      </c>
      <c r="U71" s="291">
        <f t="shared" ref="U71:U123" ca="1" si="11">G71+(H71*$V$17)</f>
        <v>3.7414499999999999</v>
      </c>
      <c r="V71" s="291">
        <f t="shared" ref="V71:V123" ca="1" si="12">I71+(J71*$V$17)</f>
        <v>3.9701000000000004</v>
      </c>
      <c r="W71" s="291">
        <f t="shared" ref="W71:W123" ca="1" si="13">K71+(L71*$V$17)</f>
        <v>4.2047500000000007</v>
      </c>
      <c r="X71" s="291">
        <f t="shared" ref="X71:X123" ca="1" si="14">M71+(N71*$V$17)</f>
        <v>4.4564500000000002</v>
      </c>
    </row>
    <row r="72" spans="2:24" x14ac:dyDescent="0.2">
      <c r="B72" s="240">
        <v>2</v>
      </c>
      <c r="C72" s="240" t="s">
        <v>78</v>
      </c>
      <c r="D72" s="240" t="s">
        <v>79</v>
      </c>
      <c r="E72" s="240">
        <f>+E71+1</f>
        <v>2</v>
      </c>
      <c r="G72" s="159">
        <f ca="1">+TSRRev3!AH86</f>
        <v>1.641</v>
      </c>
      <c r="H72" s="159">
        <f ca="1">+TSRRev3!AI86</f>
        <v>0.20899999999999999</v>
      </c>
      <c r="I72" s="159">
        <f ca="1">+TSRRev3!AK86</f>
        <v>1.7390000000000001</v>
      </c>
      <c r="J72" s="159">
        <f ca="1">+TSRRev3!AL86</f>
        <v>0.222</v>
      </c>
      <c r="K72" s="159">
        <f ca="1">+TSRRev3!AN86</f>
        <v>1.843</v>
      </c>
      <c r="L72" s="159">
        <f ca="1">+TSRRev3!AO86</f>
        <v>0.23499999999999999</v>
      </c>
      <c r="M72" s="159">
        <f ca="1">+TSRRev3!AQ86</f>
        <v>1.954</v>
      </c>
      <c r="N72" s="159">
        <f ca="1">+TSRRev3!AR86</f>
        <v>0.249</v>
      </c>
      <c r="P72" s="159">
        <f t="shared" ref="P72:P123" ca="1" si="15">ROUND(G72+(12.23*H72),3)</f>
        <v>4.1970000000000001</v>
      </c>
      <c r="Q72" s="159">
        <f t="shared" ref="Q72:Q123" ca="1" si="16">ROUND(I72+(12.23*J72),3)</f>
        <v>4.4539999999999997</v>
      </c>
      <c r="R72" s="159">
        <f t="shared" ref="R72:R123" ca="1" si="17">ROUND(K72+(12.23*L72),3)</f>
        <v>4.7169999999999996</v>
      </c>
      <c r="S72" s="159">
        <f t="shared" ref="S72:S123" ca="1" si="18">ROUND(M72+(12.23*N72),3)</f>
        <v>4.9989999999999997</v>
      </c>
      <c r="U72" s="291">
        <f t="shared" ca="1" si="11"/>
        <v>3.7414499999999999</v>
      </c>
      <c r="V72" s="291">
        <f t="shared" ca="1" si="12"/>
        <v>3.9701000000000004</v>
      </c>
      <c r="W72" s="291">
        <f t="shared" ca="1" si="13"/>
        <v>4.2047500000000007</v>
      </c>
      <c r="X72" s="291">
        <f t="shared" ca="1" si="14"/>
        <v>4.4564500000000002</v>
      </c>
    </row>
    <row r="73" spans="2:24" x14ac:dyDescent="0.2">
      <c r="B73" s="240">
        <v>3</v>
      </c>
      <c r="C73" s="240" t="s">
        <v>80</v>
      </c>
      <c r="D73" s="240" t="s">
        <v>81</v>
      </c>
      <c r="E73" s="240">
        <f t="shared" ref="E73:E123" si="19">+E72+1</f>
        <v>3</v>
      </c>
      <c r="G73" s="159">
        <f ca="1">+TSRRev3!AH87</f>
        <v>1.641</v>
      </c>
      <c r="H73" s="159">
        <f ca="1">+TSRRev3!AI87</f>
        <v>0.20899999999999999</v>
      </c>
      <c r="I73" s="159">
        <f ca="1">+TSRRev3!AK87</f>
        <v>1.7390000000000001</v>
      </c>
      <c r="J73" s="159">
        <f ca="1">+TSRRev3!AL87</f>
        <v>0.222</v>
      </c>
      <c r="K73" s="159">
        <f ca="1">+TSRRev3!AN87</f>
        <v>1.843</v>
      </c>
      <c r="L73" s="159">
        <f ca="1">+TSRRev3!AO87</f>
        <v>0.23499999999999999</v>
      </c>
      <c r="M73" s="159">
        <f ca="1">+TSRRev3!AQ87</f>
        <v>1.954</v>
      </c>
      <c r="N73" s="159">
        <f ca="1">+TSRRev3!AR87</f>
        <v>0.249</v>
      </c>
      <c r="P73" s="159">
        <f t="shared" ca="1" si="15"/>
        <v>4.1970000000000001</v>
      </c>
      <c r="Q73" s="159">
        <f t="shared" ca="1" si="16"/>
        <v>4.4539999999999997</v>
      </c>
      <c r="R73" s="159">
        <f t="shared" ca="1" si="17"/>
        <v>4.7169999999999996</v>
      </c>
      <c r="S73" s="159">
        <f t="shared" ca="1" si="18"/>
        <v>4.9989999999999997</v>
      </c>
      <c r="U73" s="291">
        <f t="shared" ca="1" si="11"/>
        <v>3.7414499999999999</v>
      </c>
      <c r="V73" s="291">
        <f t="shared" ca="1" si="12"/>
        <v>3.9701000000000004</v>
      </c>
      <c r="W73" s="291">
        <f t="shared" ca="1" si="13"/>
        <v>4.2047500000000007</v>
      </c>
      <c r="X73" s="291">
        <f t="shared" ca="1" si="14"/>
        <v>4.4564500000000002</v>
      </c>
    </row>
    <row r="74" spans="2:24" x14ac:dyDescent="0.2">
      <c r="B74" s="240">
        <v>4</v>
      </c>
      <c r="C74" s="240" t="s">
        <v>82</v>
      </c>
      <c r="D74" s="240" t="s">
        <v>83</v>
      </c>
      <c r="E74" s="240">
        <f t="shared" si="19"/>
        <v>4</v>
      </c>
      <c r="G74" s="159">
        <f ca="1">+TSRRev3!AH88</f>
        <v>1.641</v>
      </c>
      <c r="H74" s="159">
        <f ca="1">+TSRRev3!AI88</f>
        <v>0.20899999999999999</v>
      </c>
      <c r="I74" s="159">
        <f ca="1">+TSRRev3!AK88</f>
        <v>1.7390000000000001</v>
      </c>
      <c r="J74" s="159">
        <f ca="1">+TSRRev3!AL88</f>
        <v>0.222</v>
      </c>
      <c r="K74" s="159">
        <f ca="1">+TSRRev3!AN88</f>
        <v>1.843</v>
      </c>
      <c r="L74" s="159">
        <f ca="1">+TSRRev3!AO88</f>
        <v>0.23499999999999999</v>
      </c>
      <c r="M74" s="159">
        <f ca="1">+TSRRev3!AQ88</f>
        <v>1.954</v>
      </c>
      <c r="N74" s="159">
        <f ca="1">+TSRRev3!AR88</f>
        <v>0.249</v>
      </c>
      <c r="P74" s="159">
        <f t="shared" ca="1" si="15"/>
        <v>4.1970000000000001</v>
      </c>
      <c r="Q74" s="159">
        <f t="shared" ca="1" si="16"/>
        <v>4.4539999999999997</v>
      </c>
      <c r="R74" s="159">
        <f t="shared" ca="1" si="17"/>
        <v>4.7169999999999996</v>
      </c>
      <c r="S74" s="159">
        <f t="shared" ca="1" si="18"/>
        <v>4.9989999999999997</v>
      </c>
      <c r="U74" s="291">
        <f t="shared" ca="1" si="11"/>
        <v>3.7414499999999999</v>
      </c>
      <c r="V74" s="291">
        <f t="shared" ca="1" si="12"/>
        <v>3.9701000000000004</v>
      </c>
      <c r="W74" s="291">
        <f t="shared" ca="1" si="13"/>
        <v>4.2047500000000007</v>
      </c>
      <c r="X74" s="291">
        <f t="shared" ca="1" si="14"/>
        <v>4.4564500000000002</v>
      </c>
    </row>
    <row r="75" spans="2:24" x14ac:dyDescent="0.2">
      <c r="B75" s="240">
        <v>5</v>
      </c>
      <c r="C75" s="240" t="s">
        <v>84</v>
      </c>
      <c r="D75" s="240" t="s">
        <v>85</v>
      </c>
      <c r="E75" s="240">
        <f t="shared" si="19"/>
        <v>5</v>
      </c>
      <c r="G75" s="159">
        <f ca="1">+TSRRev3!AH89</f>
        <v>1.641</v>
      </c>
      <c r="H75" s="159">
        <f ca="1">+TSRRev3!AI89</f>
        <v>0.20899999999999999</v>
      </c>
      <c r="I75" s="159">
        <f ca="1">+TSRRev3!AK89</f>
        <v>1.7390000000000001</v>
      </c>
      <c r="J75" s="159">
        <f ca="1">+TSRRev3!AL89</f>
        <v>0.222</v>
      </c>
      <c r="K75" s="159">
        <f ca="1">+TSRRev3!AN89</f>
        <v>1.843</v>
      </c>
      <c r="L75" s="159">
        <f ca="1">+TSRRev3!AO89</f>
        <v>0.23499999999999999</v>
      </c>
      <c r="M75" s="159">
        <f ca="1">+TSRRev3!AQ89</f>
        <v>1.954</v>
      </c>
      <c r="N75" s="159">
        <f ca="1">+TSRRev3!AR89</f>
        <v>0.249</v>
      </c>
      <c r="P75" s="159">
        <f t="shared" ca="1" si="15"/>
        <v>4.1970000000000001</v>
      </c>
      <c r="Q75" s="159">
        <f t="shared" ca="1" si="16"/>
        <v>4.4539999999999997</v>
      </c>
      <c r="R75" s="159">
        <f t="shared" ca="1" si="17"/>
        <v>4.7169999999999996</v>
      </c>
      <c r="S75" s="159">
        <f t="shared" ca="1" si="18"/>
        <v>4.9989999999999997</v>
      </c>
      <c r="U75" s="291">
        <f t="shared" ca="1" si="11"/>
        <v>3.7414499999999999</v>
      </c>
      <c r="V75" s="291">
        <f t="shared" ca="1" si="12"/>
        <v>3.9701000000000004</v>
      </c>
      <c r="W75" s="291">
        <f t="shared" ca="1" si="13"/>
        <v>4.2047500000000007</v>
      </c>
      <c r="X75" s="291">
        <f t="shared" ca="1" si="14"/>
        <v>4.4564500000000002</v>
      </c>
    </row>
    <row r="76" spans="2:24" x14ac:dyDescent="0.2">
      <c r="B76" s="240">
        <v>6</v>
      </c>
      <c r="C76" s="240" t="s">
        <v>86</v>
      </c>
      <c r="D76" s="240" t="s">
        <v>87</v>
      </c>
      <c r="E76" s="240">
        <f t="shared" si="19"/>
        <v>6</v>
      </c>
      <c r="G76" s="159">
        <f ca="1">+TSRRev3!AH90</f>
        <v>1.641</v>
      </c>
      <c r="H76" s="159">
        <f ca="1">+TSRRev3!AI90</f>
        <v>0.20899999999999999</v>
      </c>
      <c r="I76" s="159">
        <f ca="1">+TSRRev3!AK90</f>
        <v>1.7390000000000001</v>
      </c>
      <c r="J76" s="159">
        <f ca="1">+TSRRev3!AL90</f>
        <v>0.222</v>
      </c>
      <c r="K76" s="159">
        <f ca="1">+TSRRev3!AN90</f>
        <v>1.843</v>
      </c>
      <c r="L76" s="159">
        <f ca="1">+TSRRev3!AO90</f>
        <v>0.23499999999999999</v>
      </c>
      <c r="M76" s="159">
        <f ca="1">+TSRRev3!AQ90</f>
        <v>1.954</v>
      </c>
      <c r="N76" s="159">
        <f ca="1">+TSRRev3!AR90</f>
        <v>0.249</v>
      </c>
      <c r="P76" s="159">
        <f t="shared" ca="1" si="15"/>
        <v>4.1970000000000001</v>
      </c>
      <c r="Q76" s="159">
        <f t="shared" ca="1" si="16"/>
        <v>4.4539999999999997</v>
      </c>
      <c r="R76" s="159">
        <f t="shared" ca="1" si="17"/>
        <v>4.7169999999999996</v>
      </c>
      <c r="S76" s="159">
        <f t="shared" ca="1" si="18"/>
        <v>4.9989999999999997</v>
      </c>
      <c r="U76" s="291">
        <f t="shared" ca="1" si="11"/>
        <v>3.7414499999999999</v>
      </c>
      <c r="V76" s="291">
        <f t="shared" ca="1" si="12"/>
        <v>3.9701000000000004</v>
      </c>
      <c r="W76" s="291">
        <f t="shared" ca="1" si="13"/>
        <v>4.2047500000000007</v>
      </c>
      <c r="X76" s="291">
        <f t="shared" ca="1" si="14"/>
        <v>4.4564500000000002</v>
      </c>
    </row>
    <row r="77" spans="2:24" x14ac:dyDescent="0.2">
      <c r="B77" s="240">
        <v>7</v>
      </c>
      <c r="C77" s="240" t="s">
        <v>88</v>
      </c>
      <c r="D77" s="240" t="s">
        <v>89</v>
      </c>
      <c r="E77" s="240">
        <f t="shared" si="19"/>
        <v>7</v>
      </c>
      <c r="G77" s="159">
        <f ca="1">+TSRRev3!AH91</f>
        <v>1.641</v>
      </c>
      <c r="H77" s="159">
        <f ca="1">+TSRRev3!AI91</f>
        <v>0.20899999999999999</v>
      </c>
      <c r="I77" s="159">
        <f ca="1">+TSRRev3!AK91</f>
        <v>1.7390000000000001</v>
      </c>
      <c r="J77" s="159">
        <f ca="1">+TSRRev3!AL91</f>
        <v>0.222</v>
      </c>
      <c r="K77" s="159">
        <f ca="1">+TSRRev3!AN91</f>
        <v>1.843</v>
      </c>
      <c r="L77" s="159">
        <f ca="1">+TSRRev3!AO91</f>
        <v>0.23499999999999999</v>
      </c>
      <c r="M77" s="159">
        <f ca="1">+TSRRev3!AQ91</f>
        <v>1.954</v>
      </c>
      <c r="N77" s="159">
        <f ca="1">+TSRRev3!AR91</f>
        <v>0.249</v>
      </c>
      <c r="P77" s="159">
        <f t="shared" ca="1" si="15"/>
        <v>4.1970000000000001</v>
      </c>
      <c r="Q77" s="159">
        <f t="shared" ca="1" si="16"/>
        <v>4.4539999999999997</v>
      </c>
      <c r="R77" s="159">
        <f t="shared" ca="1" si="17"/>
        <v>4.7169999999999996</v>
      </c>
      <c r="S77" s="159">
        <f t="shared" ca="1" si="18"/>
        <v>4.9989999999999997</v>
      </c>
      <c r="U77" s="291">
        <f t="shared" ca="1" si="11"/>
        <v>3.7414499999999999</v>
      </c>
      <c r="V77" s="291">
        <f t="shared" ca="1" si="12"/>
        <v>3.9701000000000004</v>
      </c>
      <c r="W77" s="291">
        <f t="shared" ca="1" si="13"/>
        <v>4.2047500000000007</v>
      </c>
      <c r="X77" s="291">
        <f t="shared" ca="1" si="14"/>
        <v>4.4564500000000002</v>
      </c>
    </row>
    <row r="78" spans="2:24" x14ac:dyDescent="0.2">
      <c r="B78" s="240">
        <v>8</v>
      </c>
      <c r="C78" s="240" t="s">
        <v>90</v>
      </c>
      <c r="D78" s="240" t="s">
        <v>91</v>
      </c>
      <c r="E78" s="240">
        <f t="shared" si="19"/>
        <v>8</v>
      </c>
      <c r="G78" s="159">
        <f ca="1">+TSRRev3!AH92</f>
        <v>1.641</v>
      </c>
      <c r="H78" s="159">
        <f ca="1">+TSRRev3!AI92</f>
        <v>0.20899999999999999</v>
      </c>
      <c r="I78" s="159">
        <f ca="1">+TSRRev3!AK92</f>
        <v>1.7390000000000001</v>
      </c>
      <c r="J78" s="159">
        <f ca="1">+TSRRev3!AL92</f>
        <v>0.222</v>
      </c>
      <c r="K78" s="159">
        <f ca="1">+TSRRev3!AN92</f>
        <v>1.843</v>
      </c>
      <c r="L78" s="159">
        <f ca="1">+TSRRev3!AO92</f>
        <v>0.23499999999999999</v>
      </c>
      <c r="M78" s="159">
        <f ca="1">+TSRRev3!AQ92</f>
        <v>1.954</v>
      </c>
      <c r="N78" s="159">
        <f ca="1">+TSRRev3!AR92</f>
        <v>0.249</v>
      </c>
      <c r="P78" s="159">
        <f t="shared" ca="1" si="15"/>
        <v>4.1970000000000001</v>
      </c>
      <c r="Q78" s="159">
        <f t="shared" ca="1" si="16"/>
        <v>4.4539999999999997</v>
      </c>
      <c r="R78" s="159">
        <f t="shared" ca="1" si="17"/>
        <v>4.7169999999999996</v>
      </c>
      <c r="S78" s="159">
        <f t="shared" ca="1" si="18"/>
        <v>4.9989999999999997</v>
      </c>
      <c r="U78" s="291">
        <f t="shared" ca="1" si="11"/>
        <v>3.7414499999999999</v>
      </c>
      <c r="V78" s="291">
        <f t="shared" ca="1" si="12"/>
        <v>3.9701000000000004</v>
      </c>
      <c r="W78" s="291">
        <f t="shared" ca="1" si="13"/>
        <v>4.2047500000000007</v>
      </c>
      <c r="X78" s="291">
        <f t="shared" ca="1" si="14"/>
        <v>4.4564500000000002</v>
      </c>
    </row>
    <row r="79" spans="2:24" x14ac:dyDescent="0.2">
      <c r="B79" s="240">
        <v>9</v>
      </c>
      <c r="C79" s="240" t="s">
        <v>92</v>
      </c>
      <c r="D79" s="240" t="s">
        <v>93</v>
      </c>
      <c r="E79" s="240">
        <f t="shared" si="19"/>
        <v>9</v>
      </c>
      <c r="G79" s="159">
        <f ca="1">+TSRRev3!AH93</f>
        <v>1.641</v>
      </c>
      <c r="H79" s="159">
        <f ca="1">+TSRRev3!AI93</f>
        <v>0.20899999999999999</v>
      </c>
      <c r="I79" s="159">
        <f ca="1">+TSRRev3!AK93</f>
        <v>1.7390000000000001</v>
      </c>
      <c r="J79" s="159">
        <f ca="1">+TSRRev3!AL93</f>
        <v>0.222</v>
      </c>
      <c r="K79" s="159">
        <f ca="1">+TSRRev3!AN93</f>
        <v>1.843</v>
      </c>
      <c r="L79" s="159">
        <f ca="1">+TSRRev3!AO93</f>
        <v>0.23499999999999999</v>
      </c>
      <c r="M79" s="159">
        <f ca="1">+TSRRev3!AQ93</f>
        <v>1.954</v>
      </c>
      <c r="N79" s="159">
        <f ca="1">+TSRRev3!AR93</f>
        <v>0.249</v>
      </c>
      <c r="P79" s="159">
        <f t="shared" ca="1" si="15"/>
        <v>4.1970000000000001</v>
      </c>
      <c r="Q79" s="159">
        <f t="shared" ca="1" si="16"/>
        <v>4.4539999999999997</v>
      </c>
      <c r="R79" s="159">
        <f t="shared" ca="1" si="17"/>
        <v>4.7169999999999996</v>
      </c>
      <c r="S79" s="159">
        <f t="shared" ca="1" si="18"/>
        <v>4.9989999999999997</v>
      </c>
      <c r="U79" s="291">
        <f t="shared" ca="1" si="11"/>
        <v>3.7414499999999999</v>
      </c>
      <c r="V79" s="291">
        <f t="shared" ca="1" si="12"/>
        <v>3.9701000000000004</v>
      </c>
      <c r="W79" s="291">
        <f t="shared" ca="1" si="13"/>
        <v>4.2047500000000007</v>
      </c>
      <c r="X79" s="291">
        <f t="shared" ca="1" si="14"/>
        <v>4.4564500000000002</v>
      </c>
    </row>
    <row r="80" spans="2:24" x14ac:dyDescent="0.2">
      <c r="B80" s="240">
        <v>10</v>
      </c>
      <c r="C80" s="240" t="s">
        <v>462</v>
      </c>
      <c r="D80" s="240" t="s">
        <v>463</v>
      </c>
      <c r="E80" s="240">
        <f t="shared" si="19"/>
        <v>10</v>
      </c>
      <c r="G80" s="159">
        <f ca="1">+TSRRev3!AH94</f>
        <v>1.641</v>
      </c>
      <c r="H80" s="159">
        <f ca="1">+TSRRev3!AI94</f>
        <v>0.20899999999999999</v>
      </c>
      <c r="I80" s="159">
        <f ca="1">+TSRRev3!AK94</f>
        <v>1.7390000000000001</v>
      </c>
      <c r="J80" s="159">
        <f ca="1">+TSRRev3!AL94</f>
        <v>0.222</v>
      </c>
      <c r="K80" s="159">
        <f ca="1">+TSRRev3!AN94</f>
        <v>1.843</v>
      </c>
      <c r="L80" s="159">
        <f ca="1">+TSRRev3!AO94</f>
        <v>0.23499999999999999</v>
      </c>
      <c r="M80" s="159">
        <f ca="1">+TSRRev3!AQ94</f>
        <v>1.954</v>
      </c>
      <c r="N80" s="159">
        <f ca="1">+TSRRev3!AR94</f>
        <v>0.249</v>
      </c>
      <c r="P80" s="159">
        <f t="shared" ca="1" si="15"/>
        <v>4.1970000000000001</v>
      </c>
      <c r="Q80" s="159">
        <f t="shared" ca="1" si="16"/>
        <v>4.4539999999999997</v>
      </c>
      <c r="R80" s="159">
        <f t="shared" ca="1" si="17"/>
        <v>4.7169999999999996</v>
      </c>
      <c r="S80" s="159">
        <f t="shared" ca="1" si="18"/>
        <v>4.9989999999999997</v>
      </c>
      <c r="U80" s="291">
        <f t="shared" ca="1" si="11"/>
        <v>3.7414499999999999</v>
      </c>
      <c r="V80" s="291">
        <f t="shared" ca="1" si="12"/>
        <v>3.9701000000000004</v>
      </c>
      <c r="W80" s="291">
        <f t="shared" ca="1" si="13"/>
        <v>4.2047500000000007</v>
      </c>
      <c r="X80" s="291">
        <f t="shared" ca="1" si="14"/>
        <v>4.4564500000000002</v>
      </c>
    </row>
    <row r="81" spans="2:24" x14ac:dyDescent="0.2">
      <c r="B81" s="240">
        <v>11</v>
      </c>
      <c r="C81" s="240" t="s">
        <v>94</v>
      </c>
      <c r="D81" s="240" t="s">
        <v>95</v>
      </c>
      <c r="E81" s="240">
        <f t="shared" si="19"/>
        <v>11</v>
      </c>
      <c r="G81" s="159">
        <f ca="1">+TSRRev3!AH95</f>
        <v>1.641</v>
      </c>
      <c r="H81" s="159">
        <f ca="1">+TSRRev3!AI95</f>
        <v>0.20899999999999999</v>
      </c>
      <c r="I81" s="159">
        <f ca="1">+TSRRev3!AK95</f>
        <v>1.7390000000000001</v>
      </c>
      <c r="J81" s="159">
        <f ca="1">+TSRRev3!AL95</f>
        <v>0.222</v>
      </c>
      <c r="K81" s="159">
        <f ca="1">+TSRRev3!AN95</f>
        <v>1.843</v>
      </c>
      <c r="L81" s="159">
        <f ca="1">+TSRRev3!AO95</f>
        <v>0.23499999999999999</v>
      </c>
      <c r="M81" s="159">
        <f ca="1">+TSRRev3!AQ95</f>
        <v>1.954</v>
      </c>
      <c r="N81" s="159">
        <f ca="1">+TSRRev3!AR95</f>
        <v>0.249</v>
      </c>
      <c r="P81" s="159">
        <f t="shared" ca="1" si="15"/>
        <v>4.1970000000000001</v>
      </c>
      <c r="Q81" s="159">
        <f t="shared" ca="1" si="16"/>
        <v>4.4539999999999997</v>
      </c>
      <c r="R81" s="159">
        <f t="shared" ca="1" si="17"/>
        <v>4.7169999999999996</v>
      </c>
      <c r="S81" s="159">
        <f t="shared" ca="1" si="18"/>
        <v>4.9989999999999997</v>
      </c>
      <c r="U81" s="291">
        <f t="shared" ca="1" si="11"/>
        <v>3.7414499999999999</v>
      </c>
      <c r="V81" s="291">
        <f t="shared" ca="1" si="12"/>
        <v>3.9701000000000004</v>
      </c>
      <c r="W81" s="291">
        <f t="shared" ca="1" si="13"/>
        <v>4.2047500000000007</v>
      </c>
      <c r="X81" s="291">
        <f t="shared" ca="1" si="14"/>
        <v>4.4564500000000002</v>
      </c>
    </row>
    <row r="82" spans="2:24" x14ac:dyDescent="0.2">
      <c r="B82" s="240">
        <v>12</v>
      </c>
      <c r="C82" s="240" t="s">
        <v>96</v>
      </c>
      <c r="D82" s="240" t="s">
        <v>97</v>
      </c>
      <c r="E82" s="240">
        <f t="shared" si="19"/>
        <v>12</v>
      </c>
      <c r="G82" s="159">
        <f ca="1">+TSRRev3!AH96</f>
        <v>1.641</v>
      </c>
      <c r="H82" s="159">
        <f ca="1">+TSRRev3!AI96</f>
        <v>0.20899999999999999</v>
      </c>
      <c r="I82" s="159">
        <f ca="1">+TSRRev3!AK96</f>
        <v>1.7390000000000001</v>
      </c>
      <c r="J82" s="159">
        <f ca="1">+TSRRev3!AL96</f>
        <v>0.222</v>
      </c>
      <c r="K82" s="159">
        <f ca="1">+TSRRev3!AN96</f>
        <v>1.843</v>
      </c>
      <c r="L82" s="159">
        <f ca="1">+TSRRev3!AO96</f>
        <v>0.23499999999999999</v>
      </c>
      <c r="M82" s="159">
        <f ca="1">+TSRRev3!AQ96</f>
        <v>1.954</v>
      </c>
      <c r="N82" s="159">
        <f ca="1">+TSRRev3!AR96</f>
        <v>0.249</v>
      </c>
      <c r="P82" s="159">
        <f t="shared" ca="1" si="15"/>
        <v>4.1970000000000001</v>
      </c>
      <c r="Q82" s="159">
        <f t="shared" ca="1" si="16"/>
        <v>4.4539999999999997</v>
      </c>
      <c r="R82" s="159">
        <f t="shared" ca="1" si="17"/>
        <v>4.7169999999999996</v>
      </c>
      <c r="S82" s="159">
        <f t="shared" ca="1" si="18"/>
        <v>4.9989999999999997</v>
      </c>
      <c r="U82" s="291">
        <f t="shared" ca="1" si="11"/>
        <v>3.7414499999999999</v>
      </c>
      <c r="V82" s="291">
        <f t="shared" ca="1" si="12"/>
        <v>3.9701000000000004</v>
      </c>
      <c r="W82" s="291">
        <f t="shared" ca="1" si="13"/>
        <v>4.2047500000000007</v>
      </c>
      <c r="X82" s="291">
        <f t="shared" ca="1" si="14"/>
        <v>4.4564500000000002</v>
      </c>
    </row>
    <row r="83" spans="2:24" x14ac:dyDescent="0.2">
      <c r="B83" s="240">
        <v>13</v>
      </c>
      <c r="C83" s="240" t="s">
        <v>464</v>
      </c>
      <c r="D83" s="240" t="s">
        <v>465</v>
      </c>
      <c r="E83" s="240">
        <f t="shared" si="19"/>
        <v>13</v>
      </c>
      <c r="G83" s="159">
        <f ca="1">+TSRRev3!AH97</f>
        <v>1.641</v>
      </c>
      <c r="H83" s="159">
        <f ca="1">+TSRRev3!AI97</f>
        <v>0.20899999999999999</v>
      </c>
      <c r="I83" s="159">
        <f ca="1">+TSRRev3!AK97</f>
        <v>1.7390000000000001</v>
      </c>
      <c r="J83" s="159">
        <f ca="1">+TSRRev3!AL97</f>
        <v>0.222</v>
      </c>
      <c r="K83" s="159">
        <f ca="1">+TSRRev3!AN97</f>
        <v>1.843</v>
      </c>
      <c r="L83" s="159">
        <f ca="1">+TSRRev3!AO97</f>
        <v>0.23499999999999999</v>
      </c>
      <c r="M83" s="159">
        <f ca="1">+TSRRev3!AQ97</f>
        <v>1.954</v>
      </c>
      <c r="N83" s="159">
        <f ca="1">+TSRRev3!AR97</f>
        <v>0.249</v>
      </c>
      <c r="P83" s="159">
        <f t="shared" ca="1" si="15"/>
        <v>4.1970000000000001</v>
      </c>
      <c r="Q83" s="159">
        <f t="shared" ca="1" si="16"/>
        <v>4.4539999999999997</v>
      </c>
      <c r="R83" s="159">
        <f t="shared" ca="1" si="17"/>
        <v>4.7169999999999996</v>
      </c>
      <c r="S83" s="159">
        <f t="shared" ca="1" si="18"/>
        <v>4.9989999999999997</v>
      </c>
      <c r="U83" s="291">
        <f t="shared" ca="1" si="11"/>
        <v>3.7414499999999999</v>
      </c>
      <c r="V83" s="291">
        <f t="shared" ca="1" si="12"/>
        <v>3.9701000000000004</v>
      </c>
      <c r="W83" s="291">
        <f t="shared" ca="1" si="13"/>
        <v>4.2047500000000007</v>
      </c>
      <c r="X83" s="291">
        <f t="shared" ca="1" si="14"/>
        <v>4.4564500000000002</v>
      </c>
    </row>
    <row r="84" spans="2:24" x14ac:dyDescent="0.2">
      <c r="B84" s="240">
        <v>14</v>
      </c>
      <c r="C84" s="240" t="s">
        <v>99</v>
      </c>
      <c r="D84" s="240" t="s">
        <v>100</v>
      </c>
      <c r="E84" s="240">
        <f t="shared" si="19"/>
        <v>14</v>
      </c>
      <c r="G84" s="159">
        <f ca="1">+TSRRev3!AH98</f>
        <v>1.641</v>
      </c>
      <c r="H84" s="159">
        <f ca="1">+TSRRev3!AI98</f>
        <v>0.20899999999999999</v>
      </c>
      <c r="I84" s="159">
        <f ca="1">+TSRRev3!AK98</f>
        <v>1.7390000000000001</v>
      </c>
      <c r="J84" s="159">
        <f ca="1">+TSRRev3!AL98</f>
        <v>0.222</v>
      </c>
      <c r="K84" s="159">
        <f ca="1">+TSRRev3!AN98</f>
        <v>1.843</v>
      </c>
      <c r="L84" s="159">
        <f ca="1">+TSRRev3!AO98</f>
        <v>0.23499999999999999</v>
      </c>
      <c r="M84" s="159">
        <f ca="1">+TSRRev3!AQ98</f>
        <v>1.954</v>
      </c>
      <c r="N84" s="159">
        <f ca="1">+TSRRev3!AR98</f>
        <v>0.249</v>
      </c>
      <c r="P84" s="159">
        <f t="shared" ca="1" si="15"/>
        <v>4.1970000000000001</v>
      </c>
      <c r="Q84" s="159">
        <f t="shared" ca="1" si="16"/>
        <v>4.4539999999999997</v>
      </c>
      <c r="R84" s="159">
        <f t="shared" ca="1" si="17"/>
        <v>4.7169999999999996</v>
      </c>
      <c r="S84" s="159">
        <f t="shared" ca="1" si="18"/>
        <v>4.9989999999999997</v>
      </c>
      <c r="U84" s="291">
        <f t="shared" ca="1" si="11"/>
        <v>3.7414499999999999</v>
      </c>
      <c r="V84" s="291">
        <f t="shared" ca="1" si="12"/>
        <v>3.9701000000000004</v>
      </c>
      <c r="W84" s="291">
        <f t="shared" ca="1" si="13"/>
        <v>4.2047500000000007</v>
      </c>
      <c r="X84" s="291">
        <f t="shared" ca="1" si="14"/>
        <v>4.4564500000000002</v>
      </c>
    </row>
    <row r="85" spans="2:24" x14ac:dyDescent="0.2">
      <c r="B85" s="240">
        <v>15</v>
      </c>
      <c r="C85" s="240" t="s">
        <v>101</v>
      </c>
      <c r="D85" s="240" t="s">
        <v>102</v>
      </c>
      <c r="E85" s="240">
        <f t="shared" si="19"/>
        <v>15</v>
      </c>
      <c r="G85" s="159">
        <f ca="1">+TSRRev3!AH99</f>
        <v>1.641</v>
      </c>
      <c r="H85" s="159">
        <f ca="1">+TSRRev3!AI99</f>
        <v>0.20899999999999999</v>
      </c>
      <c r="I85" s="159">
        <f ca="1">+TSRRev3!AK99</f>
        <v>1.7390000000000001</v>
      </c>
      <c r="J85" s="159">
        <f ca="1">+TSRRev3!AL99</f>
        <v>0.222</v>
      </c>
      <c r="K85" s="159">
        <f ca="1">+TSRRev3!AN99</f>
        <v>1.843</v>
      </c>
      <c r="L85" s="159">
        <f ca="1">+TSRRev3!AO99</f>
        <v>0.23499999999999999</v>
      </c>
      <c r="M85" s="159">
        <f ca="1">+TSRRev3!AQ99</f>
        <v>1.954</v>
      </c>
      <c r="N85" s="159">
        <f ca="1">+TSRRev3!AR99</f>
        <v>0.249</v>
      </c>
      <c r="P85" s="159">
        <f t="shared" ca="1" si="15"/>
        <v>4.1970000000000001</v>
      </c>
      <c r="Q85" s="159">
        <f t="shared" ca="1" si="16"/>
        <v>4.4539999999999997</v>
      </c>
      <c r="R85" s="159">
        <f t="shared" ca="1" si="17"/>
        <v>4.7169999999999996</v>
      </c>
      <c r="S85" s="159">
        <f t="shared" ca="1" si="18"/>
        <v>4.9989999999999997</v>
      </c>
      <c r="U85" s="291">
        <f t="shared" ca="1" si="11"/>
        <v>3.7414499999999999</v>
      </c>
      <c r="V85" s="291">
        <f t="shared" ca="1" si="12"/>
        <v>3.9701000000000004</v>
      </c>
      <c r="W85" s="291">
        <f t="shared" ca="1" si="13"/>
        <v>4.2047500000000007</v>
      </c>
      <c r="X85" s="291">
        <f t="shared" ca="1" si="14"/>
        <v>4.4564500000000002</v>
      </c>
    </row>
    <row r="86" spans="2:24" x14ac:dyDescent="0.2">
      <c r="B86" s="240">
        <v>16</v>
      </c>
      <c r="C86" s="240" t="s">
        <v>103</v>
      </c>
      <c r="D86" s="240" t="s">
        <v>104</v>
      </c>
      <c r="E86" s="240">
        <f t="shared" si="19"/>
        <v>16</v>
      </c>
      <c r="G86" s="159">
        <f ca="1">+TSRRev3!AH100</f>
        <v>1.641</v>
      </c>
      <c r="H86" s="159">
        <f ca="1">+TSRRev3!AI100</f>
        <v>0.20899999999999999</v>
      </c>
      <c r="I86" s="159">
        <f ca="1">+TSRRev3!AK100</f>
        <v>1.7390000000000001</v>
      </c>
      <c r="J86" s="159">
        <f ca="1">+TSRRev3!AL100</f>
        <v>0.222</v>
      </c>
      <c r="K86" s="159">
        <f ca="1">+TSRRev3!AN100</f>
        <v>1.843</v>
      </c>
      <c r="L86" s="159">
        <f ca="1">+TSRRev3!AO100</f>
        <v>0.23499999999999999</v>
      </c>
      <c r="M86" s="159">
        <f ca="1">+TSRRev3!AQ100</f>
        <v>1.954</v>
      </c>
      <c r="N86" s="159">
        <f ca="1">+TSRRev3!AR100</f>
        <v>0.249</v>
      </c>
      <c r="P86" s="159">
        <f t="shared" ca="1" si="15"/>
        <v>4.1970000000000001</v>
      </c>
      <c r="Q86" s="159">
        <f t="shared" ca="1" si="16"/>
        <v>4.4539999999999997</v>
      </c>
      <c r="R86" s="159">
        <f t="shared" ca="1" si="17"/>
        <v>4.7169999999999996</v>
      </c>
      <c r="S86" s="159">
        <f t="shared" ca="1" si="18"/>
        <v>4.9989999999999997</v>
      </c>
      <c r="U86" s="291">
        <f t="shared" ca="1" si="11"/>
        <v>3.7414499999999999</v>
      </c>
      <c r="V86" s="291">
        <f t="shared" ca="1" si="12"/>
        <v>3.9701000000000004</v>
      </c>
      <c r="W86" s="291">
        <f t="shared" ca="1" si="13"/>
        <v>4.2047500000000007</v>
      </c>
      <c r="X86" s="291">
        <f t="shared" ca="1" si="14"/>
        <v>4.4564500000000002</v>
      </c>
    </row>
    <row r="87" spans="2:24" x14ac:dyDescent="0.2">
      <c r="B87" s="240">
        <v>17</v>
      </c>
      <c r="C87" s="240" t="s">
        <v>105</v>
      </c>
      <c r="D87" s="240" t="s">
        <v>106</v>
      </c>
      <c r="E87" s="240">
        <f t="shared" si="19"/>
        <v>17</v>
      </c>
      <c r="G87" s="159">
        <f ca="1">+TSRRev3!AH101</f>
        <v>1.641</v>
      </c>
      <c r="H87" s="159">
        <f ca="1">+TSRRev3!AI101</f>
        <v>0.20899999999999999</v>
      </c>
      <c r="I87" s="159">
        <f ca="1">+TSRRev3!AK101</f>
        <v>1.7390000000000001</v>
      </c>
      <c r="J87" s="159">
        <f ca="1">+TSRRev3!AL101</f>
        <v>0.222</v>
      </c>
      <c r="K87" s="159">
        <f ca="1">+TSRRev3!AN101</f>
        <v>1.843</v>
      </c>
      <c r="L87" s="159">
        <f ca="1">+TSRRev3!AO101</f>
        <v>0.23499999999999999</v>
      </c>
      <c r="M87" s="159">
        <f ca="1">+TSRRev3!AQ101</f>
        <v>1.954</v>
      </c>
      <c r="N87" s="159">
        <f ca="1">+TSRRev3!AR101</f>
        <v>0.249</v>
      </c>
      <c r="P87" s="159">
        <f t="shared" ca="1" si="15"/>
        <v>4.1970000000000001</v>
      </c>
      <c r="Q87" s="159">
        <f t="shared" ca="1" si="16"/>
        <v>4.4539999999999997</v>
      </c>
      <c r="R87" s="159">
        <f t="shared" ca="1" si="17"/>
        <v>4.7169999999999996</v>
      </c>
      <c r="S87" s="159">
        <f t="shared" ca="1" si="18"/>
        <v>4.9989999999999997</v>
      </c>
      <c r="U87" s="291">
        <f t="shared" ca="1" si="11"/>
        <v>3.7414499999999999</v>
      </c>
      <c r="V87" s="291">
        <f t="shared" ca="1" si="12"/>
        <v>3.9701000000000004</v>
      </c>
      <c r="W87" s="291">
        <f t="shared" ca="1" si="13"/>
        <v>4.2047500000000007</v>
      </c>
      <c r="X87" s="291">
        <f t="shared" ca="1" si="14"/>
        <v>4.4564500000000002</v>
      </c>
    </row>
    <row r="88" spans="2:24" x14ac:dyDescent="0.2">
      <c r="B88" s="240">
        <v>18</v>
      </c>
      <c r="C88" s="240" t="s">
        <v>107</v>
      </c>
      <c r="D88" s="240" t="s">
        <v>108</v>
      </c>
      <c r="E88" s="240">
        <f t="shared" si="19"/>
        <v>18</v>
      </c>
      <c r="G88" s="159">
        <f ca="1">+TSRRev3!AH102</f>
        <v>1.641</v>
      </c>
      <c r="H88" s="159">
        <f ca="1">+TSRRev3!AI102</f>
        <v>0.20899999999999999</v>
      </c>
      <c r="I88" s="159">
        <f ca="1">+TSRRev3!AK102</f>
        <v>1.7390000000000001</v>
      </c>
      <c r="J88" s="159">
        <f ca="1">+TSRRev3!AL102</f>
        <v>0.222</v>
      </c>
      <c r="K88" s="159">
        <f ca="1">+TSRRev3!AN102</f>
        <v>1.843</v>
      </c>
      <c r="L88" s="159">
        <f ca="1">+TSRRev3!AO102</f>
        <v>0.23499999999999999</v>
      </c>
      <c r="M88" s="159">
        <f ca="1">+TSRRev3!AQ102</f>
        <v>1.954</v>
      </c>
      <c r="N88" s="159">
        <f ca="1">+TSRRev3!AR102</f>
        <v>0.249</v>
      </c>
      <c r="P88" s="159">
        <f t="shared" ca="1" si="15"/>
        <v>4.1970000000000001</v>
      </c>
      <c r="Q88" s="159">
        <f t="shared" ca="1" si="16"/>
        <v>4.4539999999999997</v>
      </c>
      <c r="R88" s="159">
        <f t="shared" ca="1" si="17"/>
        <v>4.7169999999999996</v>
      </c>
      <c r="S88" s="159">
        <f t="shared" ca="1" si="18"/>
        <v>4.9989999999999997</v>
      </c>
      <c r="U88" s="291">
        <f t="shared" ca="1" si="11"/>
        <v>3.7414499999999999</v>
      </c>
      <c r="V88" s="291">
        <f t="shared" ca="1" si="12"/>
        <v>3.9701000000000004</v>
      </c>
      <c r="W88" s="291">
        <f t="shared" ca="1" si="13"/>
        <v>4.2047500000000007</v>
      </c>
      <c r="X88" s="291">
        <f t="shared" ca="1" si="14"/>
        <v>4.4564500000000002</v>
      </c>
    </row>
    <row r="89" spans="2:24" x14ac:dyDescent="0.2">
      <c r="B89" s="240">
        <v>19</v>
      </c>
      <c r="C89" s="240" t="s">
        <v>109</v>
      </c>
      <c r="D89" s="240" t="s">
        <v>110</v>
      </c>
      <c r="E89" s="240">
        <f t="shared" si="19"/>
        <v>19</v>
      </c>
      <c r="G89" s="159">
        <f ca="1">+TSRRev3!AH103</f>
        <v>1.641</v>
      </c>
      <c r="H89" s="159">
        <f ca="1">+TSRRev3!AI103</f>
        <v>0.20899999999999999</v>
      </c>
      <c r="I89" s="159">
        <f ca="1">+TSRRev3!AK103</f>
        <v>1.7390000000000001</v>
      </c>
      <c r="J89" s="159">
        <f ca="1">+TSRRev3!AL103</f>
        <v>0.222</v>
      </c>
      <c r="K89" s="159">
        <f ca="1">+TSRRev3!AN103</f>
        <v>1.843</v>
      </c>
      <c r="L89" s="159">
        <f ca="1">+TSRRev3!AO103</f>
        <v>0.23499999999999999</v>
      </c>
      <c r="M89" s="159">
        <f ca="1">+TSRRev3!AQ103</f>
        <v>1.954</v>
      </c>
      <c r="N89" s="159">
        <f ca="1">+TSRRev3!AR103</f>
        <v>0.249</v>
      </c>
      <c r="P89" s="159">
        <f t="shared" ca="1" si="15"/>
        <v>4.1970000000000001</v>
      </c>
      <c r="Q89" s="159">
        <f t="shared" ca="1" si="16"/>
        <v>4.4539999999999997</v>
      </c>
      <c r="R89" s="159">
        <f t="shared" ca="1" si="17"/>
        <v>4.7169999999999996</v>
      </c>
      <c r="S89" s="159">
        <f t="shared" ca="1" si="18"/>
        <v>4.9989999999999997</v>
      </c>
      <c r="U89" s="291">
        <f t="shared" ca="1" si="11"/>
        <v>3.7414499999999999</v>
      </c>
      <c r="V89" s="291">
        <f t="shared" ca="1" si="12"/>
        <v>3.9701000000000004</v>
      </c>
      <c r="W89" s="291">
        <f t="shared" ca="1" si="13"/>
        <v>4.2047500000000007</v>
      </c>
      <c r="X89" s="291">
        <f t="shared" ca="1" si="14"/>
        <v>4.4564500000000002</v>
      </c>
    </row>
    <row r="90" spans="2:24" x14ac:dyDescent="0.2">
      <c r="B90" s="240">
        <v>20</v>
      </c>
      <c r="C90" s="240" t="s">
        <v>111</v>
      </c>
      <c r="D90" s="240" t="s">
        <v>112</v>
      </c>
      <c r="E90" s="240">
        <f t="shared" si="19"/>
        <v>20</v>
      </c>
      <c r="G90" s="159">
        <f ca="1">+TSRRev3!AH104</f>
        <v>1.641</v>
      </c>
      <c r="H90" s="159">
        <f ca="1">+TSRRev3!AI104</f>
        <v>0.20899999999999999</v>
      </c>
      <c r="I90" s="159">
        <f ca="1">+TSRRev3!AK104</f>
        <v>1.7390000000000001</v>
      </c>
      <c r="J90" s="159">
        <f ca="1">+TSRRev3!AL104</f>
        <v>0.222</v>
      </c>
      <c r="K90" s="159">
        <f ca="1">+TSRRev3!AN104</f>
        <v>1.843</v>
      </c>
      <c r="L90" s="159">
        <f ca="1">+TSRRev3!AO104</f>
        <v>0.23499999999999999</v>
      </c>
      <c r="M90" s="159">
        <f ca="1">+TSRRev3!AQ104</f>
        <v>1.954</v>
      </c>
      <c r="N90" s="159">
        <f ca="1">+TSRRev3!AR104</f>
        <v>0.249</v>
      </c>
      <c r="P90" s="159">
        <f t="shared" ca="1" si="15"/>
        <v>4.1970000000000001</v>
      </c>
      <c r="Q90" s="159">
        <f t="shared" ca="1" si="16"/>
        <v>4.4539999999999997</v>
      </c>
      <c r="R90" s="159">
        <f t="shared" ca="1" si="17"/>
        <v>4.7169999999999996</v>
      </c>
      <c r="S90" s="159">
        <f t="shared" ca="1" si="18"/>
        <v>4.9989999999999997</v>
      </c>
      <c r="U90" s="291">
        <f t="shared" ca="1" si="11"/>
        <v>3.7414499999999999</v>
      </c>
      <c r="V90" s="291">
        <f t="shared" ca="1" si="12"/>
        <v>3.9701000000000004</v>
      </c>
      <c r="W90" s="291">
        <f t="shared" ca="1" si="13"/>
        <v>4.2047500000000007</v>
      </c>
      <c r="X90" s="291">
        <f t="shared" ca="1" si="14"/>
        <v>4.4564500000000002</v>
      </c>
    </row>
    <row r="91" spans="2:24" x14ac:dyDescent="0.2">
      <c r="B91" s="240">
        <v>21</v>
      </c>
      <c r="C91" s="240" t="s">
        <v>113</v>
      </c>
      <c r="D91" s="240" t="s">
        <v>114</v>
      </c>
      <c r="E91" s="240">
        <f t="shared" si="19"/>
        <v>21</v>
      </c>
      <c r="G91" s="159">
        <f ca="1">+TSRRev3!AH105</f>
        <v>1.641</v>
      </c>
      <c r="H91" s="159">
        <f ca="1">+TSRRev3!AI105</f>
        <v>0.20899999999999999</v>
      </c>
      <c r="I91" s="159">
        <f ca="1">+TSRRev3!AK105</f>
        <v>1.7390000000000001</v>
      </c>
      <c r="J91" s="159">
        <f ca="1">+TSRRev3!AL105</f>
        <v>0.222</v>
      </c>
      <c r="K91" s="159">
        <f ca="1">+TSRRev3!AN105</f>
        <v>1.843</v>
      </c>
      <c r="L91" s="159">
        <f ca="1">+TSRRev3!AO105</f>
        <v>0.23499999999999999</v>
      </c>
      <c r="M91" s="159">
        <f ca="1">+TSRRev3!AQ105</f>
        <v>1.954</v>
      </c>
      <c r="N91" s="159">
        <f ca="1">+TSRRev3!AR105</f>
        <v>0.249</v>
      </c>
      <c r="P91" s="159">
        <f t="shared" ca="1" si="15"/>
        <v>4.1970000000000001</v>
      </c>
      <c r="Q91" s="159">
        <f t="shared" ca="1" si="16"/>
        <v>4.4539999999999997</v>
      </c>
      <c r="R91" s="159">
        <f t="shared" ca="1" si="17"/>
        <v>4.7169999999999996</v>
      </c>
      <c r="S91" s="159">
        <f t="shared" ca="1" si="18"/>
        <v>4.9989999999999997</v>
      </c>
      <c r="U91" s="291">
        <f t="shared" ca="1" si="11"/>
        <v>3.7414499999999999</v>
      </c>
      <c r="V91" s="291">
        <f t="shared" ca="1" si="12"/>
        <v>3.9701000000000004</v>
      </c>
      <c r="W91" s="291">
        <f t="shared" ca="1" si="13"/>
        <v>4.2047500000000007</v>
      </c>
      <c r="X91" s="291">
        <f t="shared" ca="1" si="14"/>
        <v>4.4564500000000002</v>
      </c>
    </row>
    <row r="92" spans="2:24" x14ac:dyDescent="0.2">
      <c r="B92" s="240">
        <v>22</v>
      </c>
      <c r="C92" s="240" t="s">
        <v>115</v>
      </c>
      <c r="D92" s="240" t="s">
        <v>116</v>
      </c>
      <c r="E92" s="240">
        <f t="shared" si="19"/>
        <v>22</v>
      </c>
      <c r="G92" s="159">
        <f ca="1">+TSRRev3!AH106</f>
        <v>1.641</v>
      </c>
      <c r="H92" s="159">
        <f ca="1">+TSRRev3!AI106</f>
        <v>0.20899999999999999</v>
      </c>
      <c r="I92" s="159">
        <f ca="1">+TSRRev3!AK106</f>
        <v>1.7390000000000001</v>
      </c>
      <c r="J92" s="159">
        <f ca="1">+TSRRev3!AL106</f>
        <v>0.222</v>
      </c>
      <c r="K92" s="159">
        <f ca="1">+TSRRev3!AN106</f>
        <v>1.843</v>
      </c>
      <c r="L92" s="159">
        <f ca="1">+TSRRev3!AO106</f>
        <v>0.23499999999999999</v>
      </c>
      <c r="M92" s="159">
        <f ca="1">+TSRRev3!AQ106</f>
        <v>1.954</v>
      </c>
      <c r="N92" s="159">
        <f ca="1">+TSRRev3!AR106</f>
        <v>0.249</v>
      </c>
      <c r="P92" s="159">
        <f t="shared" ca="1" si="15"/>
        <v>4.1970000000000001</v>
      </c>
      <c r="Q92" s="159">
        <f t="shared" ca="1" si="16"/>
        <v>4.4539999999999997</v>
      </c>
      <c r="R92" s="159">
        <f t="shared" ca="1" si="17"/>
        <v>4.7169999999999996</v>
      </c>
      <c r="S92" s="159">
        <f t="shared" ca="1" si="18"/>
        <v>4.9989999999999997</v>
      </c>
      <c r="U92" s="291">
        <f t="shared" ca="1" si="11"/>
        <v>3.7414499999999999</v>
      </c>
      <c r="V92" s="291">
        <f t="shared" ca="1" si="12"/>
        <v>3.9701000000000004</v>
      </c>
      <c r="W92" s="291">
        <f t="shared" ca="1" si="13"/>
        <v>4.2047500000000007</v>
      </c>
      <c r="X92" s="291">
        <f t="shared" ca="1" si="14"/>
        <v>4.4564500000000002</v>
      </c>
    </row>
    <row r="93" spans="2:24" x14ac:dyDescent="0.2">
      <c r="B93" s="240">
        <v>23</v>
      </c>
      <c r="C93" s="240" t="s">
        <v>117</v>
      </c>
      <c r="D93" s="240" t="s">
        <v>118</v>
      </c>
      <c r="E93" s="240">
        <f t="shared" si="19"/>
        <v>23</v>
      </c>
      <c r="G93" s="159">
        <f ca="1">+TSRRev3!AH107</f>
        <v>1.641</v>
      </c>
      <c r="H93" s="159">
        <f ca="1">+TSRRev3!AI107</f>
        <v>0.20899999999999999</v>
      </c>
      <c r="I93" s="159">
        <f ca="1">+TSRRev3!AK107</f>
        <v>1.7390000000000001</v>
      </c>
      <c r="J93" s="159">
        <f ca="1">+TSRRev3!AL107</f>
        <v>0.222</v>
      </c>
      <c r="K93" s="159">
        <f ca="1">+TSRRev3!AN107</f>
        <v>1.843</v>
      </c>
      <c r="L93" s="159">
        <f ca="1">+TSRRev3!AO107</f>
        <v>0.23499999999999999</v>
      </c>
      <c r="M93" s="159">
        <f ca="1">+TSRRev3!AQ107</f>
        <v>1.954</v>
      </c>
      <c r="N93" s="159">
        <f ca="1">+TSRRev3!AR107</f>
        <v>0.249</v>
      </c>
      <c r="P93" s="159">
        <f t="shared" ca="1" si="15"/>
        <v>4.1970000000000001</v>
      </c>
      <c r="Q93" s="159">
        <f t="shared" ca="1" si="16"/>
        <v>4.4539999999999997</v>
      </c>
      <c r="R93" s="159">
        <f t="shared" ca="1" si="17"/>
        <v>4.7169999999999996</v>
      </c>
      <c r="S93" s="159">
        <f t="shared" ca="1" si="18"/>
        <v>4.9989999999999997</v>
      </c>
      <c r="U93" s="291">
        <f t="shared" ca="1" si="11"/>
        <v>3.7414499999999999</v>
      </c>
      <c r="V93" s="291">
        <f t="shared" ca="1" si="12"/>
        <v>3.9701000000000004</v>
      </c>
      <c r="W93" s="291">
        <f t="shared" ca="1" si="13"/>
        <v>4.2047500000000007</v>
      </c>
      <c r="X93" s="291">
        <f t="shared" ca="1" si="14"/>
        <v>4.4564500000000002</v>
      </c>
    </row>
    <row r="94" spans="2:24" x14ac:dyDescent="0.2">
      <c r="B94" s="240">
        <v>24</v>
      </c>
      <c r="C94" s="240" t="s">
        <v>119</v>
      </c>
      <c r="D94" s="240" t="s">
        <v>120</v>
      </c>
      <c r="E94" s="240">
        <f t="shared" si="19"/>
        <v>24</v>
      </c>
      <c r="G94" s="159">
        <f ca="1">+TSRRev3!AH108</f>
        <v>1.641</v>
      </c>
      <c r="H94" s="159">
        <f ca="1">+TSRRev3!AI108</f>
        <v>0.20899999999999999</v>
      </c>
      <c r="I94" s="159">
        <f ca="1">+TSRRev3!AK108</f>
        <v>1.7390000000000001</v>
      </c>
      <c r="J94" s="159">
        <f ca="1">+TSRRev3!AL108</f>
        <v>0.222</v>
      </c>
      <c r="K94" s="159">
        <f ca="1">+TSRRev3!AN108</f>
        <v>1.843</v>
      </c>
      <c r="L94" s="159">
        <f ca="1">+TSRRev3!AO108</f>
        <v>0.23499999999999999</v>
      </c>
      <c r="M94" s="159">
        <f ca="1">+TSRRev3!AQ108</f>
        <v>1.954</v>
      </c>
      <c r="N94" s="159">
        <f ca="1">+TSRRev3!AR108</f>
        <v>0.249</v>
      </c>
      <c r="P94" s="159">
        <f t="shared" ca="1" si="15"/>
        <v>4.1970000000000001</v>
      </c>
      <c r="Q94" s="159">
        <f t="shared" ca="1" si="16"/>
        <v>4.4539999999999997</v>
      </c>
      <c r="R94" s="159">
        <f t="shared" ca="1" si="17"/>
        <v>4.7169999999999996</v>
      </c>
      <c r="S94" s="159">
        <f t="shared" ca="1" si="18"/>
        <v>4.9989999999999997</v>
      </c>
      <c r="U94" s="291">
        <f t="shared" ca="1" si="11"/>
        <v>3.7414499999999999</v>
      </c>
      <c r="V94" s="291">
        <f t="shared" ca="1" si="12"/>
        <v>3.9701000000000004</v>
      </c>
      <c r="W94" s="291">
        <f t="shared" ca="1" si="13"/>
        <v>4.2047500000000007</v>
      </c>
      <c r="X94" s="291">
        <f t="shared" ca="1" si="14"/>
        <v>4.4564500000000002</v>
      </c>
    </row>
    <row r="95" spans="2:24" x14ac:dyDescent="0.2">
      <c r="B95" s="240">
        <v>25</v>
      </c>
      <c r="C95" s="240" t="s">
        <v>121</v>
      </c>
      <c r="D95" s="240" t="s">
        <v>122</v>
      </c>
      <c r="E95" s="240">
        <f t="shared" si="19"/>
        <v>25</v>
      </c>
      <c r="G95" s="159">
        <f ca="1">+TSRRev3!AH109</f>
        <v>1.641</v>
      </c>
      <c r="H95" s="159">
        <f ca="1">+TSRRev3!AI109</f>
        <v>0.20899999999999999</v>
      </c>
      <c r="I95" s="159">
        <f ca="1">+TSRRev3!AK109</f>
        <v>1.7390000000000001</v>
      </c>
      <c r="J95" s="159">
        <f ca="1">+TSRRev3!AL109</f>
        <v>0.222</v>
      </c>
      <c r="K95" s="159">
        <f ca="1">+TSRRev3!AN109</f>
        <v>1.843</v>
      </c>
      <c r="L95" s="159">
        <f ca="1">+TSRRev3!AO109</f>
        <v>0.23499999999999999</v>
      </c>
      <c r="M95" s="159">
        <f ca="1">+TSRRev3!AQ109</f>
        <v>1.954</v>
      </c>
      <c r="N95" s="159">
        <f ca="1">+TSRRev3!AR109</f>
        <v>0.249</v>
      </c>
      <c r="P95" s="159">
        <f t="shared" ca="1" si="15"/>
        <v>4.1970000000000001</v>
      </c>
      <c r="Q95" s="159">
        <f t="shared" ca="1" si="16"/>
        <v>4.4539999999999997</v>
      </c>
      <c r="R95" s="159">
        <f t="shared" ca="1" si="17"/>
        <v>4.7169999999999996</v>
      </c>
      <c r="S95" s="159">
        <f t="shared" ca="1" si="18"/>
        <v>4.9989999999999997</v>
      </c>
      <c r="U95" s="291">
        <f t="shared" ca="1" si="11"/>
        <v>3.7414499999999999</v>
      </c>
      <c r="V95" s="291">
        <f t="shared" ca="1" si="12"/>
        <v>3.9701000000000004</v>
      </c>
      <c r="W95" s="291">
        <f t="shared" ca="1" si="13"/>
        <v>4.2047500000000007</v>
      </c>
      <c r="X95" s="291">
        <f t="shared" ca="1" si="14"/>
        <v>4.4564500000000002</v>
      </c>
    </row>
    <row r="96" spans="2:24" x14ac:dyDescent="0.2">
      <c r="B96" s="240">
        <v>26</v>
      </c>
      <c r="C96" s="240" t="s">
        <v>123</v>
      </c>
      <c r="D96" s="240" t="s">
        <v>124</v>
      </c>
      <c r="E96" s="240">
        <f t="shared" si="19"/>
        <v>26</v>
      </c>
      <c r="G96" s="159">
        <f ca="1">+TSRRev3!AH110</f>
        <v>1.641</v>
      </c>
      <c r="H96" s="159">
        <f ca="1">+TSRRev3!AI110</f>
        <v>0.20899999999999999</v>
      </c>
      <c r="I96" s="159">
        <f ca="1">+TSRRev3!AK110</f>
        <v>1.7390000000000001</v>
      </c>
      <c r="J96" s="159">
        <f ca="1">+TSRRev3!AL110</f>
        <v>0.222</v>
      </c>
      <c r="K96" s="159">
        <f ca="1">+TSRRev3!AN110</f>
        <v>1.843</v>
      </c>
      <c r="L96" s="159">
        <f ca="1">+TSRRev3!AO110</f>
        <v>0.23499999999999999</v>
      </c>
      <c r="M96" s="159">
        <f ca="1">+TSRRev3!AQ110</f>
        <v>1.954</v>
      </c>
      <c r="N96" s="159">
        <f ca="1">+TSRRev3!AR110</f>
        <v>0.249</v>
      </c>
      <c r="P96" s="159">
        <f t="shared" ca="1" si="15"/>
        <v>4.1970000000000001</v>
      </c>
      <c r="Q96" s="159">
        <f t="shared" ca="1" si="16"/>
        <v>4.4539999999999997</v>
      </c>
      <c r="R96" s="159">
        <f t="shared" ca="1" si="17"/>
        <v>4.7169999999999996</v>
      </c>
      <c r="S96" s="159">
        <f t="shared" ca="1" si="18"/>
        <v>4.9989999999999997</v>
      </c>
      <c r="U96" s="291">
        <f t="shared" ca="1" si="11"/>
        <v>3.7414499999999999</v>
      </c>
      <c r="V96" s="291">
        <f t="shared" ca="1" si="12"/>
        <v>3.9701000000000004</v>
      </c>
      <c r="W96" s="291">
        <f t="shared" ca="1" si="13"/>
        <v>4.2047500000000007</v>
      </c>
      <c r="X96" s="291">
        <f t="shared" ca="1" si="14"/>
        <v>4.4564500000000002</v>
      </c>
    </row>
    <row r="97" spans="2:24" x14ac:dyDescent="0.2">
      <c r="B97" s="240">
        <v>27</v>
      </c>
      <c r="C97" s="240" t="s">
        <v>125</v>
      </c>
      <c r="D97" s="240" t="s">
        <v>126</v>
      </c>
      <c r="E97" s="240">
        <f t="shared" si="19"/>
        <v>27</v>
      </c>
      <c r="G97" s="159">
        <f ca="1">+TSRRev3!AH111</f>
        <v>1.641</v>
      </c>
      <c r="H97" s="159">
        <f ca="1">+TSRRev3!AI111</f>
        <v>0.20899999999999999</v>
      </c>
      <c r="I97" s="159">
        <f ca="1">+TSRRev3!AK111</f>
        <v>1.7390000000000001</v>
      </c>
      <c r="J97" s="159">
        <f ca="1">+TSRRev3!AL111</f>
        <v>0.222</v>
      </c>
      <c r="K97" s="159">
        <f ca="1">+TSRRev3!AN111</f>
        <v>1.843</v>
      </c>
      <c r="L97" s="159">
        <f ca="1">+TSRRev3!AO111</f>
        <v>0.23499999999999999</v>
      </c>
      <c r="M97" s="159">
        <f ca="1">+TSRRev3!AQ111</f>
        <v>1.954</v>
      </c>
      <c r="N97" s="159">
        <f ca="1">+TSRRev3!AR111</f>
        <v>0.249</v>
      </c>
      <c r="P97" s="159">
        <f t="shared" ca="1" si="15"/>
        <v>4.1970000000000001</v>
      </c>
      <c r="Q97" s="159">
        <f t="shared" ca="1" si="16"/>
        <v>4.4539999999999997</v>
      </c>
      <c r="R97" s="159">
        <f t="shared" ca="1" si="17"/>
        <v>4.7169999999999996</v>
      </c>
      <c r="S97" s="159">
        <f t="shared" ca="1" si="18"/>
        <v>4.9989999999999997</v>
      </c>
      <c r="U97" s="291">
        <f t="shared" ca="1" si="11"/>
        <v>3.7414499999999999</v>
      </c>
      <c r="V97" s="291">
        <f t="shared" ca="1" si="12"/>
        <v>3.9701000000000004</v>
      </c>
      <c r="W97" s="291">
        <f t="shared" ca="1" si="13"/>
        <v>4.2047500000000007</v>
      </c>
      <c r="X97" s="291">
        <f t="shared" ca="1" si="14"/>
        <v>4.4564500000000002</v>
      </c>
    </row>
    <row r="98" spans="2:24" x14ac:dyDescent="0.2">
      <c r="B98" s="240">
        <v>28</v>
      </c>
      <c r="C98" s="240" t="s">
        <v>127</v>
      </c>
      <c r="D98" s="240" t="s">
        <v>128</v>
      </c>
      <c r="E98" s="240">
        <f t="shared" si="19"/>
        <v>28</v>
      </c>
      <c r="G98" s="159">
        <f ca="1">+TSRRev3!AH112</f>
        <v>1.641</v>
      </c>
      <c r="H98" s="159">
        <f ca="1">+TSRRev3!AI112</f>
        <v>0.20899999999999999</v>
      </c>
      <c r="I98" s="159">
        <f ca="1">+TSRRev3!AK112</f>
        <v>1.7390000000000001</v>
      </c>
      <c r="J98" s="159">
        <f ca="1">+TSRRev3!AL112</f>
        <v>0.222</v>
      </c>
      <c r="K98" s="159">
        <f ca="1">+TSRRev3!AN112</f>
        <v>1.843</v>
      </c>
      <c r="L98" s="159">
        <f ca="1">+TSRRev3!AO112</f>
        <v>0.23499999999999999</v>
      </c>
      <c r="M98" s="159">
        <f ca="1">+TSRRev3!AQ112</f>
        <v>1.954</v>
      </c>
      <c r="N98" s="159">
        <f ca="1">+TSRRev3!AR112</f>
        <v>0.249</v>
      </c>
      <c r="P98" s="159">
        <f t="shared" ca="1" si="15"/>
        <v>4.1970000000000001</v>
      </c>
      <c r="Q98" s="159">
        <f t="shared" ca="1" si="16"/>
        <v>4.4539999999999997</v>
      </c>
      <c r="R98" s="159">
        <f t="shared" ca="1" si="17"/>
        <v>4.7169999999999996</v>
      </c>
      <c r="S98" s="159">
        <f t="shared" ca="1" si="18"/>
        <v>4.9989999999999997</v>
      </c>
      <c r="U98" s="291">
        <f t="shared" ca="1" si="11"/>
        <v>3.7414499999999999</v>
      </c>
      <c r="V98" s="291">
        <f t="shared" ca="1" si="12"/>
        <v>3.9701000000000004</v>
      </c>
      <c r="W98" s="291">
        <f t="shared" ca="1" si="13"/>
        <v>4.2047500000000007</v>
      </c>
      <c r="X98" s="291">
        <f t="shared" ca="1" si="14"/>
        <v>4.4564500000000002</v>
      </c>
    </row>
    <row r="99" spans="2:24" x14ac:dyDescent="0.2">
      <c r="B99" s="240">
        <v>29</v>
      </c>
      <c r="C99" s="240" t="s">
        <v>129</v>
      </c>
      <c r="D99" s="240" t="s">
        <v>130</v>
      </c>
      <c r="E99" s="240">
        <f t="shared" si="19"/>
        <v>29</v>
      </c>
      <c r="G99" s="159">
        <f ca="1">+TSRRev3!AH113</f>
        <v>1.641</v>
      </c>
      <c r="H99" s="159">
        <f ca="1">+TSRRev3!AI113</f>
        <v>0.20899999999999999</v>
      </c>
      <c r="I99" s="159">
        <f ca="1">+TSRRev3!AK113</f>
        <v>1.7390000000000001</v>
      </c>
      <c r="J99" s="159">
        <f ca="1">+TSRRev3!AL113</f>
        <v>0.222</v>
      </c>
      <c r="K99" s="159">
        <f ca="1">+TSRRev3!AN113</f>
        <v>1.843</v>
      </c>
      <c r="L99" s="159">
        <f ca="1">+TSRRev3!AO113</f>
        <v>0.23499999999999999</v>
      </c>
      <c r="M99" s="159">
        <f ca="1">+TSRRev3!AQ113</f>
        <v>1.954</v>
      </c>
      <c r="N99" s="159">
        <f ca="1">+TSRRev3!AR113</f>
        <v>0.249</v>
      </c>
      <c r="P99" s="159">
        <f t="shared" ca="1" si="15"/>
        <v>4.1970000000000001</v>
      </c>
      <c r="Q99" s="159">
        <f t="shared" ca="1" si="16"/>
        <v>4.4539999999999997</v>
      </c>
      <c r="R99" s="159">
        <f t="shared" ca="1" si="17"/>
        <v>4.7169999999999996</v>
      </c>
      <c r="S99" s="159">
        <f t="shared" ca="1" si="18"/>
        <v>4.9989999999999997</v>
      </c>
      <c r="U99" s="291">
        <f t="shared" ca="1" si="11"/>
        <v>3.7414499999999999</v>
      </c>
      <c r="V99" s="291">
        <f t="shared" ca="1" si="12"/>
        <v>3.9701000000000004</v>
      </c>
      <c r="W99" s="291">
        <f t="shared" ca="1" si="13"/>
        <v>4.2047500000000007</v>
      </c>
      <c r="X99" s="291">
        <f t="shared" ca="1" si="14"/>
        <v>4.4564500000000002</v>
      </c>
    </row>
    <row r="100" spans="2:24" x14ac:dyDescent="0.2">
      <c r="B100" s="240">
        <v>30</v>
      </c>
      <c r="C100" s="240" t="s">
        <v>408</v>
      </c>
      <c r="D100" s="240" t="s">
        <v>466</v>
      </c>
      <c r="E100" s="240">
        <f t="shared" si="19"/>
        <v>30</v>
      </c>
      <c r="G100" s="159">
        <f ca="1">+TSRRev3!AH114</f>
        <v>1.641</v>
      </c>
      <c r="H100" s="159">
        <f ca="1">+TSRRev3!AI114</f>
        <v>0.20899999999999999</v>
      </c>
      <c r="I100" s="159">
        <f ca="1">+TSRRev3!AK114</f>
        <v>1.7390000000000001</v>
      </c>
      <c r="J100" s="159">
        <f ca="1">+TSRRev3!AL114</f>
        <v>0.222</v>
      </c>
      <c r="K100" s="159">
        <f ca="1">+TSRRev3!AN114</f>
        <v>1.843</v>
      </c>
      <c r="L100" s="159">
        <f ca="1">+TSRRev3!AO114</f>
        <v>0.23499999999999999</v>
      </c>
      <c r="M100" s="159">
        <f ca="1">+TSRRev3!AQ114</f>
        <v>1.954</v>
      </c>
      <c r="N100" s="159">
        <f ca="1">+TSRRev3!AR114</f>
        <v>0.249</v>
      </c>
      <c r="P100" s="159">
        <f t="shared" ca="1" si="15"/>
        <v>4.1970000000000001</v>
      </c>
      <c r="Q100" s="159">
        <f t="shared" ca="1" si="16"/>
        <v>4.4539999999999997</v>
      </c>
      <c r="R100" s="159">
        <f t="shared" ca="1" si="17"/>
        <v>4.7169999999999996</v>
      </c>
      <c r="S100" s="159">
        <f t="shared" ca="1" si="18"/>
        <v>4.9989999999999997</v>
      </c>
      <c r="U100" s="291">
        <f t="shared" ca="1" si="11"/>
        <v>3.7414499999999999</v>
      </c>
      <c r="V100" s="291">
        <f t="shared" ca="1" si="12"/>
        <v>3.9701000000000004</v>
      </c>
      <c r="W100" s="291">
        <f t="shared" ca="1" si="13"/>
        <v>4.2047500000000007</v>
      </c>
      <c r="X100" s="291">
        <f t="shared" ca="1" si="14"/>
        <v>4.4564500000000002</v>
      </c>
    </row>
    <row r="101" spans="2:24" x14ac:dyDescent="0.2">
      <c r="B101" s="240">
        <v>31</v>
      </c>
      <c r="C101" s="240" t="s">
        <v>131</v>
      </c>
      <c r="D101" s="240" t="s">
        <v>132</v>
      </c>
      <c r="E101" s="240">
        <f t="shared" si="19"/>
        <v>31</v>
      </c>
      <c r="G101" s="159">
        <f ca="1">+TSRRev3!AH115</f>
        <v>1.641</v>
      </c>
      <c r="H101" s="159">
        <f ca="1">+TSRRev3!AI115</f>
        <v>0.20899999999999999</v>
      </c>
      <c r="I101" s="159">
        <f ca="1">+TSRRev3!AK115</f>
        <v>1.7390000000000001</v>
      </c>
      <c r="J101" s="159">
        <f ca="1">+TSRRev3!AL115</f>
        <v>0.222</v>
      </c>
      <c r="K101" s="159">
        <f ca="1">+TSRRev3!AN115</f>
        <v>1.843</v>
      </c>
      <c r="L101" s="159">
        <f ca="1">+TSRRev3!AO115</f>
        <v>0.23499999999999999</v>
      </c>
      <c r="M101" s="159">
        <f ca="1">+TSRRev3!AQ115</f>
        <v>1.954</v>
      </c>
      <c r="N101" s="159">
        <f ca="1">+TSRRev3!AR115</f>
        <v>0.249</v>
      </c>
      <c r="P101" s="159">
        <f t="shared" ca="1" si="15"/>
        <v>4.1970000000000001</v>
      </c>
      <c r="Q101" s="159">
        <f t="shared" ca="1" si="16"/>
        <v>4.4539999999999997</v>
      </c>
      <c r="R101" s="159">
        <f t="shared" ca="1" si="17"/>
        <v>4.7169999999999996</v>
      </c>
      <c r="S101" s="159">
        <f t="shared" ca="1" si="18"/>
        <v>4.9989999999999997</v>
      </c>
      <c r="U101" s="291">
        <f t="shared" ca="1" si="11"/>
        <v>3.7414499999999999</v>
      </c>
      <c r="V101" s="291">
        <f t="shared" ca="1" si="12"/>
        <v>3.9701000000000004</v>
      </c>
      <c r="W101" s="291">
        <f t="shared" ca="1" si="13"/>
        <v>4.2047500000000007</v>
      </c>
      <c r="X101" s="291">
        <f t="shared" ca="1" si="14"/>
        <v>4.4564500000000002</v>
      </c>
    </row>
    <row r="102" spans="2:24" x14ac:dyDescent="0.2">
      <c r="B102" s="240">
        <v>32</v>
      </c>
      <c r="C102" s="240" t="s">
        <v>133</v>
      </c>
      <c r="D102" s="240" t="s">
        <v>134</v>
      </c>
      <c r="E102" s="240">
        <f t="shared" si="19"/>
        <v>32</v>
      </c>
      <c r="G102" s="159">
        <f ca="1">+TSRRev3!AH116</f>
        <v>1.641</v>
      </c>
      <c r="H102" s="159">
        <f ca="1">+TSRRev3!AI116</f>
        <v>0.20899999999999999</v>
      </c>
      <c r="I102" s="159">
        <f ca="1">+TSRRev3!AK116</f>
        <v>1.7390000000000001</v>
      </c>
      <c r="J102" s="159">
        <f ca="1">+TSRRev3!AL116</f>
        <v>0.222</v>
      </c>
      <c r="K102" s="159">
        <f ca="1">+TSRRev3!AN116</f>
        <v>1.843</v>
      </c>
      <c r="L102" s="159">
        <f ca="1">+TSRRev3!AO116</f>
        <v>0.23499999999999999</v>
      </c>
      <c r="M102" s="159">
        <f ca="1">+TSRRev3!AQ116</f>
        <v>1.954</v>
      </c>
      <c r="N102" s="159">
        <f ca="1">+TSRRev3!AR116</f>
        <v>0.249</v>
      </c>
      <c r="P102" s="159">
        <f t="shared" ca="1" si="15"/>
        <v>4.1970000000000001</v>
      </c>
      <c r="Q102" s="159">
        <f t="shared" ca="1" si="16"/>
        <v>4.4539999999999997</v>
      </c>
      <c r="R102" s="159">
        <f t="shared" ca="1" si="17"/>
        <v>4.7169999999999996</v>
      </c>
      <c r="S102" s="159">
        <f t="shared" ca="1" si="18"/>
        <v>4.9989999999999997</v>
      </c>
      <c r="U102" s="291">
        <f t="shared" ca="1" si="11"/>
        <v>3.7414499999999999</v>
      </c>
      <c r="V102" s="291">
        <f t="shared" ca="1" si="12"/>
        <v>3.9701000000000004</v>
      </c>
      <c r="W102" s="291">
        <f t="shared" ca="1" si="13"/>
        <v>4.2047500000000007</v>
      </c>
      <c r="X102" s="291">
        <f t="shared" ca="1" si="14"/>
        <v>4.4564500000000002</v>
      </c>
    </row>
    <row r="103" spans="2:24" x14ac:dyDescent="0.2">
      <c r="B103" s="240">
        <v>33</v>
      </c>
      <c r="C103" s="240" t="s">
        <v>136</v>
      </c>
      <c r="D103" s="240" t="s">
        <v>137</v>
      </c>
      <c r="E103" s="240">
        <f t="shared" si="19"/>
        <v>33</v>
      </c>
      <c r="G103" s="159" t="e">
        <f ca="1">+TSRRev3!AH117</f>
        <v>#REF!</v>
      </c>
      <c r="H103" s="159" t="e">
        <f ca="1">+TSRRev3!AI117</f>
        <v>#REF!</v>
      </c>
      <c r="I103" s="159" t="e">
        <f ca="1">+TSRRev3!AK117</f>
        <v>#REF!</v>
      </c>
      <c r="J103" s="159" t="e">
        <f ca="1">+TSRRev3!AL117</f>
        <v>#REF!</v>
      </c>
      <c r="K103" s="159" t="e">
        <f ca="1">+TSRRev3!AN117</f>
        <v>#REF!</v>
      </c>
      <c r="L103" s="159" t="e">
        <f ca="1">+TSRRev3!AO117</f>
        <v>#REF!</v>
      </c>
      <c r="M103" s="159" t="e">
        <f ca="1">+TSRRev3!AQ117</f>
        <v>#REF!</v>
      </c>
      <c r="N103" s="159" t="e">
        <f ca="1">+TSRRev3!AR117</f>
        <v>#REF!</v>
      </c>
      <c r="P103" s="159" t="e">
        <f t="shared" ca="1" si="15"/>
        <v>#REF!</v>
      </c>
      <c r="Q103" s="159" t="e">
        <f t="shared" ca="1" si="16"/>
        <v>#REF!</v>
      </c>
      <c r="R103" s="159" t="e">
        <f t="shared" ca="1" si="17"/>
        <v>#REF!</v>
      </c>
      <c r="S103" s="159" t="e">
        <f t="shared" ca="1" si="18"/>
        <v>#REF!</v>
      </c>
      <c r="U103" s="291" t="e">
        <f t="shared" ca="1" si="11"/>
        <v>#REF!</v>
      </c>
      <c r="V103" s="291" t="e">
        <f t="shared" ca="1" si="12"/>
        <v>#REF!</v>
      </c>
      <c r="W103" s="291" t="e">
        <f t="shared" ca="1" si="13"/>
        <v>#REF!</v>
      </c>
      <c r="X103" s="291" t="e">
        <f t="shared" ca="1" si="14"/>
        <v>#REF!</v>
      </c>
    </row>
    <row r="104" spans="2:24" x14ac:dyDescent="0.2">
      <c r="B104" s="240">
        <v>34</v>
      </c>
      <c r="C104" s="240" t="s">
        <v>138</v>
      </c>
      <c r="D104" s="240" t="s">
        <v>139</v>
      </c>
      <c r="E104" s="240">
        <f t="shared" si="19"/>
        <v>34</v>
      </c>
      <c r="G104" s="159" t="e">
        <f ca="1">+TSRRev3!AH118</f>
        <v>#REF!</v>
      </c>
      <c r="H104" s="159" t="e">
        <f ca="1">+TSRRev3!AI118</f>
        <v>#REF!</v>
      </c>
      <c r="I104" s="159" t="e">
        <f ca="1">+TSRRev3!AK118</f>
        <v>#REF!</v>
      </c>
      <c r="J104" s="159" t="e">
        <f ca="1">+TSRRev3!AL118</f>
        <v>#REF!</v>
      </c>
      <c r="K104" s="159" t="e">
        <f ca="1">+TSRRev3!AN118</f>
        <v>#REF!</v>
      </c>
      <c r="L104" s="159" t="e">
        <f ca="1">+TSRRev3!AO118</f>
        <v>#REF!</v>
      </c>
      <c r="M104" s="159" t="e">
        <f ca="1">+TSRRev3!AQ118</f>
        <v>#REF!</v>
      </c>
      <c r="N104" s="159" t="e">
        <f ca="1">+TSRRev3!AR118</f>
        <v>#REF!</v>
      </c>
      <c r="P104" s="159" t="e">
        <f t="shared" ca="1" si="15"/>
        <v>#REF!</v>
      </c>
      <c r="Q104" s="159" t="e">
        <f t="shared" ca="1" si="16"/>
        <v>#REF!</v>
      </c>
      <c r="R104" s="159" t="e">
        <f t="shared" ca="1" si="17"/>
        <v>#REF!</v>
      </c>
      <c r="S104" s="159" t="e">
        <f t="shared" ca="1" si="18"/>
        <v>#REF!</v>
      </c>
      <c r="U104" s="291" t="e">
        <f t="shared" ca="1" si="11"/>
        <v>#REF!</v>
      </c>
      <c r="V104" s="291" t="e">
        <f t="shared" ca="1" si="12"/>
        <v>#REF!</v>
      </c>
      <c r="W104" s="291" t="e">
        <f t="shared" ca="1" si="13"/>
        <v>#REF!</v>
      </c>
      <c r="X104" s="291" t="e">
        <f t="shared" ca="1" si="14"/>
        <v>#REF!</v>
      </c>
    </row>
    <row r="105" spans="2:24" x14ac:dyDescent="0.2">
      <c r="B105" s="240">
        <v>35</v>
      </c>
      <c r="C105" s="240" t="s">
        <v>140</v>
      </c>
      <c r="D105" s="240" t="s">
        <v>141</v>
      </c>
      <c r="E105" s="240">
        <f t="shared" si="19"/>
        <v>35</v>
      </c>
      <c r="G105" s="159" t="e">
        <f ca="1">+TSRRev3!AH119</f>
        <v>#REF!</v>
      </c>
      <c r="H105" s="159" t="e">
        <f ca="1">+TSRRev3!AI119</f>
        <v>#REF!</v>
      </c>
      <c r="I105" s="159" t="e">
        <f ca="1">+TSRRev3!AK119</f>
        <v>#REF!</v>
      </c>
      <c r="J105" s="159" t="e">
        <f ca="1">+TSRRev3!AL119</f>
        <v>#REF!</v>
      </c>
      <c r="K105" s="159" t="e">
        <f ca="1">+TSRRev3!AN119</f>
        <v>#REF!</v>
      </c>
      <c r="L105" s="159" t="e">
        <f ca="1">+TSRRev3!AO119</f>
        <v>#REF!</v>
      </c>
      <c r="M105" s="159" t="e">
        <f ca="1">+TSRRev3!AQ119</f>
        <v>#REF!</v>
      </c>
      <c r="N105" s="159" t="e">
        <f ca="1">+TSRRev3!AR119</f>
        <v>#REF!</v>
      </c>
      <c r="P105" s="159" t="e">
        <f t="shared" ca="1" si="15"/>
        <v>#REF!</v>
      </c>
      <c r="Q105" s="159" t="e">
        <f t="shared" ca="1" si="16"/>
        <v>#REF!</v>
      </c>
      <c r="R105" s="159" t="e">
        <f t="shared" ca="1" si="17"/>
        <v>#REF!</v>
      </c>
      <c r="S105" s="159" t="e">
        <f t="shared" ca="1" si="18"/>
        <v>#REF!</v>
      </c>
      <c r="U105" s="291" t="e">
        <f t="shared" ca="1" si="11"/>
        <v>#REF!</v>
      </c>
      <c r="V105" s="291" t="e">
        <f t="shared" ca="1" si="12"/>
        <v>#REF!</v>
      </c>
      <c r="W105" s="291" t="e">
        <f t="shared" ca="1" si="13"/>
        <v>#REF!</v>
      </c>
      <c r="X105" s="291" t="e">
        <f t="shared" ca="1" si="14"/>
        <v>#REF!</v>
      </c>
    </row>
    <row r="106" spans="2:24" x14ac:dyDescent="0.2">
      <c r="B106" s="240">
        <v>36</v>
      </c>
      <c r="C106" s="240" t="s">
        <v>142</v>
      </c>
      <c r="D106" s="240" t="s">
        <v>143</v>
      </c>
      <c r="E106" s="240">
        <f t="shared" si="19"/>
        <v>36</v>
      </c>
      <c r="G106" s="159" t="e">
        <f ca="1">+TSRRev3!AH120</f>
        <v>#REF!</v>
      </c>
      <c r="H106" s="159" t="e">
        <f ca="1">+TSRRev3!AI120</f>
        <v>#REF!</v>
      </c>
      <c r="I106" s="159" t="e">
        <f ca="1">+TSRRev3!AK120</f>
        <v>#REF!</v>
      </c>
      <c r="J106" s="159" t="e">
        <f ca="1">+TSRRev3!AL120</f>
        <v>#REF!</v>
      </c>
      <c r="K106" s="159" t="e">
        <f ca="1">+TSRRev3!AN120</f>
        <v>#REF!</v>
      </c>
      <c r="L106" s="159" t="e">
        <f ca="1">+TSRRev3!AO120</f>
        <v>#REF!</v>
      </c>
      <c r="M106" s="159" t="e">
        <f ca="1">+TSRRev3!AQ120</f>
        <v>#REF!</v>
      </c>
      <c r="N106" s="159" t="e">
        <f ca="1">+TSRRev3!AR120</f>
        <v>#REF!</v>
      </c>
      <c r="P106" s="159" t="e">
        <f t="shared" ca="1" si="15"/>
        <v>#REF!</v>
      </c>
      <c r="Q106" s="159" t="e">
        <f t="shared" ca="1" si="16"/>
        <v>#REF!</v>
      </c>
      <c r="R106" s="159" t="e">
        <f t="shared" ca="1" si="17"/>
        <v>#REF!</v>
      </c>
      <c r="S106" s="159" t="e">
        <f t="shared" ca="1" si="18"/>
        <v>#REF!</v>
      </c>
      <c r="U106" s="291" t="e">
        <f t="shared" ca="1" si="11"/>
        <v>#REF!</v>
      </c>
      <c r="V106" s="291" t="e">
        <f t="shared" ca="1" si="12"/>
        <v>#REF!</v>
      </c>
      <c r="W106" s="291" t="e">
        <f t="shared" ca="1" si="13"/>
        <v>#REF!</v>
      </c>
      <c r="X106" s="291" t="e">
        <f t="shared" ca="1" si="14"/>
        <v>#REF!</v>
      </c>
    </row>
    <row r="107" spans="2:24" x14ac:dyDescent="0.2">
      <c r="B107" s="240">
        <v>37</v>
      </c>
      <c r="C107" s="240" t="s">
        <v>146</v>
      </c>
      <c r="D107" s="240" t="s">
        <v>147</v>
      </c>
      <c r="E107" s="240">
        <f t="shared" si="19"/>
        <v>37</v>
      </c>
      <c r="G107" s="159" t="e">
        <f ca="1">+TSRRev3!AH121</f>
        <v>#REF!</v>
      </c>
      <c r="H107" s="159" t="e">
        <f ca="1">+TSRRev3!AI121</f>
        <v>#REF!</v>
      </c>
      <c r="I107" s="159" t="e">
        <f ca="1">+TSRRev3!AK121</f>
        <v>#REF!</v>
      </c>
      <c r="J107" s="159" t="e">
        <f ca="1">+TSRRev3!AL121</f>
        <v>#REF!</v>
      </c>
      <c r="K107" s="159" t="e">
        <f ca="1">+TSRRev3!AN121</f>
        <v>#REF!</v>
      </c>
      <c r="L107" s="159" t="e">
        <f ca="1">+TSRRev3!AO121</f>
        <v>#REF!</v>
      </c>
      <c r="M107" s="159" t="e">
        <f ca="1">+TSRRev3!AQ121</f>
        <v>#REF!</v>
      </c>
      <c r="N107" s="159" t="e">
        <f ca="1">+TSRRev3!AR121</f>
        <v>#REF!</v>
      </c>
      <c r="P107" s="159" t="e">
        <f t="shared" ca="1" si="15"/>
        <v>#REF!</v>
      </c>
      <c r="Q107" s="159" t="e">
        <f t="shared" ca="1" si="16"/>
        <v>#REF!</v>
      </c>
      <c r="R107" s="159" t="e">
        <f t="shared" ca="1" si="17"/>
        <v>#REF!</v>
      </c>
      <c r="S107" s="159" t="e">
        <f t="shared" ca="1" si="18"/>
        <v>#REF!</v>
      </c>
      <c r="U107" s="291" t="e">
        <f t="shared" ca="1" si="11"/>
        <v>#REF!</v>
      </c>
      <c r="V107" s="291" t="e">
        <f t="shared" ca="1" si="12"/>
        <v>#REF!</v>
      </c>
      <c r="W107" s="291" t="e">
        <f t="shared" ca="1" si="13"/>
        <v>#REF!</v>
      </c>
      <c r="X107" s="291" t="e">
        <f t="shared" ca="1" si="14"/>
        <v>#REF!</v>
      </c>
    </row>
    <row r="108" spans="2:24" x14ac:dyDescent="0.2">
      <c r="B108" s="240">
        <v>38</v>
      </c>
      <c r="C108" s="240" t="s">
        <v>148</v>
      </c>
      <c r="D108" s="240" t="s">
        <v>149</v>
      </c>
      <c r="E108" s="240">
        <f t="shared" si="19"/>
        <v>38</v>
      </c>
      <c r="G108" s="159" t="e">
        <f ca="1">+TSRRev3!AH122</f>
        <v>#REF!</v>
      </c>
      <c r="H108" s="159" t="e">
        <f ca="1">+TSRRev3!AI122</f>
        <v>#REF!</v>
      </c>
      <c r="I108" s="159" t="e">
        <f ca="1">+TSRRev3!AK122</f>
        <v>#REF!</v>
      </c>
      <c r="J108" s="159" t="e">
        <f ca="1">+TSRRev3!AL122</f>
        <v>#REF!</v>
      </c>
      <c r="K108" s="159" t="e">
        <f ca="1">+TSRRev3!AN122</f>
        <v>#REF!</v>
      </c>
      <c r="L108" s="159" t="e">
        <f ca="1">+TSRRev3!AO122</f>
        <v>#REF!</v>
      </c>
      <c r="M108" s="159" t="e">
        <f ca="1">+TSRRev3!AQ122</f>
        <v>#REF!</v>
      </c>
      <c r="N108" s="159" t="e">
        <f ca="1">+TSRRev3!AR122</f>
        <v>#REF!</v>
      </c>
      <c r="P108" s="159" t="e">
        <f t="shared" ca="1" si="15"/>
        <v>#REF!</v>
      </c>
      <c r="Q108" s="159" t="e">
        <f t="shared" ca="1" si="16"/>
        <v>#REF!</v>
      </c>
      <c r="R108" s="159" t="e">
        <f t="shared" ca="1" si="17"/>
        <v>#REF!</v>
      </c>
      <c r="S108" s="159" t="e">
        <f t="shared" ca="1" si="18"/>
        <v>#REF!</v>
      </c>
      <c r="U108" s="291" t="e">
        <f t="shared" ca="1" si="11"/>
        <v>#REF!</v>
      </c>
      <c r="V108" s="291" t="e">
        <f t="shared" ca="1" si="12"/>
        <v>#REF!</v>
      </c>
      <c r="W108" s="291" t="e">
        <f t="shared" ca="1" si="13"/>
        <v>#REF!</v>
      </c>
      <c r="X108" s="291" t="e">
        <f t="shared" ca="1" si="14"/>
        <v>#REF!</v>
      </c>
    </row>
    <row r="109" spans="2:24" x14ac:dyDescent="0.2">
      <c r="B109" s="240">
        <v>39</v>
      </c>
      <c r="C109" s="240" t="s">
        <v>150</v>
      </c>
      <c r="D109" s="240" t="s">
        <v>151</v>
      </c>
      <c r="E109" s="240">
        <f t="shared" si="19"/>
        <v>39</v>
      </c>
      <c r="G109" s="159" t="e">
        <f ca="1">+TSRRev3!AH123</f>
        <v>#REF!</v>
      </c>
      <c r="H109" s="159" t="e">
        <f ca="1">+TSRRev3!AI123</f>
        <v>#REF!</v>
      </c>
      <c r="I109" s="159" t="e">
        <f ca="1">+TSRRev3!AK123</f>
        <v>#REF!</v>
      </c>
      <c r="J109" s="159" t="e">
        <f ca="1">+TSRRev3!AL123</f>
        <v>#REF!</v>
      </c>
      <c r="K109" s="159" t="e">
        <f ca="1">+TSRRev3!AN123</f>
        <v>#REF!</v>
      </c>
      <c r="L109" s="159" t="e">
        <f ca="1">+TSRRev3!AO123</f>
        <v>#REF!</v>
      </c>
      <c r="M109" s="159" t="e">
        <f ca="1">+TSRRev3!AQ123</f>
        <v>#REF!</v>
      </c>
      <c r="N109" s="159" t="e">
        <f ca="1">+TSRRev3!AR123</f>
        <v>#REF!</v>
      </c>
      <c r="P109" s="159" t="e">
        <f t="shared" ca="1" si="15"/>
        <v>#REF!</v>
      </c>
      <c r="Q109" s="159" t="e">
        <f t="shared" ca="1" si="16"/>
        <v>#REF!</v>
      </c>
      <c r="R109" s="159" t="e">
        <f t="shared" ca="1" si="17"/>
        <v>#REF!</v>
      </c>
      <c r="S109" s="159" t="e">
        <f t="shared" ca="1" si="18"/>
        <v>#REF!</v>
      </c>
      <c r="U109" s="291" t="e">
        <f t="shared" ca="1" si="11"/>
        <v>#REF!</v>
      </c>
      <c r="V109" s="291" t="e">
        <f t="shared" ca="1" si="12"/>
        <v>#REF!</v>
      </c>
      <c r="W109" s="291" t="e">
        <f t="shared" ca="1" si="13"/>
        <v>#REF!</v>
      </c>
      <c r="X109" s="291" t="e">
        <f t="shared" ca="1" si="14"/>
        <v>#REF!</v>
      </c>
    </row>
    <row r="110" spans="2:24" x14ac:dyDescent="0.2">
      <c r="B110" s="240">
        <v>40</v>
      </c>
      <c r="C110" s="240" t="s">
        <v>153</v>
      </c>
      <c r="D110" s="240" t="s">
        <v>154</v>
      </c>
      <c r="E110" s="240">
        <f t="shared" si="19"/>
        <v>40</v>
      </c>
      <c r="G110" s="159" t="e">
        <f ca="1">+TSRRev3!AH124</f>
        <v>#REF!</v>
      </c>
      <c r="H110" s="159" t="e">
        <f ca="1">+TSRRev3!AI124</f>
        <v>#REF!</v>
      </c>
      <c r="I110" s="159" t="e">
        <f ca="1">+TSRRev3!AK124</f>
        <v>#REF!</v>
      </c>
      <c r="J110" s="159" t="e">
        <f ca="1">+TSRRev3!AL124</f>
        <v>#REF!</v>
      </c>
      <c r="K110" s="159" t="e">
        <f ca="1">+TSRRev3!AN124</f>
        <v>#REF!</v>
      </c>
      <c r="L110" s="159" t="e">
        <f ca="1">+TSRRev3!AO124</f>
        <v>#REF!</v>
      </c>
      <c r="M110" s="159" t="e">
        <f ca="1">+TSRRev3!AQ124</f>
        <v>#REF!</v>
      </c>
      <c r="N110" s="159" t="e">
        <f ca="1">+TSRRev3!AR124</f>
        <v>#REF!</v>
      </c>
      <c r="P110" s="159" t="e">
        <f t="shared" ca="1" si="15"/>
        <v>#REF!</v>
      </c>
      <c r="Q110" s="159" t="e">
        <f t="shared" ca="1" si="16"/>
        <v>#REF!</v>
      </c>
      <c r="R110" s="159" t="e">
        <f t="shared" ca="1" si="17"/>
        <v>#REF!</v>
      </c>
      <c r="S110" s="159" t="e">
        <f t="shared" ca="1" si="18"/>
        <v>#REF!</v>
      </c>
      <c r="U110" s="291" t="e">
        <f t="shared" ca="1" si="11"/>
        <v>#REF!</v>
      </c>
      <c r="V110" s="291" t="e">
        <f t="shared" ca="1" si="12"/>
        <v>#REF!</v>
      </c>
      <c r="W110" s="291" t="e">
        <f t="shared" ca="1" si="13"/>
        <v>#REF!</v>
      </c>
      <c r="X110" s="291" t="e">
        <f t="shared" ca="1" si="14"/>
        <v>#REF!</v>
      </c>
    </row>
    <row r="111" spans="2:24" x14ac:dyDescent="0.2">
      <c r="B111" s="240">
        <v>41</v>
      </c>
      <c r="C111" s="240" t="s">
        <v>155</v>
      </c>
      <c r="D111" s="240" t="s">
        <v>156</v>
      </c>
      <c r="E111" s="240">
        <f t="shared" si="19"/>
        <v>41</v>
      </c>
      <c r="G111" s="159" t="e">
        <f ca="1">+TSRRev3!AH125</f>
        <v>#REF!</v>
      </c>
      <c r="H111" s="159" t="e">
        <f ca="1">+TSRRev3!AI125</f>
        <v>#REF!</v>
      </c>
      <c r="I111" s="159" t="e">
        <f ca="1">+TSRRev3!AK125</f>
        <v>#REF!</v>
      </c>
      <c r="J111" s="159" t="e">
        <f ca="1">+TSRRev3!AL125</f>
        <v>#REF!</v>
      </c>
      <c r="K111" s="159" t="e">
        <f ca="1">+TSRRev3!AN125</f>
        <v>#REF!</v>
      </c>
      <c r="L111" s="159" t="e">
        <f ca="1">+TSRRev3!AO125</f>
        <v>#REF!</v>
      </c>
      <c r="M111" s="159" t="e">
        <f ca="1">+TSRRev3!AQ125</f>
        <v>#REF!</v>
      </c>
      <c r="N111" s="159" t="e">
        <f ca="1">+TSRRev3!AR125</f>
        <v>#REF!</v>
      </c>
      <c r="P111" s="159" t="e">
        <f t="shared" ca="1" si="15"/>
        <v>#REF!</v>
      </c>
      <c r="Q111" s="159" t="e">
        <f t="shared" ca="1" si="16"/>
        <v>#REF!</v>
      </c>
      <c r="R111" s="159" t="e">
        <f t="shared" ca="1" si="17"/>
        <v>#REF!</v>
      </c>
      <c r="S111" s="159" t="e">
        <f t="shared" ca="1" si="18"/>
        <v>#REF!</v>
      </c>
      <c r="U111" s="291" t="e">
        <f t="shared" ca="1" si="11"/>
        <v>#REF!</v>
      </c>
      <c r="V111" s="291" t="e">
        <f t="shared" ca="1" si="12"/>
        <v>#REF!</v>
      </c>
      <c r="W111" s="291" t="e">
        <f t="shared" ca="1" si="13"/>
        <v>#REF!</v>
      </c>
      <c r="X111" s="291" t="e">
        <f t="shared" ca="1" si="14"/>
        <v>#REF!</v>
      </c>
    </row>
    <row r="112" spans="2:24" x14ac:dyDescent="0.2">
      <c r="B112" s="240">
        <v>42</v>
      </c>
      <c r="C112" s="240" t="s">
        <v>157</v>
      </c>
      <c r="D112" s="240" t="s">
        <v>158</v>
      </c>
      <c r="E112" s="240">
        <f t="shared" si="19"/>
        <v>42</v>
      </c>
      <c r="G112" s="159" t="e">
        <f ca="1">+TSRRev3!AH126</f>
        <v>#REF!</v>
      </c>
      <c r="H112" s="159" t="e">
        <f ca="1">+TSRRev3!AI126</f>
        <v>#REF!</v>
      </c>
      <c r="I112" s="159" t="e">
        <f ca="1">+TSRRev3!AK126</f>
        <v>#REF!</v>
      </c>
      <c r="J112" s="159" t="e">
        <f ca="1">+TSRRev3!AL126</f>
        <v>#REF!</v>
      </c>
      <c r="K112" s="159" t="e">
        <f ca="1">+TSRRev3!AN126</f>
        <v>#REF!</v>
      </c>
      <c r="L112" s="159" t="e">
        <f ca="1">+TSRRev3!AO126</f>
        <v>#REF!</v>
      </c>
      <c r="M112" s="159" t="e">
        <f ca="1">+TSRRev3!AQ126</f>
        <v>#REF!</v>
      </c>
      <c r="N112" s="159" t="e">
        <f ca="1">+TSRRev3!AR126</f>
        <v>#REF!</v>
      </c>
      <c r="P112" s="159" t="e">
        <f t="shared" ca="1" si="15"/>
        <v>#REF!</v>
      </c>
      <c r="Q112" s="159" t="e">
        <f t="shared" ca="1" si="16"/>
        <v>#REF!</v>
      </c>
      <c r="R112" s="159" t="e">
        <f t="shared" ca="1" si="17"/>
        <v>#REF!</v>
      </c>
      <c r="S112" s="159" t="e">
        <f t="shared" ca="1" si="18"/>
        <v>#REF!</v>
      </c>
      <c r="U112" s="291" t="e">
        <f t="shared" ca="1" si="11"/>
        <v>#REF!</v>
      </c>
      <c r="V112" s="291" t="e">
        <f t="shared" ca="1" si="12"/>
        <v>#REF!</v>
      </c>
      <c r="W112" s="291" t="e">
        <f t="shared" ca="1" si="13"/>
        <v>#REF!</v>
      </c>
      <c r="X112" s="291" t="e">
        <f t="shared" ca="1" si="14"/>
        <v>#REF!</v>
      </c>
    </row>
    <row r="113" spans="2:24" x14ac:dyDescent="0.2">
      <c r="B113" s="240">
        <v>43</v>
      </c>
      <c r="C113" s="240" t="s">
        <v>159</v>
      </c>
      <c r="D113" s="240" t="s">
        <v>160</v>
      </c>
      <c r="E113" s="240">
        <f t="shared" si="19"/>
        <v>43</v>
      </c>
      <c r="G113" s="159" t="e">
        <f ca="1">+TSRRev3!AH127</f>
        <v>#REF!</v>
      </c>
      <c r="H113" s="159" t="e">
        <f ca="1">+TSRRev3!AI127</f>
        <v>#REF!</v>
      </c>
      <c r="I113" s="159" t="e">
        <f ca="1">+TSRRev3!AK127</f>
        <v>#REF!</v>
      </c>
      <c r="J113" s="159" t="e">
        <f ca="1">+TSRRev3!AL127</f>
        <v>#REF!</v>
      </c>
      <c r="K113" s="159" t="e">
        <f ca="1">+TSRRev3!AN127</f>
        <v>#REF!</v>
      </c>
      <c r="L113" s="159" t="e">
        <f ca="1">+TSRRev3!AO127</f>
        <v>#REF!</v>
      </c>
      <c r="M113" s="159" t="e">
        <f ca="1">+TSRRev3!AQ127</f>
        <v>#REF!</v>
      </c>
      <c r="N113" s="159" t="e">
        <f ca="1">+TSRRev3!AR127</f>
        <v>#REF!</v>
      </c>
      <c r="P113" s="159" t="e">
        <f t="shared" ca="1" si="15"/>
        <v>#REF!</v>
      </c>
      <c r="Q113" s="159" t="e">
        <f t="shared" ca="1" si="16"/>
        <v>#REF!</v>
      </c>
      <c r="R113" s="159" t="e">
        <f t="shared" ca="1" si="17"/>
        <v>#REF!</v>
      </c>
      <c r="S113" s="159" t="e">
        <f t="shared" ca="1" si="18"/>
        <v>#REF!</v>
      </c>
      <c r="U113" s="291" t="e">
        <f t="shared" ca="1" si="11"/>
        <v>#REF!</v>
      </c>
      <c r="V113" s="291" t="e">
        <f t="shared" ca="1" si="12"/>
        <v>#REF!</v>
      </c>
      <c r="W113" s="291" t="e">
        <f t="shared" ca="1" si="13"/>
        <v>#REF!</v>
      </c>
      <c r="X113" s="291" t="e">
        <f t="shared" ca="1" si="14"/>
        <v>#REF!</v>
      </c>
    </row>
    <row r="114" spans="2:24" x14ac:dyDescent="0.2">
      <c r="B114" s="240">
        <v>44</v>
      </c>
      <c r="C114" s="240" t="s">
        <v>161</v>
      </c>
      <c r="D114" s="240" t="s">
        <v>162</v>
      </c>
      <c r="E114" s="240">
        <f t="shared" si="19"/>
        <v>44</v>
      </c>
      <c r="G114" s="159" t="e">
        <f ca="1">+TSRRev3!AH128</f>
        <v>#REF!</v>
      </c>
      <c r="H114" s="159" t="e">
        <f ca="1">+TSRRev3!AI128</f>
        <v>#REF!</v>
      </c>
      <c r="I114" s="159" t="e">
        <f ca="1">+TSRRev3!AK128</f>
        <v>#REF!</v>
      </c>
      <c r="J114" s="159" t="e">
        <f ca="1">+TSRRev3!AL128</f>
        <v>#REF!</v>
      </c>
      <c r="K114" s="159" t="e">
        <f ca="1">+TSRRev3!AN128</f>
        <v>#REF!</v>
      </c>
      <c r="L114" s="159" t="e">
        <f ca="1">+TSRRev3!AO128</f>
        <v>#REF!</v>
      </c>
      <c r="M114" s="159" t="e">
        <f ca="1">+TSRRev3!AQ128</f>
        <v>#REF!</v>
      </c>
      <c r="N114" s="159" t="e">
        <f ca="1">+TSRRev3!AR128</f>
        <v>#REF!</v>
      </c>
      <c r="P114" s="159" t="e">
        <f t="shared" ca="1" si="15"/>
        <v>#REF!</v>
      </c>
      <c r="Q114" s="159" t="e">
        <f t="shared" ca="1" si="16"/>
        <v>#REF!</v>
      </c>
      <c r="R114" s="159" t="e">
        <f t="shared" ca="1" si="17"/>
        <v>#REF!</v>
      </c>
      <c r="S114" s="159" t="e">
        <f t="shared" ca="1" si="18"/>
        <v>#REF!</v>
      </c>
      <c r="U114" s="291" t="e">
        <f t="shared" ca="1" si="11"/>
        <v>#REF!</v>
      </c>
      <c r="V114" s="291" t="e">
        <f t="shared" ca="1" si="12"/>
        <v>#REF!</v>
      </c>
      <c r="W114" s="291" t="e">
        <f t="shared" ca="1" si="13"/>
        <v>#REF!</v>
      </c>
      <c r="X114" s="291" t="e">
        <f t="shared" ca="1" si="14"/>
        <v>#REF!</v>
      </c>
    </row>
    <row r="115" spans="2:24" x14ac:dyDescent="0.2">
      <c r="B115" s="240">
        <v>45</v>
      </c>
      <c r="C115" s="240" t="s">
        <v>163</v>
      </c>
      <c r="D115" s="240" t="s">
        <v>164</v>
      </c>
      <c r="E115" s="240">
        <f t="shared" si="19"/>
        <v>45</v>
      </c>
      <c r="G115" s="159" t="e">
        <f ca="1">+TSRRev3!AH129</f>
        <v>#REF!</v>
      </c>
      <c r="H115" s="159" t="e">
        <f ca="1">+TSRRev3!AI129</f>
        <v>#REF!</v>
      </c>
      <c r="I115" s="159" t="e">
        <f ca="1">+TSRRev3!AK129</f>
        <v>#REF!</v>
      </c>
      <c r="J115" s="159" t="e">
        <f ca="1">+TSRRev3!AL129</f>
        <v>#REF!</v>
      </c>
      <c r="K115" s="159" t="e">
        <f ca="1">+TSRRev3!AN129</f>
        <v>#REF!</v>
      </c>
      <c r="L115" s="159" t="e">
        <f ca="1">+TSRRev3!AO129</f>
        <v>#REF!</v>
      </c>
      <c r="M115" s="159" t="e">
        <f ca="1">+TSRRev3!AQ129</f>
        <v>#REF!</v>
      </c>
      <c r="N115" s="159" t="e">
        <f ca="1">+TSRRev3!AR129</f>
        <v>#REF!</v>
      </c>
      <c r="P115" s="159" t="e">
        <f t="shared" ca="1" si="15"/>
        <v>#REF!</v>
      </c>
      <c r="Q115" s="159" t="e">
        <f t="shared" ca="1" si="16"/>
        <v>#REF!</v>
      </c>
      <c r="R115" s="159" t="e">
        <f t="shared" ca="1" si="17"/>
        <v>#REF!</v>
      </c>
      <c r="S115" s="159" t="e">
        <f t="shared" ca="1" si="18"/>
        <v>#REF!</v>
      </c>
      <c r="U115" s="291" t="e">
        <f t="shared" ca="1" si="11"/>
        <v>#REF!</v>
      </c>
      <c r="V115" s="291" t="e">
        <f t="shared" ca="1" si="12"/>
        <v>#REF!</v>
      </c>
      <c r="W115" s="291" t="e">
        <f t="shared" ca="1" si="13"/>
        <v>#REF!</v>
      </c>
      <c r="X115" s="291" t="e">
        <f t="shared" ca="1" si="14"/>
        <v>#REF!</v>
      </c>
    </row>
    <row r="116" spans="2:24" x14ac:dyDescent="0.2">
      <c r="B116" s="240">
        <v>46</v>
      </c>
      <c r="C116" s="240" t="s">
        <v>165</v>
      </c>
      <c r="D116" s="240" t="s">
        <v>166</v>
      </c>
      <c r="E116" s="240">
        <f t="shared" si="19"/>
        <v>46</v>
      </c>
      <c r="G116" s="159" t="e">
        <f ca="1">+TSRRev3!AH130</f>
        <v>#REF!</v>
      </c>
      <c r="H116" s="159" t="e">
        <f ca="1">+TSRRev3!AI130</f>
        <v>#REF!</v>
      </c>
      <c r="I116" s="159" t="e">
        <f ca="1">+TSRRev3!AK130</f>
        <v>#REF!</v>
      </c>
      <c r="J116" s="159" t="e">
        <f ca="1">+TSRRev3!AL130</f>
        <v>#REF!</v>
      </c>
      <c r="K116" s="159" t="e">
        <f ca="1">+TSRRev3!AN130</f>
        <v>#REF!</v>
      </c>
      <c r="L116" s="159" t="e">
        <f ca="1">+TSRRev3!AO130</f>
        <v>#REF!</v>
      </c>
      <c r="M116" s="159" t="e">
        <f ca="1">+TSRRev3!AQ130</f>
        <v>#REF!</v>
      </c>
      <c r="N116" s="159" t="e">
        <f ca="1">+TSRRev3!AR130</f>
        <v>#REF!</v>
      </c>
      <c r="P116" s="159" t="e">
        <f t="shared" ca="1" si="15"/>
        <v>#REF!</v>
      </c>
      <c r="Q116" s="159" t="e">
        <f t="shared" ca="1" si="16"/>
        <v>#REF!</v>
      </c>
      <c r="R116" s="159" t="e">
        <f t="shared" ca="1" si="17"/>
        <v>#REF!</v>
      </c>
      <c r="S116" s="159" t="e">
        <f t="shared" ca="1" si="18"/>
        <v>#REF!</v>
      </c>
      <c r="U116" s="291" t="e">
        <f t="shared" ca="1" si="11"/>
        <v>#REF!</v>
      </c>
      <c r="V116" s="291" t="e">
        <f t="shared" ca="1" si="12"/>
        <v>#REF!</v>
      </c>
      <c r="W116" s="291" t="e">
        <f t="shared" ca="1" si="13"/>
        <v>#REF!</v>
      </c>
      <c r="X116" s="291" t="e">
        <f t="shared" ca="1" si="14"/>
        <v>#REF!</v>
      </c>
    </row>
    <row r="117" spans="2:24" x14ac:dyDescent="0.2">
      <c r="B117" s="240">
        <v>47</v>
      </c>
      <c r="C117" s="240" t="s">
        <v>167</v>
      </c>
      <c r="D117" s="240" t="s">
        <v>168</v>
      </c>
      <c r="E117" s="240">
        <f t="shared" si="19"/>
        <v>47</v>
      </c>
      <c r="G117" s="159" t="e">
        <f ca="1">+TSRRev3!AH131</f>
        <v>#REF!</v>
      </c>
      <c r="H117" s="159" t="e">
        <f ca="1">+TSRRev3!AI131</f>
        <v>#REF!</v>
      </c>
      <c r="I117" s="159" t="e">
        <f ca="1">+TSRRev3!AK131</f>
        <v>#REF!</v>
      </c>
      <c r="J117" s="159" t="e">
        <f ca="1">+TSRRev3!AL131</f>
        <v>#REF!</v>
      </c>
      <c r="K117" s="159" t="e">
        <f ca="1">+TSRRev3!AN131</f>
        <v>#REF!</v>
      </c>
      <c r="L117" s="159" t="e">
        <f ca="1">+TSRRev3!AO131</f>
        <v>#REF!</v>
      </c>
      <c r="M117" s="159" t="e">
        <f ca="1">+TSRRev3!AQ131</f>
        <v>#REF!</v>
      </c>
      <c r="N117" s="159" t="e">
        <f ca="1">+TSRRev3!AR131</f>
        <v>#REF!</v>
      </c>
      <c r="P117" s="159" t="e">
        <f t="shared" ca="1" si="15"/>
        <v>#REF!</v>
      </c>
      <c r="Q117" s="159" t="e">
        <f t="shared" ca="1" si="16"/>
        <v>#REF!</v>
      </c>
      <c r="R117" s="159" t="e">
        <f t="shared" ca="1" si="17"/>
        <v>#REF!</v>
      </c>
      <c r="S117" s="159" t="e">
        <f t="shared" ca="1" si="18"/>
        <v>#REF!</v>
      </c>
      <c r="U117" s="291" t="e">
        <f t="shared" ca="1" si="11"/>
        <v>#REF!</v>
      </c>
      <c r="V117" s="291" t="e">
        <f t="shared" ca="1" si="12"/>
        <v>#REF!</v>
      </c>
      <c r="W117" s="291" t="e">
        <f t="shared" ca="1" si="13"/>
        <v>#REF!</v>
      </c>
      <c r="X117" s="291" t="e">
        <f t="shared" ca="1" si="14"/>
        <v>#REF!</v>
      </c>
    </row>
    <row r="118" spans="2:24" x14ac:dyDescent="0.2">
      <c r="B118" s="240">
        <v>48</v>
      </c>
      <c r="C118" s="240" t="s">
        <v>169</v>
      </c>
      <c r="D118" s="240" t="s">
        <v>170</v>
      </c>
      <c r="E118" s="240">
        <f t="shared" si="19"/>
        <v>48</v>
      </c>
      <c r="G118" s="159" t="e">
        <f ca="1">+TSRRev3!AH132</f>
        <v>#REF!</v>
      </c>
      <c r="H118" s="159" t="e">
        <f ca="1">+TSRRev3!AI132</f>
        <v>#REF!</v>
      </c>
      <c r="I118" s="159" t="e">
        <f ca="1">+TSRRev3!AK132</f>
        <v>#REF!</v>
      </c>
      <c r="J118" s="159" t="e">
        <f ca="1">+TSRRev3!AL132</f>
        <v>#REF!</v>
      </c>
      <c r="K118" s="159" t="e">
        <f ca="1">+TSRRev3!AN132</f>
        <v>#REF!</v>
      </c>
      <c r="L118" s="159" t="e">
        <f ca="1">+TSRRev3!AO132</f>
        <v>#REF!</v>
      </c>
      <c r="M118" s="159" t="e">
        <f ca="1">+TSRRev3!AQ132</f>
        <v>#REF!</v>
      </c>
      <c r="N118" s="159" t="e">
        <f ca="1">+TSRRev3!AR132</f>
        <v>#REF!</v>
      </c>
      <c r="P118" s="159" t="e">
        <f t="shared" ca="1" si="15"/>
        <v>#REF!</v>
      </c>
      <c r="Q118" s="159" t="e">
        <f t="shared" ca="1" si="16"/>
        <v>#REF!</v>
      </c>
      <c r="R118" s="159" t="e">
        <f t="shared" ca="1" si="17"/>
        <v>#REF!</v>
      </c>
      <c r="S118" s="159" t="e">
        <f t="shared" ca="1" si="18"/>
        <v>#REF!</v>
      </c>
      <c r="U118" s="291" t="e">
        <f t="shared" ca="1" si="11"/>
        <v>#REF!</v>
      </c>
      <c r="V118" s="291" t="e">
        <f t="shared" ca="1" si="12"/>
        <v>#REF!</v>
      </c>
      <c r="W118" s="291" t="e">
        <f t="shared" ca="1" si="13"/>
        <v>#REF!</v>
      </c>
      <c r="X118" s="291" t="e">
        <f t="shared" ca="1" si="14"/>
        <v>#REF!</v>
      </c>
    </row>
    <row r="119" spans="2:24" x14ac:dyDescent="0.2">
      <c r="B119" s="240">
        <v>49</v>
      </c>
      <c r="C119" s="240" t="s">
        <v>171</v>
      </c>
      <c r="D119" s="240" t="s">
        <v>172</v>
      </c>
      <c r="E119" s="240">
        <f t="shared" si="19"/>
        <v>49</v>
      </c>
      <c r="G119" s="159" t="e">
        <f ca="1">+TSRRev3!AH133</f>
        <v>#REF!</v>
      </c>
      <c r="H119" s="159" t="e">
        <f ca="1">+TSRRev3!AI133</f>
        <v>#REF!</v>
      </c>
      <c r="I119" s="159" t="e">
        <f ca="1">+TSRRev3!AK133</f>
        <v>#REF!</v>
      </c>
      <c r="J119" s="159" t="e">
        <f ca="1">+TSRRev3!AL133</f>
        <v>#REF!</v>
      </c>
      <c r="K119" s="159" t="e">
        <f ca="1">+TSRRev3!AN133</f>
        <v>#REF!</v>
      </c>
      <c r="L119" s="159" t="e">
        <f ca="1">+TSRRev3!AO133</f>
        <v>#REF!</v>
      </c>
      <c r="M119" s="159" t="e">
        <f ca="1">+TSRRev3!AQ133</f>
        <v>#REF!</v>
      </c>
      <c r="N119" s="159" t="e">
        <f ca="1">+TSRRev3!AR133</f>
        <v>#REF!</v>
      </c>
      <c r="P119" s="159" t="e">
        <f t="shared" ca="1" si="15"/>
        <v>#REF!</v>
      </c>
      <c r="Q119" s="159" t="e">
        <f t="shared" ca="1" si="16"/>
        <v>#REF!</v>
      </c>
      <c r="R119" s="159" t="e">
        <f t="shared" ca="1" si="17"/>
        <v>#REF!</v>
      </c>
      <c r="S119" s="159" t="e">
        <f t="shared" ca="1" si="18"/>
        <v>#REF!</v>
      </c>
      <c r="U119" s="291" t="e">
        <f t="shared" ca="1" si="11"/>
        <v>#REF!</v>
      </c>
      <c r="V119" s="291" t="e">
        <f t="shared" ca="1" si="12"/>
        <v>#REF!</v>
      </c>
      <c r="W119" s="291" t="e">
        <f t="shared" ca="1" si="13"/>
        <v>#REF!</v>
      </c>
      <c r="X119" s="291" t="e">
        <f t="shared" ca="1" si="14"/>
        <v>#REF!</v>
      </c>
    </row>
    <row r="120" spans="2:24" x14ac:dyDescent="0.2">
      <c r="B120" s="240">
        <v>50</v>
      </c>
      <c r="C120" s="240" t="s">
        <v>173</v>
      </c>
      <c r="D120" s="240" t="s">
        <v>174</v>
      </c>
      <c r="E120" s="240">
        <f t="shared" si="19"/>
        <v>50</v>
      </c>
      <c r="G120" s="159" t="e">
        <f ca="1">+TSRRev3!AH134</f>
        <v>#REF!</v>
      </c>
      <c r="H120" s="159" t="e">
        <f ca="1">+TSRRev3!AI134</f>
        <v>#REF!</v>
      </c>
      <c r="I120" s="159" t="e">
        <f ca="1">+TSRRev3!AK134</f>
        <v>#REF!</v>
      </c>
      <c r="J120" s="159" t="e">
        <f ca="1">+TSRRev3!AL134</f>
        <v>#REF!</v>
      </c>
      <c r="K120" s="159" t="e">
        <f ca="1">+TSRRev3!AN134</f>
        <v>#REF!</v>
      </c>
      <c r="L120" s="159" t="e">
        <f ca="1">+TSRRev3!AO134</f>
        <v>#REF!</v>
      </c>
      <c r="M120" s="159" t="e">
        <f ca="1">+TSRRev3!AQ134</f>
        <v>#REF!</v>
      </c>
      <c r="N120" s="159" t="e">
        <f ca="1">+TSRRev3!AR134</f>
        <v>#REF!</v>
      </c>
      <c r="P120" s="159" t="e">
        <f t="shared" ca="1" si="15"/>
        <v>#REF!</v>
      </c>
      <c r="Q120" s="159" t="e">
        <f t="shared" ca="1" si="16"/>
        <v>#REF!</v>
      </c>
      <c r="R120" s="159" t="e">
        <f t="shared" ca="1" si="17"/>
        <v>#REF!</v>
      </c>
      <c r="S120" s="159" t="e">
        <f t="shared" ca="1" si="18"/>
        <v>#REF!</v>
      </c>
      <c r="U120" s="291" t="e">
        <f t="shared" ca="1" si="11"/>
        <v>#REF!</v>
      </c>
      <c r="V120" s="291" t="e">
        <f t="shared" ca="1" si="12"/>
        <v>#REF!</v>
      </c>
      <c r="W120" s="291" t="e">
        <f t="shared" ca="1" si="13"/>
        <v>#REF!</v>
      </c>
      <c r="X120" s="291" t="e">
        <f t="shared" ca="1" si="14"/>
        <v>#REF!</v>
      </c>
    </row>
    <row r="121" spans="2:24" x14ac:dyDescent="0.2">
      <c r="B121" s="240">
        <v>51</v>
      </c>
      <c r="C121" s="240" t="s">
        <v>175</v>
      </c>
      <c r="D121" s="240" t="s">
        <v>176</v>
      </c>
      <c r="E121" s="240">
        <f t="shared" si="19"/>
        <v>51</v>
      </c>
      <c r="G121" s="159" t="e">
        <f ca="1">+TSRRev3!AH135</f>
        <v>#REF!</v>
      </c>
      <c r="H121" s="159" t="e">
        <f ca="1">+TSRRev3!AI135</f>
        <v>#REF!</v>
      </c>
      <c r="I121" s="159" t="e">
        <f ca="1">+TSRRev3!AK135</f>
        <v>#REF!</v>
      </c>
      <c r="J121" s="159" t="e">
        <f ca="1">+TSRRev3!AL135</f>
        <v>#REF!</v>
      </c>
      <c r="K121" s="159" t="e">
        <f ca="1">+TSRRev3!AN135</f>
        <v>#REF!</v>
      </c>
      <c r="L121" s="159" t="e">
        <f ca="1">+TSRRev3!AO135</f>
        <v>#REF!</v>
      </c>
      <c r="M121" s="159" t="e">
        <f ca="1">+TSRRev3!AQ135</f>
        <v>#REF!</v>
      </c>
      <c r="N121" s="159" t="e">
        <f ca="1">+TSRRev3!AR135</f>
        <v>#REF!</v>
      </c>
      <c r="P121" s="159" t="e">
        <f t="shared" ca="1" si="15"/>
        <v>#REF!</v>
      </c>
      <c r="Q121" s="159" t="e">
        <f t="shared" ca="1" si="16"/>
        <v>#REF!</v>
      </c>
      <c r="R121" s="159" t="e">
        <f t="shared" ca="1" si="17"/>
        <v>#REF!</v>
      </c>
      <c r="S121" s="159" t="e">
        <f t="shared" ca="1" si="18"/>
        <v>#REF!</v>
      </c>
      <c r="U121" s="291" t="e">
        <f t="shared" ca="1" si="11"/>
        <v>#REF!</v>
      </c>
      <c r="V121" s="291" t="e">
        <f t="shared" ca="1" si="12"/>
        <v>#REF!</v>
      </c>
      <c r="W121" s="291" t="e">
        <f t="shared" ca="1" si="13"/>
        <v>#REF!</v>
      </c>
      <c r="X121" s="291" t="e">
        <f t="shared" ca="1" si="14"/>
        <v>#REF!</v>
      </c>
    </row>
    <row r="122" spans="2:24" x14ac:dyDescent="0.2">
      <c r="B122" s="240">
        <v>52</v>
      </c>
      <c r="C122" s="240" t="s">
        <v>177</v>
      </c>
      <c r="D122" s="240" t="s">
        <v>178</v>
      </c>
      <c r="E122" s="240">
        <f t="shared" si="19"/>
        <v>52</v>
      </c>
      <c r="G122" s="159" t="e">
        <f ca="1">+TSRRev3!AH136</f>
        <v>#REF!</v>
      </c>
      <c r="H122" s="159" t="e">
        <f ca="1">+TSRRev3!AI136</f>
        <v>#REF!</v>
      </c>
      <c r="I122" s="159" t="e">
        <f ca="1">+TSRRev3!AK136</f>
        <v>#REF!</v>
      </c>
      <c r="J122" s="159" t="e">
        <f ca="1">+TSRRev3!AL136</f>
        <v>#REF!</v>
      </c>
      <c r="K122" s="159" t="e">
        <f ca="1">+TSRRev3!AN136</f>
        <v>#REF!</v>
      </c>
      <c r="L122" s="159" t="e">
        <f ca="1">+TSRRev3!AO136</f>
        <v>#REF!</v>
      </c>
      <c r="M122" s="159" t="e">
        <f ca="1">+TSRRev3!AQ136</f>
        <v>#REF!</v>
      </c>
      <c r="N122" s="159" t="e">
        <f ca="1">+TSRRev3!AR136</f>
        <v>#REF!</v>
      </c>
      <c r="P122" s="159" t="e">
        <f t="shared" ca="1" si="15"/>
        <v>#REF!</v>
      </c>
      <c r="Q122" s="159" t="e">
        <f t="shared" ca="1" si="16"/>
        <v>#REF!</v>
      </c>
      <c r="R122" s="159" t="e">
        <f t="shared" ca="1" si="17"/>
        <v>#REF!</v>
      </c>
      <c r="S122" s="159" t="e">
        <f t="shared" ca="1" si="18"/>
        <v>#REF!</v>
      </c>
      <c r="U122" s="291" t="e">
        <f t="shared" ca="1" si="11"/>
        <v>#REF!</v>
      </c>
      <c r="V122" s="291" t="e">
        <f t="shared" ca="1" si="12"/>
        <v>#REF!</v>
      </c>
      <c r="W122" s="291" t="e">
        <f t="shared" ca="1" si="13"/>
        <v>#REF!</v>
      </c>
      <c r="X122" s="291" t="e">
        <f t="shared" ca="1" si="14"/>
        <v>#REF!</v>
      </c>
    </row>
    <row r="123" spans="2:24" x14ac:dyDescent="0.2">
      <c r="B123" s="240">
        <v>53</v>
      </c>
      <c r="C123" s="240" t="s">
        <v>179</v>
      </c>
      <c r="D123" s="240" t="s">
        <v>180</v>
      </c>
      <c r="E123" s="240">
        <f t="shared" si="19"/>
        <v>53</v>
      </c>
      <c r="G123" s="159" t="e">
        <f ca="1">+TSRRev3!AH137</f>
        <v>#REF!</v>
      </c>
      <c r="H123" s="159" t="e">
        <f ca="1">+TSRRev3!AI137</f>
        <v>#REF!</v>
      </c>
      <c r="I123" s="159" t="e">
        <f ca="1">+TSRRev3!AK137</f>
        <v>#REF!</v>
      </c>
      <c r="J123" s="159" t="e">
        <f ca="1">+TSRRev3!AL137</f>
        <v>#REF!</v>
      </c>
      <c r="K123" s="159" t="e">
        <f ca="1">+TSRRev3!AN137</f>
        <v>#REF!</v>
      </c>
      <c r="L123" s="159" t="e">
        <f ca="1">+TSRRev3!AO137</f>
        <v>#REF!</v>
      </c>
      <c r="M123" s="159" t="e">
        <f ca="1">+TSRRev3!AQ137</f>
        <v>#REF!</v>
      </c>
      <c r="N123" s="159" t="e">
        <f ca="1">+TSRRev3!AR137</f>
        <v>#REF!</v>
      </c>
      <c r="P123" s="159" t="e">
        <f t="shared" ca="1" si="15"/>
        <v>#REF!</v>
      </c>
      <c r="Q123" s="159" t="e">
        <f t="shared" ca="1" si="16"/>
        <v>#REF!</v>
      </c>
      <c r="R123" s="159" t="e">
        <f t="shared" ca="1" si="17"/>
        <v>#REF!</v>
      </c>
      <c r="S123" s="159" t="e">
        <f t="shared" ca="1" si="18"/>
        <v>#REF!</v>
      </c>
      <c r="U123" s="291" t="e">
        <f t="shared" ca="1" si="11"/>
        <v>#REF!</v>
      </c>
      <c r="V123" s="291" t="e">
        <f t="shared" ca="1" si="12"/>
        <v>#REF!</v>
      </c>
      <c r="W123" s="291" t="e">
        <f t="shared" ca="1" si="13"/>
        <v>#REF!</v>
      </c>
      <c r="X123" s="291" t="e">
        <f t="shared" ca="1" si="14"/>
        <v>#REF!</v>
      </c>
    </row>
    <row r="128" spans="2:24" s="240" customFormat="1" x14ac:dyDescent="0.2"/>
    <row r="129" spans="1:24" s="240" customFormat="1" x14ac:dyDescent="0.2"/>
    <row r="130" spans="1:24" s="240" customFormat="1" x14ac:dyDescent="0.2"/>
    <row r="131" spans="1:24" s="240" customFormat="1" x14ac:dyDescent="0.2"/>
    <row r="134" spans="1:24" x14ac:dyDescent="0.2">
      <c r="F134" s="14" t="s">
        <v>861</v>
      </c>
      <c r="G134" s="14">
        <v>1</v>
      </c>
      <c r="H134" s="14">
        <f>+G134+1</f>
        <v>2</v>
      </c>
      <c r="I134" s="14">
        <f t="shared" ref="I134:N134" si="20">+H134+1</f>
        <v>3</v>
      </c>
      <c r="J134" s="14">
        <f t="shared" si="20"/>
        <v>4</v>
      </c>
      <c r="K134" s="14">
        <f t="shared" si="20"/>
        <v>5</v>
      </c>
      <c r="L134" s="14">
        <f t="shared" si="20"/>
        <v>6</v>
      </c>
      <c r="M134" s="14">
        <f t="shared" si="20"/>
        <v>7</v>
      </c>
      <c r="N134" s="14">
        <f t="shared" si="20"/>
        <v>8</v>
      </c>
      <c r="O134" s="14">
        <f>+N134+1</f>
        <v>9</v>
      </c>
      <c r="P134" s="14">
        <f>+O134+1</f>
        <v>10</v>
      </c>
      <c r="Q134" s="14">
        <f>+P134+1</f>
        <v>11</v>
      </c>
      <c r="R134" s="14">
        <f>+Q134+1</f>
        <v>12</v>
      </c>
      <c r="S134" s="14">
        <f>+R134+1</f>
        <v>13</v>
      </c>
    </row>
    <row r="136" spans="1:24" ht="13.5" thickBot="1" x14ac:dyDescent="0.25">
      <c r="P136" s="17" t="s">
        <v>965</v>
      </c>
      <c r="Q136" s="18"/>
      <c r="R136" s="18"/>
      <c r="S136" s="18"/>
    </row>
    <row r="137" spans="1:24" x14ac:dyDescent="0.2">
      <c r="P137" s="240"/>
      <c r="Q137" s="240"/>
      <c r="R137" s="240"/>
      <c r="S137" s="240"/>
    </row>
    <row r="138" spans="1:24" ht="13.5" thickBot="1" x14ac:dyDescent="0.25">
      <c r="A138" s="279">
        <v>3</v>
      </c>
      <c r="B138" s="135" t="s">
        <v>859</v>
      </c>
      <c r="F138" s="240"/>
      <c r="G138" s="6">
        <v>2014</v>
      </c>
      <c r="H138" s="6"/>
      <c r="I138" s="6">
        <f>+G138+1</f>
        <v>2015</v>
      </c>
      <c r="J138" s="6"/>
      <c r="K138" s="6">
        <f>+I138+1</f>
        <v>2016</v>
      </c>
      <c r="L138" s="6"/>
      <c r="M138" s="6">
        <f>+K138+1</f>
        <v>2017</v>
      </c>
      <c r="N138" s="6"/>
      <c r="P138" s="260">
        <v>2018</v>
      </c>
      <c r="Q138" s="260">
        <f>+P138+1</f>
        <v>2019</v>
      </c>
      <c r="R138" s="260">
        <f>+Q138+1</f>
        <v>2020</v>
      </c>
      <c r="S138" s="260">
        <f>+R138+1</f>
        <v>2021</v>
      </c>
    </row>
    <row r="139" spans="1:24" x14ac:dyDescent="0.2">
      <c r="F139" s="240"/>
      <c r="G139" s="240"/>
      <c r="H139" s="240"/>
      <c r="I139" s="240"/>
      <c r="J139" s="240"/>
      <c r="K139" s="240"/>
      <c r="L139" s="240"/>
      <c r="M139" s="240"/>
      <c r="N139" s="240"/>
      <c r="P139" s="240"/>
      <c r="Q139" s="240"/>
      <c r="R139" s="240"/>
      <c r="S139" s="240"/>
    </row>
    <row r="140" spans="1:24" ht="32.1" customHeight="1" x14ac:dyDescent="0.2">
      <c r="C140" s="8"/>
      <c r="D140" s="262" t="s">
        <v>860</v>
      </c>
      <c r="E140" s="262" t="s">
        <v>67</v>
      </c>
      <c r="F140" s="240"/>
      <c r="G140" s="262" t="s">
        <v>821</v>
      </c>
      <c r="H140" s="262" t="s">
        <v>822</v>
      </c>
      <c r="I140" s="262" t="s">
        <v>821</v>
      </c>
      <c r="J140" s="262" t="s">
        <v>822</v>
      </c>
      <c r="K140" s="262" t="s">
        <v>821</v>
      </c>
      <c r="L140" s="262" t="s">
        <v>822</v>
      </c>
      <c r="M140" s="262" t="s">
        <v>821</v>
      </c>
      <c r="N140" s="262" t="s">
        <v>822</v>
      </c>
      <c r="P140" s="262" t="s">
        <v>821</v>
      </c>
      <c r="Q140" s="262" t="s">
        <v>821</v>
      </c>
      <c r="R140" s="262" t="s">
        <v>821</v>
      </c>
      <c r="S140" s="262" t="s">
        <v>821</v>
      </c>
    </row>
    <row r="141" spans="1:24" x14ac:dyDescent="0.2">
      <c r="C141" s="240"/>
      <c r="D141" s="240" t="s">
        <v>967</v>
      </c>
      <c r="E141" s="240">
        <v>1</v>
      </c>
      <c r="F141" s="240"/>
      <c r="G141" s="199">
        <f>+'TD345'!D22</f>
        <v>1.591</v>
      </c>
      <c r="H141" s="199">
        <f>+'TD345'!E22</f>
        <v>0.20300000000000001</v>
      </c>
      <c r="I141" s="199">
        <f>+'TD345'!G22</f>
        <v>1.6359999999999999</v>
      </c>
      <c r="J141" s="199">
        <f>+'TD345'!H22</f>
        <v>0.20899999999999999</v>
      </c>
      <c r="K141" s="199">
        <f>+'TD345'!J22</f>
        <v>1.6819999999999999</v>
      </c>
      <c r="L141" s="199">
        <f>+'TD345'!K22</f>
        <v>0.215</v>
      </c>
      <c r="M141" s="199">
        <f>+'TD345'!M22</f>
        <v>1.7290000000000001</v>
      </c>
      <c r="N141" s="199">
        <f>+'TD345'!N22</f>
        <v>0.221</v>
      </c>
      <c r="P141" s="199">
        <f>+'TD345'!D21</f>
        <v>4.1619999999999999</v>
      </c>
      <c r="Q141" s="199">
        <f>+'TD345'!G21</f>
        <v>4.1920000000000002</v>
      </c>
      <c r="R141" s="199">
        <f>+'TD345'!J21</f>
        <v>4.3109999999999999</v>
      </c>
      <c r="S141" s="199">
        <f>+'TD345'!M21</f>
        <v>4.4320000000000004</v>
      </c>
      <c r="U141" s="291">
        <f t="shared" ref="U141" si="21">G141+(H141*$V$17)</f>
        <v>3.6311499999999999</v>
      </c>
      <c r="V141" s="291">
        <f t="shared" ref="V141" si="22">I141+(J141*$V$17)</f>
        <v>3.7364499999999996</v>
      </c>
      <c r="W141" s="291">
        <f t="shared" ref="W141" si="23">K141+(L141*$V$17)</f>
        <v>3.8427500000000001</v>
      </c>
      <c r="X141" s="291">
        <f t="shared" ref="X141" si="24">M141+(N141*$V$17)</f>
        <v>3.9500500000000001</v>
      </c>
    </row>
    <row r="142" spans="1:24" x14ac:dyDescent="0.2">
      <c r="C142" s="240"/>
      <c r="D142" s="240"/>
      <c r="F142" s="240"/>
      <c r="P142" s="180"/>
      <c r="Q142" s="180"/>
      <c r="R142" s="180"/>
      <c r="S142" s="180"/>
    </row>
    <row r="143" spans="1:24" x14ac:dyDescent="0.2">
      <c r="F143" s="240"/>
      <c r="G143" s="240"/>
      <c r="H143" s="240"/>
      <c r="I143" s="240"/>
      <c r="J143" s="240"/>
      <c r="K143" s="240"/>
      <c r="L143" s="240"/>
      <c r="M143" s="240"/>
      <c r="N143" s="240"/>
      <c r="P143" s="180"/>
      <c r="Q143" s="180"/>
      <c r="R143" s="180"/>
      <c r="S143" s="180"/>
    </row>
    <row r="144" spans="1:24" x14ac:dyDescent="0.2">
      <c r="F144" s="240"/>
      <c r="I144" s="240"/>
      <c r="K144" s="240"/>
      <c r="M144" s="240"/>
    </row>
  </sheetData>
  <dataValidations disablePrompts="1" count="1">
    <dataValidation type="list" allowBlank="1" showInputMessage="1" showErrorMessage="1" sqref="C8">
      <formula1>"1,2,3,4,5,6,7,8"</formula1>
    </dataValidation>
  </dataValidations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>
    <tabColor rgb="FF002060"/>
  </sheetPr>
  <dimension ref="A1:B7"/>
  <sheetViews>
    <sheetView zoomScale="80" zoomScaleNormal="80" workbookViewId="0">
      <selection activeCell="C31" sqref="C31"/>
    </sheetView>
  </sheetViews>
  <sheetFormatPr defaultRowHeight="12.75" x14ac:dyDescent="0.2"/>
  <sheetData>
    <row r="1" spans="1:2" ht="23.25" x14ac:dyDescent="0.35">
      <c r="A1" s="1" t="s">
        <v>999</v>
      </c>
      <c r="B1" s="240"/>
    </row>
    <row r="2" spans="1:2" x14ac:dyDescent="0.2">
      <c r="A2" s="240"/>
      <c r="B2" s="240"/>
    </row>
    <row r="3" spans="1:2" x14ac:dyDescent="0.2">
      <c r="A3" s="240"/>
      <c r="B3" s="240"/>
    </row>
    <row r="4" spans="1:2" x14ac:dyDescent="0.2">
      <c r="A4" s="240"/>
      <c r="B4" s="240" t="s">
        <v>1000</v>
      </c>
    </row>
    <row r="5" spans="1:2" x14ac:dyDescent="0.2">
      <c r="A5" s="240"/>
      <c r="B5" s="240" t="s">
        <v>998</v>
      </c>
    </row>
    <row r="6" spans="1:2" x14ac:dyDescent="0.2">
      <c r="A6" s="240"/>
      <c r="B6" s="240"/>
    </row>
    <row r="7" spans="1:2" x14ac:dyDescent="0.2">
      <c r="A7" s="240"/>
      <c r="B7" s="4" t="s">
        <v>997</v>
      </c>
    </row>
  </sheetData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rgb="FFFFC000"/>
  </sheetPr>
  <dimension ref="A1:AJ73"/>
  <sheetViews>
    <sheetView zoomScale="80" zoomScaleNormal="80" workbookViewId="0">
      <selection activeCell="C31" sqref="C31"/>
    </sheetView>
  </sheetViews>
  <sheetFormatPr defaultColWidth="9.140625" defaultRowHeight="12.75" x14ac:dyDescent="0.2"/>
  <cols>
    <col min="1" max="6" width="9.140625" style="307"/>
    <col min="7" max="8" width="9.140625" style="307" customWidth="1"/>
    <col min="9" max="9" width="10.7109375" style="307" customWidth="1"/>
    <col min="10" max="10" width="9.42578125" style="307" customWidth="1"/>
    <col min="11" max="14" width="9.140625" style="307" customWidth="1"/>
    <col min="15" max="18" width="9.140625" style="307"/>
    <col min="19" max="22" width="9.140625" style="307" customWidth="1"/>
    <col min="23" max="23" width="10.140625" style="307" customWidth="1"/>
    <col min="24" max="27" width="9" style="307" customWidth="1"/>
    <col min="28" max="35" width="9.140625" style="307" customWidth="1"/>
    <col min="36" max="16384" width="9.140625" style="307"/>
  </cols>
  <sheetData>
    <row r="1" spans="1:36" x14ac:dyDescent="0.2">
      <c r="A1" s="304"/>
      <c r="B1" s="305"/>
      <c r="C1" s="304" t="s">
        <v>862</v>
      </c>
      <c r="D1" s="304"/>
      <c r="E1" s="304" t="s">
        <v>863</v>
      </c>
      <c r="F1" s="304"/>
      <c r="G1" s="304"/>
      <c r="H1" s="304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7" t="s">
        <v>352</v>
      </c>
    </row>
    <row r="2" spans="1:36" x14ac:dyDescent="0.2">
      <c r="A2" s="304" t="s">
        <v>864</v>
      </c>
      <c r="B2" s="308"/>
      <c r="C2" s="309">
        <v>0.7</v>
      </c>
      <c r="D2" s="308"/>
      <c r="E2" s="308"/>
      <c r="F2" s="308"/>
      <c r="G2" s="304"/>
      <c r="H2" s="304"/>
      <c r="I2" s="306"/>
      <c r="J2" s="306"/>
      <c r="K2" s="306"/>
      <c r="L2" s="306"/>
      <c r="M2" s="306"/>
      <c r="N2" s="306"/>
      <c r="O2" s="310" t="s">
        <v>367</v>
      </c>
      <c r="P2" s="306"/>
      <c r="Q2" s="311">
        <v>0.7</v>
      </c>
      <c r="R2" s="306"/>
      <c r="AJ2" s="307" t="s">
        <v>865</v>
      </c>
    </row>
    <row r="3" spans="1:36" x14ac:dyDescent="0.2">
      <c r="A3" s="312" t="s">
        <v>866</v>
      </c>
      <c r="B3" s="313"/>
      <c r="C3" s="314">
        <v>3.7600000000000001E-2</v>
      </c>
      <c r="D3" s="304"/>
      <c r="E3" s="315"/>
      <c r="F3" s="304"/>
      <c r="G3" s="304"/>
      <c r="H3" s="304"/>
      <c r="I3" s="306"/>
      <c r="J3" s="306"/>
      <c r="K3" s="306"/>
      <c r="L3" s="306"/>
      <c r="M3" s="306"/>
      <c r="N3" s="306"/>
      <c r="O3" s="312" t="s">
        <v>866</v>
      </c>
      <c r="P3" s="306"/>
      <c r="Q3" s="316">
        <v>0.375</v>
      </c>
      <c r="R3" s="306"/>
      <c r="AJ3" s="307" t="s">
        <v>867</v>
      </c>
    </row>
    <row r="4" spans="1:36" x14ac:dyDescent="0.2">
      <c r="A4" s="304" t="s">
        <v>868</v>
      </c>
      <c r="B4" s="313"/>
      <c r="C4" s="317">
        <v>0.03</v>
      </c>
      <c r="D4" s="304"/>
      <c r="E4" s="315"/>
      <c r="F4" s="304"/>
      <c r="G4" s="304"/>
      <c r="H4" s="304"/>
      <c r="I4" s="306"/>
      <c r="J4" s="306"/>
      <c r="K4" s="306"/>
      <c r="L4" s="306"/>
      <c r="M4" s="306"/>
      <c r="N4" s="306"/>
      <c r="O4" s="304" t="s">
        <v>868</v>
      </c>
      <c r="P4" s="313"/>
      <c r="Q4" s="317">
        <v>0.03</v>
      </c>
      <c r="R4" s="306"/>
      <c r="AJ4" s="307" t="s">
        <v>869</v>
      </c>
    </row>
    <row r="5" spans="1:36" x14ac:dyDescent="0.2">
      <c r="A5" s="304" t="s">
        <v>870</v>
      </c>
      <c r="B5" s="313"/>
      <c r="C5" s="317">
        <v>2.8000000000000001E-2</v>
      </c>
      <c r="D5" s="304"/>
      <c r="E5" s="304"/>
      <c r="F5" s="304"/>
      <c r="G5" s="304"/>
      <c r="H5" s="304"/>
      <c r="I5" s="306"/>
      <c r="J5" s="306"/>
      <c r="K5" s="306"/>
      <c r="L5" s="306"/>
      <c r="M5" s="306"/>
      <c r="N5" s="306"/>
      <c r="O5" s="304" t="s">
        <v>870</v>
      </c>
      <c r="P5" s="313"/>
      <c r="Q5" s="317">
        <v>2.8000000000000001E-2</v>
      </c>
      <c r="R5" s="306"/>
      <c r="AJ5" s="307" t="s">
        <v>871</v>
      </c>
    </row>
    <row r="6" spans="1:36" x14ac:dyDescent="0.2">
      <c r="A6" s="304" t="s">
        <v>872</v>
      </c>
      <c r="B6" s="313"/>
      <c r="C6" s="317">
        <v>0.06</v>
      </c>
      <c r="D6" s="304"/>
      <c r="E6" s="315"/>
      <c r="F6" s="304"/>
      <c r="G6" s="304"/>
      <c r="H6" s="304"/>
      <c r="I6" s="306"/>
      <c r="J6" s="306"/>
      <c r="K6" s="306"/>
      <c r="L6" s="306"/>
      <c r="M6" s="306"/>
      <c r="N6" s="306"/>
      <c r="O6" s="304" t="s">
        <v>872</v>
      </c>
      <c r="P6" s="313"/>
      <c r="Q6" s="317">
        <v>9.6000000000000002E-2</v>
      </c>
      <c r="R6" s="306"/>
      <c r="AJ6" s="307" t="s">
        <v>873</v>
      </c>
    </row>
    <row r="7" spans="1:36" x14ac:dyDescent="0.2">
      <c r="A7" s="304" t="s">
        <v>874</v>
      </c>
      <c r="B7" s="313"/>
      <c r="C7" s="317">
        <v>2.8000000000000001E-2</v>
      </c>
      <c r="D7" s="304"/>
      <c r="E7" s="304"/>
      <c r="F7" s="304"/>
      <c r="G7" s="304"/>
      <c r="H7" s="304"/>
      <c r="I7" s="306"/>
      <c r="J7" s="306"/>
      <c r="K7" s="306"/>
      <c r="L7" s="306"/>
      <c r="M7" s="306"/>
      <c r="N7" s="306"/>
      <c r="O7" s="304" t="s">
        <v>874</v>
      </c>
      <c r="P7" s="313"/>
      <c r="Q7" s="317">
        <v>2.8000000000000001E-2</v>
      </c>
      <c r="R7" s="306"/>
      <c r="AJ7" s="307" t="s">
        <v>875</v>
      </c>
    </row>
    <row r="8" spans="1:36" x14ac:dyDescent="0.2">
      <c r="A8" s="304" t="s">
        <v>876</v>
      </c>
      <c r="B8" s="313"/>
      <c r="C8" s="317">
        <v>0.06</v>
      </c>
      <c r="D8" s="304"/>
      <c r="E8" s="304"/>
      <c r="F8" s="304"/>
      <c r="G8" s="304"/>
      <c r="H8" s="304"/>
      <c r="I8" s="306"/>
      <c r="J8" s="306"/>
      <c r="K8" s="306"/>
      <c r="L8" s="306"/>
      <c r="M8" s="306"/>
      <c r="N8" s="306"/>
      <c r="O8" s="304" t="s">
        <v>876</v>
      </c>
      <c r="P8" s="313"/>
      <c r="Q8" s="317">
        <v>0.13</v>
      </c>
      <c r="R8" s="306"/>
      <c r="AJ8" s="307" t="s">
        <v>877</v>
      </c>
    </row>
    <row r="9" spans="1:36" x14ac:dyDescent="0.2">
      <c r="A9" s="304" t="s">
        <v>878</v>
      </c>
      <c r="B9" s="313"/>
      <c r="C9" s="317">
        <v>2.8000000000000001E-2</v>
      </c>
      <c r="D9" s="304"/>
      <c r="E9" s="304"/>
      <c r="F9" s="304"/>
      <c r="G9" s="304"/>
      <c r="H9" s="304"/>
      <c r="I9" s="306"/>
      <c r="J9" s="306"/>
      <c r="K9" s="306"/>
      <c r="L9" s="306"/>
      <c r="M9" s="306"/>
      <c r="N9" s="306"/>
      <c r="O9" s="304" t="s">
        <v>878</v>
      </c>
      <c r="P9" s="313"/>
      <c r="Q9" s="317">
        <v>2.8000000000000001E-2</v>
      </c>
      <c r="R9" s="306"/>
      <c r="AJ9" s="307" t="s">
        <v>879</v>
      </c>
    </row>
    <row r="10" spans="1:36" x14ac:dyDescent="0.2">
      <c r="A10" s="304" t="s">
        <v>880</v>
      </c>
      <c r="B10" s="313"/>
      <c r="C10" s="317">
        <v>0.128</v>
      </c>
      <c r="D10" s="304"/>
      <c r="E10" s="315"/>
      <c r="F10" s="304"/>
      <c r="G10" s="304"/>
      <c r="H10" s="304"/>
      <c r="I10" s="306"/>
      <c r="J10" s="306"/>
      <c r="K10" s="306"/>
      <c r="L10" s="306"/>
      <c r="M10" s="306"/>
      <c r="N10" s="306"/>
      <c r="O10" s="310" t="s">
        <v>881</v>
      </c>
      <c r="P10" s="306"/>
      <c r="Q10" s="317">
        <v>0.44500000000000001</v>
      </c>
      <c r="R10" s="306"/>
      <c r="X10" s="318"/>
      <c r="AJ10" s="307" t="s">
        <v>882</v>
      </c>
    </row>
    <row r="11" spans="1:36" x14ac:dyDescent="0.2">
      <c r="A11" s="312" t="s">
        <v>883</v>
      </c>
      <c r="B11" s="313"/>
      <c r="C11" s="314">
        <v>3.7600000000000001E-2</v>
      </c>
      <c r="D11" s="304"/>
      <c r="E11" s="304"/>
      <c r="F11" s="304"/>
      <c r="G11" s="304"/>
      <c r="H11" s="304"/>
      <c r="I11" s="306"/>
      <c r="J11" s="306"/>
      <c r="K11" s="306"/>
      <c r="L11" s="306"/>
      <c r="M11" s="306"/>
      <c r="N11" s="306"/>
      <c r="O11" s="312" t="s">
        <v>883</v>
      </c>
      <c r="P11" s="313"/>
      <c r="Q11" s="316">
        <v>0.375</v>
      </c>
      <c r="R11" s="306"/>
      <c r="AJ11" s="307" t="s">
        <v>884</v>
      </c>
    </row>
    <row r="12" spans="1:36" x14ac:dyDescent="0.2">
      <c r="A12" s="312" t="s">
        <v>885</v>
      </c>
      <c r="B12" s="313"/>
      <c r="C12" s="314">
        <v>3.7600000000000001E-2</v>
      </c>
      <c r="D12" s="304"/>
      <c r="E12" s="304"/>
      <c r="F12" s="304"/>
      <c r="G12" s="304"/>
      <c r="H12" s="304"/>
      <c r="I12" s="306"/>
      <c r="J12" s="306"/>
      <c r="K12" s="306"/>
      <c r="L12" s="306"/>
      <c r="M12" s="306"/>
      <c r="N12" s="306"/>
      <c r="O12" s="312" t="s">
        <v>885</v>
      </c>
      <c r="P12" s="313"/>
      <c r="Q12" s="316">
        <v>0.375</v>
      </c>
      <c r="R12" s="306"/>
      <c r="AJ12" s="307" t="s">
        <v>886</v>
      </c>
    </row>
    <row r="13" spans="1:36" x14ac:dyDescent="0.2">
      <c r="A13" s="312"/>
      <c r="B13" s="313"/>
      <c r="C13" s="314"/>
      <c r="D13" s="304"/>
      <c r="E13" s="304"/>
      <c r="F13" s="304"/>
      <c r="G13" s="304"/>
      <c r="H13" s="304"/>
      <c r="I13" s="306"/>
      <c r="J13" s="306"/>
      <c r="K13" s="306"/>
      <c r="L13" s="306"/>
      <c r="M13" s="306"/>
      <c r="N13" s="306"/>
      <c r="O13" s="312" t="s">
        <v>887</v>
      </c>
      <c r="P13" s="313"/>
      <c r="Q13" s="319">
        <v>3</v>
      </c>
      <c r="R13" s="320"/>
      <c r="AJ13" s="307" t="s">
        <v>888</v>
      </c>
    </row>
    <row r="14" spans="1:36" x14ac:dyDescent="0.2">
      <c r="A14" s="312"/>
      <c r="B14" s="313"/>
      <c r="C14" s="321"/>
      <c r="D14" s="321"/>
      <c r="E14" s="321"/>
      <c r="F14" s="321"/>
      <c r="G14" s="321"/>
      <c r="H14" s="321"/>
      <c r="I14" s="319"/>
      <c r="J14" s="319"/>
      <c r="K14" s="319"/>
      <c r="L14" s="319"/>
      <c r="M14" s="319"/>
      <c r="N14" s="319"/>
      <c r="O14" s="322"/>
      <c r="P14" s="323"/>
      <c r="Q14" s="320"/>
      <c r="R14" s="306"/>
    </row>
    <row r="15" spans="1:36" x14ac:dyDescent="0.2">
      <c r="A15" s="312"/>
      <c r="B15" s="313"/>
      <c r="C15" s="321"/>
      <c r="D15" s="321"/>
      <c r="E15" s="321"/>
      <c r="F15" s="321"/>
      <c r="G15" s="321"/>
      <c r="H15" s="321"/>
      <c r="I15" s="324"/>
      <c r="J15" s="324"/>
      <c r="K15" s="324"/>
      <c r="L15" s="324"/>
      <c r="M15" s="324"/>
      <c r="N15" s="324"/>
      <c r="O15" s="322"/>
      <c r="P15" s="323"/>
      <c r="Q15" s="325"/>
    </row>
    <row r="16" spans="1:36" x14ac:dyDescent="0.2">
      <c r="A16" s="312"/>
      <c r="B16" s="313"/>
      <c r="C16" s="321"/>
      <c r="D16" s="321"/>
      <c r="E16" s="321"/>
      <c r="F16" s="321"/>
      <c r="G16" s="321"/>
      <c r="H16" s="321"/>
      <c r="I16" s="324"/>
      <c r="J16" s="324"/>
      <c r="K16" s="324"/>
      <c r="L16" s="324"/>
      <c r="M16" s="324"/>
      <c r="N16" s="324"/>
      <c r="O16" s="322"/>
      <c r="P16" s="323"/>
      <c r="Q16" s="325"/>
      <c r="W16" s="307" t="s">
        <v>863</v>
      </c>
      <c r="AE16" s="307" t="s">
        <v>352</v>
      </c>
    </row>
    <row r="17" spans="1:35" x14ac:dyDescent="0.2">
      <c r="A17" s="304"/>
      <c r="B17" s="313"/>
      <c r="C17" s="326"/>
      <c r="D17" s="304"/>
      <c r="E17" s="304"/>
      <c r="F17" s="304"/>
      <c r="G17" s="304"/>
      <c r="H17" s="304"/>
      <c r="M17" s="312"/>
      <c r="N17" s="313"/>
      <c r="O17" s="313"/>
    </row>
    <row r="18" spans="1:35" x14ac:dyDescent="0.2">
      <c r="A18" s="304"/>
      <c r="B18" s="312" t="s">
        <v>889</v>
      </c>
      <c r="C18" s="304"/>
      <c r="D18" s="304"/>
      <c r="E18" s="304"/>
      <c r="F18" s="304"/>
      <c r="G18" s="304"/>
      <c r="O18" s="312" t="s">
        <v>889</v>
      </c>
      <c r="W18" s="327" t="s">
        <v>890</v>
      </c>
      <c r="AE18" s="327" t="s">
        <v>890</v>
      </c>
    </row>
    <row r="19" spans="1:35" x14ac:dyDescent="0.2">
      <c r="A19" s="328"/>
      <c r="B19" s="521" t="s">
        <v>891</v>
      </c>
      <c r="C19" s="522"/>
      <c r="D19" s="522"/>
      <c r="E19" s="523"/>
      <c r="F19" s="304"/>
      <c r="G19" s="304"/>
      <c r="O19" s="521" t="s">
        <v>891</v>
      </c>
      <c r="P19" s="522"/>
      <c r="Q19" s="522"/>
      <c r="R19" s="523"/>
      <c r="W19" s="521" t="s">
        <v>892</v>
      </c>
      <c r="X19" s="522"/>
      <c r="Y19" s="522"/>
      <c r="Z19" s="523"/>
      <c r="AE19" s="521" t="s">
        <v>892</v>
      </c>
      <c r="AF19" s="522"/>
      <c r="AG19" s="522"/>
      <c r="AH19" s="523"/>
    </row>
    <row r="20" spans="1:35" ht="12.75" customHeight="1" x14ac:dyDescent="0.2">
      <c r="A20" s="329"/>
      <c r="B20" s="524" t="s">
        <v>893</v>
      </c>
      <c r="C20" s="525"/>
      <c r="D20" s="525"/>
      <c r="E20" s="526"/>
      <c r="H20" s="312" t="s">
        <v>377</v>
      </c>
      <c r="I20" s="312" t="s">
        <v>378</v>
      </c>
      <c r="L20" s="327" t="s">
        <v>377</v>
      </c>
      <c r="M20" s="327" t="s">
        <v>378</v>
      </c>
      <c r="N20" s="327"/>
      <c r="O20" s="524" t="s">
        <v>893</v>
      </c>
      <c r="P20" s="525"/>
      <c r="Q20" s="525"/>
      <c r="R20" s="526"/>
      <c r="W20" s="524" t="s">
        <v>893</v>
      </c>
      <c r="X20" s="525"/>
      <c r="Y20" s="525"/>
      <c r="Z20" s="526"/>
      <c r="AE20" s="524" t="s">
        <v>893</v>
      </c>
      <c r="AF20" s="525"/>
      <c r="AG20" s="525"/>
      <c r="AH20" s="526"/>
    </row>
    <row r="21" spans="1:35" ht="30.75" customHeight="1" x14ac:dyDescent="0.2">
      <c r="A21" s="330" t="s">
        <v>69</v>
      </c>
      <c r="B21" s="330" t="s">
        <v>894</v>
      </c>
      <c r="C21" s="330" t="s">
        <v>895</v>
      </c>
      <c r="D21" s="330" t="s">
        <v>896</v>
      </c>
      <c r="E21" s="331" t="s">
        <v>897</v>
      </c>
      <c r="F21" s="332" t="s">
        <v>898</v>
      </c>
      <c r="H21" s="327" t="str">
        <f>"Av weight "&amp;C11*1000&amp;" g"</f>
        <v>Av weight 37.6 g</v>
      </c>
      <c r="I21" s="332"/>
      <c r="L21" s="327" t="str">
        <f>"Av weight "&amp;Q11*1000&amp;" g"</f>
        <v>Av weight 375 g</v>
      </c>
      <c r="O21" s="330" t="s">
        <v>894</v>
      </c>
      <c r="P21" s="330" t="s">
        <v>895</v>
      </c>
      <c r="Q21" s="330" t="s">
        <v>896</v>
      </c>
      <c r="R21" s="330" t="s">
        <v>897</v>
      </c>
      <c r="W21" s="330" t="s">
        <v>894</v>
      </c>
      <c r="X21" s="330" t="s">
        <v>895</v>
      </c>
      <c r="Y21" s="330" t="s">
        <v>896</v>
      </c>
      <c r="Z21" s="331" t="s">
        <v>897</v>
      </c>
      <c r="AE21" s="330" t="s">
        <v>894</v>
      </c>
      <c r="AF21" s="330" t="s">
        <v>895</v>
      </c>
      <c r="AG21" s="330" t="s">
        <v>896</v>
      </c>
      <c r="AH21" s="331" t="s">
        <v>897</v>
      </c>
    </row>
    <row r="22" spans="1:35" x14ac:dyDescent="0.2">
      <c r="A22" s="333"/>
      <c r="B22" s="334"/>
      <c r="C22" s="334"/>
      <c r="D22" s="334"/>
      <c r="E22" s="334"/>
      <c r="H22" s="327" t="s">
        <v>899</v>
      </c>
      <c r="I22" s="335"/>
      <c r="L22" s="327" t="s">
        <v>899</v>
      </c>
      <c r="O22" s="334"/>
      <c r="P22" s="334"/>
      <c r="Q22" s="334"/>
      <c r="R22" s="334"/>
      <c r="S22" s="327" t="s">
        <v>900</v>
      </c>
    </row>
    <row r="23" spans="1:35" x14ac:dyDescent="0.2">
      <c r="A23" s="336">
        <v>2017</v>
      </c>
      <c r="B23" s="337">
        <v>1.7290000000000001</v>
      </c>
      <c r="C23" s="337">
        <v>0.221</v>
      </c>
      <c r="D23" s="337">
        <v>2.5070000000000001</v>
      </c>
      <c r="E23" s="337">
        <v>0.32100000000000001</v>
      </c>
      <c r="F23" s="342" t="s">
        <v>423</v>
      </c>
      <c r="G23" s="306"/>
      <c r="H23" s="335"/>
      <c r="I23" s="335"/>
      <c r="J23" s="306"/>
      <c r="K23" s="306"/>
      <c r="L23" s="306"/>
      <c r="M23" s="306"/>
      <c r="N23" s="306"/>
      <c r="O23" s="337">
        <v>1.7290000000000001</v>
      </c>
      <c r="P23" s="337">
        <v>0.221</v>
      </c>
      <c r="Q23" s="337">
        <v>2.5070000000000001</v>
      </c>
      <c r="R23" s="337">
        <v>0.32100000000000001</v>
      </c>
      <c r="S23" s="342" t="s">
        <v>423</v>
      </c>
      <c r="T23" s="306"/>
      <c r="U23" s="306"/>
      <c r="V23" s="306"/>
      <c r="W23" s="338">
        <v>1.7290000000000001</v>
      </c>
      <c r="X23" s="338">
        <v>0.221</v>
      </c>
      <c r="Y23" s="338">
        <v>2.5070000000000001</v>
      </c>
      <c r="Z23" s="338">
        <v>0.32100000000000001</v>
      </c>
      <c r="AA23" s="342" t="s">
        <v>423</v>
      </c>
      <c r="AB23" s="306"/>
      <c r="AC23" s="306"/>
      <c r="AD23" s="306"/>
      <c r="AE23" s="338">
        <v>1.7290000000000001</v>
      </c>
      <c r="AF23" s="338">
        <v>0.221</v>
      </c>
      <c r="AG23" s="338">
        <v>2.5070000000000001</v>
      </c>
      <c r="AH23" s="338">
        <v>0.32100000000000001</v>
      </c>
      <c r="AI23" s="342" t="s">
        <v>423</v>
      </c>
    </row>
    <row r="24" spans="1:35" x14ac:dyDescent="0.2">
      <c r="A24" s="333">
        <v>2018</v>
      </c>
      <c r="B24" s="339">
        <f>(X24+$C$3*W24)/($C$3+$C$10)</f>
        <v>1.7742463768115941</v>
      </c>
      <c r="C24" s="339">
        <f>B24*C10</f>
        <v>0.22710353623188406</v>
      </c>
      <c r="D24" s="339">
        <f>(Z24+$C$3*Y24)/($C$3+$C$10)</f>
        <v>2.5850434782608698</v>
      </c>
      <c r="E24" s="339">
        <f>D24*C10</f>
        <v>0.33088556521739132</v>
      </c>
      <c r="F24" s="340">
        <f>C24+$C$12*B24</f>
        <v>0.2938152</v>
      </c>
      <c r="G24" s="340">
        <f>E24+$C$12*D24</f>
        <v>0.4280832</v>
      </c>
      <c r="H24" s="335">
        <f>B24*$C$12+C24</f>
        <v>0.2938152</v>
      </c>
      <c r="I24" s="335">
        <f>D24*$C$12+E24</f>
        <v>0.4280832</v>
      </c>
      <c r="J24" s="306"/>
      <c r="K24" s="306"/>
      <c r="L24" s="340">
        <f>X24+$Q$12*W24</f>
        <v>0.89337499999999992</v>
      </c>
      <c r="M24" s="340">
        <f>Z24+$Q$12*Y24</f>
        <v>1.29925</v>
      </c>
      <c r="N24" s="340"/>
      <c r="O24" s="339">
        <f>(AF24+$Q$12*AE24)/($Q$12+$Q$10)</f>
        <v>1.0894817073170731</v>
      </c>
      <c r="P24" s="339">
        <f>O24*$Q$10</f>
        <v>0.48481935975609752</v>
      </c>
      <c r="Q24" s="339">
        <f>(AH24+$Q$12*AG24)/($Q$12+$Q$10)</f>
        <v>1.5844512195121949</v>
      </c>
      <c r="R24" s="339">
        <f>Q24*$Q$10</f>
        <v>0.70508079268292678</v>
      </c>
      <c r="S24" s="340">
        <f>P24+$Q$12*O24</f>
        <v>0.89337499999999992</v>
      </c>
      <c r="T24" s="340">
        <f>R24+$Q$12*Q24</f>
        <v>1.2992499999999998</v>
      </c>
      <c r="U24" s="306"/>
      <c r="V24" s="306"/>
      <c r="W24" s="341">
        <v>1.7769999999999999</v>
      </c>
      <c r="X24" s="341">
        <v>0.22700000000000001</v>
      </c>
      <c r="Y24" s="341">
        <v>2.5819999999999999</v>
      </c>
      <c r="Z24" s="341">
        <v>0.33100000000000002</v>
      </c>
      <c r="AA24" s="342" t="s">
        <v>423</v>
      </c>
      <c r="AB24" s="306"/>
      <c r="AC24" s="306"/>
      <c r="AD24" s="306"/>
      <c r="AE24" s="341">
        <v>1.7769999999999999</v>
      </c>
      <c r="AF24" s="341">
        <v>0.22700000000000001</v>
      </c>
      <c r="AG24" s="341">
        <v>2.5819999999999999</v>
      </c>
      <c r="AH24" s="341">
        <v>0.33100000000000002</v>
      </c>
      <c r="AI24" s="342" t="s">
        <v>423</v>
      </c>
    </row>
    <row r="25" spans="1:35" x14ac:dyDescent="0.2">
      <c r="A25" s="333">
        <v>2019</v>
      </c>
      <c r="B25" s="339">
        <f>ROUND(B24*(1+$C$5),3)</f>
        <v>1.8240000000000001</v>
      </c>
      <c r="C25" s="339">
        <f t="shared" ref="B25:C27" si="0">ROUND(C24*(1+$C$5),3)</f>
        <v>0.23300000000000001</v>
      </c>
      <c r="D25" s="339">
        <f t="shared" ref="D25:E27" si="1">ROUND(D24*(1+$C$4),3)</f>
        <v>2.6629999999999998</v>
      </c>
      <c r="E25" s="339">
        <f t="shared" si="1"/>
        <v>0.34100000000000003</v>
      </c>
      <c r="F25" s="335"/>
      <c r="G25" s="335"/>
      <c r="H25" s="343">
        <f>B25*$C$12+C25</f>
        <v>0.30158240000000003</v>
      </c>
      <c r="I25" s="343">
        <f>D25*$C$12+E25</f>
        <v>0.44112879999999999</v>
      </c>
      <c r="J25" s="342" t="s">
        <v>419</v>
      </c>
      <c r="K25" s="306"/>
      <c r="L25" s="340"/>
      <c r="M25" s="340"/>
      <c r="N25" s="340"/>
      <c r="O25" s="339">
        <f t="shared" ref="O25:P27" si="2">ROUND(O24*(1+$Q$5),3)</f>
        <v>1.1200000000000001</v>
      </c>
      <c r="P25" s="339">
        <f t="shared" si="2"/>
        <v>0.498</v>
      </c>
      <c r="Q25" s="339">
        <f t="shared" ref="Q25:R27" si="3">ROUND(Q24*(1+$Q$4),3)</f>
        <v>1.6319999999999999</v>
      </c>
      <c r="R25" s="339">
        <f t="shared" si="3"/>
        <v>0.72599999999999998</v>
      </c>
      <c r="S25" s="344">
        <f>P25+$Q$12*O25</f>
        <v>0.91800000000000004</v>
      </c>
      <c r="T25" s="344">
        <f>R25+$Q$12*Q25</f>
        <v>1.3380000000000001</v>
      </c>
      <c r="U25" s="342" t="s">
        <v>419</v>
      </c>
      <c r="V25" s="306"/>
      <c r="W25" s="345">
        <f>ROUND(W24*(1+$C$5),3)</f>
        <v>1.827</v>
      </c>
      <c r="X25" s="345">
        <f t="shared" ref="X25:X27" si="4">ROUND(X24*(1+$C$5),3)</f>
        <v>0.23300000000000001</v>
      </c>
      <c r="Y25" s="345">
        <f>ROUND(Y24*(1+$C$4),3)</f>
        <v>2.6589999999999998</v>
      </c>
      <c r="Z25" s="345">
        <f t="shared" ref="Z25:Z27" si="5">ROUND(Z24*(1+$C$4),3)</f>
        <v>0.34100000000000003</v>
      </c>
      <c r="AA25" s="306"/>
      <c r="AB25" s="306"/>
      <c r="AC25" s="306"/>
      <c r="AD25" s="306"/>
      <c r="AE25" s="345">
        <f t="shared" ref="AE25:AF27" si="6">ROUND(AE24*(1+$Q$5),3)</f>
        <v>1.827</v>
      </c>
      <c r="AF25" s="345">
        <f t="shared" si="6"/>
        <v>0.23300000000000001</v>
      </c>
      <c r="AG25" s="345">
        <f t="shared" ref="AG25:AH27" si="7">ROUND(AG24*(1+$Q$4),3)</f>
        <v>2.6589999999999998</v>
      </c>
      <c r="AH25" s="345">
        <f t="shared" si="7"/>
        <v>0.34100000000000003</v>
      </c>
      <c r="AI25" s="306"/>
    </row>
    <row r="26" spans="1:35" x14ac:dyDescent="0.2">
      <c r="A26" s="333">
        <v>2020</v>
      </c>
      <c r="B26" s="339">
        <f t="shared" si="0"/>
        <v>1.875</v>
      </c>
      <c r="C26" s="339">
        <f t="shared" si="0"/>
        <v>0.24</v>
      </c>
      <c r="D26" s="339">
        <f t="shared" si="1"/>
        <v>2.7429999999999999</v>
      </c>
      <c r="E26" s="339">
        <f t="shared" si="1"/>
        <v>0.35099999999999998</v>
      </c>
      <c r="F26" s="335"/>
      <c r="G26" s="335"/>
      <c r="H26" s="343">
        <f t="shared" ref="H26:H27" si="8">B26*$C$12+C26</f>
        <v>0.3105</v>
      </c>
      <c r="I26" s="343">
        <f t="shared" ref="I26:I27" si="9">D26*$C$12+E26</f>
        <v>0.45413680000000001</v>
      </c>
      <c r="J26" s="342" t="s">
        <v>419</v>
      </c>
      <c r="K26" s="306"/>
      <c r="L26" s="340"/>
      <c r="M26" s="340"/>
      <c r="N26" s="340"/>
      <c r="O26" s="339">
        <f t="shared" si="2"/>
        <v>1.151</v>
      </c>
      <c r="P26" s="339">
        <f t="shared" si="2"/>
        <v>0.51200000000000001</v>
      </c>
      <c r="Q26" s="339">
        <f t="shared" si="3"/>
        <v>1.681</v>
      </c>
      <c r="R26" s="339">
        <f t="shared" si="3"/>
        <v>0.748</v>
      </c>
      <c r="S26" s="344">
        <f t="shared" ref="S26:S27" si="10">P26+$Q$12*O26</f>
        <v>0.94362500000000005</v>
      </c>
      <c r="T26" s="344">
        <f t="shared" ref="T26:T27" si="11">R26+$Q$12*Q26</f>
        <v>1.3783750000000001</v>
      </c>
      <c r="U26" s="342" t="s">
        <v>419</v>
      </c>
      <c r="V26" s="306"/>
      <c r="W26" s="345">
        <f t="shared" ref="W26:W27" si="12">ROUND(W25*(1+$C$5),3)</f>
        <v>1.8779999999999999</v>
      </c>
      <c r="X26" s="345">
        <f t="shared" si="4"/>
        <v>0.24</v>
      </c>
      <c r="Y26" s="345">
        <f t="shared" ref="Y26:Y27" si="13">ROUND(Y25*(1+$C$4),3)</f>
        <v>2.7389999999999999</v>
      </c>
      <c r="Z26" s="345">
        <f t="shared" si="5"/>
        <v>0.35099999999999998</v>
      </c>
      <c r="AA26" s="306"/>
      <c r="AB26" s="306"/>
      <c r="AC26" s="306"/>
      <c r="AD26" s="306"/>
      <c r="AE26" s="345">
        <f t="shared" si="6"/>
        <v>1.8779999999999999</v>
      </c>
      <c r="AF26" s="345">
        <f t="shared" si="6"/>
        <v>0.24</v>
      </c>
      <c r="AG26" s="345">
        <f t="shared" si="7"/>
        <v>2.7389999999999999</v>
      </c>
      <c r="AH26" s="345">
        <f t="shared" si="7"/>
        <v>0.35099999999999998</v>
      </c>
      <c r="AI26" s="306"/>
    </row>
    <row r="27" spans="1:35" x14ac:dyDescent="0.2">
      <c r="A27" s="333">
        <v>2021</v>
      </c>
      <c r="B27" s="339">
        <f t="shared" si="0"/>
        <v>1.9279999999999999</v>
      </c>
      <c r="C27" s="339">
        <f t="shared" si="0"/>
        <v>0.247</v>
      </c>
      <c r="D27" s="339">
        <f t="shared" si="1"/>
        <v>2.8250000000000002</v>
      </c>
      <c r="E27" s="339">
        <f t="shared" si="1"/>
        <v>0.36199999999999999</v>
      </c>
      <c r="F27" s="335"/>
      <c r="G27" s="335"/>
      <c r="H27" s="343">
        <f t="shared" si="8"/>
        <v>0.31949280000000002</v>
      </c>
      <c r="I27" s="343">
        <f t="shared" si="9"/>
        <v>0.46821999999999997</v>
      </c>
      <c r="J27" s="342" t="s">
        <v>419</v>
      </c>
      <c r="K27" s="306"/>
      <c r="L27" s="340"/>
      <c r="M27" s="340"/>
      <c r="N27" s="340"/>
      <c r="O27" s="339">
        <f t="shared" si="2"/>
        <v>1.1830000000000001</v>
      </c>
      <c r="P27" s="339">
        <f t="shared" si="2"/>
        <v>0.52600000000000002</v>
      </c>
      <c r="Q27" s="339">
        <f t="shared" si="3"/>
        <v>1.7310000000000001</v>
      </c>
      <c r="R27" s="339">
        <f t="shared" si="3"/>
        <v>0.77</v>
      </c>
      <c r="S27" s="344">
        <f t="shared" si="10"/>
        <v>0.96962500000000007</v>
      </c>
      <c r="T27" s="344">
        <f t="shared" si="11"/>
        <v>1.4191250000000002</v>
      </c>
      <c r="U27" s="342" t="s">
        <v>419</v>
      </c>
      <c r="V27" s="306"/>
      <c r="W27" s="345">
        <f t="shared" si="12"/>
        <v>1.931</v>
      </c>
      <c r="X27" s="345">
        <f t="shared" si="4"/>
        <v>0.247</v>
      </c>
      <c r="Y27" s="345">
        <f t="shared" si="13"/>
        <v>2.8210000000000002</v>
      </c>
      <c r="Z27" s="345">
        <f t="shared" si="5"/>
        <v>0.36199999999999999</v>
      </c>
      <c r="AA27" s="306"/>
      <c r="AB27" s="306"/>
      <c r="AC27" s="306"/>
      <c r="AD27" s="306"/>
      <c r="AE27" s="345">
        <f t="shared" si="6"/>
        <v>1.931</v>
      </c>
      <c r="AF27" s="345">
        <f t="shared" si="6"/>
        <v>0.247</v>
      </c>
      <c r="AG27" s="345">
        <f t="shared" si="7"/>
        <v>2.8210000000000002</v>
      </c>
      <c r="AH27" s="345">
        <f t="shared" si="7"/>
        <v>0.36199999999999999</v>
      </c>
      <c r="AI27" s="306"/>
    </row>
    <row r="28" spans="1:35" x14ac:dyDescent="0.2">
      <c r="A28" s="304"/>
      <c r="B28" s="304"/>
      <c r="C28" s="304"/>
      <c r="D28" s="304"/>
      <c r="E28" s="304"/>
      <c r="F28" s="346"/>
      <c r="G28" s="346"/>
      <c r="H28" s="347"/>
    </row>
    <row r="29" spans="1:35" x14ac:dyDescent="0.2">
      <c r="A29" s="304"/>
      <c r="B29" s="304"/>
      <c r="C29" s="304"/>
      <c r="D29" s="304"/>
      <c r="E29" s="304"/>
      <c r="F29" s="346"/>
      <c r="G29" s="346"/>
      <c r="H29" s="347"/>
      <c r="V29" s="348">
        <v>9.1899999999999996E-2</v>
      </c>
      <c r="W29" s="348"/>
      <c r="X29" s="348">
        <f>X24+V29*W24</f>
        <v>0.39030629999999999</v>
      </c>
      <c r="Y29" s="348"/>
      <c r="Z29" s="348">
        <f>Z24+V29*Y24</f>
        <v>0.56828579999999995</v>
      </c>
      <c r="AD29" s="348">
        <v>9.1899999999999996E-2</v>
      </c>
      <c r="AE29" s="348"/>
      <c r="AF29" s="348">
        <f>AF24+AD29*AE24</f>
        <v>0.39030629999999999</v>
      </c>
      <c r="AG29" s="348"/>
      <c r="AH29" s="348">
        <f>AH24+AD29*AG24</f>
        <v>0.56828579999999995</v>
      </c>
    </row>
    <row r="30" spans="1:35" x14ac:dyDescent="0.2">
      <c r="A30" s="328"/>
      <c r="B30" s="527" t="s">
        <v>901</v>
      </c>
      <c r="C30" s="528"/>
      <c r="D30" s="528"/>
      <c r="E30" s="529"/>
      <c r="F30" s="346"/>
      <c r="G30" s="346"/>
      <c r="H30" s="347"/>
      <c r="O30" s="527" t="s">
        <v>901</v>
      </c>
      <c r="P30" s="528"/>
      <c r="Q30" s="528"/>
      <c r="R30" s="529"/>
      <c r="W30" s="527" t="s">
        <v>902</v>
      </c>
      <c r="X30" s="528"/>
      <c r="Y30" s="528"/>
      <c r="Z30" s="529"/>
      <c r="AE30" s="527" t="s">
        <v>902</v>
      </c>
      <c r="AF30" s="528"/>
      <c r="AG30" s="528"/>
      <c r="AH30" s="529"/>
    </row>
    <row r="31" spans="1:35" ht="12.75" customHeight="1" x14ac:dyDescent="0.2">
      <c r="A31" s="329"/>
      <c r="B31" s="524" t="s">
        <v>893</v>
      </c>
      <c r="C31" s="525"/>
      <c r="D31" s="525"/>
      <c r="E31" s="526"/>
      <c r="F31" s="346"/>
      <c r="G31" s="346"/>
      <c r="H31" s="347"/>
      <c r="O31" s="524" t="s">
        <v>893</v>
      </c>
      <c r="P31" s="525"/>
      <c r="Q31" s="525"/>
      <c r="R31" s="526"/>
      <c r="W31" s="524" t="s">
        <v>893</v>
      </c>
      <c r="X31" s="525"/>
      <c r="Y31" s="525"/>
      <c r="Z31" s="526"/>
      <c r="AE31" s="524" t="s">
        <v>893</v>
      </c>
      <c r="AF31" s="525"/>
      <c r="AG31" s="525"/>
      <c r="AH31" s="526"/>
    </row>
    <row r="32" spans="1:35" ht="24" x14ac:dyDescent="0.2">
      <c r="A32" s="330" t="s">
        <v>69</v>
      </c>
      <c r="B32" s="330" t="s">
        <v>894</v>
      </c>
      <c r="C32" s="330" t="s">
        <v>895</v>
      </c>
      <c r="D32" s="330" t="s">
        <v>896</v>
      </c>
      <c r="E32" s="330" t="s">
        <v>897</v>
      </c>
      <c r="F32" s="332"/>
      <c r="G32" s="332"/>
      <c r="H32" s="347"/>
      <c r="O32" s="330" t="s">
        <v>894</v>
      </c>
      <c r="P32" s="330" t="s">
        <v>895</v>
      </c>
      <c r="Q32" s="330" t="s">
        <v>896</v>
      </c>
      <c r="R32" s="330" t="s">
        <v>897</v>
      </c>
      <c r="W32" s="330" t="s">
        <v>894</v>
      </c>
      <c r="X32" s="330" t="s">
        <v>895</v>
      </c>
      <c r="Y32" s="330" t="s">
        <v>896</v>
      </c>
      <c r="Z32" s="331" t="s">
        <v>897</v>
      </c>
      <c r="AE32" s="330" t="s">
        <v>894</v>
      </c>
      <c r="AF32" s="330" t="s">
        <v>895</v>
      </c>
      <c r="AG32" s="330" t="s">
        <v>896</v>
      </c>
      <c r="AH32" s="331" t="s">
        <v>897</v>
      </c>
    </row>
    <row r="33" spans="1:35" x14ac:dyDescent="0.2">
      <c r="A33" s="336">
        <v>2017</v>
      </c>
      <c r="B33" s="337">
        <v>1.7290000000000001</v>
      </c>
      <c r="C33" s="337">
        <v>0.221</v>
      </c>
      <c r="D33" s="337">
        <v>1.954</v>
      </c>
      <c r="E33" s="337">
        <v>0.249</v>
      </c>
      <c r="F33" s="342" t="s">
        <v>423</v>
      </c>
      <c r="G33" s="306"/>
      <c r="H33" s="335"/>
      <c r="I33" s="335"/>
      <c r="J33" s="306"/>
      <c r="K33" s="306"/>
      <c r="L33" s="306"/>
      <c r="M33" s="306"/>
      <c r="N33" s="306"/>
      <c r="O33" s="337">
        <v>1.7290000000000001</v>
      </c>
      <c r="P33" s="337">
        <v>0.221</v>
      </c>
      <c r="Q33" s="337">
        <v>1.954</v>
      </c>
      <c r="R33" s="337">
        <v>0.249</v>
      </c>
      <c r="S33" s="342" t="s">
        <v>423</v>
      </c>
      <c r="T33" s="306"/>
      <c r="U33" s="306"/>
      <c r="V33" s="306"/>
      <c r="W33" s="338">
        <v>1.7290000000000001</v>
      </c>
      <c r="X33" s="338">
        <v>0.221</v>
      </c>
      <c r="Y33" s="338">
        <v>1.954</v>
      </c>
      <c r="Z33" s="338">
        <v>0.249</v>
      </c>
      <c r="AA33" s="342" t="s">
        <v>423</v>
      </c>
      <c r="AB33" s="306"/>
      <c r="AC33" s="306"/>
      <c r="AD33" s="306"/>
      <c r="AE33" s="338">
        <v>1.7290000000000001</v>
      </c>
      <c r="AF33" s="338">
        <v>0.221</v>
      </c>
      <c r="AG33" s="338">
        <v>1.954</v>
      </c>
      <c r="AH33" s="338">
        <v>0.249</v>
      </c>
      <c r="AI33" s="342" t="s">
        <v>423</v>
      </c>
    </row>
    <row r="34" spans="1:35" x14ac:dyDescent="0.2">
      <c r="A34" s="333">
        <v>2018</v>
      </c>
      <c r="B34" s="339">
        <f>(X34+$C$3*W34)/($C$3+$C$10)</f>
        <v>1.7742463768115941</v>
      </c>
      <c r="C34" s="339">
        <f>B34*C10</f>
        <v>0.22710353623188406</v>
      </c>
      <c r="D34" s="339">
        <f>(Z34+$C$3*Y34)/($C$3+$C$10)</f>
        <v>2.0644299516908213</v>
      </c>
      <c r="E34" s="339">
        <f>D34*C10</f>
        <v>0.26424703381642511</v>
      </c>
      <c r="F34" s="340">
        <f>C34+$C$12*B34</f>
        <v>0.2938152</v>
      </c>
      <c r="G34" s="340">
        <f>E34+$C$12*D34</f>
        <v>0.3418696</v>
      </c>
      <c r="H34" s="335">
        <f>B34*$C$12+C34</f>
        <v>0.2938152</v>
      </c>
      <c r="I34" s="335">
        <f>D34*$C$12+E34</f>
        <v>0.3418696</v>
      </c>
      <c r="J34" s="306"/>
      <c r="K34" s="306"/>
      <c r="L34" s="340">
        <f>X34+$Q$12*W34</f>
        <v>0.89337499999999992</v>
      </c>
      <c r="M34" s="340">
        <f>Z34+$Q$12*Y34</f>
        <v>1.0406250000000001</v>
      </c>
      <c r="N34" s="340"/>
      <c r="O34" s="334">
        <f>(AF34+$Q$12*AE34)/($Q$12+$Q$10)</f>
        <v>1.0894817073170731</v>
      </c>
      <c r="P34" s="334">
        <f>O34*$Q$10</f>
        <v>0.48481935975609752</v>
      </c>
      <c r="Q34" s="334">
        <f>IF(OR($Q$13=2,$Q$13=3),(AH34+$Q$12*AG34)/($Q$12+$Q$10),Q24)</f>
        <v>1.3124999999999998</v>
      </c>
      <c r="R34" s="334">
        <f>Q34*$Q$10</f>
        <v>0.58406249999999993</v>
      </c>
      <c r="S34" s="340">
        <f>P34+$Q$12*O34</f>
        <v>0.89337499999999992</v>
      </c>
      <c r="T34" s="340">
        <f>R34+$Q$12*Q34</f>
        <v>1.0762499999999999</v>
      </c>
      <c r="U34" s="306"/>
      <c r="V34" s="306"/>
      <c r="W34" s="341">
        <v>1.7769999999999999</v>
      </c>
      <c r="X34" s="341">
        <v>0.22700000000000001</v>
      </c>
      <c r="Y34" s="341">
        <v>2.0710000000000002</v>
      </c>
      <c r="Z34" s="341">
        <v>0.26400000000000001</v>
      </c>
      <c r="AA34" s="342" t="s">
        <v>423</v>
      </c>
      <c r="AB34" s="306"/>
      <c r="AC34" s="306"/>
      <c r="AD34" s="306"/>
      <c r="AE34" s="341">
        <v>1.7769999999999999</v>
      </c>
      <c r="AF34" s="341">
        <v>0.22700000000000001</v>
      </c>
      <c r="AG34" s="341">
        <v>2.1419999999999999</v>
      </c>
      <c r="AH34" s="341">
        <v>0.27300000000000002</v>
      </c>
      <c r="AI34" s="342" t="s">
        <v>423</v>
      </c>
    </row>
    <row r="35" spans="1:35" x14ac:dyDescent="0.2">
      <c r="A35" s="333">
        <v>2019</v>
      </c>
      <c r="B35" s="339">
        <f t="shared" ref="B35:C37" si="14">ROUND(B34*(1+$C$7),3)</f>
        <v>1.8240000000000001</v>
      </c>
      <c r="C35" s="339">
        <f t="shared" si="14"/>
        <v>0.23300000000000001</v>
      </c>
      <c r="D35" s="339">
        <f t="shared" ref="D35:E37" si="15">ROUND(D34*(1+$C$6),3)</f>
        <v>2.1880000000000002</v>
      </c>
      <c r="E35" s="339">
        <f t="shared" si="15"/>
        <v>0.28000000000000003</v>
      </c>
      <c r="F35" s="335"/>
      <c r="G35" s="335"/>
      <c r="H35" s="343">
        <f>B35*$C$12+C35</f>
        <v>0.30158240000000003</v>
      </c>
      <c r="I35" s="343">
        <f>D35*$C$12+E35</f>
        <v>0.36226880000000006</v>
      </c>
      <c r="J35" s="342" t="s">
        <v>419</v>
      </c>
      <c r="K35" s="306"/>
      <c r="L35" s="340"/>
      <c r="M35" s="340"/>
      <c r="N35" s="340"/>
      <c r="O35" s="339">
        <f t="shared" ref="O35:P37" si="16">ROUND(O34*(1+$Q$7),3)</f>
        <v>1.1200000000000001</v>
      </c>
      <c r="P35" s="339">
        <f t="shared" si="16"/>
        <v>0.498</v>
      </c>
      <c r="Q35" s="339">
        <f t="shared" ref="Q35:R36" si="17">IF(OR($Q$13=2,$Q$13=3),ROUND(Q34*(1+$Q$6),3),Q25)</f>
        <v>1.4390000000000001</v>
      </c>
      <c r="R35" s="339">
        <f t="shared" si="17"/>
        <v>0.64</v>
      </c>
      <c r="S35" s="344">
        <f>P35+$Q$12*O35</f>
        <v>0.91800000000000004</v>
      </c>
      <c r="T35" s="344">
        <f>R35+$Q$12*Q35</f>
        <v>1.1796250000000001</v>
      </c>
      <c r="U35" s="342" t="s">
        <v>419</v>
      </c>
      <c r="V35" s="306"/>
      <c r="W35" s="345">
        <f>ROUND(W34*(1+$C$7),3)</f>
        <v>1.827</v>
      </c>
      <c r="X35" s="345">
        <f t="shared" ref="X35:X37" si="18">ROUND(X34*(1+$C$7),3)</f>
        <v>0.23300000000000001</v>
      </c>
      <c r="Y35" s="345">
        <f>ROUND(Y34*(1+$C$6),3)</f>
        <v>2.1949999999999998</v>
      </c>
      <c r="Z35" s="345">
        <f>ROUND(Z34*(1+$C$6),3)</f>
        <v>0.28000000000000003</v>
      </c>
      <c r="AA35" s="306"/>
      <c r="AB35" s="306"/>
      <c r="AC35" s="306"/>
      <c r="AD35" s="306"/>
      <c r="AE35" s="345">
        <f t="shared" ref="AE35:AF37" si="19">ROUND(AE34*(1+$Q$7),3)</f>
        <v>1.827</v>
      </c>
      <c r="AF35" s="345">
        <f t="shared" si="19"/>
        <v>0.23300000000000001</v>
      </c>
      <c r="AG35" s="345">
        <f>ROUND(AG34*(1+$Q$6),3)</f>
        <v>2.3479999999999999</v>
      </c>
      <c r="AH35" s="345">
        <f>ROUND(AH34*(1+$Q$6),3)</f>
        <v>0.29899999999999999</v>
      </c>
      <c r="AI35" s="306"/>
    </row>
    <row r="36" spans="1:35" x14ac:dyDescent="0.2">
      <c r="A36" s="333">
        <v>2020</v>
      </c>
      <c r="B36" s="339">
        <f t="shared" si="14"/>
        <v>1.875</v>
      </c>
      <c r="C36" s="339">
        <f t="shared" si="14"/>
        <v>0.24</v>
      </c>
      <c r="D36" s="339">
        <f t="shared" si="15"/>
        <v>2.319</v>
      </c>
      <c r="E36" s="339">
        <f t="shared" si="15"/>
        <v>0.29699999999999999</v>
      </c>
      <c r="F36" s="335"/>
      <c r="G36" s="335"/>
      <c r="H36" s="343">
        <f t="shared" ref="H36:H37" si="20">B36*$C$12+C36</f>
        <v>0.3105</v>
      </c>
      <c r="I36" s="343">
        <f t="shared" ref="I36:I37" si="21">D36*$C$12+E36</f>
        <v>0.38419439999999999</v>
      </c>
      <c r="J36" s="342" t="s">
        <v>419</v>
      </c>
      <c r="K36" s="306"/>
      <c r="L36" s="340"/>
      <c r="M36" s="340"/>
      <c r="N36" s="340"/>
      <c r="O36" s="339">
        <f t="shared" si="16"/>
        <v>1.151</v>
      </c>
      <c r="P36" s="339">
        <f t="shared" si="16"/>
        <v>0.51200000000000001</v>
      </c>
      <c r="Q36" s="339">
        <f t="shared" si="17"/>
        <v>1.577</v>
      </c>
      <c r="R36" s="339">
        <f t="shared" si="17"/>
        <v>0.70099999999999996</v>
      </c>
      <c r="S36" s="344">
        <f t="shared" ref="S36:S37" si="22">P36+$Q$12*O36</f>
        <v>0.94362500000000005</v>
      </c>
      <c r="T36" s="344">
        <f t="shared" ref="T36:T37" si="23">R36+$Q$12*Q36</f>
        <v>1.2923749999999998</v>
      </c>
      <c r="U36" s="342" t="s">
        <v>419</v>
      </c>
      <c r="V36" s="306"/>
      <c r="W36" s="345">
        <f t="shared" ref="W36:W37" si="24">ROUND(W35*(1+$C$7),3)</f>
        <v>1.8779999999999999</v>
      </c>
      <c r="X36" s="345">
        <f t="shared" si="18"/>
        <v>0.24</v>
      </c>
      <c r="Y36" s="345">
        <f t="shared" ref="Y36:Z37" si="25">ROUND(Y35*(1+$C$6),3)</f>
        <v>2.327</v>
      </c>
      <c r="Z36" s="345">
        <f t="shared" si="25"/>
        <v>0.29699999999999999</v>
      </c>
      <c r="AA36" s="306"/>
      <c r="AB36" s="306"/>
      <c r="AC36" s="306"/>
      <c r="AD36" s="306"/>
      <c r="AE36" s="345">
        <f t="shared" si="19"/>
        <v>1.8779999999999999</v>
      </c>
      <c r="AF36" s="345">
        <f t="shared" si="19"/>
        <v>0.24</v>
      </c>
      <c r="AG36" s="345">
        <f t="shared" ref="AG36:AH37" si="26">ROUND(AG35*(1+$Q$6),3)</f>
        <v>2.573</v>
      </c>
      <c r="AH36" s="345">
        <f t="shared" si="26"/>
        <v>0.32800000000000001</v>
      </c>
      <c r="AI36" s="306"/>
    </row>
    <row r="37" spans="1:35" x14ac:dyDescent="0.2">
      <c r="A37" s="333">
        <v>2021</v>
      </c>
      <c r="B37" s="339">
        <f t="shared" si="14"/>
        <v>1.9279999999999999</v>
      </c>
      <c r="C37" s="339">
        <f t="shared" si="14"/>
        <v>0.247</v>
      </c>
      <c r="D37" s="339">
        <f t="shared" si="15"/>
        <v>2.4580000000000002</v>
      </c>
      <c r="E37" s="339">
        <f t="shared" si="15"/>
        <v>0.315</v>
      </c>
      <c r="F37" s="335"/>
      <c r="G37" s="335"/>
      <c r="H37" s="343">
        <f t="shared" si="20"/>
        <v>0.31949280000000002</v>
      </c>
      <c r="I37" s="343">
        <f t="shared" si="21"/>
        <v>0.40742080000000003</v>
      </c>
      <c r="J37" s="342" t="s">
        <v>419</v>
      </c>
      <c r="K37" s="306"/>
      <c r="L37" s="340"/>
      <c r="M37" s="340"/>
      <c r="N37" s="340"/>
      <c r="O37" s="339">
        <f t="shared" si="16"/>
        <v>1.1830000000000001</v>
      </c>
      <c r="P37" s="339">
        <f t="shared" si="16"/>
        <v>0.52600000000000002</v>
      </c>
      <c r="Q37" s="339">
        <f>IF(OR($Q$13=2,$Q$13=3),ROUND(Q36*(1+$Q$6),3),Q27)+0.003</f>
        <v>1.7309999999999999</v>
      </c>
      <c r="R37" s="339">
        <f>IF(OR($Q$13=2,$Q$13=3),ROUND(R36*(1+$Q$6),3),R27)+0.002</f>
        <v>0.77</v>
      </c>
      <c r="S37" s="344">
        <f t="shared" si="22"/>
        <v>0.96962500000000007</v>
      </c>
      <c r="T37" s="344">
        <f t="shared" si="23"/>
        <v>1.419125</v>
      </c>
      <c r="U37" s="342" t="s">
        <v>419</v>
      </c>
      <c r="V37" s="306"/>
      <c r="W37" s="345">
        <f t="shared" si="24"/>
        <v>1.931</v>
      </c>
      <c r="X37" s="345">
        <f t="shared" si="18"/>
        <v>0.247</v>
      </c>
      <c r="Y37" s="345">
        <f t="shared" si="25"/>
        <v>2.4670000000000001</v>
      </c>
      <c r="Z37" s="345">
        <f t="shared" si="25"/>
        <v>0.315</v>
      </c>
      <c r="AA37" s="306"/>
      <c r="AB37" s="306"/>
      <c r="AC37" s="306"/>
      <c r="AD37" s="306"/>
      <c r="AE37" s="345">
        <f t="shared" si="19"/>
        <v>1.931</v>
      </c>
      <c r="AF37" s="345">
        <f t="shared" si="19"/>
        <v>0.247</v>
      </c>
      <c r="AG37" s="345">
        <f t="shared" si="26"/>
        <v>2.82</v>
      </c>
      <c r="AH37" s="345">
        <f t="shared" si="26"/>
        <v>0.35899999999999999</v>
      </c>
      <c r="AI37" s="306"/>
    </row>
    <row r="38" spans="1:35" x14ac:dyDescent="0.2">
      <c r="A38" s="304"/>
      <c r="B38" s="304"/>
      <c r="C38" s="304"/>
      <c r="D38" s="304"/>
      <c r="E38" s="304"/>
      <c r="F38" s="346"/>
      <c r="G38" s="346"/>
      <c r="H38" s="347"/>
    </row>
    <row r="39" spans="1:35" x14ac:dyDescent="0.2">
      <c r="A39" s="304"/>
      <c r="B39" s="304"/>
      <c r="C39" s="304"/>
      <c r="D39" s="304"/>
      <c r="E39" s="304"/>
      <c r="F39" s="346"/>
      <c r="G39" s="346"/>
      <c r="H39" s="347"/>
      <c r="V39" s="348">
        <v>9.1899999999999996E-2</v>
      </c>
      <c r="W39" s="348"/>
      <c r="X39" s="348">
        <f>X34+V39*W34</f>
        <v>0.39030629999999999</v>
      </c>
      <c r="Y39" s="348"/>
      <c r="Z39" s="348">
        <f>Z34+V39*Y34</f>
        <v>0.45432490000000003</v>
      </c>
      <c r="AD39" s="348">
        <v>9.1899999999999996E-2</v>
      </c>
      <c r="AE39" s="348"/>
      <c r="AF39" s="348">
        <f>AF34+AD39*AE34</f>
        <v>0.39030629999999999</v>
      </c>
      <c r="AG39" s="348"/>
      <c r="AH39" s="348">
        <f>AH34+AD39*AG34</f>
        <v>0.46984979999999998</v>
      </c>
    </row>
    <row r="40" spans="1:35" x14ac:dyDescent="0.2">
      <c r="A40" s="328"/>
      <c r="B40" s="527" t="s">
        <v>903</v>
      </c>
      <c r="C40" s="528"/>
      <c r="D40" s="528"/>
      <c r="E40" s="529"/>
      <c r="F40" s="346"/>
      <c r="G40" s="346"/>
      <c r="H40" s="347"/>
      <c r="O40" s="527" t="s">
        <v>903</v>
      </c>
      <c r="P40" s="528"/>
      <c r="Q40" s="528"/>
      <c r="R40" s="529"/>
      <c r="W40" s="527">
        <v>3</v>
      </c>
      <c r="X40" s="528"/>
      <c r="Y40" s="528"/>
      <c r="Z40" s="529"/>
      <c r="AE40" s="527">
        <v>3</v>
      </c>
      <c r="AF40" s="528"/>
      <c r="AG40" s="528"/>
      <c r="AH40" s="529"/>
    </row>
    <row r="41" spans="1:35" ht="12.75" customHeight="1" x14ac:dyDescent="0.2">
      <c r="A41" s="329"/>
      <c r="B41" s="524" t="s">
        <v>893</v>
      </c>
      <c r="C41" s="525"/>
      <c r="D41" s="525"/>
      <c r="E41" s="526"/>
      <c r="F41" s="346"/>
      <c r="G41" s="346"/>
      <c r="H41" s="347"/>
      <c r="O41" s="524" t="s">
        <v>893</v>
      </c>
      <c r="P41" s="525"/>
      <c r="Q41" s="525"/>
      <c r="R41" s="526"/>
      <c r="W41" s="524" t="s">
        <v>893</v>
      </c>
      <c r="X41" s="525"/>
      <c r="Y41" s="525"/>
      <c r="Z41" s="526"/>
      <c r="AE41" s="524" t="s">
        <v>893</v>
      </c>
      <c r="AF41" s="525"/>
      <c r="AG41" s="525"/>
      <c r="AH41" s="526"/>
    </row>
    <row r="42" spans="1:35" ht="24" x14ac:dyDescent="0.2">
      <c r="A42" s="330" t="s">
        <v>69</v>
      </c>
      <c r="B42" s="330" t="s">
        <v>894</v>
      </c>
      <c r="C42" s="330" t="s">
        <v>895</v>
      </c>
      <c r="D42" s="330" t="s">
        <v>896</v>
      </c>
      <c r="E42" s="330" t="s">
        <v>897</v>
      </c>
      <c r="F42" s="332"/>
      <c r="G42" s="332"/>
      <c r="H42" s="347"/>
      <c r="O42" s="330" t="s">
        <v>894</v>
      </c>
      <c r="P42" s="330" t="s">
        <v>895</v>
      </c>
      <c r="Q42" s="330" t="s">
        <v>896</v>
      </c>
      <c r="R42" s="330" t="s">
        <v>897</v>
      </c>
      <c r="W42" s="330" t="s">
        <v>894</v>
      </c>
      <c r="X42" s="330" t="s">
        <v>895</v>
      </c>
      <c r="Y42" s="330" t="s">
        <v>896</v>
      </c>
      <c r="Z42" s="331" t="s">
        <v>897</v>
      </c>
      <c r="AE42" s="330" t="s">
        <v>894</v>
      </c>
      <c r="AF42" s="330" t="s">
        <v>895</v>
      </c>
      <c r="AG42" s="330" t="s">
        <v>896</v>
      </c>
      <c r="AH42" s="331" t="s">
        <v>897</v>
      </c>
    </row>
    <row r="43" spans="1:35" x14ac:dyDescent="0.2">
      <c r="A43" s="336">
        <v>2017</v>
      </c>
      <c r="B43" s="337">
        <f>B33</f>
        <v>1.7290000000000001</v>
      </c>
      <c r="C43" s="337">
        <f>C33</f>
        <v>0.221</v>
      </c>
      <c r="D43" s="337">
        <f>B43</f>
        <v>1.7290000000000001</v>
      </c>
      <c r="E43" s="337">
        <f>C43</f>
        <v>0.221</v>
      </c>
      <c r="F43" s="306"/>
      <c r="G43" s="306"/>
      <c r="H43" s="335"/>
      <c r="I43" s="335"/>
      <c r="J43" s="306"/>
      <c r="K43" s="306"/>
      <c r="L43" s="306"/>
      <c r="M43" s="306"/>
      <c r="N43" s="306"/>
      <c r="O43" s="337">
        <f>B43</f>
        <v>1.7290000000000001</v>
      </c>
      <c r="P43" s="337">
        <f>C43</f>
        <v>0.221</v>
      </c>
      <c r="Q43" s="337">
        <f>D43</f>
        <v>1.7290000000000001</v>
      </c>
      <c r="R43" s="337">
        <f>E43</f>
        <v>0.221</v>
      </c>
      <c r="S43" s="306"/>
      <c r="T43" s="306"/>
      <c r="U43" s="306"/>
      <c r="V43" s="306"/>
      <c r="W43" s="349">
        <f>B43</f>
        <v>1.7290000000000001</v>
      </c>
      <c r="X43" s="349">
        <f t="shared" ref="X43:Z43" si="27">C43</f>
        <v>0.221</v>
      </c>
      <c r="Y43" s="349">
        <f t="shared" si="27"/>
        <v>1.7290000000000001</v>
      </c>
      <c r="Z43" s="349">
        <f t="shared" si="27"/>
        <v>0.221</v>
      </c>
      <c r="AA43" s="306"/>
      <c r="AB43" s="306"/>
      <c r="AC43" s="306"/>
      <c r="AD43" s="306"/>
      <c r="AE43" s="349">
        <f>B43</f>
        <v>1.7290000000000001</v>
      </c>
      <c r="AF43" s="349">
        <f>C43</f>
        <v>0.221</v>
      </c>
      <c r="AG43" s="349">
        <f>D43</f>
        <v>1.7290000000000001</v>
      </c>
      <c r="AH43" s="349">
        <f>E43</f>
        <v>0.221</v>
      </c>
      <c r="AI43" s="306"/>
    </row>
    <row r="44" spans="1:35" x14ac:dyDescent="0.2">
      <c r="A44" s="333">
        <v>2018</v>
      </c>
      <c r="B44" s="339">
        <f>(X44+$C$3*W44)/($C$3+$C$10)</f>
        <v>1.7742463768115941</v>
      </c>
      <c r="C44" s="339">
        <f>B44*C10</f>
        <v>0.22710353623188406</v>
      </c>
      <c r="D44" s="339">
        <f>(Z43*(1+$C$8)+$C$3*(Y43*(1+$C$8)))/($C$3+$C$10)</f>
        <v>1.830742898550725</v>
      </c>
      <c r="E44" s="339">
        <f>D44*C10</f>
        <v>0.23433509101449282</v>
      </c>
      <c r="F44" s="340">
        <f>C44+$C$12*B44</f>
        <v>0.2938152</v>
      </c>
      <c r="G44" s="340">
        <f>E44+$C$12*D44</f>
        <v>0.30317102400000007</v>
      </c>
      <c r="H44" s="335">
        <f>B44*$C$12+C44</f>
        <v>0.2938152</v>
      </c>
      <c r="I44" s="335">
        <f>D44*$C$12+E44</f>
        <v>0.30317102400000007</v>
      </c>
      <c r="J44" s="306"/>
      <c r="K44" s="306"/>
      <c r="L44" s="340">
        <f>X44+$Q$12*W44</f>
        <v>0.89337499999999992</v>
      </c>
      <c r="M44" s="340">
        <f>Z44+$Q$12*Y44</f>
        <v>0.92137499999999994</v>
      </c>
      <c r="N44" s="340"/>
      <c r="O44" s="334">
        <f>(AF44+$Q$12*AE44)/($Q$12+$Q$10)</f>
        <v>1.0894817073170731</v>
      </c>
      <c r="P44" s="334">
        <f>O44*$Q$10</f>
        <v>0.48481935975609752</v>
      </c>
      <c r="Q44" s="334">
        <f>IF($Q$13=3,(Z43*(1+$Q$8)+$Q$12*(Y43*(1+$Q$8)))/($Q$12+$Q$10),IF($Q$13=2,Q34,Q24))</f>
        <v>1.1980411585365853</v>
      </c>
      <c r="R44" s="334">
        <f>Q44*$Q$10</f>
        <v>0.53312831554878048</v>
      </c>
      <c r="S44" s="340">
        <f>P44+$Q$12*O44</f>
        <v>0.89337499999999992</v>
      </c>
      <c r="T44" s="340">
        <f>R44+$Q$12*Q44</f>
        <v>0.98239374999999995</v>
      </c>
      <c r="U44" s="306"/>
      <c r="V44" s="306"/>
      <c r="W44" s="341">
        <v>1.7769999999999999</v>
      </c>
      <c r="X44" s="341">
        <v>0.22700000000000001</v>
      </c>
      <c r="Y44" s="345">
        <v>1.833</v>
      </c>
      <c r="Z44" s="345">
        <v>0.23400000000000001</v>
      </c>
      <c r="AA44" s="342" t="s">
        <v>423</v>
      </c>
      <c r="AB44" s="306"/>
      <c r="AC44" s="306"/>
      <c r="AD44" s="306"/>
      <c r="AE44" s="341">
        <v>1.7769999999999999</v>
      </c>
      <c r="AF44" s="341">
        <v>0.22700000000000001</v>
      </c>
      <c r="AG44" s="341">
        <v>1.954</v>
      </c>
      <c r="AH44" s="341">
        <v>0.25</v>
      </c>
      <c r="AI44" s="342" t="s">
        <v>423</v>
      </c>
    </row>
    <row r="45" spans="1:35" x14ac:dyDescent="0.2">
      <c r="A45" s="333">
        <v>2019</v>
      </c>
      <c r="B45" s="339">
        <f t="shared" ref="B45:C47" si="28">ROUND(B44*(1+$C$7),3)</f>
        <v>1.8240000000000001</v>
      </c>
      <c r="C45" s="339">
        <f t="shared" si="28"/>
        <v>0.23300000000000001</v>
      </c>
      <c r="D45" s="339">
        <f t="shared" ref="D45:E47" si="29">ROUND(D44*(1+$C$8),3)</f>
        <v>1.9410000000000001</v>
      </c>
      <c r="E45" s="339">
        <f t="shared" si="29"/>
        <v>0.248</v>
      </c>
      <c r="F45" s="350"/>
      <c r="G45" s="350"/>
      <c r="H45" s="343">
        <f>B45*$C$12+C45</f>
        <v>0.30158240000000003</v>
      </c>
      <c r="I45" s="343">
        <f>D45*$C$12+E45</f>
        <v>0.32098159999999998</v>
      </c>
      <c r="J45" s="342" t="s">
        <v>419</v>
      </c>
      <c r="K45" s="306"/>
      <c r="L45" s="340"/>
      <c r="M45" s="340"/>
      <c r="N45" s="340"/>
      <c r="O45" s="339">
        <f t="shared" ref="O45:P47" si="30">ROUND(O44*(1+$Q$9),3)</f>
        <v>1.1200000000000001</v>
      </c>
      <c r="P45" s="339">
        <f t="shared" si="30"/>
        <v>0.498</v>
      </c>
      <c r="Q45" s="339">
        <f t="shared" ref="Q45:R46" si="31">IF($Q$13=3,ROUND(Q44*(1+$Q$8),3),IF($Q$13=3,Q35,Q25))</f>
        <v>1.3540000000000001</v>
      </c>
      <c r="R45" s="339">
        <f t="shared" si="31"/>
        <v>0.60199999999999998</v>
      </c>
      <c r="S45" s="344">
        <f>P45+$Q$12*O45</f>
        <v>0.91800000000000004</v>
      </c>
      <c r="T45" s="344">
        <f>R45+$Q$12*Q45</f>
        <v>1.10975</v>
      </c>
      <c r="U45" s="342" t="s">
        <v>419</v>
      </c>
      <c r="V45" s="306"/>
      <c r="W45" s="345">
        <f>ROUND(W44*(1+$C$9),3)</f>
        <v>1.827</v>
      </c>
      <c r="X45" s="345">
        <f t="shared" ref="X45:X47" si="32">ROUND(X44*(1+$C$9),3)</f>
        <v>0.23300000000000001</v>
      </c>
      <c r="Y45" s="345">
        <f>ROUND(Y44*(1+$C$8),3)</f>
        <v>1.9430000000000001</v>
      </c>
      <c r="Z45" s="345">
        <f>ROUND(Z44*(1+$C$8),3)</f>
        <v>0.248</v>
      </c>
      <c r="AA45" s="306"/>
      <c r="AB45" s="306"/>
      <c r="AC45" s="306"/>
      <c r="AD45" s="306"/>
      <c r="AE45" s="345">
        <f>ROUND(AE44*(1+$Q$9),3)</f>
        <v>1.827</v>
      </c>
      <c r="AF45" s="345">
        <f>ROUND(AF44*(1+$Q$9),3)</f>
        <v>0.23300000000000001</v>
      </c>
      <c r="AG45" s="345">
        <f>ROUND(AG44*(1+$Q$8),3)</f>
        <v>2.2080000000000002</v>
      </c>
      <c r="AH45" s="345">
        <f>ROUND(AH44*(1+$Q$8),3)</f>
        <v>0.28299999999999997</v>
      </c>
    </row>
    <row r="46" spans="1:35" x14ac:dyDescent="0.2">
      <c r="A46" s="333">
        <v>2020</v>
      </c>
      <c r="B46" s="339">
        <f t="shared" si="28"/>
        <v>1.875</v>
      </c>
      <c r="C46" s="339">
        <f t="shared" si="28"/>
        <v>0.24</v>
      </c>
      <c r="D46" s="339">
        <f t="shared" si="29"/>
        <v>2.0569999999999999</v>
      </c>
      <c r="E46" s="339">
        <f t="shared" si="29"/>
        <v>0.26300000000000001</v>
      </c>
      <c r="F46" s="350"/>
      <c r="G46" s="350"/>
      <c r="H46" s="343">
        <f t="shared" ref="H46:H47" si="33">B46*$C$12+C46</f>
        <v>0.3105</v>
      </c>
      <c r="I46" s="343">
        <f t="shared" ref="I46:I47" si="34">D46*$C$12+E46</f>
        <v>0.34034320000000001</v>
      </c>
      <c r="J46" s="342" t="s">
        <v>419</v>
      </c>
      <c r="K46" s="306"/>
      <c r="L46" s="340"/>
      <c r="M46" s="340"/>
      <c r="N46" s="340"/>
      <c r="O46" s="339">
        <f t="shared" si="30"/>
        <v>1.151</v>
      </c>
      <c r="P46" s="339">
        <f t="shared" si="30"/>
        <v>0.51200000000000001</v>
      </c>
      <c r="Q46" s="339">
        <f t="shared" si="31"/>
        <v>1.53</v>
      </c>
      <c r="R46" s="339">
        <f t="shared" si="31"/>
        <v>0.68</v>
      </c>
      <c r="S46" s="344">
        <f t="shared" ref="S46:S47" si="35">P46+$Q$12*O46</f>
        <v>0.94362500000000005</v>
      </c>
      <c r="T46" s="344">
        <f t="shared" ref="T46:T47" si="36">R46+$Q$12*Q46</f>
        <v>1.2537500000000001</v>
      </c>
      <c r="U46" s="342" t="s">
        <v>419</v>
      </c>
      <c r="V46" s="306"/>
      <c r="W46" s="345">
        <f t="shared" ref="W46:W47" si="37">ROUND(W45*(1+$C$9),3)</f>
        <v>1.8779999999999999</v>
      </c>
      <c r="X46" s="345">
        <f t="shared" si="32"/>
        <v>0.24</v>
      </c>
      <c r="Y46" s="345">
        <f t="shared" ref="Y46:Z47" si="38">ROUND(Y45*(1+$C$8),3)</f>
        <v>2.06</v>
      </c>
      <c r="Z46" s="345">
        <f t="shared" si="38"/>
        <v>0.26300000000000001</v>
      </c>
      <c r="AA46" s="306"/>
      <c r="AB46" s="306"/>
      <c r="AC46" s="306"/>
      <c r="AD46" s="306"/>
      <c r="AE46" s="345">
        <f>ROUND(AE45*(1+$Q$9),3)</f>
        <v>1.8779999999999999</v>
      </c>
      <c r="AF46" s="345">
        <f>ROUND(AF45*(1+$Q$9),3)</f>
        <v>0.24</v>
      </c>
      <c r="AG46" s="345">
        <f t="shared" ref="AG46:AH47" si="39">ROUND(AG45*(1+$Q$8),3)</f>
        <v>2.4950000000000001</v>
      </c>
      <c r="AH46" s="345">
        <f t="shared" si="39"/>
        <v>0.32</v>
      </c>
    </row>
    <row r="47" spans="1:35" x14ac:dyDescent="0.2">
      <c r="A47" s="351">
        <v>2021</v>
      </c>
      <c r="B47" s="339">
        <f t="shared" si="28"/>
        <v>1.9279999999999999</v>
      </c>
      <c r="C47" s="339">
        <f t="shared" si="28"/>
        <v>0.247</v>
      </c>
      <c r="D47" s="339">
        <f t="shared" si="29"/>
        <v>2.1800000000000002</v>
      </c>
      <c r="E47" s="339">
        <f t="shared" si="29"/>
        <v>0.27900000000000003</v>
      </c>
      <c r="F47" s="350"/>
      <c r="G47" s="350"/>
      <c r="H47" s="343">
        <f t="shared" si="33"/>
        <v>0.31949280000000002</v>
      </c>
      <c r="I47" s="343">
        <f t="shared" si="34"/>
        <v>0.36096800000000007</v>
      </c>
      <c r="J47" s="342" t="s">
        <v>419</v>
      </c>
      <c r="K47" s="306"/>
      <c r="L47" s="340"/>
      <c r="M47" s="340"/>
      <c r="N47" s="340"/>
      <c r="O47" s="339">
        <f t="shared" si="30"/>
        <v>1.1830000000000001</v>
      </c>
      <c r="P47" s="339">
        <f t="shared" si="30"/>
        <v>0.52600000000000002</v>
      </c>
      <c r="Q47" s="339">
        <f>IF($Q$13=3,ROUND(Q46*(1+$Q$8),3),IF($Q$13=3,Q37,Q27))+0.002</f>
        <v>1.7310000000000001</v>
      </c>
      <c r="R47" s="339">
        <f>IF($Q$13=3,ROUND(R46*(1+$Q$8),3),IF($Q$13=3,R37,R27))+0.002</f>
        <v>0.77</v>
      </c>
      <c r="S47" s="344">
        <f t="shared" si="35"/>
        <v>0.96962500000000007</v>
      </c>
      <c r="T47" s="344">
        <f t="shared" si="36"/>
        <v>1.4191250000000002</v>
      </c>
      <c r="U47" s="342" t="s">
        <v>419</v>
      </c>
      <c r="V47" s="306"/>
      <c r="W47" s="345">
        <f t="shared" si="37"/>
        <v>1.931</v>
      </c>
      <c r="X47" s="345">
        <f t="shared" si="32"/>
        <v>0.247</v>
      </c>
      <c r="Y47" s="345">
        <f t="shared" si="38"/>
        <v>2.1840000000000002</v>
      </c>
      <c r="Z47" s="345">
        <f t="shared" si="38"/>
        <v>0.27900000000000003</v>
      </c>
      <c r="AA47" s="306"/>
      <c r="AB47" s="306"/>
      <c r="AC47" s="306"/>
      <c r="AD47" s="306"/>
      <c r="AE47" s="345">
        <f>ROUND(AE46*(1+$Q$9),3)</f>
        <v>1.931</v>
      </c>
      <c r="AF47" s="345">
        <f>ROUND(AF46*(1+$Q$8),3)</f>
        <v>0.27100000000000002</v>
      </c>
      <c r="AG47" s="345">
        <f t="shared" si="39"/>
        <v>2.819</v>
      </c>
      <c r="AH47" s="345">
        <f t="shared" si="39"/>
        <v>0.36199999999999999</v>
      </c>
    </row>
    <row r="48" spans="1:35" x14ac:dyDescent="0.2">
      <c r="A48" s="328"/>
      <c r="B48" s="352"/>
      <c r="C48" s="353"/>
      <c r="D48" s="353"/>
      <c r="E48" s="353"/>
      <c r="F48" s="354"/>
      <c r="G48" s="350"/>
      <c r="H48" s="350"/>
      <c r="Q48" s="353"/>
      <c r="R48" s="353"/>
    </row>
    <row r="49" spans="1:35" x14ac:dyDescent="0.2">
      <c r="A49" s="328"/>
      <c r="B49" s="352"/>
      <c r="C49" s="353"/>
      <c r="D49" s="353"/>
      <c r="E49" s="353"/>
      <c r="F49" s="354"/>
      <c r="G49" s="350"/>
      <c r="H49" s="350"/>
      <c r="R49" s="355"/>
      <c r="W49" s="348">
        <v>9.1899999999999996E-2</v>
      </c>
      <c r="X49" s="348"/>
      <c r="Y49" s="348">
        <f>X44+W49*W44</f>
        <v>0.39030629999999999</v>
      </c>
      <c r="Z49" s="348"/>
      <c r="AA49" s="348">
        <f>Z44+W49*Y44</f>
        <v>0.4024527</v>
      </c>
      <c r="AE49" s="348">
        <v>9.1899999999999996E-2</v>
      </c>
      <c r="AF49" s="348"/>
      <c r="AG49" s="348">
        <f>AF44+AE49*AE44</f>
        <v>0.39030629999999999</v>
      </c>
      <c r="AH49" s="348"/>
      <c r="AI49" s="348">
        <f>AH44+AE49*AG44</f>
        <v>0.42957259999999997</v>
      </c>
    </row>
    <row r="50" spans="1:35" x14ac:dyDescent="0.2">
      <c r="A50" s="356"/>
      <c r="B50" s="530" t="s">
        <v>904</v>
      </c>
      <c r="C50" s="531"/>
      <c r="D50" s="532"/>
      <c r="E50" s="304"/>
      <c r="F50" s="304"/>
      <c r="G50" s="304"/>
      <c r="H50" s="304"/>
      <c r="I50" s="318"/>
      <c r="R50" s="355"/>
    </row>
    <row r="51" spans="1:35" ht="24" x14ac:dyDescent="0.2">
      <c r="A51" s="330" t="s">
        <v>69</v>
      </c>
      <c r="B51" s="330" t="s">
        <v>905</v>
      </c>
      <c r="C51" s="330" t="s">
        <v>906</v>
      </c>
      <c r="D51" s="330" t="s">
        <v>907</v>
      </c>
      <c r="E51" s="304"/>
      <c r="F51" s="304"/>
      <c r="G51" s="304"/>
      <c r="H51" s="304"/>
      <c r="R51" s="357"/>
    </row>
    <row r="52" spans="1:35" x14ac:dyDescent="0.2">
      <c r="A52" s="333">
        <v>2017</v>
      </c>
      <c r="B52" s="337"/>
      <c r="C52" s="337"/>
      <c r="D52" s="358">
        <v>4.4318299999999997</v>
      </c>
      <c r="E52" s="315"/>
      <c r="F52" s="359"/>
      <c r="G52" s="304"/>
      <c r="H52" s="304"/>
      <c r="I52" s="310"/>
      <c r="J52" s="306"/>
      <c r="K52" s="306"/>
      <c r="L52" s="306"/>
      <c r="M52" s="306"/>
      <c r="N52" s="306"/>
      <c r="O52" s="306"/>
      <c r="P52" s="306"/>
      <c r="Q52" s="306"/>
      <c r="R52" s="306"/>
      <c r="S52" s="306"/>
      <c r="T52" s="306"/>
      <c r="U52" s="306"/>
      <c r="V52" s="306"/>
      <c r="W52" s="306"/>
      <c r="X52" s="306"/>
      <c r="Y52" s="306"/>
      <c r="Z52" s="306"/>
      <c r="AA52" s="306"/>
      <c r="AB52" s="306"/>
      <c r="AC52" s="306"/>
      <c r="AD52" s="306"/>
      <c r="AE52" s="306"/>
    </row>
    <row r="53" spans="1:35" x14ac:dyDescent="0.2">
      <c r="A53" s="333">
        <v>2018</v>
      </c>
      <c r="B53" s="337"/>
      <c r="C53" s="337"/>
      <c r="D53" s="360">
        <f>ROUND(MAX($D$52,($AA$66+$AA$67)*B44+$AA$68*O44+($Z$66+$Z$67)*C44+$Z$68*P44),3)</f>
        <v>4.4720000000000004</v>
      </c>
      <c r="E53" s="361"/>
      <c r="F53" s="362"/>
      <c r="G53" s="304"/>
      <c r="H53" s="361"/>
      <c r="I53" s="363"/>
      <c r="J53" s="363"/>
      <c r="K53" s="306"/>
      <c r="L53" s="306"/>
      <c r="M53" s="306"/>
      <c r="N53" s="306"/>
      <c r="O53" s="306"/>
      <c r="P53" s="306"/>
      <c r="Q53" s="306"/>
      <c r="R53" s="306"/>
      <c r="S53" s="306"/>
      <c r="T53" s="306"/>
      <c r="U53" s="306"/>
      <c r="V53" s="306"/>
      <c r="W53" s="363"/>
      <c r="X53" s="363"/>
      <c r="Y53" s="363"/>
      <c r="Z53" s="364"/>
      <c r="AA53" s="306"/>
      <c r="AB53" s="306"/>
      <c r="AC53" s="306"/>
      <c r="AD53" s="306"/>
      <c r="AE53" s="306"/>
    </row>
    <row r="54" spans="1:35" x14ac:dyDescent="0.2">
      <c r="A54" s="333">
        <v>2019</v>
      </c>
      <c r="B54" s="337"/>
      <c r="C54" s="337"/>
      <c r="D54" s="360">
        <f>ROUND(MAX($D$52,($AA$66+$AA$67)*B45+$AA$68*O45+($Z$66+$Z$67)*C45+$Z$68*P45),3)</f>
        <v>4.5919999999999996</v>
      </c>
      <c r="E54" s="361"/>
      <c r="F54" s="304"/>
      <c r="G54" s="304"/>
      <c r="H54" s="361"/>
      <c r="I54" s="363"/>
      <c r="J54" s="363"/>
      <c r="K54" s="306"/>
      <c r="L54" s="306"/>
      <c r="M54" s="306"/>
      <c r="N54" s="306"/>
      <c r="O54" s="306"/>
      <c r="P54" s="306"/>
      <c r="Q54" s="306"/>
      <c r="R54" s="306"/>
      <c r="S54" s="306"/>
      <c r="T54" s="306"/>
      <c r="U54" s="306"/>
      <c r="V54" s="306"/>
      <c r="W54" s="363"/>
      <c r="X54" s="363"/>
      <c r="Y54" s="363"/>
      <c r="Z54" s="363"/>
      <c r="AA54" s="306"/>
      <c r="AB54" s="306"/>
      <c r="AC54" s="306"/>
      <c r="AD54" s="306"/>
      <c r="AE54" s="306"/>
    </row>
    <row r="55" spans="1:35" x14ac:dyDescent="0.2">
      <c r="A55" s="333">
        <v>2020</v>
      </c>
      <c r="B55" s="337"/>
      <c r="C55" s="337"/>
      <c r="D55" s="360">
        <f>ROUND(MAX($D$52,($AA$66+$AA$67)*B46+$AA$68*O46+($Z$66+$Z$67)*C46+$Z$68*P46),3)</f>
        <v>4.7240000000000002</v>
      </c>
      <c r="E55" s="361"/>
      <c r="F55" s="304"/>
      <c r="G55" s="304"/>
      <c r="H55" s="361"/>
      <c r="I55" s="365"/>
      <c r="J55" s="306"/>
      <c r="K55" s="306"/>
      <c r="L55" s="306"/>
      <c r="M55" s="306"/>
      <c r="N55" s="306"/>
      <c r="O55" s="306"/>
      <c r="P55" s="306"/>
      <c r="Q55" s="306"/>
      <c r="R55" s="306"/>
      <c r="S55" s="306"/>
      <c r="T55" s="306"/>
      <c r="U55" s="306"/>
      <c r="V55" s="306"/>
      <c r="W55" s="365"/>
      <c r="X55" s="306"/>
      <c r="Y55" s="365"/>
      <c r="Z55" s="306"/>
      <c r="AA55" s="306"/>
      <c r="AB55" s="306"/>
      <c r="AC55" s="306"/>
      <c r="AD55" s="306"/>
      <c r="AE55" s="306"/>
    </row>
    <row r="56" spans="1:35" x14ac:dyDescent="0.2">
      <c r="A56" s="351">
        <v>2021</v>
      </c>
      <c r="B56" s="337"/>
      <c r="C56" s="337"/>
      <c r="D56" s="360">
        <f>ROUND(MAX($D$52,($AA$66+$AA$67)*B47+$AA$68*O47+($Z$66+$Z$67)*C47+$Z$68*P47),3)</f>
        <v>4.8579999999999997</v>
      </c>
      <c r="E56" s="361"/>
      <c r="F56" s="304"/>
      <c r="G56" s="304"/>
      <c r="H56" s="361"/>
      <c r="I56" s="306"/>
      <c r="J56" s="306"/>
      <c r="K56" s="306"/>
      <c r="L56" s="306"/>
      <c r="M56" s="306"/>
      <c r="N56" s="306"/>
      <c r="O56" s="306"/>
      <c r="P56" s="306"/>
      <c r="Q56" s="306"/>
      <c r="R56" s="306"/>
      <c r="S56" s="306"/>
      <c r="T56" s="306"/>
      <c r="U56" s="306"/>
      <c r="V56" s="306"/>
      <c r="W56" s="306"/>
      <c r="X56" s="306"/>
      <c r="Y56" s="306"/>
      <c r="Z56" s="306"/>
      <c r="AA56" s="306"/>
      <c r="AB56" s="306"/>
      <c r="AC56" s="306"/>
      <c r="AD56" s="306"/>
      <c r="AE56" s="306"/>
    </row>
    <row r="57" spans="1:35" x14ac:dyDescent="0.2">
      <c r="A57" s="304"/>
      <c r="B57" s="304"/>
      <c r="C57" s="304"/>
      <c r="D57" s="304"/>
      <c r="E57" s="304"/>
      <c r="F57" s="304"/>
      <c r="G57" s="304"/>
      <c r="H57" s="304"/>
      <c r="I57" s="306"/>
      <c r="J57" s="306"/>
      <c r="K57" s="306"/>
      <c r="L57" s="306"/>
      <c r="M57" s="306"/>
      <c r="N57" s="306"/>
      <c r="O57" s="306"/>
      <c r="P57" s="306"/>
      <c r="Q57" s="306"/>
      <c r="R57" s="306"/>
      <c r="S57" s="306"/>
      <c r="T57" s="306"/>
      <c r="U57" s="306"/>
      <c r="V57" s="306"/>
      <c r="W57" s="306"/>
      <c r="X57" s="306"/>
      <c r="Y57" s="306"/>
      <c r="Z57" s="306"/>
      <c r="AA57" s="306"/>
      <c r="AB57" s="306"/>
      <c r="AC57" s="306"/>
      <c r="AD57" s="306"/>
      <c r="AE57" s="306"/>
    </row>
    <row r="58" spans="1:35" x14ac:dyDescent="0.2">
      <c r="A58" s="304"/>
      <c r="B58" s="304"/>
      <c r="C58" s="304"/>
      <c r="D58" s="304"/>
      <c r="E58" s="304"/>
      <c r="F58" s="304"/>
      <c r="G58" s="304"/>
      <c r="H58" s="304"/>
      <c r="I58" s="306"/>
      <c r="J58" s="306"/>
      <c r="K58" s="306"/>
      <c r="L58" s="306"/>
      <c r="M58" s="306"/>
      <c r="N58" s="306"/>
      <c r="O58" s="306"/>
      <c r="P58" s="306"/>
      <c r="Q58" s="306"/>
      <c r="R58" s="306"/>
      <c r="S58" s="306"/>
      <c r="T58" s="306"/>
      <c r="U58" s="306"/>
      <c r="V58" s="306"/>
      <c r="W58" s="304"/>
      <c r="X58" s="310" t="s">
        <v>908</v>
      </c>
      <c r="Y58" s="306"/>
      <c r="Z58" s="306"/>
      <c r="AA58" s="306"/>
      <c r="AB58" s="306"/>
      <c r="AC58" s="306"/>
      <c r="AD58" s="306"/>
      <c r="AE58" s="306"/>
    </row>
    <row r="59" spans="1:35" x14ac:dyDescent="0.2">
      <c r="A59" s="312" t="s">
        <v>909</v>
      </c>
      <c r="B59" s="312"/>
      <c r="C59" s="304"/>
      <c r="D59" s="304"/>
      <c r="E59" s="304"/>
      <c r="F59" s="304"/>
      <c r="G59" s="304"/>
      <c r="H59" s="304"/>
      <c r="I59" s="366"/>
      <c r="J59" s="367"/>
      <c r="K59" s="306"/>
      <c r="L59" s="306"/>
      <c r="M59" s="306"/>
      <c r="N59" s="306"/>
      <c r="O59" s="306"/>
      <c r="P59" s="306"/>
      <c r="Q59" s="306"/>
      <c r="R59" s="306"/>
      <c r="S59" s="306"/>
      <c r="T59" s="306"/>
      <c r="U59" s="306"/>
      <c r="V59" s="306"/>
      <c r="W59" s="304"/>
      <c r="X59" s="363" t="s">
        <v>910</v>
      </c>
      <c r="Y59" s="363" t="s">
        <v>911</v>
      </c>
      <c r="Z59" s="363" t="s">
        <v>912</v>
      </c>
      <c r="AA59" s="363" t="s">
        <v>913</v>
      </c>
      <c r="AB59" s="363" t="s">
        <v>914</v>
      </c>
      <c r="AC59" s="364" t="s">
        <v>915</v>
      </c>
      <c r="AD59" s="306"/>
      <c r="AE59" s="306"/>
    </row>
    <row r="60" spans="1:35" x14ac:dyDescent="0.2">
      <c r="A60" s="368"/>
      <c r="B60" s="328"/>
      <c r="C60" s="328"/>
      <c r="D60" s="328"/>
      <c r="E60" s="328"/>
      <c r="F60" s="328"/>
      <c r="G60" s="304"/>
      <c r="H60" s="304"/>
      <c r="I60" s="306"/>
      <c r="J60" s="369"/>
      <c r="K60" s="306"/>
      <c r="L60" s="306"/>
      <c r="M60" s="306"/>
      <c r="N60" s="306"/>
      <c r="O60" s="306"/>
      <c r="P60" s="306"/>
      <c r="Q60" s="306"/>
      <c r="R60" s="306"/>
      <c r="S60" s="306"/>
      <c r="T60" s="306"/>
      <c r="U60" s="306"/>
      <c r="V60" s="306"/>
      <c r="W60" s="304"/>
      <c r="X60" s="363">
        <v>17663489.72795387</v>
      </c>
      <c r="Y60" s="363">
        <v>1049914152.6331869</v>
      </c>
      <c r="Z60" s="363">
        <v>31868296.019480884</v>
      </c>
      <c r="AA60" s="363">
        <v>273067814.36458814</v>
      </c>
      <c r="AB60" s="363">
        <v>105904614.79997827</v>
      </c>
      <c r="AC60" s="363">
        <v>370766856.33452588</v>
      </c>
      <c r="AD60" s="306"/>
      <c r="AE60" s="306"/>
    </row>
    <row r="61" spans="1:35" ht="12.75" customHeight="1" x14ac:dyDescent="0.2">
      <c r="A61" s="328"/>
      <c r="B61" s="370"/>
      <c r="C61" s="370"/>
      <c r="D61" s="370"/>
      <c r="E61" s="370"/>
      <c r="F61" s="370"/>
      <c r="G61" s="304"/>
      <c r="H61" s="304"/>
      <c r="I61" s="306"/>
      <c r="J61" s="369"/>
      <c r="K61" s="306"/>
      <c r="L61" s="306"/>
      <c r="M61" s="306"/>
      <c r="N61" s="306"/>
      <c r="O61" s="306"/>
      <c r="P61" s="306"/>
      <c r="Q61" s="306"/>
      <c r="R61" s="306"/>
      <c r="S61" s="306"/>
      <c r="T61" s="306"/>
      <c r="U61" s="306"/>
      <c r="V61" s="306"/>
      <c r="W61" s="304"/>
      <c r="X61" s="365">
        <f>X60/($X$60+$Z$60+$AB$60)</f>
        <v>0.11363805174172151</v>
      </c>
      <c r="Y61" s="306"/>
      <c r="Z61" s="365">
        <f>Z60/($X$60+$Z$60+$AB$60)</f>
        <v>0.20502466544031972</v>
      </c>
      <c r="AA61" s="306"/>
      <c r="AB61" s="365">
        <f>AB60/($X$60+$Z$60+$AB$60)</f>
        <v>0.6813372828179588</v>
      </c>
      <c r="AC61" s="306"/>
      <c r="AD61" s="306"/>
      <c r="AE61" s="306"/>
    </row>
    <row r="62" spans="1:35" ht="12.75" customHeight="1" x14ac:dyDescent="0.2">
      <c r="A62" s="328"/>
      <c r="B62" s="370"/>
      <c r="C62" s="370"/>
      <c r="D62" s="370"/>
      <c r="E62" s="370"/>
      <c r="F62" s="370"/>
      <c r="G62" s="304"/>
      <c r="H62" s="304"/>
      <c r="I62" s="306"/>
      <c r="J62" s="369"/>
      <c r="K62" s="306"/>
      <c r="L62" s="306"/>
      <c r="M62" s="306"/>
      <c r="N62" s="306"/>
      <c r="O62" s="306"/>
      <c r="P62" s="306"/>
      <c r="Q62" s="306"/>
      <c r="R62" s="306"/>
      <c r="S62" s="306"/>
      <c r="T62" s="306"/>
      <c r="U62" s="306"/>
      <c r="V62" s="306"/>
      <c r="W62" s="304"/>
      <c r="X62" s="306"/>
      <c r="Y62" s="306"/>
      <c r="Z62" s="306"/>
      <c r="AA62" s="306"/>
      <c r="AB62" s="306"/>
      <c r="AC62" s="306"/>
      <c r="AD62" s="306"/>
      <c r="AE62" s="306"/>
    </row>
    <row r="63" spans="1:35" ht="12.75" customHeight="1" x14ac:dyDescent="0.2">
      <c r="A63" s="328"/>
      <c r="B63" s="370"/>
      <c r="C63" s="370"/>
      <c r="D63" s="370"/>
      <c r="E63" s="370"/>
      <c r="F63" s="370"/>
      <c r="G63" s="304"/>
      <c r="H63" s="304"/>
      <c r="I63" s="306"/>
      <c r="J63" s="367"/>
      <c r="K63" s="306"/>
      <c r="L63" s="306"/>
      <c r="M63" s="306"/>
      <c r="N63" s="306"/>
      <c r="O63" s="306"/>
      <c r="P63" s="306"/>
      <c r="Q63" s="306"/>
      <c r="R63" s="306"/>
      <c r="S63" s="306"/>
      <c r="T63" s="306"/>
      <c r="U63" s="306"/>
      <c r="V63" s="306"/>
      <c r="W63" s="304" t="s">
        <v>916</v>
      </c>
      <c r="X63" s="306"/>
      <c r="Y63" s="306"/>
      <c r="Z63" s="306"/>
      <c r="AA63" s="306"/>
      <c r="AB63" s="306"/>
      <c r="AC63" s="306"/>
      <c r="AD63" s="306"/>
      <c r="AE63" s="306"/>
    </row>
    <row r="64" spans="1:35" ht="12.75" customHeight="1" thickBot="1" x14ac:dyDescent="0.25">
      <c r="A64" s="328"/>
      <c r="B64" s="370" t="s">
        <v>1006</v>
      </c>
      <c r="C64" s="370"/>
      <c r="D64" s="370"/>
      <c r="E64" s="370"/>
      <c r="F64" s="370"/>
      <c r="G64" s="304"/>
      <c r="H64" s="304"/>
      <c r="I64" s="306"/>
      <c r="J64" s="369"/>
      <c r="K64" s="306"/>
      <c r="L64" s="306"/>
      <c r="M64" s="306"/>
      <c r="N64" s="306"/>
      <c r="O64" s="306"/>
      <c r="P64" s="306"/>
      <c r="Q64" s="306"/>
      <c r="R64" s="306"/>
      <c r="S64" s="306"/>
      <c r="T64" s="306"/>
      <c r="U64" s="306"/>
      <c r="V64" s="306"/>
      <c r="W64" s="304"/>
      <c r="X64" s="306"/>
      <c r="Y64" s="306"/>
      <c r="Z64" s="306"/>
      <c r="AA64" s="306"/>
      <c r="AB64" s="306"/>
      <c r="AC64" s="306"/>
      <c r="AD64" s="306"/>
      <c r="AE64" s="306"/>
    </row>
    <row r="65" spans="1:31" ht="13.5" thickBot="1" x14ac:dyDescent="0.25">
      <c r="A65" s="306"/>
      <c r="B65" s="318" t="s">
        <v>1007</v>
      </c>
      <c r="D65" s="306"/>
      <c r="E65" s="306"/>
      <c r="F65" s="306"/>
      <c r="G65" s="306"/>
      <c r="H65" s="306"/>
      <c r="I65" s="306"/>
      <c r="J65" s="369"/>
      <c r="K65" s="306"/>
      <c r="L65" s="306"/>
      <c r="M65" s="306"/>
      <c r="N65" s="306"/>
      <c r="O65" s="306"/>
      <c r="P65" s="306"/>
      <c r="Q65" s="306"/>
      <c r="R65" s="306"/>
      <c r="S65" s="306"/>
      <c r="T65" s="306"/>
      <c r="U65" s="306"/>
      <c r="V65" s="306"/>
      <c r="W65" s="304"/>
      <c r="X65" s="366"/>
      <c r="Y65" s="371" t="s">
        <v>917</v>
      </c>
      <c r="Z65" s="372" t="s">
        <v>918</v>
      </c>
      <c r="AA65" s="373" t="s">
        <v>919</v>
      </c>
      <c r="AB65" s="374" t="s">
        <v>920</v>
      </c>
      <c r="AC65" s="375" t="s">
        <v>921</v>
      </c>
      <c r="AD65" s="376" t="s">
        <v>922</v>
      </c>
      <c r="AE65" s="306"/>
    </row>
    <row r="66" spans="1:31" x14ac:dyDescent="0.2">
      <c r="A66" s="306"/>
      <c r="B66" s="342" t="s">
        <v>419</v>
      </c>
      <c r="C66" s="342" t="s">
        <v>1008</v>
      </c>
      <c r="D66" s="306"/>
      <c r="E66" s="306"/>
      <c r="F66" s="306"/>
      <c r="G66" s="306"/>
      <c r="H66" s="306"/>
      <c r="I66" s="306"/>
      <c r="J66" s="306"/>
      <c r="K66" s="306"/>
      <c r="L66" s="306"/>
      <c r="M66" s="306"/>
      <c r="N66" s="306"/>
      <c r="O66" s="306"/>
      <c r="P66" s="306"/>
      <c r="Q66" s="306"/>
      <c r="R66" s="306"/>
      <c r="S66" s="306"/>
      <c r="T66" s="306"/>
      <c r="U66" s="306"/>
      <c r="V66" s="306"/>
      <c r="W66" s="304"/>
      <c r="X66" s="306"/>
      <c r="Y66" s="377" t="s">
        <v>26</v>
      </c>
      <c r="Z66" s="378">
        <v>6.42</v>
      </c>
      <c r="AA66" s="379">
        <v>0.106</v>
      </c>
      <c r="AB66" s="380" t="s">
        <v>923</v>
      </c>
      <c r="AC66" s="381" t="s">
        <v>924</v>
      </c>
      <c r="AD66" s="382" t="s">
        <v>925</v>
      </c>
      <c r="AE66" s="306"/>
    </row>
    <row r="67" spans="1:31" x14ac:dyDescent="0.2">
      <c r="A67" s="383"/>
      <c r="B67" s="342" t="s">
        <v>423</v>
      </c>
      <c r="C67" s="342" t="s">
        <v>1009</v>
      </c>
      <c r="D67" s="306"/>
      <c r="E67" s="306"/>
      <c r="F67" s="306"/>
      <c r="G67" s="306"/>
      <c r="H67" s="306"/>
      <c r="I67" s="306"/>
      <c r="J67" s="306"/>
      <c r="K67" s="306"/>
      <c r="L67" s="306"/>
      <c r="M67" s="306"/>
      <c r="N67" s="306"/>
      <c r="O67" s="306"/>
      <c r="P67" s="306"/>
      <c r="Q67" s="306"/>
      <c r="R67" s="306"/>
      <c r="S67" s="306"/>
      <c r="T67" s="306"/>
      <c r="U67" s="306"/>
      <c r="V67" s="306"/>
      <c r="W67" s="304"/>
      <c r="X67" s="306"/>
      <c r="Y67" s="384" t="s">
        <v>27</v>
      </c>
      <c r="Z67" s="385">
        <v>1.74</v>
      </c>
      <c r="AA67" s="386">
        <v>0.20100000000000001</v>
      </c>
      <c r="AB67" s="387" t="s">
        <v>923</v>
      </c>
      <c r="AC67" s="388" t="s">
        <v>924</v>
      </c>
      <c r="AD67" s="389" t="s">
        <v>926</v>
      </c>
      <c r="AE67" s="306"/>
    </row>
    <row r="68" spans="1:31" ht="13.5" thickBot="1" x14ac:dyDescent="0.25">
      <c r="A68" s="306"/>
      <c r="B68" s="306"/>
      <c r="C68" s="306"/>
      <c r="D68" s="306"/>
      <c r="E68" s="306"/>
      <c r="F68" s="306"/>
      <c r="G68" s="306"/>
      <c r="H68" s="306"/>
      <c r="I68" s="306"/>
      <c r="J68" s="306"/>
      <c r="K68" s="306"/>
      <c r="L68" s="306"/>
      <c r="M68" s="306"/>
      <c r="N68" s="306"/>
      <c r="O68" s="306"/>
      <c r="P68" s="306"/>
      <c r="Q68" s="306"/>
      <c r="R68" s="306"/>
      <c r="S68" s="306"/>
      <c r="T68" s="306"/>
      <c r="U68" s="306"/>
      <c r="V68" s="306"/>
      <c r="W68" s="304"/>
      <c r="X68" s="306"/>
      <c r="Y68" s="390" t="s">
        <v>352</v>
      </c>
      <c r="Z68" s="391">
        <v>2.72</v>
      </c>
      <c r="AA68" s="392">
        <v>0.69299999999999995</v>
      </c>
      <c r="AB68" s="393" t="s">
        <v>927</v>
      </c>
      <c r="AC68" s="394" t="s">
        <v>928</v>
      </c>
      <c r="AD68" s="395" t="s">
        <v>929</v>
      </c>
      <c r="AE68" s="306"/>
    </row>
    <row r="69" spans="1:31" ht="13.5" thickBot="1" x14ac:dyDescent="0.25">
      <c r="A69" s="310"/>
      <c r="B69" s="306"/>
      <c r="C69" s="306"/>
      <c r="D69" s="306"/>
      <c r="E69" s="306"/>
      <c r="F69" s="306"/>
      <c r="G69" s="306"/>
      <c r="H69" s="306"/>
      <c r="I69" s="306"/>
      <c r="J69" s="306"/>
      <c r="K69" s="306"/>
      <c r="L69" s="306"/>
      <c r="M69" s="306"/>
      <c r="N69" s="306"/>
      <c r="O69" s="306"/>
      <c r="P69" s="306"/>
      <c r="Q69" s="306"/>
      <c r="R69" s="306"/>
      <c r="S69" s="306"/>
      <c r="T69" s="306"/>
      <c r="U69" s="306"/>
      <c r="V69" s="306"/>
      <c r="W69" s="304"/>
      <c r="X69" s="306"/>
      <c r="Y69" s="371" t="s">
        <v>930</v>
      </c>
      <c r="Z69" s="396">
        <f>SUM(Z66:Z68)</f>
        <v>10.88</v>
      </c>
      <c r="AA69" s="397">
        <f>SUM(AA66:AA68)</f>
        <v>1</v>
      </c>
      <c r="AB69" s="374"/>
      <c r="AC69" s="375"/>
      <c r="AD69" s="398" t="s">
        <v>931</v>
      </c>
      <c r="AE69" s="306"/>
    </row>
    <row r="70" spans="1:31" x14ac:dyDescent="0.2">
      <c r="A70" s="327"/>
      <c r="B70" s="327"/>
      <c r="C70" s="327"/>
      <c r="D70" s="327"/>
      <c r="E70" s="327"/>
    </row>
    <row r="73" spans="1:31" x14ac:dyDescent="0.2">
      <c r="A73" s="327"/>
    </row>
  </sheetData>
  <mergeCells count="25">
    <mergeCell ref="B50:D50"/>
    <mergeCell ref="B40:E40"/>
    <mergeCell ref="O40:R40"/>
    <mergeCell ref="W40:Z40"/>
    <mergeCell ref="AE40:AH40"/>
    <mergeCell ref="B41:E41"/>
    <mergeCell ref="O41:R41"/>
    <mergeCell ref="W41:Z41"/>
    <mergeCell ref="AE41:AH41"/>
    <mergeCell ref="B30:E30"/>
    <mergeCell ref="O30:R30"/>
    <mergeCell ref="W30:Z30"/>
    <mergeCell ref="AE30:AH30"/>
    <mergeCell ref="B31:E31"/>
    <mergeCell ref="O31:R31"/>
    <mergeCell ref="W31:Z31"/>
    <mergeCell ref="AE31:AH31"/>
    <mergeCell ref="B19:E19"/>
    <mergeCell ref="O19:R19"/>
    <mergeCell ref="W19:Z19"/>
    <mergeCell ref="AE19:AH19"/>
    <mergeCell ref="B20:E20"/>
    <mergeCell ref="O20:R20"/>
    <mergeCell ref="W20:Z20"/>
    <mergeCell ref="AE20:AH20"/>
  </mergeCells>
  <dataValidations count="1">
    <dataValidation type="list" allowBlank="1" showInputMessage="1" showErrorMessage="1" sqref="F7">
      <formula1>"Y, N"</formula1>
    </dataValidation>
  </dataValidations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rgb="FFFFC000"/>
  </sheetPr>
  <dimension ref="A1:CE266"/>
  <sheetViews>
    <sheetView zoomScale="80" zoomScaleNormal="80" workbookViewId="0">
      <selection activeCell="C31" sqref="C31"/>
    </sheetView>
  </sheetViews>
  <sheetFormatPr defaultRowHeight="12.75" x14ac:dyDescent="0.2"/>
  <cols>
    <col min="1" max="1" width="5.140625" style="399" customWidth="1"/>
    <col min="2" max="2" width="9.140625" style="399"/>
    <col min="3" max="3" width="14.5703125" style="399" bestFit="1" customWidth="1"/>
    <col min="4" max="4" width="25.140625" style="399" bestFit="1" customWidth="1"/>
    <col min="5" max="10" width="13.42578125" style="399" customWidth="1"/>
    <col min="11" max="11" width="13.140625" style="399" customWidth="1"/>
    <col min="12" max="13" width="12.28515625" style="399" customWidth="1"/>
    <col min="14" max="19" width="9.5703125" style="399" customWidth="1"/>
    <col min="20" max="23" width="9.140625" style="399"/>
    <col min="24" max="24" width="11.28515625" style="399" bestFit="1" customWidth="1"/>
    <col min="25" max="25" width="10.5703125" style="399" customWidth="1"/>
    <col min="26" max="26" width="11.42578125" style="399" bestFit="1" customWidth="1"/>
    <col min="27" max="27" width="10.7109375" style="399" bestFit="1" customWidth="1"/>
    <col min="28" max="39" width="9.140625" style="399"/>
    <col min="40" max="41" width="10.7109375" style="399" bestFit="1" customWidth="1"/>
    <col min="42" max="53" width="9.140625" style="399"/>
    <col min="54" max="55" width="10.7109375" style="399" bestFit="1" customWidth="1"/>
    <col min="56" max="16384" width="9.140625" style="399"/>
  </cols>
  <sheetData>
    <row r="1" spans="1:62" ht="23.25" x14ac:dyDescent="0.35">
      <c r="A1" s="1" t="s">
        <v>1010</v>
      </c>
    </row>
    <row r="5" spans="1:62" x14ac:dyDescent="0.2">
      <c r="K5" s="400" t="s">
        <v>932</v>
      </c>
      <c r="L5" s="401"/>
      <c r="M5" s="401"/>
      <c r="N5" s="401"/>
      <c r="O5" s="401"/>
      <c r="P5" s="401"/>
      <c r="Q5" s="400" t="s">
        <v>933</v>
      </c>
      <c r="R5" s="401"/>
      <c r="S5" s="401"/>
      <c r="T5" s="401"/>
      <c r="U5" s="401"/>
      <c r="AA5" s="402"/>
    </row>
    <row r="6" spans="1:62" x14ac:dyDescent="0.2">
      <c r="K6" s="401" t="s">
        <v>33</v>
      </c>
      <c r="L6" s="401">
        <v>1</v>
      </c>
      <c r="M6" s="401" t="s">
        <v>1011</v>
      </c>
      <c r="N6" s="401"/>
      <c r="O6" s="401"/>
      <c r="P6" s="401"/>
      <c r="Q6" s="401" t="s">
        <v>33</v>
      </c>
      <c r="R6" s="401">
        <v>1</v>
      </c>
      <c r="S6" s="401" t="s">
        <v>1012</v>
      </c>
      <c r="T6" s="401"/>
      <c r="U6" s="401"/>
      <c r="AB6" s="403"/>
      <c r="AC6" s="403"/>
      <c r="AD6" s="403"/>
      <c r="AE6" s="403"/>
      <c r="AF6" s="403"/>
      <c r="AG6" s="403"/>
    </row>
    <row r="7" spans="1:62" x14ac:dyDescent="0.2">
      <c r="C7" s="404"/>
      <c r="K7" s="401" t="s">
        <v>36</v>
      </c>
      <c r="L7" s="401">
        <v>2</v>
      </c>
      <c r="M7" s="401" t="s">
        <v>1013</v>
      </c>
      <c r="N7" s="401"/>
      <c r="O7" s="401"/>
      <c r="P7" s="401"/>
      <c r="Q7" s="401" t="s">
        <v>36</v>
      </c>
      <c r="R7" s="401">
        <v>2</v>
      </c>
      <c r="S7" s="401" t="s">
        <v>1014</v>
      </c>
      <c r="T7" s="401"/>
      <c r="U7" s="401"/>
      <c r="AA7" s="403"/>
    </row>
    <row r="8" spans="1:62" x14ac:dyDescent="0.2">
      <c r="C8" s="404"/>
      <c r="K8" s="401" t="s">
        <v>38</v>
      </c>
      <c r="L8" s="401">
        <v>3</v>
      </c>
      <c r="M8" s="401" t="s">
        <v>1015</v>
      </c>
      <c r="N8" s="401"/>
      <c r="O8" s="401"/>
      <c r="P8" s="401"/>
      <c r="Q8" s="401" t="s">
        <v>38</v>
      </c>
      <c r="R8" s="401">
        <v>3</v>
      </c>
      <c r="S8" s="401" t="s">
        <v>1016</v>
      </c>
      <c r="T8" s="401"/>
      <c r="U8" s="401"/>
      <c r="AA8" s="403"/>
    </row>
    <row r="9" spans="1:62" x14ac:dyDescent="0.2">
      <c r="C9" s="404"/>
    </row>
    <row r="10" spans="1:62" x14ac:dyDescent="0.2">
      <c r="B10" s="399">
        <f>SUM(CD37,CE37,CD97,CE97,CD177,CE177)</f>
        <v>342</v>
      </c>
      <c r="C10" s="404" t="s">
        <v>934</v>
      </c>
    </row>
    <row r="12" spans="1:62" x14ac:dyDescent="0.2">
      <c r="B12" s="402" t="s">
        <v>935</v>
      </c>
    </row>
    <row r="14" spans="1:62" x14ac:dyDescent="0.2">
      <c r="B14" s="405" t="s">
        <v>1017</v>
      </c>
      <c r="C14" s="304" t="s">
        <v>864</v>
      </c>
      <c r="E14" s="399" t="s">
        <v>865</v>
      </c>
      <c r="G14" s="403"/>
      <c r="H14" s="403"/>
      <c r="I14" s="403" t="s">
        <v>936</v>
      </c>
      <c r="J14" s="403"/>
      <c r="N14" s="406">
        <f ca="1">+INDIRECT("Parameters!"&amp;$B14)</f>
        <v>0.7</v>
      </c>
      <c r="O14" s="406">
        <f ca="1">+INDIRECT("Parameters!"&amp;$B14)</f>
        <v>0.7</v>
      </c>
      <c r="AB14" s="406">
        <f ca="1">+INDIRECT("Parameters!"&amp;$B14)</f>
        <v>0.7</v>
      </c>
      <c r="AC14" s="406">
        <f ca="1">+INDIRECT("Parameters!"&amp;$B14)</f>
        <v>0.7</v>
      </c>
      <c r="AP14" s="406">
        <f ca="1">+INDIRECT("Parameters!"&amp;$B14)</f>
        <v>0.7</v>
      </c>
      <c r="AQ14" s="406">
        <f ca="1">+INDIRECT("Parameters!"&amp;$B14)</f>
        <v>0.7</v>
      </c>
      <c r="BD14" s="406">
        <f ca="1">+INDIRECT("Parameters!"&amp;$B14)</f>
        <v>0.7</v>
      </c>
      <c r="BE14" s="406">
        <f ca="1">+INDIRECT("Parameters!"&amp;$B14)</f>
        <v>0.7</v>
      </c>
    </row>
    <row r="15" spans="1:62" x14ac:dyDescent="0.2">
      <c r="B15" s="405" t="s">
        <v>1018</v>
      </c>
      <c r="C15" s="312" t="s">
        <v>937</v>
      </c>
      <c r="E15" s="399" t="s">
        <v>867</v>
      </c>
      <c r="G15" s="403"/>
      <c r="H15" s="403"/>
      <c r="I15" s="403" t="s">
        <v>936</v>
      </c>
      <c r="J15" s="407">
        <f ca="1">+T15</f>
        <v>3.7600000000000001E-2</v>
      </c>
      <c r="T15" s="408">
        <f ca="1">+INDIRECT("Parameters!"&amp;$B15)</f>
        <v>3.7600000000000001E-2</v>
      </c>
      <c r="AH15" s="408">
        <f ca="1">+INDIRECT("Parameters!"&amp;$B15)</f>
        <v>3.7600000000000001E-2</v>
      </c>
      <c r="AV15" s="408">
        <f ca="1">+INDIRECT("Parameters!"&amp;$B15)</f>
        <v>3.7600000000000001E-2</v>
      </c>
      <c r="BJ15" s="408">
        <f ca="1">+INDIRECT("Parameters!"&amp;$B15)</f>
        <v>3.7600000000000001E-2</v>
      </c>
    </row>
    <row r="16" spans="1:62" x14ac:dyDescent="0.2">
      <c r="B16" s="405" t="s">
        <v>1019</v>
      </c>
      <c r="C16" s="399" t="s">
        <v>880</v>
      </c>
      <c r="E16" s="399" t="s">
        <v>882</v>
      </c>
      <c r="G16" s="403"/>
      <c r="H16" s="403"/>
      <c r="I16" s="403" t="s">
        <v>936</v>
      </c>
      <c r="J16" s="403"/>
      <c r="P16" s="409">
        <f ca="1">+INDIRECT("Parameters!"&amp;$B16)</f>
        <v>0.128</v>
      </c>
      <c r="Q16" s="409">
        <f ca="1">+INDIRECT("Parameters!"&amp;$B16)</f>
        <v>0.128</v>
      </c>
      <c r="R16" s="409">
        <f ca="1">+INDIRECT("Parameters!"&amp;$B16)</f>
        <v>0.128</v>
      </c>
      <c r="S16" s="409">
        <f ca="1">+INDIRECT("Parameters!"&amp;$B16)</f>
        <v>0.128</v>
      </c>
      <c r="AD16" s="409">
        <f ca="1">+INDIRECT("Parameters!"&amp;$B16)</f>
        <v>0.128</v>
      </c>
      <c r="AE16" s="409">
        <f ca="1">+INDIRECT("Parameters!"&amp;$B16)</f>
        <v>0.128</v>
      </c>
      <c r="AF16" s="409">
        <f ca="1">+INDIRECT("Parameters!"&amp;$B16)</f>
        <v>0.128</v>
      </c>
      <c r="AG16" s="409">
        <f ca="1">+INDIRECT("Parameters!"&amp;$B16)</f>
        <v>0.128</v>
      </c>
      <c r="AR16" s="409">
        <f ca="1">+INDIRECT("Parameters!"&amp;$B16)</f>
        <v>0.128</v>
      </c>
      <c r="AS16" s="409">
        <f ca="1">+INDIRECT("Parameters!"&amp;$B16)</f>
        <v>0.128</v>
      </c>
      <c r="AT16" s="409">
        <f ca="1">+INDIRECT("Parameters!"&amp;$B16)</f>
        <v>0.128</v>
      </c>
      <c r="AU16" s="409">
        <f ca="1">+INDIRECT("Parameters!"&amp;$B16)</f>
        <v>0.128</v>
      </c>
      <c r="BF16" s="409">
        <f ca="1">+INDIRECT("Parameters!"&amp;$B16)</f>
        <v>0.128</v>
      </c>
      <c r="BG16" s="409">
        <f ca="1">+INDIRECT("Parameters!"&amp;$B16)</f>
        <v>0.128</v>
      </c>
      <c r="BH16" s="409">
        <f ca="1">+INDIRECT("Parameters!"&amp;$B16)</f>
        <v>0.128</v>
      </c>
      <c r="BI16" s="409">
        <f ca="1">+INDIRECT("Parameters!"&amp;$B16)</f>
        <v>0.128</v>
      </c>
    </row>
    <row r="17" spans="1:80" x14ac:dyDescent="0.2">
      <c r="B17" s="405" t="s">
        <v>1020</v>
      </c>
      <c r="C17" s="312" t="s">
        <v>883</v>
      </c>
      <c r="E17" s="399" t="s">
        <v>884</v>
      </c>
      <c r="G17" s="403"/>
      <c r="H17" s="403"/>
      <c r="I17" s="403" t="s">
        <v>936</v>
      </c>
      <c r="J17" s="403"/>
      <c r="Q17" s="410">
        <v>9.1899999999999996E-2</v>
      </c>
      <c r="R17" s="409"/>
      <c r="S17" s="408">
        <f ca="1">+INDIRECT("Parameters!"&amp;$B17)</f>
        <v>3.7600000000000001E-2</v>
      </c>
      <c r="AE17" s="410">
        <v>9.1899999999999996E-2</v>
      </c>
      <c r="AF17" s="409"/>
      <c r="AG17" s="408">
        <f ca="1">+INDIRECT("Parameters!"&amp;$B17)</f>
        <v>3.7600000000000001E-2</v>
      </c>
      <c r="AS17" s="410">
        <v>9.1899999999999996E-2</v>
      </c>
      <c r="AT17" s="409"/>
      <c r="AU17" s="408">
        <f ca="1">+INDIRECT("Parameters!"&amp;$B17)</f>
        <v>3.7600000000000001E-2</v>
      </c>
      <c r="BG17" s="410">
        <v>9.1899999999999996E-2</v>
      </c>
      <c r="BH17" s="409"/>
      <c r="BI17" s="408">
        <f ca="1">+INDIRECT("Parameters!"&amp;$B17)</f>
        <v>3.7600000000000001E-2</v>
      </c>
    </row>
    <row r="18" spans="1:80" x14ac:dyDescent="0.2">
      <c r="B18" s="403"/>
      <c r="C18" s="312"/>
      <c r="Q18" s="408"/>
      <c r="R18" s="408"/>
      <c r="AE18" s="408"/>
      <c r="AF18" s="408"/>
      <c r="AG18" s="408"/>
      <c r="AS18" s="408"/>
      <c r="AT18" s="408"/>
      <c r="AU18" s="408"/>
      <c r="BG18" s="408"/>
      <c r="BH18" s="408"/>
      <c r="BI18" s="408"/>
    </row>
    <row r="19" spans="1:80" x14ac:dyDescent="0.2">
      <c r="B19" s="403"/>
      <c r="C19" s="411"/>
      <c r="Q19" s="408"/>
      <c r="R19" s="408"/>
      <c r="S19" s="408"/>
      <c r="AE19" s="408"/>
      <c r="AF19" s="408"/>
      <c r="AG19" s="408"/>
      <c r="AS19" s="408"/>
      <c r="AT19" s="408"/>
      <c r="AU19" s="408"/>
      <c r="BG19" s="408"/>
      <c r="BH19" s="408"/>
      <c r="BI19" s="408"/>
    </row>
    <row r="20" spans="1:80" x14ac:dyDescent="0.2">
      <c r="B20" s="403"/>
      <c r="C20" s="412"/>
      <c r="Q20" s="408"/>
      <c r="R20" s="408"/>
      <c r="S20" s="408"/>
      <c r="AE20" s="408"/>
      <c r="AF20" s="408"/>
      <c r="AG20" s="408"/>
      <c r="AS20" s="408"/>
      <c r="AT20" s="408"/>
      <c r="AU20" s="408"/>
      <c r="BG20" s="408"/>
      <c r="BH20" s="408"/>
      <c r="BI20" s="408"/>
    </row>
    <row r="21" spans="1:80" x14ac:dyDescent="0.2">
      <c r="B21" s="403"/>
      <c r="Q21" s="408"/>
      <c r="R21" s="408"/>
      <c r="S21" s="408"/>
      <c r="AE21" s="408"/>
      <c r="AF21" s="408"/>
      <c r="AG21" s="408"/>
      <c r="AS21" s="408"/>
      <c r="AT21" s="408"/>
      <c r="AU21" s="408"/>
      <c r="BG21" s="408"/>
      <c r="BH21" s="408"/>
      <c r="BI21" s="408"/>
    </row>
    <row r="22" spans="1:80" x14ac:dyDescent="0.2">
      <c r="B22" s="403"/>
      <c r="K22" s="403" t="s">
        <v>819</v>
      </c>
      <c r="L22" s="413" t="s">
        <v>1005</v>
      </c>
      <c r="M22" s="414"/>
      <c r="N22" s="415"/>
      <c r="O22" s="415"/>
      <c r="P22" s="415"/>
      <c r="Q22" s="416"/>
      <c r="R22" s="416"/>
      <c r="S22" s="416"/>
      <c r="T22" s="415"/>
      <c r="U22" s="415"/>
      <c r="V22" s="415"/>
      <c r="Z22" s="415"/>
      <c r="AA22" s="415"/>
      <c r="AB22" s="415"/>
      <c r="AC22" s="415"/>
      <c r="AD22" s="415"/>
      <c r="AE22" s="416"/>
      <c r="AF22" s="416"/>
      <c r="AG22" s="416"/>
      <c r="AH22" s="415"/>
      <c r="AI22" s="415"/>
      <c r="AJ22" s="415"/>
      <c r="AN22" s="415"/>
      <c r="AO22" s="415"/>
      <c r="AP22" s="415"/>
      <c r="AQ22" s="415"/>
      <c r="AR22" s="415"/>
      <c r="AS22" s="416"/>
      <c r="AT22" s="416"/>
      <c r="AU22" s="416"/>
      <c r="AV22" s="415"/>
      <c r="AW22" s="415"/>
      <c r="AX22" s="415"/>
      <c r="BB22" s="415"/>
      <c r="BC22" s="415"/>
      <c r="BD22" s="415"/>
      <c r="BE22" s="415"/>
      <c r="BF22" s="415"/>
      <c r="BG22" s="416"/>
      <c r="BH22" s="416"/>
      <c r="BI22" s="416"/>
      <c r="BJ22" s="415"/>
      <c r="BK22" s="415"/>
      <c r="BL22" s="415"/>
    </row>
    <row r="23" spans="1:80" x14ac:dyDescent="0.2">
      <c r="B23" s="403"/>
      <c r="K23" s="399" t="s">
        <v>959</v>
      </c>
      <c r="L23" s="414">
        <v>36</v>
      </c>
      <c r="M23" s="414">
        <v>37</v>
      </c>
      <c r="N23" s="415"/>
      <c r="O23" s="415"/>
      <c r="P23" s="415"/>
      <c r="Q23" s="415"/>
      <c r="R23" s="415"/>
      <c r="S23" s="415"/>
      <c r="T23" s="415"/>
      <c r="U23" s="415"/>
      <c r="V23" s="415"/>
      <c r="Z23" s="415">
        <f>+L23+8</f>
        <v>44</v>
      </c>
      <c r="AA23" s="415">
        <f>+M23+8</f>
        <v>45</v>
      </c>
      <c r="AB23" s="415"/>
      <c r="AC23" s="415"/>
      <c r="AD23" s="415"/>
      <c r="AE23" s="415"/>
      <c r="AF23" s="415"/>
      <c r="AG23" s="415"/>
      <c r="AH23" s="415"/>
      <c r="AI23" s="415"/>
      <c r="AJ23" s="415"/>
      <c r="AN23" s="415">
        <f>+Z23+8</f>
        <v>52</v>
      </c>
      <c r="AO23" s="415">
        <f>+AA23+8</f>
        <v>53</v>
      </c>
      <c r="AP23" s="415"/>
      <c r="AQ23" s="415"/>
      <c r="AR23" s="415"/>
      <c r="AS23" s="415"/>
      <c r="AT23" s="415"/>
      <c r="AU23" s="415"/>
      <c r="AV23" s="415"/>
      <c r="AW23" s="415"/>
      <c r="AX23" s="415"/>
      <c r="BB23" s="415">
        <f>+AN23+8</f>
        <v>60</v>
      </c>
      <c r="BC23" s="415">
        <f>+AO23+8</f>
        <v>61</v>
      </c>
      <c r="BD23" s="415"/>
      <c r="BE23" s="415"/>
      <c r="BF23" s="415"/>
      <c r="BG23" s="415"/>
      <c r="BH23" s="415"/>
      <c r="BI23" s="415"/>
      <c r="BJ23" s="415"/>
      <c r="BK23" s="415"/>
      <c r="BL23" s="415"/>
    </row>
    <row r="24" spans="1:80" x14ac:dyDescent="0.2">
      <c r="B24" s="403"/>
      <c r="Q24" s="408"/>
      <c r="R24" s="408"/>
      <c r="S24" s="408"/>
      <c r="AE24" s="408"/>
      <c r="AF24" s="408"/>
      <c r="AG24" s="408"/>
      <c r="AS24" s="408"/>
      <c r="AT24" s="408"/>
      <c r="AU24" s="408"/>
      <c r="BG24" s="408"/>
      <c r="BH24" s="408"/>
      <c r="BI24" s="408"/>
    </row>
    <row r="25" spans="1:80" x14ac:dyDescent="0.2">
      <c r="B25" s="403"/>
      <c r="Q25" s="408"/>
      <c r="R25" s="408"/>
      <c r="S25" s="408"/>
      <c r="AE25" s="408"/>
      <c r="AF25" s="408"/>
      <c r="AG25" s="408"/>
      <c r="AS25" s="408"/>
      <c r="AT25" s="408"/>
      <c r="AU25" s="408"/>
      <c r="BG25" s="408"/>
      <c r="BH25" s="408"/>
      <c r="BI25" s="408"/>
    </row>
    <row r="26" spans="1:80" x14ac:dyDescent="0.2">
      <c r="B26" s="403"/>
      <c r="Q26" s="408"/>
      <c r="R26" s="408"/>
      <c r="S26" s="408"/>
      <c r="AE26" s="408"/>
      <c r="AF26" s="408"/>
      <c r="AG26" s="408"/>
      <c r="AS26" s="408"/>
      <c r="AT26" s="408"/>
      <c r="AU26" s="408"/>
      <c r="BG26" s="408"/>
      <c r="BH26" s="408"/>
      <c r="BI26" s="408"/>
    </row>
    <row r="27" spans="1:80" x14ac:dyDescent="0.2">
      <c r="A27" s="402">
        <v>1</v>
      </c>
      <c r="B27" s="402" t="str">
        <f>$B$7&amp;" TDs charged by "&amp;E27&amp;" destination countries"</f>
        <v xml:space="preserve"> TDs charged by T1 destination countries</v>
      </c>
      <c r="C27" s="312"/>
      <c r="E27" s="231" t="s">
        <v>33</v>
      </c>
      <c r="K27" s="417" t="s">
        <v>938</v>
      </c>
      <c r="L27" s="415" t="str">
        <f>VLOOKUP(E27,$K$6:$M$8,3,FALSE)</f>
        <v>Parameters!$B$24:$E$27</v>
      </c>
      <c r="M27" s="415"/>
      <c r="N27" s="415"/>
      <c r="O27" s="418" t="s">
        <v>939</v>
      </c>
      <c r="P27" s="415"/>
      <c r="Q27" s="415" t="str">
        <f>VLOOKUP(E27,$Q$6:$S$8,3,FALSE)</f>
        <v>Parameters!$H$24:$I$27</v>
      </c>
      <c r="R27" s="415"/>
      <c r="S27" s="415"/>
      <c r="T27" s="419" t="s">
        <v>849</v>
      </c>
      <c r="U27" s="415">
        <f>M35-2017</f>
        <v>1</v>
      </c>
      <c r="V27" s="415">
        <f>M35-2017</f>
        <v>1</v>
      </c>
      <c r="Z27" s="415" t="str">
        <f>+$L27</f>
        <v>Parameters!$B$24:$E$27</v>
      </c>
      <c r="AA27" s="415"/>
      <c r="AB27" s="415"/>
      <c r="AC27" s="415"/>
      <c r="AD27" s="415"/>
      <c r="AE27" s="415" t="str">
        <f>+$Q27</f>
        <v>Parameters!$H$24:$I$27</v>
      </c>
      <c r="AF27" s="415"/>
      <c r="AG27" s="415"/>
      <c r="AH27" s="419" t="s">
        <v>849</v>
      </c>
      <c r="AI27" s="415">
        <f>AA35-2017</f>
        <v>2</v>
      </c>
      <c r="AJ27" s="415">
        <f>AA35-2017</f>
        <v>2</v>
      </c>
      <c r="AN27" s="415" t="str">
        <f>+$L27</f>
        <v>Parameters!$B$24:$E$27</v>
      </c>
      <c r="AO27" s="415"/>
      <c r="AP27" s="415"/>
      <c r="AQ27" s="415"/>
      <c r="AR27" s="415"/>
      <c r="AS27" s="415" t="str">
        <f>+$Q27</f>
        <v>Parameters!$H$24:$I$27</v>
      </c>
      <c r="AT27" s="415"/>
      <c r="AU27" s="415"/>
      <c r="AV27" s="419" t="s">
        <v>849</v>
      </c>
      <c r="AW27" s="415">
        <f>AO35-2017</f>
        <v>3</v>
      </c>
      <c r="AX27" s="415">
        <f>AO35-2017</f>
        <v>3</v>
      </c>
      <c r="BB27" s="415" t="str">
        <f>+$L27</f>
        <v>Parameters!$B$24:$E$27</v>
      </c>
      <c r="BC27" s="415"/>
      <c r="BD27" s="415"/>
      <c r="BE27" s="415"/>
      <c r="BF27" s="415"/>
      <c r="BG27" s="415" t="str">
        <f>+$Q27</f>
        <v>Parameters!$H$24:$I$27</v>
      </c>
      <c r="BH27" s="415"/>
      <c r="BI27" s="415"/>
      <c r="BJ27" s="419" t="s">
        <v>849</v>
      </c>
      <c r="BK27" s="415">
        <f>BC35-2017</f>
        <v>4</v>
      </c>
      <c r="BL27" s="415">
        <f>BC35-2017</f>
        <v>4</v>
      </c>
    </row>
    <row r="28" spans="1:80" x14ac:dyDescent="0.2">
      <c r="B28" s="403"/>
      <c r="C28" s="403"/>
      <c r="E28" s="403"/>
      <c r="F28" s="403"/>
      <c r="G28" s="403"/>
      <c r="H28" s="403"/>
      <c r="I28" s="403"/>
      <c r="J28" s="403"/>
    </row>
    <row r="29" spans="1:80" x14ac:dyDescent="0.2">
      <c r="B29" s="403"/>
      <c r="C29" s="403" t="str">
        <f>"Floor - "&amp;$E$27</f>
        <v>Floor - T1</v>
      </c>
      <c r="E29" s="403"/>
      <c r="F29" s="403"/>
      <c r="G29" s="403"/>
      <c r="H29" s="403"/>
      <c r="I29" s="403"/>
      <c r="J29" s="403"/>
      <c r="M29" s="420"/>
      <c r="U29" s="421">
        <f ca="1">INDEX(INDIRECT(L27),U27,2)</f>
        <v>0.22710353623188406</v>
      </c>
      <c r="V29" s="421">
        <f ca="1">INDEX(INDIRECT(L27),V27,1)</f>
        <v>1.7742463768115941</v>
      </c>
      <c r="W29" s="399">
        <f ca="1">COUNTIF(W41:W73,"F")</f>
        <v>0</v>
      </c>
      <c r="AI29" s="421">
        <f ca="1">INDEX(INDIRECT(Z27),AI27,2)</f>
        <v>0.23300000000000001</v>
      </c>
      <c r="AJ29" s="421">
        <f ca="1">INDEX(INDIRECT(Z27),AJ27,1)</f>
        <v>1.8240000000000001</v>
      </c>
      <c r="AK29" s="399">
        <f ca="1">COUNTIF(AK41:AK73,"F")</f>
        <v>0</v>
      </c>
      <c r="AW29" s="421">
        <f ca="1">INDEX(INDIRECT(AN27),AW27,2)</f>
        <v>0.24</v>
      </c>
      <c r="AX29" s="421">
        <f ca="1">INDEX(INDIRECT(AN27),AX27,1)</f>
        <v>1.875</v>
      </c>
      <c r="AY29" s="399">
        <f ca="1">COUNTIF(AY41:AY73,"F")</f>
        <v>0</v>
      </c>
      <c r="BK29" s="421">
        <f ca="1">INDEX(INDIRECT(BB27),BK27,2)</f>
        <v>0.247</v>
      </c>
      <c r="BL29" s="421">
        <f ca="1">INDEX(INDIRECT(BB27),BL27,1)</f>
        <v>1.9279999999999999</v>
      </c>
      <c r="BM29" s="399">
        <f ca="1">COUNTIF(BM41:BM73,"F")</f>
        <v>0</v>
      </c>
      <c r="BQ29" s="422">
        <f ca="1">+U29</f>
        <v>0.22710353623188406</v>
      </c>
      <c r="BR29" s="422">
        <f ca="1">+V29</f>
        <v>1.7742463768115941</v>
      </c>
      <c r="BS29" s="422">
        <f ca="1">+AI29</f>
        <v>0.23300000000000001</v>
      </c>
      <c r="BT29" s="422">
        <f ca="1">+AJ29</f>
        <v>1.8240000000000001</v>
      </c>
      <c r="BU29" s="422">
        <f ca="1">+AW29</f>
        <v>0.24</v>
      </c>
      <c r="BV29" s="422">
        <f ca="1">+AX29</f>
        <v>1.875</v>
      </c>
      <c r="BW29" s="422">
        <f ca="1">+BK29</f>
        <v>0.247</v>
      </c>
      <c r="BX29" s="422">
        <f ca="1">+BL29</f>
        <v>1.9279999999999999</v>
      </c>
    </row>
    <row r="30" spans="1:80" x14ac:dyDescent="0.2">
      <c r="B30" s="403"/>
      <c r="C30" s="403" t="str">
        <f>"Cap - "&amp;$E$27</f>
        <v>Cap - T1</v>
      </c>
      <c r="E30" s="403"/>
      <c r="F30" s="403"/>
      <c r="G30" s="403"/>
      <c r="H30" s="403"/>
      <c r="I30" s="403"/>
      <c r="J30" s="403"/>
      <c r="U30" s="423">
        <f ca="1">INDEX(INDIRECT(L27),U27,4)</f>
        <v>0.33088556521739132</v>
      </c>
      <c r="V30" s="423">
        <f ca="1">INDEX(INDIRECT(L27),V27,3)</f>
        <v>2.5850434782608698</v>
      </c>
      <c r="W30" s="399">
        <f ca="1">COUNTIF(W41:W73,"C")</f>
        <v>28</v>
      </c>
      <c r="AI30" s="423">
        <f ca="1">INDEX(INDIRECT(Z27),AI27,4)</f>
        <v>0.34100000000000003</v>
      </c>
      <c r="AJ30" s="423">
        <f ca="1">INDEX(INDIRECT(Z27),AJ27,3)</f>
        <v>2.6629999999999998</v>
      </c>
      <c r="AK30" s="399">
        <f ca="1">COUNTIF(AK41:AK73,"C")</f>
        <v>27</v>
      </c>
      <c r="AW30" s="423">
        <f ca="1">INDEX(INDIRECT(AN27),AW27,4)</f>
        <v>0.35099999999999998</v>
      </c>
      <c r="AX30" s="423">
        <f ca="1">INDEX(INDIRECT(AN27),AX27,3)</f>
        <v>2.7429999999999999</v>
      </c>
      <c r="AY30" s="399">
        <f ca="1">COUNTIF(AY41:AY73,"C")</f>
        <v>27</v>
      </c>
      <c r="BK30" s="423">
        <f ca="1">INDEX(INDIRECT(BB27),BK27,4)</f>
        <v>0.36199999999999999</v>
      </c>
      <c r="BL30" s="423">
        <f ca="1">INDEX(INDIRECT(BB27),BL27,3)</f>
        <v>2.8250000000000002</v>
      </c>
      <c r="BM30" s="399">
        <f ca="1">COUNTIF(BM41:BM73,"C")</f>
        <v>27</v>
      </c>
      <c r="BQ30" s="424">
        <f ca="1">+U30</f>
        <v>0.33088556521739132</v>
      </c>
      <c r="BR30" s="424">
        <f ca="1">+V30</f>
        <v>2.5850434782608698</v>
      </c>
      <c r="BS30" s="424">
        <f ca="1">+AI30</f>
        <v>0.34100000000000003</v>
      </c>
      <c r="BT30" s="424">
        <f ca="1">+AJ30</f>
        <v>2.6629999999999998</v>
      </c>
      <c r="BU30" s="424">
        <f ca="1">+AW30</f>
        <v>0.35099999999999998</v>
      </c>
      <c r="BV30" s="424">
        <f ca="1">+AX30</f>
        <v>2.7429999999999999</v>
      </c>
      <c r="BW30" s="424">
        <f ca="1">+BK30</f>
        <v>0.36199999999999999</v>
      </c>
      <c r="BX30" s="424">
        <f ca="1">+BL30</f>
        <v>2.8250000000000002</v>
      </c>
    </row>
    <row r="31" spans="1:80" x14ac:dyDescent="0.2">
      <c r="B31" s="403"/>
      <c r="C31" s="403" t="s">
        <v>940</v>
      </c>
      <c r="E31" s="403"/>
      <c r="F31" s="403"/>
      <c r="G31" s="403"/>
      <c r="H31" s="403"/>
      <c r="I31" s="403"/>
      <c r="J31" s="403"/>
      <c r="U31" s="425">
        <f ca="1">INDEX(INDIRECT(Q27),U27,1)</f>
        <v>0.2938152</v>
      </c>
      <c r="V31" s="425">
        <f ca="1">INDEX(INDIRECT(Q27),V27,1)</f>
        <v>0.2938152</v>
      </c>
      <c r="W31" s="425"/>
      <c r="AI31" s="425">
        <f ca="1">INDEX(INDIRECT(AE27),AI27,1)</f>
        <v>0.30158240000000003</v>
      </c>
      <c r="AJ31" s="425">
        <f ca="1">INDEX(INDIRECT(AE27),AJ27,1)</f>
        <v>0.30158240000000003</v>
      </c>
      <c r="AK31" s="425"/>
      <c r="AW31" s="425">
        <f ca="1">INDEX(INDIRECT(AS27),AW27,1)</f>
        <v>0.3105</v>
      </c>
      <c r="AX31" s="425">
        <f ca="1">INDEX(INDIRECT(AS27),AX27,1)</f>
        <v>0.3105</v>
      </c>
      <c r="AY31" s="425"/>
      <c r="BK31" s="425">
        <f ca="1">INDEX(INDIRECT(BG27),BK27,1)</f>
        <v>0.31949280000000002</v>
      </c>
      <c r="BL31" s="425">
        <f ca="1">INDEX(INDIRECT(BG27),BL27,1)</f>
        <v>0.31949280000000002</v>
      </c>
      <c r="BM31" s="425"/>
      <c r="CB31" s="431" t="s">
        <v>1037</v>
      </c>
    </row>
    <row r="32" spans="1:80" x14ac:dyDescent="0.2">
      <c r="B32" s="403"/>
      <c r="C32" s="403" t="s">
        <v>941</v>
      </c>
      <c r="E32" s="403"/>
      <c r="F32" s="403"/>
      <c r="G32" s="403"/>
      <c r="H32" s="403"/>
      <c r="I32" s="403"/>
      <c r="J32" s="403"/>
      <c r="U32" s="425">
        <f ca="1">INDEX(INDIRECT(Q27),U27,2)</f>
        <v>0.4280832</v>
      </c>
      <c r="V32" s="425">
        <f ca="1">INDEX(INDIRECT(Q27),V27,2)</f>
        <v>0.4280832</v>
      </c>
      <c r="W32" s="425"/>
      <c r="AI32" s="425">
        <f ca="1">INDEX(INDIRECT(AE27),AI27,2)</f>
        <v>0.44112879999999999</v>
      </c>
      <c r="AJ32" s="425">
        <f ca="1">INDEX(INDIRECT(AE27),AJ27,2)</f>
        <v>0.44112879999999999</v>
      </c>
      <c r="AK32" s="425"/>
      <c r="AW32" s="425">
        <f ca="1">INDEX(INDIRECT(AS27),AW27,2)</f>
        <v>0.45413680000000001</v>
      </c>
      <c r="AX32" s="425">
        <f ca="1">INDEX(INDIRECT(AS27),AX27,2)</f>
        <v>0.45413680000000001</v>
      </c>
      <c r="AY32" s="425"/>
      <c r="BK32" s="425">
        <f ca="1">INDEX(INDIRECT(BG27),BK27,2)</f>
        <v>0.46821999999999997</v>
      </c>
      <c r="BL32" s="425">
        <f ca="1">INDEX(INDIRECT(BG27),BL27,2)</f>
        <v>0.46821999999999997</v>
      </c>
      <c r="BM32" s="425"/>
    </row>
    <row r="33" spans="1:83" x14ac:dyDescent="0.2">
      <c r="B33" s="403"/>
      <c r="C33" s="403"/>
      <c r="E33" s="403"/>
      <c r="F33" s="403"/>
      <c r="G33" s="403"/>
      <c r="H33" s="403"/>
      <c r="I33" s="403"/>
      <c r="J33" s="403"/>
      <c r="L33" s="426"/>
      <c r="M33" s="403"/>
      <c r="U33" s="425"/>
      <c r="V33" s="425"/>
      <c r="W33" s="425"/>
      <c r="AI33" s="425"/>
      <c r="AJ33" s="425"/>
      <c r="AK33" s="425"/>
      <c r="AW33" s="425"/>
      <c r="AX33" s="425"/>
      <c r="AY33" s="425"/>
      <c r="BK33" s="425"/>
      <c r="BL33" s="425"/>
      <c r="BM33" s="425"/>
      <c r="CB33" s="403" t="s">
        <v>1021</v>
      </c>
    </row>
    <row r="35" spans="1:83" ht="13.5" thickBot="1" x14ac:dyDescent="0.25">
      <c r="B35" s="427" t="s">
        <v>944</v>
      </c>
      <c r="C35" s="428"/>
      <c r="D35" s="428"/>
      <c r="E35" s="428"/>
      <c r="F35" s="428"/>
      <c r="G35" s="429"/>
      <c r="H35" s="427" t="s">
        <v>989</v>
      </c>
      <c r="I35" s="428"/>
      <c r="J35" s="428"/>
      <c r="L35" s="430" t="s">
        <v>69</v>
      </c>
      <c r="M35" s="430">
        <v>2018</v>
      </c>
      <c r="N35" s="428"/>
      <c r="O35" s="428"/>
      <c r="P35" s="428"/>
      <c r="Q35" s="428"/>
      <c r="R35" s="428"/>
      <c r="S35" s="428"/>
      <c r="T35" s="428"/>
      <c r="U35" s="428"/>
      <c r="V35" s="428"/>
      <c r="W35" s="428"/>
      <c r="Z35" s="430" t="s">
        <v>69</v>
      </c>
      <c r="AA35" s="430">
        <v>2019</v>
      </c>
      <c r="AB35" s="428"/>
      <c r="AC35" s="428"/>
      <c r="AD35" s="428"/>
      <c r="AE35" s="428"/>
      <c r="AF35" s="428"/>
      <c r="AG35" s="428"/>
      <c r="AH35" s="428"/>
      <c r="AI35" s="428"/>
      <c r="AJ35" s="428"/>
      <c r="AK35" s="428"/>
      <c r="AN35" s="430" t="s">
        <v>69</v>
      </c>
      <c r="AO35" s="430">
        <v>2020</v>
      </c>
      <c r="AP35" s="428"/>
      <c r="AQ35" s="428"/>
      <c r="AR35" s="428"/>
      <c r="AS35" s="428"/>
      <c r="AT35" s="428"/>
      <c r="AU35" s="428"/>
      <c r="AV35" s="428"/>
      <c r="AW35" s="428"/>
      <c r="AX35" s="428"/>
      <c r="AY35" s="428"/>
      <c r="BB35" s="430" t="s">
        <v>69</v>
      </c>
      <c r="BC35" s="430">
        <v>2021</v>
      </c>
      <c r="BD35" s="428"/>
      <c r="BE35" s="428"/>
      <c r="BF35" s="428"/>
      <c r="BG35" s="428"/>
      <c r="BH35" s="428"/>
      <c r="BI35" s="428"/>
      <c r="BJ35" s="428"/>
      <c r="BK35" s="428"/>
      <c r="BL35" s="428"/>
      <c r="BM35" s="428"/>
      <c r="BQ35" s="430" t="s">
        <v>945</v>
      </c>
      <c r="BR35" s="428"/>
      <c r="BS35" s="428"/>
      <c r="BT35" s="428"/>
      <c r="BU35" s="428"/>
      <c r="BV35" s="428"/>
      <c r="BW35" s="428"/>
      <c r="BX35" s="428"/>
    </row>
    <row r="36" spans="1:83" x14ac:dyDescent="0.2">
      <c r="CB36" s="403" t="s">
        <v>946</v>
      </c>
      <c r="CD36" s="403" t="s">
        <v>947</v>
      </c>
    </row>
    <row r="37" spans="1:83" x14ac:dyDescent="0.2">
      <c r="H37" s="431" t="s">
        <v>1022</v>
      </c>
      <c r="R37" s="403" t="s">
        <v>1023</v>
      </c>
      <c r="U37" s="432"/>
      <c r="V37" s="432"/>
      <c r="W37" s="432"/>
      <c r="X37" s="403"/>
      <c r="AF37" s="403" t="s">
        <v>1023</v>
      </c>
      <c r="AI37" s="432"/>
      <c r="AJ37" s="432"/>
      <c r="AK37" s="432"/>
      <c r="AT37" s="403" t="s">
        <v>1023</v>
      </c>
      <c r="AW37" s="432"/>
      <c r="AX37" s="432"/>
      <c r="AY37" s="432"/>
      <c r="BH37" s="403" t="s">
        <v>1023</v>
      </c>
      <c r="BK37" s="432"/>
      <c r="BL37" s="432"/>
      <c r="BM37" s="432"/>
      <c r="CD37" s="399">
        <f>COUNTIF(CD41:CD72,"&lt;&gt;0")</f>
        <v>32</v>
      </c>
      <c r="CE37" s="399">
        <f>COUNTIF(CE41:CE72,"&lt;&gt;0")</f>
        <v>32</v>
      </c>
    </row>
    <row r="38" spans="1:83" x14ac:dyDescent="0.2">
      <c r="L38" s="403"/>
      <c r="M38" s="403"/>
      <c r="N38" s="403"/>
      <c r="O38" s="403"/>
      <c r="P38" s="403"/>
      <c r="Q38" s="403"/>
      <c r="R38" s="403"/>
      <c r="S38" s="403"/>
      <c r="U38" s="403"/>
      <c r="V38" s="403"/>
      <c r="W38" s="403"/>
      <c r="Z38" s="403"/>
      <c r="AA38" s="403"/>
      <c r="AB38" s="403"/>
      <c r="AC38" s="403"/>
      <c r="AD38" s="403"/>
      <c r="AE38" s="403"/>
      <c r="AF38" s="403"/>
      <c r="AG38" s="403"/>
      <c r="AI38" s="403"/>
      <c r="AJ38" s="403"/>
      <c r="AK38" s="403"/>
      <c r="AN38" s="403"/>
      <c r="AO38" s="403"/>
      <c r="AP38" s="403"/>
      <c r="AQ38" s="403"/>
      <c r="AR38" s="403"/>
      <c r="AS38" s="403"/>
      <c r="AT38" s="403"/>
      <c r="AU38" s="403"/>
      <c r="AW38" s="403"/>
      <c r="AX38" s="403"/>
      <c r="AY38" s="403"/>
      <c r="BB38" s="403"/>
      <c r="BC38" s="403"/>
      <c r="BD38" s="403"/>
      <c r="BE38" s="403"/>
      <c r="BF38" s="403"/>
      <c r="BG38" s="403"/>
      <c r="BH38" s="403"/>
      <c r="BI38" s="403"/>
      <c r="BK38" s="403"/>
      <c r="BL38" s="403"/>
      <c r="BM38" s="403"/>
      <c r="BP38" s="403"/>
      <c r="BQ38" s="403"/>
      <c r="BR38" s="403"/>
      <c r="BS38" s="403"/>
      <c r="BT38" s="403"/>
      <c r="BU38" s="403"/>
      <c r="BV38" s="403"/>
      <c r="BW38" s="403"/>
      <c r="BX38" s="403"/>
      <c r="CB38" s="403"/>
      <c r="CC38" s="403"/>
      <c r="CD38" s="403"/>
      <c r="CE38" s="403"/>
    </row>
    <row r="39" spans="1:83" ht="12.75" customHeight="1" x14ac:dyDescent="0.2">
      <c r="J39" s="11" t="s">
        <v>954</v>
      </c>
      <c r="L39" s="433" t="s">
        <v>950</v>
      </c>
      <c r="M39" s="434"/>
      <c r="N39" s="433" t="s">
        <v>951</v>
      </c>
      <c r="O39" s="434"/>
      <c r="P39" s="433" t="s">
        <v>952</v>
      </c>
      <c r="Q39" s="434"/>
      <c r="R39" s="433" t="s">
        <v>953</v>
      </c>
      <c r="S39" s="434"/>
      <c r="T39" s="435" t="s">
        <v>954</v>
      </c>
      <c r="U39" s="433" t="s">
        <v>955</v>
      </c>
      <c r="V39" s="434"/>
      <c r="W39" s="436"/>
      <c r="Z39" s="433" t="s">
        <v>950</v>
      </c>
      <c r="AA39" s="434"/>
      <c r="AB39" s="433" t="s">
        <v>951</v>
      </c>
      <c r="AC39" s="434"/>
      <c r="AD39" s="433" t="s">
        <v>952</v>
      </c>
      <c r="AE39" s="434"/>
      <c r="AF39" s="433" t="s">
        <v>953</v>
      </c>
      <c r="AG39" s="434"/>
      <c r="AH39" s="435" t="s">
        <v>954</v>
      </c>
      <c r="AI39" s="433" t="s">
        <v>955</v>
      </c>
      <c r="AJ39" s="434"/>
      <c r="AK39" s="436"/>
      <c r="AN39" s="433" t="s">
        <v>950</v>
      </c>
      <c r="AO39" s="434"/>
      <c r="AP39" s="433" t="s">
        <v>951</v>
      </c>
      <c r="AQ39" s="434"/>
      <c r="AR39" s="433" t="s">
        <v>952</v>
      </c>
      <c r="AS39" s="434"/>
      <c r="AT39" s="433" t="s">
        <v>953</v>
      </c>
      <c r="AU39" s="434"/>
      <c r="AV39" s="435" t="s">
        <v>954</v>
      </c>
      <c r="AW39" s="433" t="s">
        <v>955</v>
      </c>
      <c r="AX39" s="434"/>
      <c r="AY39" s="436"/>
      <c r="BB39" s="433" t="s">
        <v>950</v>
      </c>
      <c r="BC39" s="434"/>
      <c r="BD39" s="433" t="s">
        <v>951</v>
      </c>
      <c r="BE39" s="434"/>
      <c r="BF39" s="433" t="s">
        <v>952</v>
      </c>
      <c r="BG39" s="434"/>
      <c r="BH39" s="433" t="s">
        <v>953</v>
      </c>
      <c r="BI39" s="434"/>
      <c r="BJ39" s="435" t="s">
        <v>954</v>
      </c>
      <c r="BK39" s="433" t="s">
        <v>955</v>
      </c>
      <c r="BL39" s="434"/>
      <c r="BM39" s="436"/>
      <c r="BP39" s="403"/>
      <c r="BQ39" s="437">
        <v>2018</v>
      </c>
      <c r="BR39" s="437">
        <f>+BQ39</f>
        <v>2018</v>
      </c>
      <c r="BS39" s="437">
        <f>+BQ39+1</f>
        <v>2019</v>
      </c>
      <c r="BT39" s="437">
        <f>+BS39</f>
        <v>2019</v>
      </c>
      <c r="BU39" s="437">
        <f>+BS39+1</f>
        <v>2020</v>
      </c>
      <c r="BV39" s="437">
        <f>+BU39</f>
        <v>2020</v>
      </c>
      <c r="BW39" s="437">
        <f>+BU39+1</f>
        <v>2021</v>
      </c>
      <c r="BX39" s="437">
        <f>+BW39</f>
        <v>2021</v>
      </c>
      <c r="CB39" s="403"/>
      <c r="CC39" s="403"/>
      <c r="CD39" s="403"/>
      <c r="CE39" s="403"/>
    </row>
    <row r="40" spans="1:83" ht="25.5" x14ac:dyDescent="0.2">
      <c r="A40" s="438"/>
      <c r="B40" s="8" t="s">
        <v>457</v>
      </c>
      <c r="C40" s="149" t="s">
        <v>458</v>
      </c>
      <c r="D40" s="150" t="s">
        <v>75</v>
      </c>
      <c r="E40" s="149" t="s">
        <v>379</v>
      </c>
      <c r="F40" s="149" t="s">
        <v>485</v>
      </c>
      <c r="H40" s="438" t="s">
        <v>822</v>
      </c>
      <c r="I40" s="438" t="s">
        <v>821</v>
      </c>
      <c r="J40" s="439" t="str">
        <f ca="1">+($T$15*1000)&amp;"g"</f>
        <v>37.6g</v>
      </c>
      <c r="K40" s="438"/>
      <c r="L40" s="440" t="s">
        <v>846</v>
      </c>
      <c r="M40" s="440" t="s">
        <v>847</v>
      </c>
      <c r="N40" s="441" t="s">
        <v>822</v>
      </c>
      <c r="O40" s="441" t="s">
        <v>821</v>
      </c>
      <c r="P40" s="441" t="s">
        <v>822</v>
      </c>
      <c r="Q40" s="441" t="s">
        <v>821</v>
      </c>
      <c r="R40" s="441" t="s">
        <v>822</v>
      </c>
      <c r="S40" s="441" t="s">
        <v>821</v>
      </c>
      <c r="T40" s="440" t="str">
        <f ca="1">+($T$15*1000)&amp;"g"</f>
        <v>37.6g</v>
      </c>
      <c r="U40" s="441" t="s">
        <v>822</v>
      </c>
      <c r="V40" s="441" t="s">
        <v>821</v>
      </c>
      <c r="W40" s="438" t="s">
        <v>957</v>
      </c>
      <c r="X40" s="442"/>
      <c r="Y40" s="438" t="s">
        <v>74</v>
      </c>
      <c r="Z40" s="439" t="str">
        <f>+$L40</f>
        <v>20g</v>
      </c>
      <c r="AA40" s="439" t="str">
        <f>+$M40</f>
        <v>175g</v>
      </c>
      <c r="AB40" s="438" t="s">
        <v>822</v>
      </c>
      <c r="AC40" s="438" t="s">
        <v>821</v>
      </c>
      <c r="AD40" s="438" t="s">
        <v>822</v>
      </c>
      <c r="AE40" s="438" t="s">
        <v>821</v>
      </c>
      <c r="AF40" s="438" t="s">
        <v>822</v>
      </c>
      <c r="AG40" s="438" t="s">
        <v>821</v>
      </c>
      <c r="AH40" s="439" t="str">
        <f ca="1">+($T$15*1000)&amp;"g"</f>
        <v>37.6g</v>
      </c>
      <c r="AI40" s="438" t="s">
        <v>822</v>
      </c>
      <c r="AJ40" s="438" t="s">
        <v>821</v>
      </c>
      <c r="AK40" s="438" t="s">
        <v>957</v>
      </c>
      <c r="AL40" s="442"/>
      <c r="AM40" s="438" t="s">
        <v>74</v>
      </c>
      <c r="AN40" s="439" t="str">
        <f>+$L40</f>
        <v>20g</v>
      </c>
      <c r="AO40" s="439" t="str">
        <f>+$M40</f>
        <v>175g</v>
      </c>
      <c r="AP40" s="438" t="s">
        <v>822</v>
      </c>
      <c r="AQ40" s="438" t="s">
        <v>821</v>
      </c>
      <c r="AR40" s="438" t="s">
        <v>822</v>
      </c>
      <c r="AS40" s="438" t="s">
        <v>821</v>
      </c>
      <c r="AT40" s="438" t="s">
        <v>822</v>
      </c>
      <c r="AU40" s="438" t="s">
        <v>821</v>
      </c>
      <c r="AV40" s="439" t="str">
        <f ca="1">+($T$15*1000)&amp;"g"</f>
        <v>37.6g</v>
      </c>
      <c r="AW40" s="438" t="s">
        <v>822</v>
      </c>
      <c r="AX40" s="438" t="s">
        <v>821</v>
      </c>
      <c r="AY40" s="438" t="s">
        <v>957</v>
      </c>
      <c r="AZ40" s="442"/>
      <c r="BA40" s="438" t="s">
        <v>74</v>
      </c>
      <c r="BB40" s="439" t="str">
        <f>+$L40</f>
        <v>20g</v>
      </c>
      <c r="BC40" s="439" t="str">
        <f>+$M40</f>
        <v>175g</v>
      </c>
      <c r="BD40" s="438" t="s">
        <v>822</v>
      </c>
      <c r="BE40" s="438" t="s">
        <v>821</v>
      </c>
      <c r="BF40" s="438" t="s">
        <v>822</v>
      </c>
      <c r="BG40" s="438" t="s">
        <v>821</v>
      </c>
      <c r="BH40" s="438" t="s">
        <v>822</v>
      </c>
      <c r="BI40" s="438" t="s">
        <v>821</v>
      </c>
      <c r="BJ40" s="439" t="str">
        <f ca="1">+($T$15*1000)&amp;"g"</f>
        <v>37.6g</v>
      </c>
      <c r="BK40" s="438" t="s">
        <v>822</v>
      </c>
      <c r="BL40" s="438" t="s">
        <v>821</v>
      </c>
      <c r="BM40" s="438" t="s">
        <v>957</v>
      </c>
      <c r="BN40" s="442"/>
      <c r="BO40" s="442"/>
      <c r="BP40" s="443" t="s">
        <v>1024</v>
      </c>
      <c r="BQ40" s="444" t="s">
        <v>822</v>
      </c>
      <c r="BR40" s="444" t="s">
        <v>821</v>
      </c>
      <c r="BS40" s="444" t="s">
        <v>822</v>
      </c>
      <c r="BT40" s="444" t="s">
        <v>821</v>
      </c>
      <c r="BU40" s="444" t="s">
        <v>822</v>
      </c>
      <c r="BV40" s="444" t="s">
        <v>821</v>
      </c>
      <c r="BW40" s="444" t="s">
        <v>822</v>
      </c>
      <c r="BX40" s="444" t="s">
        <v>821</v>
      </c>
      <c r="BY40" s="438"/>
      <c r="BZ40" s="438"/>
      <c r="CA40" s="438"/>
      <c r="CB40" s="438" t="s">
        <v>822</v>
      </c>
      <c r="CC40" s="438" t="s">
        <v>821</v>
      </c>
      <c r="CD40" s="438" t="s">
        <v>822</v>
      </c>
      <c r="CE40" s="438" t="s">
        <v>821</v>
      </c>
    </row>
    <row r="41" spans="1:83" x14ac:dyDescent="0.2">
      <c r="B41" s="399">
        <v>1</v>
      </c>
      <c r="C41" s="399" t="s">
        <v>76</v>
      </c>
      <c r="D41" s="399" t="s">
        <v>77</v>
      </c>
      <c r="E41" s="399">
        <v>1.1000000000000001</v>
      </c>
      <c r="F41" s="399" t="s">
        <v>33</v>
      </c>
      <c r="H41" s="399">
        <v>0.32100000000000001</v>
      </c>
      <c r="I41" s="399">
        <v>2.5070000000000001</v>
      </c>
      <c r="J41" s="445">
        <f ca="1">I41*J$15+H41</f>
        <v>0.4152632</v>
      </c>
      <c r="K41" s="446"/>
      <c r="L41" s="447">
        <f t="shared" ref="L41:M72" ca="1" si="0">VLOOKUP($C41,INDIRECT($L$22),L$23,FALSE)</f>
        <v>0.57315421063799998</v>
      </c>
      <c r="M41" s="447">
        <f t="shared" ca="1" si="0"/>
        <v>1.340441299072</v>
      </c>
      <c r="N41" s="445">
        <f ca="1">N$14*L41-O41*0.01</f>
        <v>0.36865637399788481</v>
      </c>
      <c r="O41" s="445">
        <f ca="1">O$14*(M41-L41)/(0.175-0.01)</f>
        <v>3.2551573448715154</v>
      </c>
      <c r="P41" s="445">
        <f t="shared" ref="P41:P72" ca="1" si="1">Q41*P$16</f>
        <v>0.38871797522019952</v>
      </c>
      <c r="Q41" s="445">
        <f t="shared" ref="Q41:Q72" ca="1" si="2">(N41+Q$17*O41)/(Q$17+Q$16)</f>
        <v>3.0368591814078085</v>
      </c>
      <c r="R41" s="445">
        <f ca="1">S41*R$16</f>
        <v>0.38871797522019952</v>
      </c>
      <c r="S41" s="445">
        <f ca="1">(P41+S$17*Q41)/(S$17+S$16)</f>
        <v>3.0368591814078085</v>
      </c>
      <c r="T41" s="445">
        <f t="shared" ref="T41:T72" ca="1" si="3">Q41*T$15+P41</f>
        <v>0.5029038804411331</v>
      </c>
      <c r="U41" s="448">
        <f ca="1">ROUND(IF(T41&gt;U32,U30,IF(T41&lt;U31,U29,T41/U31*U29)),3)</f>
        <v>0.33100000000000002</v>
      </c>
      <c r="V41" s="448">
        <f ca="1">ROUND(IF(T41&gt;V32,V30,IF(T41&lt;V31,V29,T41/V31*V29)),3)</f>
        <v>2.585</v>
      </c>
      <c r="W41" s="449" t="str">
        <f ca="1">IF(T41&gt;U$32,"C",IF(T41&lt;U$31,"F",""))</f>
        <v>C</v>
      </c>
      <c r="X41" s="450"/>
      <c r="Y41" s="450" t="str">
        <f>+$C41</f>
        <v>AT</v>
      </c>
      <c r="Z41" s="447">
        <f t="shared" ref="Z41:AA72" ca="1" si="4">VLOOKUP($C41,INDIRECT($L$22),Z$23,FALSE)</f>
        <v>0.59034883695700002</v>
      </c>
      <c r="AA41" s="447">
        <f t="shared" ca="1" si="4"/>
        <v>1.3806545380449999</v>
      </c>
      <c r="AB41" s="451">
        <f ca="1">AB$14*Z41-AC41*0.01</f>
        <v>0.37971606521768181</v>
      </c>
      <c r="AC41" s="451">
        <f ca="1">AC$14*(AA41-Z41)/(0.175-0.01)</f>
        <v>3.3528120652218183</v>
      </c>
      <c r="AD41" s="452">
        <f t="shared" ref="AD41:AD72" ca="1" si="5">AE41*AD$16</f>
        <v>0.40037951447694664</v>
      </c>
      <c r="AE41" s="452">
        <f t="shared" ref="AE41:AE72" ca="1" si="6">(AB41+AE$17*AC41)/(AE$17+AE$16)</f>
        <v>3.1279649568511454</v>
      </c>
      <c r="AF41" s="452">
        <f ca="1">AG41*AF$16</f>
        <v>0.4003795144769467</v>
      </c>
      <c r="AG41" s="452">
        <f ca="1">(AD41+AG$17*AE41)/(AG$17+AG$16)</f>
        <v>3.1279649568511458</v>
      </c>
      <c r="AH41" s="445">
        <f t="shared" ref="AH41:AH72" ca="1" si="7">AE41*AH$15+AD41</f>
        <v>0.51799099685454975</v>
      </c>
      <c r="AI41" s="448">
        <f ca="1">ROUND(IF(AH41&gt;AI32,AI30,IF(AH41&lt;AI31,AI29,AH41/AI31*AI29)),3)</f>
        <v>0.34100000000000003</v>
      </c>
      <c r="AJ41" s="448">
        <f ca="1">ROUND(IF(AH41&gt;AJ32,AJ30,IF(AH41&lt;AJ31,AJ29,AH41/AJ31*AJ29)),3)</f>
        <v>2.6629999999999998</v>
      </c>
      <c r="AK41" s="449" t="str">
        <f ca="1">IF(AH41&gt;AI$32,"C",IF(AH41&lt;AI$31,"F",""))</f>
        <v>C</v>
      </c>
      <c r="AM41" s="450" t="str">
        <f>+$C41</f>
        <v>AT</v>
      </c>
      <c r="AN41" s="447">
        <f t="shared" ref="AN41:AO72" ca="1" si="8">VLOOKUP($C41,INDIRECT($L$22),AN$23,FALSE)</f>
        <v>0.60805930206600001</v>
      </c>
      <c r="AO41" s="447">
        <f t="shared" ca="1" si="8"/>
        <v>1.4220741741859999</v>
      </c>
      <c r="AP41" s="451">
        <f ca="1">AP$14*AN41-AQ41*0.01</f>
        <v>0.3911075471744424</v>
      </c>
      <c r="AQ41" s="451">
        <f ca="1">AQ$14*(AO41-AN41)/(0.175-0.01)</f>
        <v>3.4533964271757576</v>
      </c>
      <c r="AR41" s="452">
        <f t="shared" ref="AR41:AR72" ca="1" si="9">AS41*AR$16</f>
        <v>0.41239089991124378</v>
      </c>
      <c r="AS41" s="452">
        <f t="shared" ref="AS41:AS72" ca="1" si="10">(AP41+AS$17*AQ41)/(AS$17+AS$16)</f>
        <v>3.2218039055565919</v>
      </c>
      <c r="AT41" s="452">
        <f ca="1">AU41*AT$16</f>
        <v>0.41239089991124384</v>
      </c>
      <c r="AU41" s="452">
        <f ca="1">(AR41+AU$17*AS41)/(AU$17+AU$16)</f>
        <v>3.2218039055565924</v>
      </c>
      <c r="AV41" s="445">
        <f t="shared" ref="AV41:AV72" ca="1" si="11">AS41*AV$15+AR41</f>
        <v>0.53353072676017166</v>
      </c>
      <c r="AW41" s="448">
        <f ca="1">ROUND(IF(AV41&gt;AW32,AW30,IF(AV41&lt;AW31,AW29,AV41/AW31*AW29)),3)</f>
        <v>0.35099999999999998</v>
      </c>
      <c r="AX41" s="448">
        <f ca="1">ROUND(IF(AV41&gt;AX32,AX30,IF(AV41&lt;AX31,AX29,AV41/AX31*AX29)),3)</f>
        <v>2.7429999999999999</v>
      </c>
      <c r="AY41" s="449" t="str">
        <f ca="1">IF(AV41&gt;AW$32,"C",IF(AV41&lt;AW$31,"F",""))</f>
        <v>C</v>
      </c>
      <c r="BA41" s="450" t="str">
        <f>+$C41</f>
        <v>AT</v>
      </c>
      <c r="BB41" s="447">
        <f t="shared" ref="BB41:BC72" ca="1" si="12">VLOOKUP($C41,INDIRECT($L$22),BB$23,FALSE)</f>
        <v>0.62630108112799998</v>
      </c>
      <c r="BC41" s="447">
        <f t="shared" ca="1" si="12"/>
        <v>1.4647363994110001</v>
      </c>
      <c r="BD41" s="451">
        <f ca="1">BD$14*BB41-BE41*0.01</f>
        <v>0.4028407735897151</v>
      </c>
      <c r="BE41" s="451">
        <f ca="1">BE$14*(BC41-BB41)/(0.175-0.01)</f>
        <v>3.5569983199884856</v>
      </c>
      <c r="BF41" s="452">
        <f t="shared" ref="BF41:BF72" ca="1" si="13">BG41*BF$16</f>
        <v>0.42476262690846789</v>
      </c>
      <c r="BG41" s="452">
        <f t="shared" ref="BG41:BG72" ca="1" si="14">(BD41+BG$17*BE41)/(BG$17+BG$16)</f>
        <v>3.3184580227224054</v>
      </c>
      <c r="BH41" s="452">
        <f t="shared" ref="BH41:BH72" ca="1" si="15">BI41*BH$16</f>
        <v>0.42476262690846789</v>
      </c>
      <c r="BI41" s="452">
        <f t="shared" ref="BI41:BI72" ca="1" si="16">(BF41+BI$17*BG41)/(BI$17+BI$16)</f>
        <v>3.3184580227224054</v>
      </c>
      <c r="BJ41" s="445">
        <f t="shared" ref="BJ41:BJ72" ca="1" si="17">BG41*BJ$15+BF41</f>
        <v>0.54953664856283035</v>
      </c>
      <c r="BK41" s="448">
        <f ca="1">ROUND(IF(BJ41&gt;BK32,BK30,IF(BJ41&lt;BK31,BK29,BJ41/BK31*BK29)),3)</f>
        <v>0.36199999999999999</v>
      </c>
      <c r="BL41" s="448">
        <f ca="1">ROUND(IF(BJ41&gt;BL32,BL30,IF(BJ41&lt;BL31,BL29,BJ41/BL31*BL29)),3)</f>
        <v>2.8250000000000002</v>
      </c>
      <c r="BM41" s="449" t="str">
        <f ca="1">IF(BJ41&gt;BK$32,"C",IF(BJ41&lt;BK$31,"F",""))</f>
        <v>C</v>
      </c>
      <c r="BO41" s="450" t="str">
        <f>+$C41</f>
        <v>AT</v>
      </c>
      <c r="BP41" s="399">
        <f>+$E41</f>
        <v>1.1000000000000001</v>
      </c>
      <c r="BQ41" s="453">
        <f t="shared" ref="BQ41:BQ72" ca="1" si="18">+U41</f>
        <v>0.33100000000000002</v>
      </c>
      <c r="BR41" s="453">
        <f t="shared" ref="BR41:BR72" ca="1" si="19">+V41</f>
        <v>2.585</v>
      </c>
      <c r="BS41" s="453">
        <f t="shared" ref="BS41:BS72" ca="1" si="20">+AI41</f>
        <v>0.34100000000000003</v>
      </c>
      <c r="BT41" s="453">
        <f t="shared" ref="BT41:BT72" ca="1" si="21">+AJ41</f>
        <v>2.6629999999999998</v>
      </c>
      <c r="BU41" s="453">
        <f t="shared" ref="BU41:BU72" ca="1" si="22">+AW41</f>
        <v>0.35099999999999998</v>
      </c>
      <c r="BV41" s="453">
        <f t="shared" ref="BV41:BV72" ca="1" si="23">+AX41</f>
        <v>2.7429999999999999</v>
      </c>
      <c r="BW41" s="453">
        <f ca="1">+BK41</f>
        <v>0.36199999999999999</v>
      </c>
      <c r="BX41" s="453">
        <f ca="1">+BL41</f>
        <v>2.8250000000000002</v>
      </c>
      <c r="CA41" s="450" t="str">
        <f>+$C41</f>
        <v>AT</v>
      </c>
      <c r="CB41" s="454"/>
      <c r="CC41" s="454"/>
      <c r="CD41" s="454"/>
      <c r="CE41" s="454"/>
    </row>
    <row r="42" spans="1:83" x14ac:dyDescent="0.2">
      <c r="B42" s="399">
        <v>2</v>
      </c>
      <c r="C42" s="399" t="s">
        <v>78</v>
      </c>
      <c r="D42" s="399" t="s">
        <v>79</v>
      </c>
      <c r="E42" s="399">
        <v>1.1000000000000001</v>
      </c>
      <c r="F42" s="399" t="s">
        <v>33</v>
      </c>
      <c r="H42" s="399">
        <v>0.32100000000000001</v>
      </c>
      <c r="I42" s="399">
        <v>2.5070000000000001</v>
      </c>
      <c r="J42" s="445">
        <f t="shared" ref="J42:J72" ca="1" si="24">I42*J$15+H42</f>
        <v>0.4152632</v>
      </c>
      <c r="K42" s="446"/>
      <c r="L42" s="447">
        <f t="shared" ca="1" si="0"/>
        <v>0.35321404513090904</v>
      </c>
      <c r="M42" s="447">
        <f t="shared" ca="1" si="0"/>
        <v>1.0596421353918182</v>
      </c>
      <c r="N42" s="445">
        <f t="shared" ref="N42:N72" ca="1" si="25">N$14*L42-O42*0.01</f>
        <v>0.21728015503511289</v>
      </c>
      <c r="O42" s="445">
        <f t="shared" ref="O42:O72" ca="1" si="26">O$14*(M42-L42)/(0.175-0.01)</f>
        <v>2.9969676556523419</v>
      </c>
      <c r="P42" s="455">
        <f t="shared" ca="1" si="1"/>
        <v>0.28679304125267885</v>
      </c>
      <c r="Q42" s="455">
        <f t="shared" ca="1" si="2"/>
        <v>2.2405706347865535</v>
      </c>
      <c r="R42" s="445">
        <f t="shared" ref="R42:R72" ca="1" si="27">S42*Q$16</f>
        <v>0.28679304125267885</v>
      </c>
      <c r="S42" s="445">
        <f t="shared" ref="S42:S72" ca="1" si="28">(P42+S$17*Q42)/(S$17+S$16)</f>
        <v>2.2405706347865535</v>
      </c>
      <c r="T42" s="445">
        <f t="shared" ca="1" si="3"/>
        <v>0.37103849712065329</v>
      </c>
      <c r="U42" s="448">
        <f ca="1">ROUND(IF(T42&gt;U32,U30,IF(T42&lt;U31,U29,T42/U31*U29)),3)</f>
        <v>0.28699999999999998</v>
      </c>
      <c r="V42" s="448">
        <f ca="1">ROUND(IF(T42&gt;V32,V30,IF(T42&lt;V31,V29,T42/V31*V29)),3)</f>
        <v>2.2410000000000001</v>
      </c>
      <c r="W42" s="449" t="str">
        <f t="shared" ref="W42:W72" ca="1" si="29">IF(T42&gt;U$32,"C",IF(T42&lt;U$31,"F",""))</f>
        <v/>
      </c>
      <c r="X42" s="450"/>
      <c r="Y42" s="450" t="str">
        <f>+$C42</f>
        <v>AU</v>
      </c>
      <c r="Z42" s="447">
        <f t="shared" ca="1" si="4"/>
        <v>0.35321404513090904</v>
      </c>
      <c r="AA42" s="447">
        <f t="shared" ca="1" si="4"/>
        <v>1.0596421353918182</v>
      </c>
      <c r="AB42" s="451">
        <f ca="1">AB$14*Z42-AC42*0.01</f>
        <v>0.21728015503511289</v>
      </c>
      <c r="AC42" s="451">
        <f ca="1">AC$14*(AA42-Z42)/(0.175-0.01)</f>
        <v>2.9969676556523419</v>
      </c>
      <c r="AD42" s="452">
        <f t="shared" ca="1" si="5"/>
        <v>0.28679304125267885</v>
      </c>
      <c r="AE42" s="452">
        <f t="shared" ca="1" si="6"/>
        <v>2.2405706347865535</v>
      </c>
      <c r="AF42" s="452">
        <f t="shared" ref="AF42:AF72" ca="1" si="30">AG42*AF$16</f>
        <v>0.28679304125267885</v>
      </c>
      <c r="AG42" s="452">
        <f t="shared" ref="AG42:AG72" ca="1" si="31">(AD42+AG$17*AE42)/(AG$17+AG$16)</f>
        <v>2.2405706347865535</v>
      </c>
      <c r="AH42" s="445">
        <f t="shared" ca="1" si="7"/>
        <v>0.37103849712065329</v>
      </c>
      <c r="AI42" s="448">
        <f ca="1">ROUND(IF(AH42&gt;AI32,AI30,IF(AH42&lt;AI31,AI29,AH42/AI31*AI29)),3)</f>
        <v>0.28699999999999998</v>
      </c>
      <c r="AJ42" s="448">
        <f ca="1">ROUND(IF(AH42&gt;AJ32,AJ30,IF(AH42&lt;AJ31,AJ29,AH42/AJ31*AJ29)),3)</f>
        <v>2.2440000000000002</v>
      </c>
      <c r="AK42" s="449" t="str">
        <f t="shared" ref="AK42:AK72" ca="1" si="32">IF(AH42&gt;AI$32,"C",IF(AH42&lt;AI$31,"F",""))</f>
        <v/>
      </c>
      <c r="AM42" s="450" t="str">
        <f>+$C42</f>
        <v>AU</v>
      </c>
      <c r="AN42" s="447">
        <f t="shared" ca="1" si="8"/>
        <v>0.35321404513090904</v>
      </c>
      <c r="AO42" s="447">
        <f t="shared" ca="1" si="8"/>
        <v>1.0596421353918182</v>
      </c>
      <c r="AP42" s="451">
        <f ca="1">AP$14*AN42-AQ42*0.01</f>
        <v>0.21728015503511289</v>
      </c>
      <c r="AQ42" s="451">
        <f ca="1">AQ$14*(AO42-AN42)/(0.175-0.01)</f>
        <v>2.9969676556523419</v>
      </c>
      <c r="AR42" s="452">
        <f t="shared" ca="1" si="9"/>
        <v>0.28679304125267885</v>
      </c>
      <c r="AS42" s="452">
        <f t="shared" ca="1" si="10"/>
        <v>2.2405706347865535</v>
      </c>
      <c r="AT42" s="452">
        <f t="shared" ref="AT42:AT72" ca="1" si="33">AU42*AT$16</f>
        <v>0.28679304125267885</v>
      </c>
      <c r="AU42" s="452">
        <f t="shared" ref="AU42:AU72" ca="1" si="34">(AR42+AU$17*AS42)/(AU$17+AU$16)</f>
        <v>2.2405706347865535</v>
      </c>
      <c r="AV42" s="445">
        <f t="shared" ca="1" si="11"/>
        <v>0.37103849712065329</v>
      </c>
      <c r="AW42" s="448">
        <f ca="1">ROUND(IF(AV42&gt;AW32,AW30,IF(AV42&lt;AW31,AW29,AV42/AW31*AW29)),3)</f>
        <v>0.28699999999999998</v>
      </c>
      <c r="AX42" s="448">
        <f ca="1">ROUND(IF(AV42&gt;AX32,AX30,IF(AV42&lt;AX31,AX29,AV42/AX31*AX29)),3)</f>
        <v>2.2410000000000001</v>
      </c>
      <c r="AY42" s="449" t="str">
        <f t="shared" ref="AY42:AY72" ca="1" si="35">IF(AV42&gt;AW$32,"C",IF(AV42&lt;AW$31,"F",""))</f>
        <v/>
      </c>
      <c r="BA42" s="450" t="str">
        <f>+$C42</f>
        <v>AU</v>
      </c>
      <c r="BB42" s="447">
        <f t="shared" ca="1" si="12"/>
        <v>0.35321404513090904</v>
      </c>
      <c r="BC42" s="447">
        <f t="shared" ca="1" si="12"/>
        <v>1.0596421353918182</v>
      </c>
      <c r="BD42" s="451">
        <f ca="1">BD$14*BB42-BE42*0.01</f>
        <v>0.21728015503511289</v>
      </c>
      <c r="BE42" s="451">
        <f ca="1">BE$14*(BC42-BB42)/(0.175-0.01)</f>
        <v>2.9969676556523419</v>
      </c>
      <c r="BF42" s="452">
        <f t="shared" ca="1" si="13"/>
        <v>0.28679304125267885</v>
      </c>
      <c r="BG42" s="452">
        <f t="shared" ca="1" si="14"/>
        <v>2.2405706347865535</v>
      </c>
      <c r="BH42" s="452">
        <f t="shared" ca="1" si="15"/>
        <v>0.28679304125267885</v>
      </c>
      <c r="BI42" s="452">
        <f t="shared" ca="1" si="16"/>
        <v>2.2405706347865535</v>
      </c>
      <c r="BJ42" s="445">
        <f t="shared" ca="1" si="17"/>
        <v>0.37103849712065329</v>
      </c>
      <c r="BK42" s="448">
        <f ca="1">ROUND(IF(BJ42&gt;BK32,BK30,IF(BJ42&lt;BK31,BK29,BJ42/BK31*BK29)),3)</f>
        <v>0.28699999999999998</v>
      </c>
      <c r="BL42" s="448">
        <f ca="1">ROUND(IF(BJ42&gt;BL32,BL30,IF(BJ42&lt;BL31,BL29,BJ42/BL31*BL29)),3)</f>
        <v>2.2389999999999999</v>
      </c>
      <c r="BM42" s="449" t="str">
        <f t="shared" ref="BM42:BM72" ca="1" si="36">IF(BJ42&gt;BK$32,"C",IF(BJ42&lt;BK$31,"F",""))</f>
        <v/>
      </c>
      <c r="BO42" s="450" t="str">
        <f>+$C42</f>
        <v>AU</v>
      </c>
      <c r="BP42" s="399">
        <f t="shared" ref="BP42:BP72" si="37">+$E42</f>
        <v>1.1000000000000001</v>
      </c>
      <c r="BQ42" s="453">
        <f t="shared" ca="1" si="18"/>
        <v>0.28699999999999998</v>
      </c>
      <c r="BR42" s="453">
        <f t="shared" ca="1" si="19"/>
        <v>2.2410000000000001</v>
      </c>
      <c r="BS42" s="453">
        <f t="shared" ca="1" si="20"/>
        <v>0.28699999999999998</v>
      </c>
      <c r="BT42" s="453">
        <f t="shared" ca="1" si="21"/>
        <v>2.2440000000000002</v>
      </c>
      <c r="BU42" s="453">
        <f t="shared" ca="1" si="22"/>
        <v>0.28699999999999998</v>
      </c>
      <c r="BV42" s="453">
        <f t="shared" ca="1" si="23"/>
        <v>2.2410000000000001</v>
      </c>
      <c r="BW42" s="453">
        <f ca="1">+BK42</f>
        <v>0.28699999999999998</v>
      </c>
      <c r="BX42" s="453">
        <f ca="1">+BL42</f>
        <v>2.2389999999999999</v>
      </c>
      <c r="CA42" s="450" t="str">
        <f>+$C42</f>
        <v>AU</v>
      </c>
      <c r="CB42" s="454"/>
      <c r="CC42" s="454"/>
      <c r="CD42" s="454"/>
      <c r="CE42" s="454"/>
    </row>
    <row r="43" spans="1:83" x14ac:dyDescent="0.2">
      <c r="B43" s="399">
        <v>3</v>
      </c>
      <c r="C43" s="399" t="s">
        <v>80</v>
      </c>
      <c r="D43" s="399" t="s">
        <v>81</v>
      </c>
      <c r="E43" s="399">
        <v>1.1000000000000001</v>
      </c>
      <c r="F43" s="399" t="s">
        <v>33</v>
      </c>
      <c r="H43" s="399">
        <v>0.32100000000000001</v>
      </c>
      <c r="I43" s="399">
        <v>2.5070000000000001</v>
      </c>
      <c r="J43" s="445">
        <f t="shared" ca="1" si="24"/>
        <v>0.4152632</v>
      </c>
      <c r="K43" s="446"/>
      <c r="L43" s="447">
        <f t="shared" ca="1" si="0"/>
        <v>0.633286911432</v>
      </c>
      <c r="M43" s="447">
        <f t="shared" ca="1" si="0"/>
        <v>1.8998607342960001</v>
      </c>
      <c r="N43" s="445">
        <f t="shared" ca="1" si="25"/>
        <v>0.38956740309301813</v>
      </c>
      <c r="O43" s="445">
        <f t="shared" ca="1" si="26"/>
        <v>5.3733434909381828</v>
      </c>
      <c r="P43" s="455">
        <f t="shared" ca="1" si="1"/>
        <v>0.51419891654620453</v>
      </c>
      <c r="Q43" s="455">
        <f t="shared" ca="1" si="2"/>
        <v>4.0171790355172226</v>
      </c>
      <c r="R43" s="445">
        <f t="shared" ca="1" si="27"/>
        <v>0.51419891654620453</v>
      </c>
      <c r="S43" s="445">
        <f t="shared" ca="1" si="28"/>
        <v>4.0171790355172226</v>
      </c>
      <c r="T43" s="445">
        <f t="shared" ca="1" si="3"/>
        <v>0.66524484828165209</v>
      </c>
      <c r="U43" s="448">
        <f ca="1">ROUND(IF(T43&gt;U32,U30,IF(T43&lt;U31,U29,T43/U31*U29)),3)</f>
        <v>0.33100000000000002</v>
      </c>
      <c r="V43" s="448">
        <f ca="1">ROUND(IF(T43&gt;V32,V30,IF(T43&lt;V31,V29,T43/V31*V29)),3)</f>
        <v>2.585</v>
      </c>
      <c r="W43" s="449" t="str">
        <f t="shared" ca="1" si="29"/>
        <v>C</v>
      </c>
      <c r="X43" s="450"/>
      <c r="Y43" s="450" t="str">
        <f t="shared" ref="Y43:Y72" si="38">+$C43</f>
        <v>BE</v>
      </c>
      <c r="Z43" s="447">
        <f t="shared" ca="1" si="4"/>
        <v>0.633286911432</v>
      </c>
      <c r="AA43" s="447">
        <f t="shared" ca="1" si="4"/>
        <v>1.8998607342960001</v>
      </c>
      <c r="AB43" s="451">
        <f t="shared" ref="AB43:AB72" ca="1" si="39">AB$14*Z43-AC43*0.01</f>
        <v>0.38956740309301813</v>
      </c>
      <c r="AC43" s="451">
        <f t="shared" ref="AC43:AC72" ca="1" si="40">AC$14*(AA43-Z43)/(0.175-0.01)</f>
        <v>5.3733434909381828</v>
      </c>
      <c r="AD43" s="452">
        <f t="shared" ca="1" si="5"/>
        <v>0.51419891654620453</v>
      </c>
      <c r="AE43" s="452">
        <f t="shared" ca="1" si="6"/>
        <v>4.0171790355172226</v>
      </c>
      <c r="AF43" s="452">
        <f t="shared" ca="1" si="30"/>
        <v>0.51419891654620453</v>
      </c>
      <c r="AG43" s="452">
        <f t="shared" ca="1" si="31"/>
        <v>4.0171790355172226</v>
      </c>
      <c r="AH43" s="445">
        <f t="shared" ca="1" si="7"/>
        <v>0.66524484828165209</v>
      </c>
      <c r="AI43" s="448">
        <f ca="1">ROUND(IF(AH43&gt;AI32,AI30,IF(AH43&lt;AI31,AI29,AH43/AI31*AI29)),3)</f>
        <v>0.34100000000000003</v>
      </c>
      <c r="AJ43" s="448">
        <f ca="1">ROUND(IF(AH43&gt;AJ32,AJ30,IF(AH43&lt;AJ31,AJ29,AH43/AJ31*AJ29)),3)</f>
        <v>2.6629999999999998</v>
      </c>
      <c r="AK43" s="449" t="str">
        <f t="shared" ca="1" si="32"/>
        <v>C</v>
      </c>
      <c r="AM43" s="450" t="str">
        <f t="shared" ref="AM43:AM72" si="41">+$C43</f>
        <v>BE</v>
      </c>
      <c r="AN43" s="447">
        <f t="shared" ca="1" si="8"/>
        <v>0.633286911432</v>
      </c>
      <c r="AO43" s="447">
        <f t="shared" ca="1" si="8"/>
        <v>1.8998607342960001</v>
      </c>
      <c r="AP43" s="451">
        <f t="shared" ref="AP43:AP72" ca="1" si="42">AP$14*AN43-AQ43*0.01</f>
        <v>0.38956740309301813</v>
      </c>
      <c r="AQ43" s="451">
        <f t="shared" ref="AQ43:AQ72" ca="1" si="43">AQ$14*(AO43-AN43)/(0.175-0.01)</f>
        <v>5.3733434909381828</v>
      </c>
      <c r="AR43" s="452">
        <f t="shared" ca="1" si="9"/>
        <v>0.51419891654620453</v>
      </c>
      <c r="AS43" s="452">
        <f t="shared" ca="1" si="10"/>
        <v>4.0171790355172226</v>
      </c>
      <c r="AT43" s="452">
        <f t="shared" ca="1" si="33"/>
        <v>0.51419891654620453</v>
      </c>
      <c r="AU43" s="452">
        <f t="shared" ca="1" si="34"/>
        <v>4.0171790355172226</v>
      </c>
      <c r="AV43" s="445">
        <f t="shared" ca="1" si="11"/>
        <v>0.66524484828165209</v>
      </c>
      <c r="AW43" s="448">
        <f ca="1">ROUND(IF(AV43&gt;AW32,AW30,IF(AV43&lt;AW31,AW29,AV43/AW31*AW29)),3)</f>
        <v>0.35099999999999998</v>
      </c>
      <c r="AX43" s="448">
        <f ca="1">ROUND(IF(AV43&gt;AX32,AX30,IF(AV43&lt;AX31,AX29,AV43/AX31*AX29)),3)</f>
        <v>2.7429999999999999</v>
      </c>
      <c r="AY43" s="449" t="str">
        <f t="shared" ca="1" si="35"/>
        <v>C</v>
      </c>
      <c r="BA43" s="450" t="str">
        <f t="shared" ref="BA43:BA72" si="44">+$C43</f>
        <v>BE</v>
      </c>
      <c r="BB43" s="447">
        <f t="shared" ca="1" si="12"/>
        <v>0.633286911432</v>
      </c>
      <c r="BC43" s="447">
        <f t="shared" ca="1" si="12"/>
        <v>1.8998607342960001</v>
      </c>
      <c r="BD43" s="451">
        <f t="shared" ref="BD43:BD72" ca="1" si="45">BD$14*BB43-BE43*0.01</f>
        <v>0.38956740309301813</v>
      </c>
      <c r="BE43" s="451">
        <f t="shared" ref="BE43:BE72" ca="1" si="46">BE$14*(BC43-BB43)/(0.175-0.01)</f>
        <v>5.3733434909381828</v>
      </c>
      <c r="BF43" s="452">
        <f t="shared" ca="1" si="13"/>
        <v>0.51419891654620453</v>
      </c>
      <c r="BG43" s="452">
        <f t="shared" ca="1" si="14"/>
        <v>4.0171790355172226</v>
      </c>
      <c r="BH43" s="452">
        <f t="shared" ca="1" si="15"/>
        <v>0.51419891654620453</v>
      </c>
      <c r="BI43" s="452">
        <f t="shared" ca="1" si="16"/>
        <v>4.0171790355172226</v>
      </c>
      <c r="BJ43" s="445">
        <f t="shared" ca="1" si="17"/>
        <v>0.66524484828165209</v>
      </c>
      <c r="BK43" s="448">
        <f ca="1">ROUND(IF(BJ43&gt;BK32,BK30,IF(BJ43&lt;BK31,BK29,BJ43/BK31*BK29)),3)</f>
        <v>0.36199999999999999</v>
      </c>
      <c r="BL43" s="448">
        <f ca="1">ROUND(IF(BJ43&gt;BL32,BL30,IF(BJ43&lt;BL31,BL29,BJ43/BL31*BL29)),3)</f>
        <v>2.8250000000000002</v>
      </c>
      <c r="BM43" s="449" t="str">
        <f t="shared" ca="1" si="36"/>
        <v>C</v>
      </c>
      <c r="BO43" s="450" t="str">
        <f t="shared" ref="BO43:BO72" si="47">+$C43</f>
        <v>BE</v>
      </c>
      <c r="BP43" s="399">
        <f t="shared" si="37"/>
        <v>1.1000000000000001</v>
      </c>
      <c r="BQ43" s="453">
        <f t="shared" ca="1" si="18"/>
        <v>0.33100000000000002</v>
      </c>
      <c r="BR43" s="453">
        <f t="shared" ca="1" si="19"/>
        <v>2.585</v>
      </c>
      <c r="BS43" s="453">
        <f t="shared" ca="1" si="20"/>
        <v>0.34100000000000003</v>
      </c>
      <c r="BT43" s="453">
        <f t="shared" ca="1" si="21"/>
        <v>2.6629999999999998</v>
      </c>
      <c r="BU43" s="453">
        <f t="shared" ca="1" si="22"/>
        <v>0.35099999999999998</v>
      </c>
      <c r="BV43" s="453">
        <f t="shared" ca="1" si="23"/>
        <v>2.7429999999999999</v>
      </c>
      <c r="BW43" s="453">
        <f t="shared" ref="BW43:BX72" ca="1" si="48">+BK43</f>
        <v>0.36199999999999999</v>
      </c>
      <c r="BX43" s="453">
        <f t="shared" ca="1" si="48"/>
        <v>2.8250000000000002</v>
      </c>
      <c r="CA43" s="450" t="str">
        <f t="shared" ref="CA43:CA72" si="49">+$C43</f>
        <v>BE</v>
      </c>
      <c r="CB43" s="454"/>
      <c r="CC43" s="454"/>
      <c r="CD43" s="454"/>
      <c r="CE43" s="454"/>
    </row>
    <row r="44" spans="1:83" x14ac:dyDescent="0.2">
      <c r="B44" s="399">
        <v>4</v>
      </c>
      <c r="C44" s="399" t="s">
        <v>82</v>
      </c>
      <c r="D44" s="399" t="s">
        <v>83</v>
      </c>
      <c r="E44" s="399">
        <v>1.1000000000000001</v>
      </c>
      <c r="F44" s="399" t="s">
        <v>33</v>
      </c>
      <c r="H44" s="399">
        <v>0.32100000000000001</v>
      </c>
      <c r="I44" s="399">
        <v>2.5070000000000001</v>
      </c>
      <c r="J44" s="445">
        <f t="shared" ca="1" si="24"/>
        <v>0.4152632</v>
      </c>
      <c r="K44" s="446"/>
      <c r="L44" s="447">
        <f t="shared" ca="1" si="0"/>
        <v>0.57784684834666655</v>
      </c>
      <c r="M44" s="447">
        <f t="shared" ca="1" si="0"/>
        <v>1.7046482026228569</v>
      </c>
      <c r="N44" s="445">
        <f t="shared" ca="1" si="25"/>
        <v>0.35668910002488879</v>
      </c>
      <c r="O44" s="445">
        <f t="shared" ca="1" si="26"/>
        <v>4.7803693817777777</v>
      </c>
      <c r="P44" s="455">
        <f t="shared" ca="1" si="1"/>
        <v>0.46334081816695827</v>
      </c>
      <c r="Q44" s="455">
        <f t="shared" ca="1" si="2"/>
        <v>3.6198501419293616</v>
      </c>
      <c r="R44" s="445">
        <f t="shared" ca="1" si="27"/>
        <v>0.46334081816695821</v>
      </c>
      <c r="S44" s="445">
        <f t="shared" ca="1" si="28"/>
        <v>3.6198501419293612</v>
      </c>
      <c r="T44" s="445">
        <f t="shared" ca="1" si="3"/>
        <v>0.59944718350350223</v>
      </c>
      <c r="U44" s="448">
        <f ca="1">ROUND(IF(T44&gt;U32,U30,IF(T44&lt;U31,U29,T44/U31*U29)),3)</f>
        <v>0.33100000000000002</v>
      </c>
      <c r="V44" s="448">
        <f ca="1">ROUND(IF(T44&gt;V32,V30,IF(T44&lt;V31,V29,T44/V31*V29)),3)</f>
        <v>2.585</v>
      </c>
      <c r="W44" s="449" t="str">
        <f t="shared" ca="1" si="29"/>
        <v>C</v>
      </c>
      <c r="X44" s="450"/>
      <c r="Y44" s="450" t="str">
        <f t="shared" si="38"/>
        <v>CA</v>
      </c>
      <c r="Z44" s="447">
        <f t="shared" ca="1" si="4"/>
        <v>0.57784684834666655</v>
      </c>
      <c r="AA44" s="447">
        <f t="shared" ca="1" si="4"/>
        <v>1.7046482026228569</v>
      </c>
      <c r="AB44" s="451">
        <f t="shared" ca="1" si="39"/>
        <v>0.35668910002488879</v>
      </c>
      <c r="AC44" s="451">
        <f t="shared" ca="1" si="40"/>
        <v>4.7803693817777777</v>
      </c>
      <c r="AD44" s="452">
        <f t="shared" ca="1" si="5"/>
        <v>0.46334081816695827</v>
      </c>
      <c r="AE44" s="452">
        <f t="shared" ca="1" si="6"/>
        <v>3.6198501419293616</v>
      </c>
      <c r="AF44" s="452">
        <f t="shared" ca="1" si="30"/>
        <v>0.46334081816695821</v>
      </c>
      <c r="AG44" s="452">
        <f t="shared" ca="1" si="31"/>
        <v>3.6198501419293612</v>
      </c>
      <c r="AH44" s="445">
        <f t="shared" ca="1" si="7"/>
        <v>0.59944718350350223</v>
      </c>
      <c r="AI44" s="448">
        <f ca="1">ROUND(IF(AH44&gt;AI32,AI30,IF(AH44&lt;AI31,AI29,AH44/AI31*AI29)),3)</f>
        <v>0.34100000000000003</v>
      </c>
      <c r="AJ44" s="448">
        <f ca="1">ROUND(IF(AH44&gt;AJ32,AJ30,IF(AH44&lt;AJ31,AJ29,AH44/AJ31*AJ29)),3)</f>
        <v>2.6629999999999998</v>
      </c>
      <c r="AK44" s="449" t="str">
        <f t="shared" ca="1" si="32"/>
        <v>C</v>
      </c>
      <c r="AM44" s="450" t="str">
        <f t="shared" si="41"/>
        <v>CA</v>
      </c>
      <c r="AN44" s="447">
        <f t="shared" ca="1" si="8"/>
        <v>0.57784684834666655</v>
      </c>
      <c r="AO44" s="447">
        <f t="shared" ca="1" si="8"/>
        <v>1.7046482026228569</v>
      </c>
      <c r="AP44" s="451">
        <f t="shared" ca="1" si="42"/>
        <v>0.35668910002488879</v>
      </c>
      <c r="AQ44" s="451">
        <f t="shared" ca="1" si="43"/>
        <v>4.7803693817777777</v>
      </c>
      <c r="AR44" s="452">
        <f t="shared" ca="1" si="9"/>
        <v>0.46334081816695827</v>
      </c>
      <c r="AS44" s="452">
        <f t="shared" ca="1" si="10"/>
        <v>3.6198501419293616</v>
      </c>
      <c r="AT44" s="452">
        <f t="shared" ca="1" si="33"/>
        <v>0.46334081816695821</v>
      </c>
      <c r="AU44" s="452">
        <f t="shared" ca="1" si="34"/>
        <v>3.6198501419293612</v>
      </c>
      <c r="AV44" s="445">
        <f t="shared" ca="1" si="11"/>
        <v>0.59944718350350223</v>
      </c>
      <c r="AW44" s="448">
        <f ca="1">ROUND(IF(AV44&gt;AW32,AW30,IF(AV44&lt;AW31,AW29,AV44/AW31*AW29)),3)</f>
        <v>0.35099999999999998</v>
      </c>
      <c r="AX44" s="448">
        <f ca="1">ROUND(IF(AV44&gt;AX32,AX30,IF(AV44&lt;AX31,AX29,AV44/AX31*AX29)),3)</f>
        <v>2.7429999999999999</v>
      </c>
      <c r="AY44" s="449" t="str">
        <f t="shared" ca="1" si="35"/>
        <v>C</v>
      </c>
      <c r="BA44" s="450" t="str">
        <f t="shared" si="44"/>
        <v>CA</v>
      </c>
      <c r="BB44" s="447">
        <f t="shared" ca="1" si="12"/>
        <v>0.57784684834666655</v>
      </c>
      <c r="BC44" s="447">
        <f t="shared" ca="1" si="12"/>
        <v>1.7046482026228569</v>
      </c>
      <c r="BD44" s="451">
        <f t="shared" ca="1" si="45"/>
        <v>0.35668910002488879</v>
      </c>
      <c r="BE44" s="451">
        <f t="shared" ca="1" si="46"/>
        <v>4.7803693817777777</v>
      </c>
      <c r="BF44" s="452">
        <f t="shared" ca="1" si="13"/>
        <v>0.46334081816695827</v>
      </c>
      <c r="BG44" s="452">
        <f t="shared" ca="1" si="14"/>
        <v>3.6198501419293616</v>
      </c>
      <c r="BH44" s="452">
        <f t="shared" ca="1" si="15"/>
        <v>0.46334081816695821</v>
      </c>
      <c r="BI44" s="452">
        <f t="shared" ca="1" si="16"/>
        <v>3.6198501419293612</v>
      </c>
      <c r="BJ44" s="445">
        <f t="shared" ca="1" si="17"/>
        <v>0.59944718350350223</v>
      </c>
      <c r="BK44" s="448">
        <f ca="1">ROUND(IF(BJ44&gt;BK32,BK30,IF(BJ44&lt;BK31,BK29,BJ44/BK31*BK29)),3)</f>
        <v>0.36199999999999999</v>
      </c>
      <c r="BL44" s="448">
        <f ca="1">ROUND(IF(BJ44&gt;BL32,BL30,IF(BJ44&lt;BL31,BL29,BJ44/BL31*BL29)),3)</f>
        <v>2.8250000000000002</v>
      </c>
      <c r="BM44" s="449" t="str">
        <f t="shared" ca="1" si="36"/>
        <v>C</v>
      </c>
      <c r="BO44" s="450" t="str">
        <f t="shared" si="47"/>
        <v>CA</v>
      </c>
      <c r="BP44" s="399">
        <f t="shared" si="37"/>
        <v>1.1000000000000001</v>
      </c>
      <c r="BQ44" s="453">
        <f t="shared" ca="1" si="18"/>
        <v>0.33100000000000002</v>
      </c>
      <c r="BR44" s="453">
        <f t="shared" ca="1" si="19"/>
        <v>2.585</v>
      </c>
      <c r="BS44" s="453">
        <f t="shared" ca="1" si="20"/>
        <v>0.34100000000000003</v>
      </c>
      <c r="BT44" s="453">
        <f t="shared" ca="1" si="21"/>
        <v>2.6629999999999998</v>
      </c>
      <c r="BU44" s="453">
        <f t="shared" ca="1" si="22"/>
        <v>0.35099999999999998</v>
      </c>
      <c r="BV44" s="453">
        <f t="shared" ca="1" si="23"/>
        <v>2.7429999999999999</v>
      </c>
      <c r="BW44" s="453">
        <f t="shared" ca="1" si="48"/>
        <v>0.36199999999999999</v>
      </c>
      <c r="BX44" s="453">
        <f t="shared" ca="1" si="48"/>
        <v>2.8250000000000002</v>
      </c>
      <c r="CA44" s="450" t="str">
        <f t="shared" si="49"/>
        <v>CA</v>
      </c>
      <c r="CB44" s="454"/>
      <c r="CC44" s="454"/>
      <c r="CD44" s="454"/>
      <c r="CE44" s="454"/>
    </row>
    <row r="45" spans="1:83" x14ac:dyDescent="0.2">
      <c r="B45" s="399">
        <v>5</v>
      </c>
      <c r="C45" s="399" t="s">
        <v>84</v>
      </c>
      <c r="D45" s="399" t="s">
        <v>85</v>
      </c>
      <c r="E45" s="399">
        <v>1.1000000000000001</v>
      </c>
      <c r="F45" s="399" t="s">
        <v>33</v>
      </c>
      <c r="H45" s="399">
        <v>0.32100000000000001</v>
      </c>
      <c r="I45" s="399">
        <v>2.5070000000000001</v>
      </c>
      <c r="J45" s="445">
        <f t="shared" ca="1" si="24"/>
        <v>0.4152632</v>
      </c>
      <c r="K45" s="446"/>
      <c r="L45" s="447">
        <f t="shared" ca="1" si="0"/>
        <v>0.71566876306944438</v>
      </c>
      <c r="M45" s="447">
        <f t="shared" ca="1" si="0"/>
        <v>1.4313375261398147</v>
      </c>
      <c r="N45" s="445">
        <f t="shared" ca="1" si="25"/>
        <v>0.47060642904865596</v>
      </c>
      <c r="O45" s="445">
        <f t="shared" ca="1" si="26"/>
        <v>3.036170509995511</v>
      </c>
      <c r="P45" s="455">
        <f t="shared" ca="1" si="1"/>
        <v>0.43634699345796801</v>
      </c>
      <c r="Q45" s="455">
        <f t="shared" ca="1" si="2"/>
        <v>3.4089608863903749</v>
      </c>
      <c r="R45" s="445">
        <f t="shared" ca="1" si="27"/>
        <v>0.43634699345796801</v>
      </c>
      <c r="S45" s="445">
        <f t="shared" ca="1" si="28"/>
        <v>3.4089608863903749</v>
      </c>
      <c r="T45" s="445">
        <f t="shared" ca="1" si="3"/>
        <v>0.56452392278624608</v>
      </c>
      <c r="U45" s="448">
        <f ca="1">ROUND(IF(T45&gt;U32,U30,IF(T45&lt;U31,U29,T45/U31*U29)),3)</f>
        <v>0.33100000000000002</v>
      </c>
      <c r="V45" s="448">
        <f ca="1">ROUND(IF(T45&gt;V32,V30,IF(T45&lt;V31,V29,T45/V31*V29)),3)</f>
        <v>2.585</v>
      </c>
      <c r="W45" s="449" t="str">
        <f t="shared" ca="1" si="29"/>
        <v>C</v>
      </c>
      <c r="X45" s="450"/>
      <c r="Y45" s="450" t="str">
        <f t="shared" si="38"/>
        <v>CH</v>
      </c>
      <c r="Z45" s="447">
        <f t="shared" ca="1" si="4"/>
        <v>0.71566876306944438</v>
      </c>
      <c r="AA45" s="447">
        <f t="shared" ca="1" si="4"/>
        <v>1.4313375261398147</v>
      </c>
      <c r="AB45" s="451">
        <f t="shared" ca="1" si="39"/>
        <v>0.47060642904865596</v>
      </c>
      <c r="AC45" s="451">
        <f t="shared" ca="1" si="40"/>
        <v>3.036170509995511</v>
      </c>
      <c r="AD45" s="452">
        <f t="shared" ca="1" si="5"/>
        <v>0.43634699345796801</v>
      </c>
      <c r="AE45" s="452">
        <f t="shared" ca="1" si="6"/>
        <v>3.4089608863903749</v>
      </c>
      <c r="AF45" s="452">
        <f t="shared" ca="1" si="30"/>
        <v>0.43634699345796801</v>
      </c>
      <c r="AG45" s="452">
        <f t="shared" ca="1" si="31"/>
        <v>3.4089608863903749</v>
      </c>
      <c r="AH45" s="445">
        <f t="shared" ca="1" si="7"/>
        <v>0.56452392278624608</v>
      </c>
      <c r="AI45" s="448">
        <f ca="1">ROUND(IF(AH45&gt;AI32,AI30,IF(AH45&lt;AI31,AI29,AH45/AI31*AI29)),3)</f>
        <v>0.34100000000000003</v>
      </c>
      <c r="AJ45" s="448">
        <f ca="1">ROUND(IF(AH45&gt;AJ32,AJ30,IF(AH45&lt;AJ31,AJ29,AH45/AJ31*AJ29)),3)</f>
        <v>2.6629999999999998</v>
      </c>
      <c r="AK45" s="449" t="str">
        <f t="shared" ca="1" si="32"/>
        <v>C</v>
      </c>
      <c r="AM45" s="450" t="str">
        <f t="shared" si="41"/>
        <v>CH</v>
      </c>
      <c r="AN45" s="447">
        <f t="shared" ca="1" si="8"/>
        <v>0.71566876306944438</v>
      </c>
      <c r="AO45" s="447">
        <f t="shared" ca="1" si="8"/>
        <v>1.4313375261398147</v>
      </c>
      <c r="AP45" s="451">
        <f t="shared" ca="1" si="42"/>
        <v>0.47060642904865596</v>
      </c>
      <c r="AQ45" s="451">
        <f t="shared" ca="1" si="43"/>
        <v>3.036170509995511</v>
      </c>
      <c r="AR45" s="452">
        <f t="shared" ca="1" si="9"/>
        <v>0.43634699345796801</v>
      </c>
      <c r="AS45" s="452">
        <f t="shared" ca="1" si="10"/>
        <v>3.4089608863903749</v>
      </c>
      <c r="AT45" s="452">
        <f t="shared" ca="1" si="33"/>
        <v>0.43634699345796801</v>
      </c>
      <c r="AU45" s="452">
        <f t="shared" ca="1" si="34"/>
        <v>3.4089608863903749</v>
      </c>
      <c r="AV45" s="445">
        <f t="shared" ca="1" si="11"/>
        <v>0.56452392278624608</v>
      </c>
      <c r="AW45" s="448">
        <f ca="1">ROUND(IF(AV45&gt;AW32,AW30,IF(AV45&lt;AW31,AW29,AV45/AW31*AW29)),3)</f>
        <v>0.35099999999999998</v>
      </c>
      <c r="AX45" s="448">
        <f ca="1">ROUND(IF(AV45&gt;AX32,AX30,IF(AV45&lt;AX31,AX29,AV45/AX31*AX29)),3)</f>
        <v>2.7429999999999999</v>
      </c>
      <c r="AY45" s="449" t="str">
        <f t="shared" ca="1" si="35"/>
        <v>C</v>
      </c>
      <c r="BA45" s="450" t="str">
        <f t="shared" si="44"/>
        <v>CH</v>
      </c>
      <c r="BB45" s="447">
        <f t="shared" ca="1" si="12"/>
        <v>0.71566876306944438</v>
      </c>
      <c r="BC45" s="447">
        <f t="shared" ca="1" si="12"/>
        <v>1.4313375261398147</v>
      </c>
      <c r="BD45" s="451">
        <f t="shared" ca="1" si="45"/>
        <v>0.47060642904865596</v>
      </c>
      <c r="BE45" s="451">
        <f t="shared" ca="1" si="46"/>
        <v>3.036170509995511</v>
      </c>
      <c r="BF45" s="452">
        <f t="shared" ca="1" si="13"/>
        <v>0.43634699345796801</v>
      </c>
      <c r="BG45" s="452">
        <f t="shared" ca="1" si="14"/>
        <v>3.4089608863903749</v>
      </c>
      <c r="BH45" s="452">
        <f t="shared" ca="1" si="15"/>
        <v>0.43634699345796801</v>
      </c>
      <c r="BI45" s="452">
        <f t="shared" ca="1" si="16"/>
        <v>3.4089608863903749</v>
      </c>
      <c r="BJ45" s="445">
        <f t="shared" ca="1" si="17"/>
        <v>0.56452392278624608</v>
      </c>
      <c r="BK45" s="448">
        <f ca="1">ROUND(IF(BJ45&gt;BK32,BK30,IF(BJ45&lt;BK31,BK29,BJ45/BK31*BK29)),3)</f>
        <v>0.36199999999999999</v>
      </c>
      <c r="BL45" s="448">
        <f ca="1">ROUND(IF(BJ45&gt;BL32,BL30,IF(BJ45&lt;BL31,BL29,BJ45/BL31*BL29)),3)</f>
        <v>2.8250000000000002</v>
      </c>
      <c r="BM45" s="449" t="str">
        <f t="shared" ca="1" si="36"/>
        <v>C</v>
      </c>
      <c r="BO45" s="450" t="str">
        <f t="shared" si="47"/>
        <v>CH</v>
      </c>
      <c r="BP45" s="399">
        <f t="shared" si="37"/>
        <v>1.1000000000000001</v>
      </c>
      <c r="BQ45" s="453">
        <f t="shared" ca="1" si="18"/>
        <v>0.33100000000000002</v>
      </c>
      <c r="BR45" s="453">
        <f t="shared" ca="1" si="19"/>
        <v>2.585</v>
      </c>
      <c r="BS45" s="453">
        <f t="shared" ca="1" si="20"/>
        <v>0.34100000000000003</v>
      </c>
      <c r="BT45" s="453">
        <f t="shared" ca="1" si="21"/>
        <v>2.6629999999999998</v>
      </c>
      <c r="BU45" s="453">
        <f t="shared" ca="1" si="22"/>
        <v>0.35099999999999998</v>
      </c>
      <c r="BV45" s="453">
        <f t="shared" ca="1" si="23"/>
        <v>2.7429999999999999</v>
      </c>
      <c r="BW45" s="453">
        <f t="shared" ca="1" si="48"/>
        <v>0.36199999999999999</v>
      </c>
      <c r="BX45" s="453">
        <f t="shared" ca="1" si="48"/>
        <v>2.8250000000000002</v>
      </c>
      <c r="CA45" s="450" t="str">
        <f t="shared" si="49"/>
        <v>CH</v>
      </c>
      <c r="CB45" s="454"/>
      <c r="CC45" s="454"/>
      <c r="CD45" s="454"/>
      <c r="CE45" s="454"/>
    </row>
    <row r="46" spans="1:83" x14ac:dyDescent="0.2">
      <c r="B46" s="399">
        <v>6</v>
      </c>
      <c r="C46" s="399" t="s">
        <v>86</v>
      </c>
      <c r="D46" s="399" t="s">
        <v>87</v>
      </c>
      <c r="E46" s="399">
        <v>1.1000000000000001</v>
      </c>
      <c r="F46" s="399" t="s">
        <v>33</v>
      </c>
      <c r="H46" s="399">
        <v>0.32100000000000001</v>
      </c>
      <c r="I46" s="399">
        <v>2.5070000000000001</v>
      </c>
      <c r="J46" s="445">
        <f t="shared" ca="1" si="24"/>
        <v>0.4152632</v>
      </c>
      <c r="K46" s="446"/>
      <c r="L46" s="447">
        <f t="shared" ca="1" si="0"/>
        <v>0.47449069288099999</v>
      </c>
      <c r="M46" s="447">
        <f t="shared" ca="1" si="0"/>
        <v>1.14668584113</v>
      </c>
      <c r="N46" s="445">
        <f t="shared" ca="1" si="25"/>
        <v>0.30362611509098486</v>
      </c>
      <c r="O46" s="445">
        <f t="shared" ca="1" si="26"/>
        <v>2.8517369925715155</v>
      </c>
      <c r="P46" s="455">
        <f t="shared" ca="1" si="1"/>
        <v>0.32928465358191594</v>
      </c>
      <c r="Q46" s="455">
        <f t="shared" ca="1" si="2"/>
        <v>2.5725363561087184</v>
      </c>
      <c r="R46" s="445">
        <f t="shared" ca="1" si="27"/>
        <v>0.32928465358191594</v>
      </c>
      <c r="S46" s="445">
        <f t="shared" ca="1" si="28"/>
        <v>2.5725363561087184</v>
      </c>
      <c r="T46" s="445">
        <f t="shared" ca="1" si="3"/>
        <v>0.42601202057160376</v>
      </c>
      <c r="U46" s="448">
        <f ca="1">ROUND(IF(T46&gt;U32,U30,IF(T46&lt;U31,U29,T46/U31*U29)),3)</f>
        <v>0.32900000000000001</v>
      </c>
      <c r="V46" s="448">
        <f ca="1">ROUND(IF(T46&gt;V32,V30,IF(T46&lt;V31,V29,T46/V31*V29)),3)</f>
        <v>2.573</v>
      </c>
      <c r="W46" s="449" t="str">
        <f t="shared" ca="1" si="29"/>
        <v/>
      </c>
      <c r="X46" s="450"/>
      <c r="Y46" s="450" t="str">
        <f t="shared" si="38"/>
        <v>DE</v>
      </c>
      <c r="Z46" s="447">
        <f t="shared" ca="1" si="4"/>
        <v>0.47449069288099999</v>
      </c>
      <c r="AA46" s="447">
        <f t="shared" ca="1" si="4"/>
        <v>1.14668584113</v>
      </c>
      <c r="AB46" s="451">
        <f t="shared" ca="1" si="39"/>
        <v>0.30362611509098486</v>
      </c>
      <c r="AC46" s="451">
        <f t="shared" ca="1" si="40"/>
        <v>2.8517369925715155</v>
      </c>
      <c r="AD46" s="452">
        <f t="shared" ca="1" si="5"/>
        <v>0.32928465358191594</v>
      </c>
      <c r="AE46" s="452">
        <f t="shared" ca="1" si="6"/>
        <v>2.5725363561087184</v>
      </c>
      <c r="AF46" s="452">
        <f t="shared" ca="1" si="30"/>
        <v>0.32928465358191594</v>
      </c>
      <c r="AG46" s="452">
        <f t="shared" ca="1" si="31"/>
        <v>2.5725363561087184</v>
      </c>
      <c r="AH46" s="445">
        <f t="shared" ca="1" si="7"/>
        <v>0.42601202057160376</v>
      </c>
      <c r="AI46" s="448">
        <f ca="1">ROUND(IF(AH46&gt;AI32,AI30,IF(AH46&lt;AI31,AI29,AH46/AI31*AI29)),3)</f>
        <v>0.32900000000000001</v>
      </c>
      <c r="AJ46" s="448">
        <f ca="1">ROUND(IF(AH46&gt;AJ32,AJ30,IF(AH46&lt;AJ31,AJ29,AH46/AJ31*AJ29)),3)</f>
        <v>2.577</v>
      </c>
      <c r="AK46" s="449" t="str">
        <f t="shared" ca="1" si="32"/>
        <v/>
      </c>
      <c r="AM46" s="450" t="str">
        <f t="shared" si="41"/>
        <v>DE</v>
      </c>
      <c r="AN46" s="447">
        <f t="shared" ca="1" si="8"/>
        <v>0.47449069288099999</v>
      </c>
      <c r="AO46" s="447">
        <f t="shared" ca="1" si="8"/>
        <v>1.14668584113</v>
      </c>
      <c r="AP46" s="451">
        <f t="shared" ca="1" si="42"/>
        <v>0.30362611509098486</v>
      </c>
      <c r="AQ46" s="451">
        <f t="shared" ca="1" si="43"/>
        <v>2.8517369925715155</v>
      </c>
      <c r="AR46" s="452">
        <f t="shared" ca="1" si="9"/>
        <v>0.32928465358191594</v>
      </c>
      <c r="AS46" s="452">
        <f t="shared" ca="1" si="10"/>
        <v>2.5725363561087184</v>
      </c>
      <c r="AT46" s="452">
        <f t="shared" ca="1" si="33"/>
        <v>0.32928465358191594</v>
      </c>
      <c r="AU46" s="452">
        <f t="shared" ca="1" si="34"/>
        <v>2.5725363561087184</v>
      </c>
      <c r="AV46" s="445">
        <f t="shared" ca="1" si="11"/>
        <v>0.42601202057160376</v>
      </c>
      <c r="AW46" s="448">
        <f ca="1">ROUND(IF(AV46&gt;AW32,AW30,IF(AV46&lt;AW31,AW29,AV46/AW31*AW29)),3)</f>
        <v>0.32900000000000001</v>
      </c>
      <c r="AX46" s="448">
        <f ca="1">ROUND(IF(AV46&gt;AX32,AX30,IF(AV46&lt;AX31,AX29,AV46/AX31*AX29)),3)</f>
        <v>2.573</v>
      </c>
      <c r="AY46" s="449" t="str">
        <f t="shared" ca="1" si="35"/>
        <v/>
      </c>
      <c r="BA46" s="450" t="str">
        <f t="shared" si="44"/>
        <v>DE</v>
      </c>
      <c r="BB46" s="447">
        <f t="shared" ca="1" si="12"/>
        <v>0.47449069288099999</v>
      </c>
      <c r="BC46" s="447">
        <f t="shared" ca="1" si="12"/>
        <v>1.14668584113</v>
      </c>
      <c r="BD46" s="451">
        <f t="shared" ca="1" si="45"/>
        <v>0.30362611509098486</v>
      </c>
      <c r="BE46" s="451">
        <f t="shared" ca="1" si="46"/>
        <v>2.8517369925715155</v>
      </c>
      <c r="BF46" s="452">
        <f t="shared" ca="1" si="13"/>
        <v>0.32928465358191594</v>
      </c>
      <c r="BG46" s="452">
        <f t="shared" ca="1" si="14"/>
        <v>2.5725363561087184</v>
      </c>
      <c r="BH46" s="452">
        <f t="shared" ca="1" si="15"/>
        <v>0.32928465358191594</v>
      </c>
      <c r="BI46" s="452">
        <f t="shared" ca="1" si="16"/>
        <v>2.5725363561087184</v>
      </c>
      <c r="BJ46" s="445">
        <f t="shared" ca="1" si="17"/>
        <v>0.42601202057160376</v>
      </c>
      <c r="BK46" s="448">
        <f ca="1">ROUND(IF(BJ46&gt;BK32,BK30,IF(BJ46&lt;BK31,BK29,BJ46/BK31*BK29)),3)</f>
        <v>0.32900000000000001</v>
      </c>
      <c r="BL46" s="448">
        <f ca="1">ROUND(IF(BJ46&gt;BL32,BL30,IF(BJ46&lt;BL31,BL29,BJ46/BL31*BL29)),3)</f>
        <v>2.5710000000000002</v>
      </c>
      <c r="BM46" s="449" t="str">
        <f t="shared" ca="1" si="36"/>
        <v/>
      </c>
      <c r="BO46" s="450" t="str">
        <f t="shared" si="47"/>
        <v>DE</v>
      </c>
      <c r="BP46" s="399">
        <f t="shared" si="37"/>
        <v>1.1000000000000001</v>
      </c>
      <c r="BQ46" s="453">
        <f t="shared" ca="1" si="18"/>
        <v>0.32900000000000001</v>
      </c>
      <c r="BR46" s="453">
        <f t="shared" ca="1" si="19"/>
        <v>2.573</v>
      </c>
      <c r="BS46" s="453">
        <f t="shared" ca="1" si="20"/>
        <v>0.32900000000000001</v>
      </c>
      <c r="BT46" s="453">
        <f t="shared" ca="1" si="21"/>
        <v>2.577</v>
      </c>
      <c r="BU46" s="453">
        <f t="shared" ca="1" si="22"/>
        <v>0.32900000000000001</v>
      </c>
      <c r="BV46" s="453">
        <f t="shared" ca="1" si="23"/>
        <v>2.573</v>
      </c>
      <c r="BW46" s="453">
        <f t="shared" ca="1" si="48"/>
        <v>0.32900000000000001</v>
      </c>
      <c r="BX46" s="453">
        <f t="shared" ca="1" si="48"/>
        <v>2.5710000000000002</v>
      </c>
      <c r="CA46" s="450" t="str">
        <f t="shared" si="49"/>
        <v>DE</v>
      </c>
      <c r="CB46" s="454"/>
      <c r="CC46" s="454"/>
      <c r="CD46" s="454"/>
      <c r="CE46" s="454"/>
    </row>
    <row r="47" spans="1:83" x14ac:dyDescent="0.2">
      <c r="A47" s="456"/>
      <c r="B47" s="399">
        <v>7</v>
      </c>
      <c r="C47" s="399" t="s">
        <v>88</v>
      </c>
      <c r="D47" s="399" t="s">
        <v>89</v>
      </c>
      <c r="E47" s="399">
        <v>1.1000000000000001</v>
      </c>
      <c r="F47" s="399" t="s">
        <v>33</v>
      </c>
      <c r="H47" s="399">
        <v>0.32100000000000001</v>
      </c>
      <c r="I47" s="399">
        <v>2.5070000000000001</v>
      </c>
      <c r="J47" s="445">
        <f t="shared" ca="1" si="24"/>
        <v>0.4152632</v>
      </c>
      <c r="K47" s="457"/>
      <c r="L47" s="447">
        <f t="shared" ca="1" si="0"/>
        <v>0.99244016556299997</v>
      </c>
      <c r="M47" s="447">
        <f t="shared" ca="1" si="0"/>
        <v>3.087591626195</v>
      </c>
      <c r="N47" s="445">
        <f t="shared" ca="1" si="25"/>
        <v>0.60582290241274239</v>
      </c>
      <c r="O47" s="445">
        <f t="shared" ca="1" si="26"/>
        <v>8.8885213481357592</v>
      </c>
      <c r="P47" s="455">
        <f t="shared" ca="1" si="1"/>
        <v>0.82811635212015278</v>
      </c>
      <c r="Q47" s="455">
        <f t="shared" ca="1" si="2"/>
        <v>6.4696590009386936</v>
      </c>
      <c r="R47" s="445">
        <f t="shared" ca="1" si="27"/>
        <v>0.82811635212015289</v>
      </c>
      <c r="S47" s="445">
        <f t="shared" ca="1" si="28"/>
        <v>6.4696590009386945</v>
      </c>
      <c r="T47" s="445">
        <f t="shared" ca="1" si="3"/>
        <v>1.0713755305554478</v>
      </c>
      <c r="U47" s="448">
        <f ca="1">ROUND(IF(T47&gt;U32,U30,IF(T47&lt;U31,U29,T47/U31*U29)),3)</f>
        <v>0.33100000000000002</v>
      </c>
      <c r="V47" s="448">
        <f ca="1">ROUND(IF(T47&gt;V32,V30,IF(T47&lt;V31,V29,T47/V31*V29)),3)</f>
        <v>2.585</v>
      </c>
      <c r="W47" s="449" t="str">
        <f t="shared" ca="1" si="29"/>
        <v>C</v>
      </c>
      <c r="X47" s="458"/>
      <c r="Y47" s="458" t="str">
        <f t="shared" si="38"/>
        <v>DK</v>
      </c>
      <c r="Z47" s="447">
        <f t="shared" ca="1" si="4"/>
        <v>0.99244016556299997</v>
      </c>
      <c r="AA47" s="447">
        <f t="shared" ca="1" si="4"/>
        <v>3.087591626195</v>
      </c>
      <c r="AB47" s="451">
        <f t="shared" ca="1" si="39"/>
        <v>0.60582290241274239</v>
      </c>
      <c r="AC47" s="451">
        <f t="shared" ca="1" si="40"/>
        <v>8.8885213481357592</v>
      </c>
      <c r="AD47" s="452">
        <f t="shared" ca="1" si="5"/>
        <v>0.82811635212015278</v>
      </c>
      <c r="AE47" s="452">
        <f t="shared" ca="1" si="6"/>
        <v>6.4696590009386936</v>
      </c>
      <c r="AF47" s="452">
        <f t="shared" ca="1" si="30"/>
        <v>0.82811635212015289</v>
      </c>
      <c r="AG47" s="452">
        <f t="shared" ca="1" si="31"/>
        <v>6.4696590009386945</v>
      </c>
      <c r="AH47" s="445">
        <f t="shared" ca="1" si="7"/>
        <v>1.0713755305554478</v>
      </c>
      <c r="AI47" s="448">
        <f ca="1">ROUND(IF(AH47&gt;AI32,AI30,IF(AH47&lt;AI31,AI29,AH47/AI31*AI29)),3)</f>
        <v>0.34100000000000003</v>
      </c>
      <c r="AJ47" s="448">
        <f ca="1">ROUND(IF(AH47&gt;AJ32,AJ30,IF(AH47&lt;AJ31,AJ29,AH47/AJ31*AJ29)),3)</f>
        <v>2.6629999999999998</v>
      </c>
      <c r="AK47" s="449" t="str">
        <f t="shared" ca="1" si="32"/>
        <v>C</v>
      </c>
      <c r="AL47" s="456"/>
      <c r="AM47" s="458" t="str">
        <f t="shared" si="41"/>
        <v>DK</v>
      </c>
      <c r="AN47" s="447">
        <f t="shared" ca="1" si="8"/>
        <v>0.99244016556299997</v>
      </c>
      <c r="AO47" s="447">
        <f t="shared" ca="1" si="8"/>
        <v>3.087591626195</v>
      </c>
      <c r="AP47" s="451">
        <f t="shared" ca="1" si="42"/>
        <v>0.60582290241274239</v>
      </c>
      <c r="AQ47" s="451">
        <f t="shared" ca="1" si="43"/>
        <v>8.8885213481357592</v>
      </c>
      <c r="AR47" s="452">
        <f t="shared" ca="1" si="9"/>
        <v>0.82811635212015278</v>
      </c>
      <c r="AS47" s="452">
        <f t="shared" ca="1" si="10"/>
        <v>6.4696590009386936</v>
      </c>
      <c r="AT47" s="452">
        <f t="shared" ca="1" si="33"/>
        <v>0.82811635212015289</v>
      </c>
      <c r="AU47" s="452">
        <f t="shared" ca="1" si="34"/>
        <v>6.4696590009386945</v>
      </c>
      <c r="AV47" s="445">
        <f t="shared" ca="1" si="11"/>
        <v>1.0713755305554478</v>
      </c>
      <c r="AW47" s="448">
        <f ca="1">ROUND(IF(AV47&gt;AW32,AW30,IF(AV47&lt;AW31,AW29,AV47/AW31*AW29)),3)</f>
        <v>0.35099999999999998</v>
      </c>
      <c r="AX47" s="448">
        <f ca="1">ROUND(IF(AV47&gt;AX32,AX30,IF(AV47&lt;AX31,AX29,AV47/AX31*AX29)),3)</f>
        <v>2.7429999999999999</v>
      </c>
      <c r="AY47" s="449" t="str">
        <f t="shared" ca="1" si="35"/>
        <v>C</v>
      </c>
      <c r="AZ47" s="456"/>
      <c r="BA47" s="458" t="str">
        <f t="shared" si="44"/>
        <v>DK</v>
      </c>
      <c r="BB47" s="447">
        <f t="shared" ca="1" si="12"/>
        <v>0.99244016556299997</v>
      </c>
      <c r="BC47" s="447">
        <f t="shared" ca="1" si="12"/>
        <v>3.087591626195</v>
      </c>
      <c r="BD47" s="451">
        <f t="shared" ca="1" si="45"/>
        <v>0.60582290241274239</v>
      </c>
      <c r="BE47" s="451">
        <f t="shared" ca="1" si="46"/>
        <v>8.8885213481357592</v>
      </c>
      <c r="BF47" s="452">
        <f t="shared" ca="1" si="13"/>
        <v>0.82811635212015278</v>
      </c>
      <c r="BG47" s="452">
        <f t="shared" ca="1" si="14"/>
        <v>6.4696590009386936</v>
      </c>
      <c r="BH47" s="452">
        <f t="shared" ca="1" si="15"/>
        <v>0.82811635212015289</v>
      </c>
      <c r="BI47" s="452">
        <f t="shared" ca="1" si="16"/>
        <v>6.4696590009386945</v>
      </c>
      <c r="BJ47" s="445">
        <f t="shared" ca="1" si="17"/>
        <v>1.0713755305554478</v>
      </c>
      <c r="BK47" s="448">
        <f ca="1">ROUND(IF(BJ47&gt;BK32,BK30,IF(BJ47&lt;BK31,BK29,BJ47/BK31*BK29)),3)</f>
        <v>0.36199999999999999</v>
      </c>
      <c r="BL47" s="448">
        <f ca="1">ROUND(IF(BJ47&gt;BL32,BL30,IF(BJ47&lt;BL31,BL29,BJ47/BL31*BL29)),3)</f>
        <v>2.8250000000000002</v>
      </c>
      <c r="BM47" s="449" t="str">
        <f t="shared" ca="1" si="36"/>
        <v>C</v>
      </c>
      <c r="BN47" s="456"/>
      <c r="BO47" s="458" t="str">
        <f t="shared" si="47"/>
        <v>DK</v>
      </c>
      <c r="BP47" s="456">
        <f t="shared" si="37"/>
        <v>1.1000000000000001</v>
      </c>
      <c r="BQ47" s="453">
        <f t="shared" ca="1" si="18"/>
        <v>0.33100000000000002</v>
      </c>
      <c r="BR47" s="453">
        <f t="shared" ca="1" si="19"/>
        <v>2.585</v>
      </c>
      <c r="BS47" s="453">
        <f t="shared" ca="1" si="20"/>
        <v>0.34100000000000003</v>
      </c>
      <c r="BT47" s="453">
        <f t="shared" ca="1" si="21"/>
        <v>2.6629999999999998</v>
      </c>
      <c r="BU47" s="453">
        <f t="shared" ca="1" si="22"/>
        <v>0.35099999999999998</v>
      </c>
      <c r="BV47" s="453">
        <f t="shared" ca="1" si="23"/>
        <v>2.7429999999999999</v>
      </c>
      <c r="BW47" s="453">
        <f t="shared" ca="1" si="48"/>
        <v>0.36199999999999999</v>
      </c>
      <c r="BX47" s="453">
        <f t="shared" ca="1" si="48"/>
        <v>2.8250000000000002</v>
      </c>
      <c r="BY47" s="456"/>
      <c r="BZ47" s="456"/>
      <c r="CA47" s="458" t="str">
        <f t="shared" si="49"/>
        <v>DK</v>
      </c>
      <c r="CB47" s="454"/>
      <c r="CC47" s="454"/>
      <c r="CD47" s="454"/>
      <c r="CE47" s="454"/>
    </row>
    <row r="48" spans="1:83" x14ac:dyDescent="0.2">
      <c r="B48" s="399">
        <v>8</v>
      </c>
      <c r="C48" s="399" t="s">
        <v>90</v>
      </c>
      <c r="D48" s="399" t="s">
        <v>91</v>
      </c>
      <c r="E48" s="399">
        <v>1.1000000000000001</v>
      </c>
      <c r="F48" s="399" t="s">
        <v>33</v>
      </c>
      <c r="H48" s="399">
        <v>0.32100000000000001</v>
      </c>
      <c r="I48" s="399">
        <v>2.5070000000000001</v>
      </c>
      <c r="J48" s="445">
        <f t="shared" ca="1" si="24"/>
        <v>0.4152632</v>
      </c>
      <c r="K48" s="446"/>
      <c r="L48" s="447">
        <f t="shared" ca="1" si="0"/>
        <v>0.304306697701</v>
      </c>
      <c r="M48" s="447">
        <f t="shared" ca="1" si="0"/>
        <v>1.6449010686550001</v>
      </c>
      <c r="N48" s="445">
        <f t="shared" ca="1" si="25"/>
        <v>0.1561409878047727</v>
      </c>
      <c r="O48" s="445">
        <f t="shared" ca="1" si="26"/>
        <v>5.6873700585927276</v>
      </c>
      <c r="P48" s="455">
        <f t="shared" ca="1" si="1"/>
        <v>0.3951237740438785</v>
      </c>
      <c r="Q48" s="455">
        <f t="shared" ca="1" si="2"/>
        <v>3.0869044847178007</v>
      </c>
      <c r="R48" s="445">
        <f t="shared" ca="1" si="27"/>
        <v>0.3951237740438785</v>
      </c>
      <c r="S48" s="445">
        <f t="shared" ca="1" si="28"/>
        <v>3.0869044847178007</v>
      </c>
      <c r="T48" s="445">
        <f t="shared" ca="1" si="3"/>
        <v>0.51119138266926778</v>
      </c>
      <c r="U48" s="448">
        <f ca="1">ROUND(IF(T48&gt;U32,U30,IF(T48&lt;U31,U29,T48/U31*U29)),3)</f>
        <v>0.33100000000000002</v>
      </c>
      <c r="V48" s="448">
        <f ca="1">ROUND(IF(T48&gt;V32,V30,IF(T48&lt;V31,V29,T48/V31*V29)),3)</f>
        <v>2.585</v>
      </c>
      <c r="W48" s="449" t="str">
        <f t="shared" ca="1" si="29"/>
        <v>C</v>
      </c>
      <c r="X48" s="450"/>
      <c r="Y48" s="450" t="str">
        <f t="shared" si="38"/>
        <v>ES</v>
      </c>
      <c r="Z48" s="447">
        <f t="shared" ca="1" si="4"/>
        <v>0.304306697701</v>
      </c>
      <c r="AA48" s="447">
        <f t="shared" ca="1" si="4"/>
        <v>1.6449010686550001</v>
      </c>
      <c r="AB48" s="451">
        <f t="shared" ca="1" si="39"/>
        <v>0.1561409878047727</v>
      </c>
      <c r="AC48" s="451">
        <f t="shared" ca="1" si="40"/>
        <v>5.6873700585927276</v>
      </c>
      <c r="AD48" s="452">
        <f t="shared" ca="1" si="5"/>
        <v>0.3951237740438785</v>
      </c>
      <c r="AE48" s="452">
        <f t="shared" ca="1" si="6"/>
        <v>3.0869044847178007</v>
      </c>
      <c r="AF48" s="452">
        <f t="shared" ca="1" si="30"/>
        <v>0.3951237740438785</v>
      </c>
      <c r="AG48" s="452">
        <f t="shared" ca="1" si="31"/>
        <v>3.0869044847178007</v>
      </c>
      <c r="AH48" s="445">
        <f t="shared" ca="1" si="7"/>
        <v>0.51119138266926778</v>
      </c>
      <c r="AI48" s="448">
        <f ca="1">ROUND(IF(AH48&gt;AI32,AI30,IF(AH48&lt;AI31,AI29,AH48/AI31*AI29)),3)</f>
        <v>0.34100000000000003</v>
      </c>
      <c r="AJ48" s="448">
        <f ca="1">ROUND(IF(AH48&gt;AJ32,AJ30,IF(AH48&lt;AJ31,AJ29,AH48/AJ31*AJ29)),3)</f>
        <v>2.6629999999999998</v>
      </c>
      <c r="AK48" s="449" t="str">
        <f t="shared" ca="1" si="32"/>
        <v>C</v>
      </c>
      <c r="AM48" s="450" t="str">
        <f t="shared" si="41"/>
        <v>ES</v>
      </c>
      <c r="AN48" s="447">
        <f t="shared" ca="1" si="8"/>
        <v>0.304306697701</v>
      </c>
      <c r="AO48" s="447">
        <f t="shared" ca="1" si="8"/>
        <v>1.6449010686550001</v>
      </c>
      <c r="AP48" s="451">
        <f t="shared" ca="1" si="42"/>
        <v>0.1561409878047727</v>
      </c>
      <c r="AQ48" s="451">
        <f t="shared" ca="1" si="43"/>
        <v>5.6873700585927276</v>
      </c>
      <c r="AR48" s="452">
        <f t="shared" ca="1" si="9"/>
        <v>0.3951237740438785</v>
      </c>
      <c r="AS48" s="452">
        <f t="shared" ca="1" si="10"/>
        <v>3.0869044847178007</v>
      </c>
      <c r="AT48" s="452">
        <f t="shared" ca="1" si="33"/>
        <v>0.3951237740438785</v>
      </c>
      <c r="AU48" s="452">
        <f t="shared" ca="1" si="34"/>
        <v>3.0869044847178007</v>
      </c>
      <c r="AV48" s="445">
        <f t="shared" ca="1" si="11"/>
        <v>0.51119138266926778</v>
      </c>
      <c r="AW48" s="448">
        <f ca="1">ROUND(IF(AV48&gt;AW32,AW30,IF(AV48&lt;AW31,AW29,AV48/AW31*AW29)),3)</f>
        <v>0.35099999999999998</v>
      </c>
      <c r="AX48" s="448">
        <f ca="1">ROUND(IF(AV48&gt;AX32,AX30,IF(AV48&lt;AX31,AX29,AV48/AX31*AX29)),3)</f>
        <v>2.7429999999999999</v>
      </c>
      <c r="AY48" s="449" t="str">
        <f t="shared" ca="1" si="35"/>
        <v>C</v>
      </c>
      <c r="BA48" s="450" t="str">
        <f t="shared" si="44"/>
        <v>ES</v>
      </c>
      <c r="BB48" s="447">
        <f t="shared" ca="1" si="12"/>
        <v>0.304306697701</v>
      </c>
      <c r="BC48" s="447">
        <f t="shared" ca="1" si="12"/>
        <v>1.6449010686550001</v>
      </c>
      <c r="BD48" s="451">
        <f t="shared" ca="1" si="45"/>
        <v>0.1561409878047727</v>
      </c>
      <c r="BE48" s="451">
        <f t="shared" ca="1" si="46"/>
        <v>5.6873700585927276</v>
      </c>
      <c r="BF48" s="452">
        <f t="shared" ca="1" si="13"/>
        <v>0.3951237740438785</v>
      </c>
      <c r="BG48" s="452">
        <f t="shared" ca="1" si="14"/>
        <v>3.0869044847178007</v>
      </c>
      <c r="BH48" s="452">
        <f t="shared" ca="1" si="15"/>
        <v>0.3951237740438785</v>
      </c>
      <c r="BI48" s="452">
        <f t="shared" ca="1" si="16"/>
        <v>3.0869044847178007</v>
      </c>
      <c r="BJ48" s="445">
        <f t="shared" ca="1" si="17"/>
        <v>0.51119138266926778</v>
      </c>
      <c r="BK48" s="448">
        <f ca="1">ROUND(IF(BJ48&gt;BK32,BK30,IF(BJ48&lt;BK31,BK29,BJ48/BK31*BK29)),3)</f>
        <v>0.36199999999999999</v>
      </c>
      <c r="BL48" s="448">
        <f ca="1">ROUND(IF(BJ48&gt;BL32,BL30,IF(BJ48&lt;BL31,BL29,BJ48/BL31*BL29)),3)</f>
        <v>2.8250000000000002</v>
      </c>
      <c r="BM48" s="449" t="str">
        <f t="shared" ca="1" si="36"/>
        <v>C</v>
      </c>
      <c r="BO48" s="450" t="str">
        <f t="shared" si="47"/>
        <v>ES</v>
      </c>
      <c r="BP48" s="399">
        <f t="shared" si="37"/>
        <v>1.1000000000000001</v>
      </c>
      <c r="BQ48" s="453">
        <f t="shared" ca="1" si="18"/>
        <v>0.33100000000000002</v>
      </c>
      <c r="BR48" s="453">
        <f t="shared" ca="1" si="19"/>
        <v>2.585</v>
      </c>
      <c r="BS48" s="453">
        <f t="shared" ca="1" si="20"/>
        <v>0.34100000000000003</v>
      </c>
      <c r="BT48" s="453">
        <f t="shared" ca="1" si="21"/>
        <v>2.6629999999999998</v>
      </c>
      <c r="BU48" s="453">
        <f t="shared" ca="1" si="22"/>
        <v>0.35099999999999998</v>
      </c>
      <c r="BV48" s="453">
        <f t="shared" ca="1" si="23"/>
        <v>2.7429999999999999</v>
      </c>
      <c r="BW48" s="453">
        <f t="shared" ca="1" si="48"/>
        <v>0.36199999999999999</v>
      </c>
      <c r="BX48" s="453">
        <f t="shared" ca="1" si="48"/>
        <v>2.8250000000000002</v>
      </c>
      <c r="CA48" s="450" t="str">
        <f t="shared" si="49"/>
        <v>ES</v>
      </c>
      <c r="CB48" s="454"/>
      <c r="CC48" s="454"/>
      <c r="CD48" s="454"/>
      <c r="CE48" s="454"/>
    </row>
    <row r="49" spans="1:83" x14ac:dyDescent="0.2">
      <c r="A49" s="456"/>
      <c r="B49" s="399">
        <v>9</v>
      </c>
      <c r="C49" s="399" t="s">
        <v>92</v>
      </c>
      <c r="D49" s="399" t="s">
        <v>93</v>
      </c>
      <c r="E49" s="399">
        <v>1.1000000000000001</v>
      </c>
      <c r="F49" s="399" t="s">
        <v>33</v>
      </c>
      <c r="H49" s="399">
        <v>0.32100000000000001</v>
      </c>
      <c r="I49" s="399">
        <v>2.5070000000000001</v>
      </c>
      <c r="J49" s="445">
        <f t="shared" ca="1" si="24"/>
        <v>0.4152632</v>
      </c>
      <c r="K49" s="457"/>
      <c r="L49" s="447">
        <f t="shared" ca="1" si="0"/>
        <v>0.82245053432699999</v>
      </c>
      <c r="M49" s="447">
        <f t="shared" ca="1" si="0"/>
        <v>1.6449010686550001</v>
      </c>
      <c r="N49" s="445">
        <f t="shared" ca="1" si="25"/>
        <v>0.54082353317862109</v>
      </c>
      <c r="O49" s="445">
        <f t="shared" ca="1" si="26"/>
        <v>3.4891840850278797</v>
      </c>
      <c r="P49" s="455">
        <f t="shared" ca="1" si="1"/>
        <v>0.50145239870788294</v>
      </c>
      <c r="Q49" s="455">
        <f t="shared" ca="1" si="2"/>
        <v>3.9175968649053354</v>
      </c>
      <c r="R49" s="445">
        <f t="shared" ca="1" si="27"/>
        <v>0.50145239870788294</v>
      </c>
      <c r="S49" s="445">
        <f t="shared" ca="1" si="28"/>
        <v>3.9175968649053354</v>
      </c>
      <c r="T49" s="445">
        <f t="shared" ca="1" si="3"/>
        <v>0.64875404082832355</v>
      </c>
      <c r="U49" s="448">
        <f ca="1">ROUND(IF(T49&gt;U32,U30,IF(T49&lt;U31,U29,T49/U31*U29)),3)</f>
        <v>0.33100000000000002</v>
      </c>
      <c r="V49" s="448">
        <f ca="1">ROUND(IF(T49&gt;V32,V30,IF(T49&lt;V31,V29,T49/V31*V29)),3)</f>
        <v>2.585</v>
      </c>
      <c r="W49" s="449" t="str">
        <f t="shared" ca="1" si="29"/>
        <v>C</v>
      </c>
      <c r="X49" s="458"/>
      <c r="Y49" s="458" t="str">
        <f t="shared" si="38"/>
        <v>FI</v>
      </c>
      <c r="Z49" s="447">
        <f t="shared" ca="1" si="4"/>
        <v>0.82245053432699999</v>
      </c>
      <c r="AA49" s="447">
        <f t="shared" ca="1" si="4"/>
        <v>1.6449010686550001</v>
      </c>
      <c r="AB49" s="451">
        <f t="shared" ca="1" si="39"/>
        <v>0.54082353317862109</v>
      </c>
      <c r="AC49" s="451">
        <f t="shared" ca="1" si="40"/>
        <v>3.4891840850278797</v>
      </c>
      <c r="AD49" s="452">
        <f t="shared" ca="1" si="5"/>
        <v>0.50145239870788294</v>
      </c>
      <c r="AE49" s="452">
        <f t="shared" ca="1" si="6"/>
        <v>3.9175968649053354</v>
      </c>
      <c r="AF49" s="452">
        <f t="shared" ca="1" si="30"/>
        <v>0.50145239870788294</v>
      </c>
      <c r="AG49" s="452">
        <f t="shared" ca="1" si="31"/>
        <v>3.9175968649053354</v>
      </c>
      <c r="AH49" s="445">
        <f t="shared" ca="1" si="7"/>
        <v>0.64875404082832355</v>
      </c>
      <c r="AI49" s="448">
        <f ca="1">ROUND(IF(AH49&gt;AI32,AI30,IF(AH49&lt;AI31,AI29,AH49/AI31*AI29)),3)</f>
        <v>0.34100000000000003</v>
      </c>
      <c r="AJ49" s="448">
        <f ca="1">ROUND(IF(AH49&gt;AJ32,AJ30,IF(AH49&lt;AJ31,AJ29,AH49/AJ31*AJ29)),3)</f>
        <v>2.6629999999999998</v>
      </c>
      <c r="AK49" s="449" t="str">
        <f t="shared" ca="1" si="32"/>
        <v>C</v>
      </c>
      <c r="AL49" s="456"/>
      <c r="AM49" s="458" t="str">
        <f t="shared" si="41"/>
        <v>FI</v>
      </c>
      <c r="AN49" s="447">
        <f t="shared" ca="1" si="8"/>
        <v>0.82245053432699999</v>
      </c>
      <c r="AO49" s="447">
        <f t="shared" ca="1" si="8"/>
        <v>1.6449010686550001</v>
      </c>
      <c r="AP49" s="451">
        <f t="shared" ca="1" si="42"/>
        <v>0.54082353317862109</v>
      </c>
      <c r="AQ49" s="451">
        <f t="shared" ca="1" si="43"/>
        <v>3.4891840850278797</v>
      </c>
      <c r="AR49" s="452">
        <f t="shared" ca="1" si="9"/>
        <v>0.50145239870788294</v>
      </c>
      <c r="AS49" s="452">
        <f t="shared" ca="1" si="10"/>
        <v>3.9175968649053354</v>
      </c>
      <c r="AT49" s="452">
        <f t="shared" ca="1" si="33"/>
        <v>0.50145239870788294</v>
      </c>
      <c r="AU49" s="452">
        <f t="shared" ca="1" si="34"/>
        <v>3.9175968649053354</v>
      </c>
      <c r="AV49" s="445">
        <f t="shared" ca="1" si="11"/>
        <v>0.64875404082832355</v>
      </c>
      <c r="AW49" s="448">
        <f ca="1">ROUND(IF(AV49&gt;AW32,AW30,IF(AV49&lt;AW31,AW29,AV49/AW31*AW29)),3)</f>
        <v>0.35099999999999998</v>
      </c>
      <c r="AX49" s="448">
        <f ca="1">ROUND(IF(AV49&gt;AX32,AX30,IF(AV49&lt;AX31,AX29,AV49/AX31*AX29)),3)</f>
        <v>2.7429999999999999</v>
      </c>
      <c r="AY49" s="449" t="str">
        <f t="shared" ca="1" si="35"/>
        <v>C</v>
      </c>
      <c r="AZ49" s="456"/>
      <c r="BA49" s="458" t="str">
        <f t="shared" si="44"/>
        <v>FI</v>
      </c>
      <c r="BB49" s="447">
        <f t="shared" ca="1" si="12"/>
        <v>0.82245053432699999</v>
      </c>
      <c r="BC49" s="447">
        <f t="shared" ca="1" si="12"/>
        <v>1.6449010686550001</v>
      </c>
      <c r="BD49" s="451">
        <f t="shared" ca="1" si="45"/>
        <v>0.54082353317862109</v>
      </c>
      <c r="BE49" s="451">
        <f t="shared" ca="1" si="46"/>
        <v>3.4891840850278797</v>
      </c>
      <c r="BF49" s="452">
        <f t="shared" ca="1" si="13"/>
        <v>0.50145239870788294</v>
      </c>
      <c r="BG49" s="452">
        <f t="shared" ca="1" si="14"/>
        <v>3.9175968649053354</v>
      </c>
      <c r="BH49" s="452">
        <f t="shared" ca="1" si="15"/>
        <v>0.50145239870788294</v>
      </c>
      <c r="BI49" s="452">
        <f t="shared" ca="1" si="16"/>
        <v>3.9175968649053354</v>
      </c>
      <c r="BJ49" s="445">
        <f t="shared" ca="1" si="17"/>
        <v>0.64875404082832355</v>
      </c>
      <c r="BK49" s="448">
        <f ca="1">ROUND(IF(BJ49&gt;BK32,BK30,IF(BJ49&lt;BK31,BK29,BJ49/BK31*BK29)),3)</f>
        <v>0.36199999999999999</v>
      </c>
      <c r="BL49" s="448">
        <f ca="1">ROUND(IF(BJ49&gt;BL32,BL30,IF(BJ49&lt;BL31,BL29,BJ49/BL31*BL29)),3)</f>
        <v>2.8250000000000002</v>
      </c>
      <c r="BM49" s="449" t="str">
        <f t="shared" ca="1" si="36"/>
        <v>C</v>
      </c>
      <c r="BN49" s="456"/>
      <c r="BO49" s="458" t="str">
        <f t="shared" si="47"/>
        <v>FI</v>
      </c>
      <c r="BP49" s="456">
        <f t="shared" si="37"/>
        <v>1.1000000000000001</v>
      </c>
      <c r="BQ49" s="453">
        <f t="shared" ca="1" si="18"/>
        <v>0.33100000000000002</v>
      </c>
      <c r="BR49" s="453">
        <f t="shared" ca="1" si="19"/>
        <v>2.585</v>
      </c>
      <c r="BS49" s="453">
        <f t="shared" ca="1" si="20"/>
        <v>0.34100000000000003</v>
      </c>
      <c r="BT49" s="453">
        <f t="shared" ca="1" si="21"/>
        <v>2.6629999999999998</v>
      </c>
      <c r="BU49" s="453">
        <f t="shared" ca="1" si="22"/>
        <v>0.35099999999999998</v>
      </c>
      <c r="BV49" s="453">
        <f t="shared" ca="1" si="23"/>
        <v>2.7429999999999999</v>
      </c>
      <c r="BW49" s="453">
        <f t="shared" ca="1" si="48"/>
        <v>0.36199999999999999</v>
      </c>
      <c r="BX49" s="453">
        <f t="shared" ca="1" si="48"/>
        <v>2.8250000000000002</v>
      </c>
      <c r="BY49" s="456"/>
      <c r="BZ49" s="456"/>
      <c r="CA49" s="458" t="str">
        <f t="shared" si="49"/>
        <v>FI</v>
      </c>
      <c r="CB49" s="454"/>
      <c r="CC49" s="454"/>
      <c r="CD49" s="454"/>
      <c r="CE49" s="454"/>
    </row>
    <row r="50" spans="1:83" x14ac:dyDescent="0.2">
      <c r="B50" s="399">
        <v>10</v>
      </c>
      <c r="C50" s="399" t="s">
        <v>462</v>
      </c>
      <c r="D50" s="399" t="s">
        <v>463</v>
      </c>
      <c r="E50" s="399">
        <v>1.1000000000000001</v>
      </c>
      <c r="F50" s="399" t="s">
        <v>33</v>
      </c>
      <c r="H50" s="399">
        <v>0.32100000000000001</v>
      </c>
      <c r="I50" s="399">
        <v>2.5070000000000001</v>
      </c>
      <c r="J50" s="445">
        <f t="shared" ca="1" si="24"/>
        <v>0.4152632</v>
      </c>
      <c r="K50" s="446"/>
      <c r="L50" s="447">
        <f t="shared" ca="1" si="0"/>
        <v>0.60649121228799996</v>
      </c>
      <c r="M50" s="447">
        <f t="shared" ca="1" si="0"/>
        <v>1.5437958130980001</v>
      </c>
      <c r="N50" s="445">
        <f t="shared" ca="1" si="25"/>
        <v>0.38477941099147872</v>
      </c>
      <c r="O50" s="445">
        <f t="shared" ca="1" si="26"/>
        <v>3.9764437610121219</v>
      </c>
      <c r="P50" s="455">
        <f t="shared" ca="1" si="1"/>
        <v>0.43668698434036868</v>
      </c>
      <c r="Q50" s="455">
        <f t="shared" ca="1" si="2"/>
        <v>3.4116170651591302</v>
      </c>
      <c r="R50" s="445">
        <f t="shared" ca="1" si="27"/>
        <v>0.43668698434036873</v>
      </c>
      <c r="S50" s="445">
        <f t="shared" ca="1" si="28"/>
        <v>3.4116170651591307</v>
      </c>
      <c r="T50" s="445">
        <f t="shared" ca="1" si="3"/>
        <v>0.56496378599035202</v>
      </c>
      <c r="U50" s="448">
        <f ca="1">ROUND(IF(T50&gt;U32,U30,IF(T50&lt;U31,U29,T50/U31*U29)),3)</f>
        <v>0.33100000000000002</v>
      </c>
      <c r="V50" s="448">
        <f ca="1">ROUND(IF(T50&gt;V32,V30,IF(T50&lt;V31,V29,T50/V31*V29)),3)</f>
        <v>2.585</v>
      </c>
      <c r="W50" s="449" t="str">
        <f t="shared" ca="1" si="29"/>
        <v>C</v>
      </c>
      <c r="X50" s="450"/>
      <c r="Y50" s="450" t="str">
        <f t="shared" si="38"/>
        <v>FO</v>
      </c>
      <c r="Z50" s="447">
        <f t="shared" ca="1" si="4"/>
        <v>0.60649121228799996</v>
      </c>
      <c r="AA50" s="447">
        <f t="shared" ca="1" si="4"/>
        <v>1.5437958130980001</v>
      </c>
      <c r="AB50" s="451">
        <f t="shared" ca="1" si="39"/>
        <v>0.38477941099147872</v>
      </c>
      <c r="AC50" s="451">
        <f t="shared" ca="1" si="40"/>
        <v>3.9764437610121219</v>
      </c>
      <c r="AD50" s="452">
        <f t="shared" ca="1" si="5"/>
        <v>0.43668698434036868</v>
      </c>
      <c r="AE50" s="452">
        <f t="shared" ca="1" si="6"/>
        <v>3.4116170651591302</v>
      </c>
      <c r="AF50" s="452">
        <f t="shared" ca="1" si="30"/>
        <v>0.43668698434036873</v>
      </c>
      <c r="AG50" s="452">
        <f t="shared" ca="1" si="31"/>
        <v>3.4116170651591307</v>
      </c>
      <c r="AH50" s="445">
        <f t="shared" ca="1" si="7"/>
        <v>0.56496378599035202</v>
      </c>
      <c r="AI50" s="448">
        <f ca="1">ROUND(IF(AH50&gt;AI32,AI30,IF(AH50&lt;AI31,AI29,AH50/AI31*AI29)),3)</f>
        <v>0.34100000000000003</v>
      </c>
      <c r="AJ50" s="448">
        <f ca="1">ROUND(IF(AH50&gt;AJ32,AJ30,IF(AH50&lt;AJ31,AJ29,AH50/AJ31*AJ29)),3)</f>
        <v>2.6629999999999998</v>
      </c>
      <c r="AK50" s="449" t="str">
        <f t="shared" ca="1" si="32"/>
        <v>C</v>
      </c>
      <c r="AM50" s="450" t="str">
        <f t="shared" si="41"/>
        <v>FO</v>
      </c>
      <c r="AN50" s="447">
        <f t="shared" ca="1" si="8"/>
        <v>0.60649121228799996</v>
      </c>
      <c r="AO50" s="447">
        <f t="shared" ca="1" si="8"/>
        <v>1.5437958130980001</v>
      </c>
      <c r="AP50" s="451">
        <f t="shared" ca="1" si="42"/>
        <v>0.38477941099147872</v>
      </c>
      <c r="AQ50" s="451">
        <f t="shared" ca="1" si="43"/>
        <v>3.9764437610121219</v>
      </c>
      <c r="AR50" s="452">
        <f t="shared" ca="1" si="9"/>
        <v>0.43668698434036868</v>
      </c>
      <c r="AS50" s="452">
        <f t="shared" ca="1" si="10"/>
        <v>3.4116170651591302</v>
      </c>
      <c r="AT50" s="452">
        <f t="shared" ca="1" si="33"/>
        <v>0.43668698434036873</v>
      </c>
      <c r="AU50" s="452">
        <f t="shared" ca="1" si="34"/>
        <v>3.4116170651591307</v>
      </c>
      <c r="AV50" s="445">
        <f t="shared" ca="1" si="11"/>
        <v>0.56496378599035202</v>
      </c>
      <c r="AW50" s="448">
        <f ca="1">ROUND(IF(AV50&gt;AW32,AW30,IF(AV50&lt;AW31,AW29,AV50/AW31*AW29)),3)</f>
        <v>0.35099999999999998</v>
      </c>
      <c r="AX50" s="448">
        <f ca="1">ROUND(IF(AV50&gt;AX32,AX30,IF(AV50&lt;AX31,AX29,AV50/AX31*AX29)),3)</f>
        <v>2.7429999999999999</v>
      </c>
      <c r="AY50" s="449" t="str">
        <f t="shared" ca="1" si="35"/>
        <v>C</v>
      </c>
      <c r="BA50" s="450" t="str">
        <f t="shared" si="44"/>
        <v>FO</v>
      </c>
      <c r="BB50" s="447">
        <f t="shared" ca="1" si="12"/>
        <v>0.60649121228799996</v>
      </c>
      <c r="BC50" s="447">
        <f t="shared" ca="1" si="12"/>
        <v>1.5437958130980001</v>
      </c>
      <c r="BD50" s="451">
        <f t="shared" ca="1" si="45"/>
        <v>0.38477941099147872</v>
      </c>
      <c r="BE50" s="451">
        <f t="shared" ca="1" si="46"/>
        <v>3.9764437610121219</v>
      </c>
      <c r="BF50" s="452">
        <f t="shared" ca="1" si="13"/>
        <v>0.43668698434036868</v>
      </c>
      <c r="BG50" s="452">
        <f t="shared" ca="1" si="14"/>
        <v>3.4116170651591302</v>
      </c>
      <c r="BH50" s="452">
        <f t="shared" ca="1" si="15"/>
        <v>0.43668698434036873</v>
      </c>
      <c r="BI50" s="452">
        <f t="shared" ca="1" si="16"/>
        <v>3.4116170651591307</v>
      </c>
      <c r="BJ50" s="445">
        <f t="shared" ca="1" si="17"/>
        <v>0.56496378599035202</v>
      </c>
      <c r="BK50" s="448">
        <f ca="1">ROUND(IF(BJ50&gt;BK32,BK30,IF(BJ50&lt;BK31,BK29,BJ50/BK31*BK29)),3)</f>
        <v>0.36199999999999999</v>
      </c>
      <c r="BL50" s="448">
        <f ca="1">ROUND(IF(BJ50&gt;BL32,BL30,IF(BJ50&lt;BL31,BL29,BJ50/BL31*BL29)),3)</f>
        <v>2.8250000000000002</v>
      </c>
      <c r="BM50" s="449" t="str">
        <f t="shared" ca="1" si="36"/>
        <v>C</v>
      </c>
      <c r="BO50" s="450" t="str">
        <f t="shared" si="47"/>
        <v>FO</v>
      </c>
      <c r="BP50" s="399">
        <f t="shared" si="37"/>
        <v>1.1000000000000001</v>
      </c>
      <c r="BQ50" s="453">
        <f t="shared" ca="1" si="18"/>
        <v>0.33100000000000002</v>
      </c>
      <c r="BR50" s="453">
        <f t="shared" ca="1" si="19"/>
        <v>2.585</v>
      </c>
      <c r="BS50" s="453">
        <f t="shared" ca="1" si="20"/>
        <v>0.34100000000000003</v>
      </c>
      <c r="BT50" s="453">
        <f t="shared" ca="1" si="21"/>
        <v>2.6629999999999998</v>
      </c>
      <c r="BU50" s="453">
        <f t="shared" ca="1" si="22"/>
        <v>0.35099999999999998</v>
      </c>
      <c r="BV50" s="453">
        <f t="shared" ca="1" si="23"/>
        <v>2.7429999999999999</v>
      </c>
      <c r="BW50" s="453">
        <f t="shared" ca="1" si="48"/>
        <v>0.36199999999999999</v>
      </c>
      <c r="BX50" s="453">
        <f t="shared" ca="1" si="48"/>
        <v>2.8250000000000002</v>
      </c>
      <c r="CA50" s="450" t="str">
        <f t="shared" si="49"/>
        <v>FO</v>
      </c>
      <c r="CB50" s="454"/>
      <c r="CC50" s="454"/>
      <c r="CD50" s="454"/>
      <c r="CE50" s="454"/>
    </row>
    <row r="51" spans="1:83" x14ac:dyDescent="0.2">
      <c r="A51" s="456"/>
      <c r="B51" s="399">
        <v>11</v>
      </c>
      <c r="C51" s="399" t="s">
        <v>94</v>
      </c>
      <c r="D51" s="399" t="s">
        <v>95</v>
      </c>
      <c r="E51" s="399">
        <v>1.1000000000000001</v>
      </c>
      <c r="F51" s="399" t="s">
        <v>33</v>
      </c>
      <c r="H51" s="399">
        <v>0.32100000000000001</v>
      </c>
      <c r="I51" s="399">
        <v>2.5070000000000001</v>
      </c>
      <c r="J51" s="445">
        <f t="shared" ca="1" si="24"/>
        <v>0.4152632</v>
      </c>
      <c r="K51" s="457"/>
      <c r="L51" s="447">
        <f t="shared" ca="1" si="0"/>
        <v>0.52636834197000004</v>
      </c>
      <c r="M51" s="447">
        <f t="shared" ca="1" si="0"/>
        <v>2.0890243571920002</v>
      </c>
      <c r="N51" s="445">
        <f t="shared" ca="1" si="25"/>
        <v>0.30216334176352122</v>
      </c>
      <c r="O51" s="445">
        <f t="shared" ca="1" si="26"/>
        <v>6.6294497615478791</v>
      </c>
      <c r="P51" s="455">
        <f t="shared" ca="1" si="1"/>
        <v>0.53051592169518291</v>
      </c>
      <c r="Q51" s="455">
        <f t="shared" ca="1" si="2"/>
        <v>4.1446556382436164</v>
      </c>
      <c r="R51" s="445">
        <f t="shared" ca="1" si="27"/>
        <v>0.53051592169518291</v>
      </c>
      <c r="S51" s="445">
        <f t="shared" ca="1" si="28"/>
        <v>4.1446556382436164</v>
      </c>
      <c r="T51" s="445">
        <f t="shared" ca="1" si="3"/>
        <v>0.68635497369314291</v>
      </c>
      <c r="U51" s="448">
        <f ca="1">ROUND(IF(T51&gt;U32,U30,IF(T51&lt;U31,U29,T51/U31*U29)),3)</f>
        <v>0.33100000000000002</v>
      </c>
      <c r="V51" s="448">
        <f ca="1">ROUND(IF(T51&gt;V32,V30,IF(T51&lt;V31,V29,T51/V31*V29)),3)</f>
        <v>2.585</v>
      </c>
      <c r="W51" s="449" t="str">
        <f t="shared" ca="1" si="29"/>
        <v>C</v>
      </c>
      <c r="X51" s="458"/>
      <c r="Y51" s="458" t="str">
        <f t="shared" si="38"/>
        <v>FR</v>
      </c>
      <c r="Z51" s="447">
        <f t="shared" ca="1" si="4"/>
        <v>0.52636834197000004</v>
      </c>
      <c r="AA51" s="447">
        <f t="shared" ca="1" si="4"/>
        <v>2.0890243571920002</v>
      </c>
      <c r="AB51" s="451">
        <f t="shared" ca="1" si="39"/>
        <v>0.30216334176352122</v>
      </c>
      <c r="AC51" s="451">
        <f t="shared" ca="1" si="40"/>
        <v>6.6294497615478791</v>
      </c>
      <c r="AD51" s="452">
        <f t="shared" ca="1" si="5"/>
        <v>0.53051592169518291</v>
      </c>
      <c r="AE51" s="452">
        <f t="shared" ca="1" si="6"/>
        <v>4.1446556382436164</v>
      </c>
      <c r="AF51" s="452">
        <f t="shared" ca="1" si="30"/>
        <v>0.53051592169518291</v>
      </c>
      <c r="AG51" s="452">
        <f t="shared" ca="1" si="31"/>
        <v>4.1446556382436164</v>
      </c>
      <c r="AH51" s="445">
        <f t="shared" ca="1" si="7"/>
        <v>0.68635497369314291</v>
      </c>
      <c r="AI51" s="448">
        <f ca="1">ROUND(IF(AH51&gt;AI32,AI30,IF(AH51&lt;AI31,AI29,AH51/AI31*AI29)),3)</f>
        <v>0.34100000000000003</v>
      </c>
      <c r="AJ51" s="448">
        <f ca="1">ROUND(IF(AH51&gt;AJ32,AJ30,IF(AH51&lt;AJ31,AJ29,AH51/AJ31*AJ29)),3)</f>
        <v>2.6629999999999998</v>
      </c>
      <c r="AK51" s="449" t="str">
        <f t="shared" ca="1" si="32"/>
        <v>C</v>
      </c>
      <c r="AL51" s="456"/>
      <c r="AM51" s="458" t="str">
        <f t="shared" si="41"/>
        <v>FR</v>
      </c>
      <c r="AN51" s="447">
        <f t="shared" ca="1" si="8"/>
        <v>0.52636834197000004</v>
      </c>
      <c r="AO51" s="447">
        <f t="shared" ca="1" si="8"/>
        <v>2.0890243571920002</v>
      </c>
      <c r="AP51" s="451">
        <f t="shared" ca="1" si="42"/>
        <v>0.30216334176352122</v>
      </c>
      <c r="AQ51" s="451">
        <f t="shared" ca="1" si="43"/>
        <v>6.6294497615478791</v>
      </c>
      <c r="AR51" s="452">
        <f t="shared" ca="1" si="9"/>
        <v>0.53051592169518291</v>
      </c>
      <c r="AS51" s="452">
        <f t="shared" ca="1" si="10"/>
        <v>4.1446556382436164</v>
      </c>
      <c r="AT51" s="452">
        <f t="shared" ca="1" si="33"/>
        <v>0.53051592169518291</v>
      </c>
      <c r="AU51" s="452">
        <f t="shared" ca="1" si="34"/>
        <v>4.1446556382436164</v>
      </c>
      <c r="AV51" s="445">
        <f t="shared" ca="1" si="11"/>
        <v>0.68635497369314291</v>
      </c>
      <c r="AW51" s="448">
        <f ca="1">ROUND(IF(AV51&gt;AW32,AW30,IF(AV51&lt;AW31,AW29,AV51/AW31*AW29)),3)</f>
        <v>0.35099999999999998</v>
      </c>
      <c r="AX51" s="448">
        <f ca="1">ROUND(IF(AV51&gt;AX32,AX30,IF(AV51&lt;AX31,AX29,AV51/AX31*AX29)),3)</f>
        <v>2.7429999999999999</v>
      </c>
      <c r="AY51" s="449" t="str">
        <f t="shared" ca="1" si="35"/>
        <v>C</v>
      </c>
      <c r="AZ51" s="456"/>
      <c r="BA51" s="458" t="str">
        <f t="shared" si="44"/>
        <v>FR</v>
      </c>
      <c r="BB51" s="447">
        <f t="shared" ca="1" si="12"/>
        <v>0.52636834197000004</v>
      </c>
      <c r="BC51" s="447">
        <f t="shared" ca="1" si="12"/>
        <v>2.0890243571920002</v>
      </c>
      <c r="BD51" s="451">
        <f t="shared" ca="1" si="45"/>
        <v>0.30216334176352122</v>
      </c>
      <c r="BE51" s="451">
        <f t="shared" ca="1" si="46"/>
        <v>6.6294497615478791</v>
      </c>
      <c r="BF51" s="452">
        <f t="shared" ca="1" si="13"/>
        <v>0.53051592169518291</v>
      </c>
      <c r="BG51" s="452">
        <f t="shared" ca="1" si="14"/>
        <v>4.1446556382436164</v>
      </c>
      <c r="BH51" s="452">
        <f t="shared" ca="1" si="15"/>
        <v>0.53051592169518291</v>
      </c>
      <c r="BI51" s="452">
        <f t="shared" ca="1" si="16"/>
        <v>4.1446556382436164</v>
      </c>
      <c r="BJ51" s="445">
        <f t="shared" ca="1" si="17"/>
        <v>0.68635497369314291</v>
      </c>
      <c r="BK51" s="448">
        <f ca="1">ROUND(IF(BJ51&gt;BK32,BK30,IF(BJ51&lt;BK31,BK29,BJ51/BK31*BK29)),3)</f>
        <v>0.36199999999999999</v>
      </c>
      <c r="BL51" s="448">
        <f ca="1">ROUND(IF(BJ51&gt;BL32,BL30,IF(BJ51&lt;BL31,BL29,BJ51/BL31*BL29)),3)</f>
        <v>2.8250000000000002</v>
      </c>
      <c r="BM51" s="449" t="str">
        <f t="shared" ca="1" si="36"/>
        <v>C</v>
      </c>
      <c r="BN51" s="456"/>
      <c r="BO51" s="458" t="str">
        <f t="shared" si="47"/>
        <v>FR</v>
      </c>
      <c r="BP51" s="456">
        <f t="shared" si="37"/>
        <v>1.1000000000000001</v>
      </c>
      <c r="BQ51" s="453">
        <f t="shared" ca="1" si="18"/>
        <v>0.33100000000000002</v>
      </c>
      <c r="BR51" s="453">
        <f t="shared" ca="1" si="19"/>
        <v>2.585</v>
      </c>
      <c r="BS51" s="453">
        <f t="shared" ca="1" si="20"/>
        <v>0.34100000000000003</v>
      </c>
      <c r="BT51" s="453">
        <f t="shared" ca="1" si="21"/>
        <v>2.6629999999999998</v>
      </c>
      <c r="BU51" s="453">
        <f t="shared" ca="1" si="22"/>
        <v>0.35099999999999998</v>
      </c>
      <c r="BV51" s="453">
        <f t="shared" ca="1" si="23"/>
        <v>2.7429999999999999</v>
      </c>
      <c r="BW51" s="453">
        <f t="shared" ca="1" si="48"/>
        <v>0.36199999999999999</v>
      </c>
      <c r="BX51" s="453">
        <f t="shared" ca="1" si="48"/>
        <v>2.8250000000000002</v>
      </c>
      <c r="BY51" s="456"/>
      <c r="BZ51" s="456"/>
      <c r="CA51" s="458" t="str">
        <f t="shared" si="49"/>
        <v>FR</v>
      </c>
      <c r="CB51" s="454"/>
      <c r="CC51" s="454"/>
      <c r="CD51" s="454"/>
      <c r="CE51" s="454"/>
    </row>
    <row r="52" spans="1:83" x14ac:dyDescent="0.2">
      <c r="B52" s="399">
        <v>12</v>
      </c>
      <c r="C52" s="399" t="s">
        <v>96</v>
      </c>
      <c r="D52" s="399" t="s">
        <v>97</v>
      </c>
      <c r="E52" s="399">
        <v>1.1000000000000001</v>
      </c>
      <c r="F52" s="399" t="s">
        <v>33</v>
      </c>
      <c r="H52" s="399">
        <v>0.32100000000000001</v>
      </c>
      <c r="I52" s="399">
        <v>2.5070000000000001</v>
      </c>
      <c r="J52" s="445">
        <f t="shared" ca="1" si="24"/>
        <v>0.4152632</v>
      </c>
      <c r="K52" s="446"/>
      <c r="L52" s="447">
        <f t="shared" ca="1" si="0"/>
        <v>0.70410311261799996</v>
      </c>
      <c r="M52" s="447">
        <f t="shared" ca="1" si="0"/>
        <v>1.4082062252359999</v>
      </c>
      <c r="N52" s="445">
        <f t="shared" ca="1" si="25"/>
        <v>0.46300113769123025</v>
      </c>
      <c r="O52" s="445">
        <f t="shared" ca="1" si="26"/>
        <v>2.9871041141369696</v>
      </c>
      <c r="P52" s="455">
        <f t="shared" ca="1" si="1"/>
        <v>0.42929535579760564</v>
      </c>
      <c r="Q52" s="455">
        <f t="shared" ca="1" si="2"/>
        <v>3.3538699671687939</v>
      </c>
      <c r="R52" s="445">
        <f t="shared" ca="1" si="27"/>
        <v>0.42929535579760564</v>
      </c>
      <c r="S52" s="445">
        <f t="shared" ca="1" si="28"/>
        <v>3.3538699671687939</v>
      </c>
      <c r="T52" s="445">
        <f t="shared" ca="1" si="3"/>
        <v>0.55540086656315224</v>
      </c>
      <c r="U52" s="448">
        <f ca="1">ROUND(IF(T52&gt;U32,U30,IF(T52&lt;U31,U29,T52/U31*U29)),3)</f>
        <v>0.33100000000000002</v>
      </c>
      <c r="V52" s="448">
        <f ca="1">ROUND(IF(T52&gt;V32,V30,IF(T52&lt;V31,V29,T52/V31*V29)),3)</f>
        <v>2.585</v>
      </c>
      <c r="W52" s="449" t="str">
        <f t="shared" ca="1" si="29"/>
        <v>C</v>
      </c>
      <c r="X52" s="450"/>
      <c r="Y52" s="450" t="str">
        <f t="shared" si="38"/>
        <v>GB</v>
      </c>
      <c r="Z52" s="447">
        <f t="shared" ca="1" si="4"/>
        <v>0.70410311261799996</v>
      </c>
      <c r="AA52" s="447">
        <f t="shared" ca="1" si="4"/>
        <v>1.4082062252359999</v>
      </c>
      <c r="AB52" s="451">
        <f t="shared" ca="1" si="39"/>
        <v>0.46300113769123025</v>
      </c>
      <c r="AC52" s="451">
        <f t="shared" ca="1" si="40"/>
        <v>2.9871041141369696</v>
      </c>
      <c r="AD52" s="452">
        <f t="shared" ca="1" si="5"/>
        <v>0.42929535579760564</v>
      </c>
      <c r="AE52" s="452">
        <f t="shared" ca="1" si="6"/>
        <v>3.3538699671687939</v>
      </c>
      <c r="AF52" s="452">
        <f t="shared" ca="1" si="30"/>
        <v>0.42929535579760564</v>
      </c>
      <c r="AG52" s="452">
        <f t="shared" ca="1" si="31"/>
        <v>3.3538699671687939</v>
      </c>
      <c r="AH52" s="445">
        <f t="shared" ca="1" si="7"/>
        <v>0.55540086656315224</v>
      </c>
      <c r="AI52" s="448">
        <f ca="1">ROUND(IF(AH52&gt;AI32,AI30,IF(AH52&lt;AI31,AI29,AH52/AI31*AI29)),3)</f>
        <v>0.34100000000000003</v>
      </c>
      <c r="AJ52" s="448">
        <f ca="1">ROUND(IF(AH52&gt;AJ32,AJ30,IF(AH52&lt;AJ31,AJ29,AH52/AJ31*AJ29)),3)</f>
        <v>2.6629999999999998</v>
      </c>
      <c r="AK52" s="449" t="str">
        <f t="shared" ca="1" si="32"/>
        <v>C</v>
      </c>
      <c r="AM52" s="450" t="str">
        <f t="shared" si="41"/>
        <v>GB</v>
      </c>
      <c r="AN52" s="447">
        <f t="shared" ca="1" si="8"/>
        <v>0.70410311261799996</v>
      </c>
      <c r="AO52" s="447">
        <f t="shared" ca="1" si="8"/>
        <v>1.4082062252359999</v>
      </c>
      <c r="AP52" s="451">
        <f t="shared" ca="1" si="42"/>
        <v>0.46300113769123025</v>
      </c>
      <c r="AQ52" s="451">
        <f t="shared" ca="1" si="43"/>
        <v>2.9871041141369696</v>
      </c>
      <c r="AR52" s="452">
        <f t="shared" ca="1" si="9"/>
        <v>0.42929535579760564</v>
      </c>
      <c r="AS52" s="452">
        <f t="shared" ca="1" si="10"/>
        <v>3.3538699671687939</v>
      </c>
      <c r="AT52" s="452">
        <f t="shared" ca="1" si="33"/>
        <v>0.42929535579760564</v>
      </c>
      <c r="AU52" s="452">
        <f t="shared" ca="1" si="34"/>
        <v>3.3538699671687939</v>
      </c>
      <c r="AV52" s="445">
        <f t="shared" ca="1" si="11"/>
        <v>0.55540086656315224</v>
      </c>
      <c r="AW52" s="448">
        <f ca="1">ROUND(IF(AV52&gt;AW32,AW30,IF(AV52&lt;AW31,AW29,AV52/AW31*AW29)),3)</f>
        <v>0.35099999999999998</v>
      </c>
      <c r="AX52" s="448">
        <f ca="1">ROUND(IF(AV52&gt;AX32,AX30,IF(AV52&lt;AX31,AX29,AV52/AX31*AX29)),3)</f>
        <v>2.7429999999999999</v>
      </c>
      <c r="AY52" s="449" t="str">
        <f t="shared" ca="1" si="35"/>
        <v>C</v>
      </c>
      <c r="BA52" s="450" t="str">
        <f t="shared" si="44"/>
        <v>GB</v>
      </c>
      <c r="BB52" s="447">
        <f t="shared" ca="1" si="12"/>
        <v>0.70410311261799996</v>
      </c>
      <c r="BC52" s="447">
        <f t="shared" ca="1" si="12"/>
        <v>1.4082062252359999</v>
      </c>
      <c r="BD52" s="451">
        <f t="shared" ca="1" si="45"/>
        <v>0.46300113769123025</v>
      </c>
      <c r="BE52" s="451">
        <f t="shared" ca="1" si="46"/>
        <v>2.9871041141369696</v>
      </c>
      <c r="BF52" s="452">
        <f t="shared" ca="1" si="13"/>
        <v>0.42929535579760564</v>
      </c>
      <c r="BG52" s="452">
        <f t="shared" ca="1" si="14"/>
        <v>3.3538699671687939</v>
      </c>
      <c r="BH52" s="452">
        <f t="shared" ca="1" si="15"/>
        <v>0.42929535579760564</v>
      </c>
      <c r="BI52" s="452">
        <f t="shared" ca="1" si="16"/>
        <v>3.3538699671687939</v>
      </c>
      <c r="BJ52" s="445">
        <f t="shared" ca="1" si="17"/>
        <v>0.55540086656315224</v>
      </c>
      <c r="BK52" s="448">
        <f ca="1">ROUND(IF(BJ52&gt;BK32,BK30,IF(BJ52&lt;BK31,BK29,BJ52/BK31*BK29)),3)</f>
        <v>0.36199999999999999</v>
      </c>
      <c r="BL52" s="448">
        <f ca="1">ROUND(IF(BJ52&gt;BL32,BL30,IF(BJ52&lt;BL31,BL29,BJ52/BL31*BL29)),3)</f>
        <v>2.8250000000000002</v>
      </c>
      <c r="BM52" s="449" t="str">
        <f t="shared" ca="1" si="36"/>
        <v>C</v>
      </c>
      <c r="BO52" s="450" t="str">
        <f t="shared" si="47"/>
        <v>GB</v>
      </c>
      <c r="BP52" s="399">
        <f t="shared" si="37"/>
        <v>1.1000000000000001</v>
      </c>
      <c r="BQ52" s="453">
        <f t="shared" ca="1" si="18"/>
        <v>0.33100000000000002</v>
      </c>
      <c r="BR52" s="453">
        <f t="shared" ca="1" si="19"/>
        <v>2.585</v>
      </c>
      <c r="BS52" s="453">
        <f t="shared" ca="1" si="20"/>
        <v>0.34100000000000003</v>
      </c>
      <c r="BT52" s="453">
        <f t="shared" ca="1" si="21"/>
        <v>2.6629999999999998</v>
      </c>
      <c r="BU52" s="453">
        <f t="shared" ca="1" si="22"/>
        <v>0.35099999999999998</v>
      </c>
      <c r="BV52" s="453">
        <f t="shared" ca="1" si="23"/>
        <v>2.7429999999999999</v>
      </c>
      <c r="BW52" s="453">
        <f t="shared" ca="1" si="48"/>
        <v>0.36199999999999999</v>
      </c>
      <c r="BX52" s="453">
        <f t="shared" ca="1" si="48"/>
        <v>2.8250000000000002</v>
      </c>
      <c r="CA52" s="450" t="str">
        <f t="shared" si="49"/>
        <v>GB</v>
      </c>
      <c r="CB52" s="454"/>
      <c r="CC52" s="454"/>
      <c r="CD52" s="454"/>
      <c r="CE52" s="454"/>
    </row>
    <row r="53" spans="1:83" x14ac:dyDescent="0.2">
      <c r="B53" s="399">
        <v>13</v>
      </c>
      <c r="C53" s="399" t="s">
        <v>464</v>
      </c>
      <c r="D53" s="399" t="s">
        <v>465</v>
      </c>
      <c r="E53" s="399">
        <v>1.1000000000000001</v>
      </c>
      <c r="F53" s="399" t="s">
        <v>33</v>
      </c>
      <c r="H53" s="399">
        <v>0.32100000000000001</v>
      </c>
      <c r="I53" s="399">
        <v>2.5070000000000001</v>
      </c>
      <c r="J53" s="445">
        <f t="shared" ca="1" si="24"/>
        <v>0.4152632</v>
      </c>
      <c r="K53" s="446"/>
      <c r="L53" s="447">
        <f t="shared" ca="1" si="0"/>
        <v>0.60649121228799996</v>
      </c>
      <c r="M53" s="447">
        <f t="shared" ca="1" si="0"/>
        <v>2.150287025386</v>
      </c>
      <c r="N53" s="445">
        <f t="shared" ca="1" si="25"/>
        <v>0.35904948077319992</v>
      </c>
      <c r="O53" s="445">
        <f t="shared" ca="1" si="26"/>
        <v>6.54943678284</v>
      </c>
      <c r="P53" s="455">
        <f t="shared" ca="1" si="1"/>
        <v>0.55934819601124641</v>
      </c>
      <c r="Q53" s="455">
        <f t="shared" ca="1" si="2"/>
        <v>4.3699077813378624</v>
      </c>
      <c r="R53" s="445">
        <f t="shared" ca="1" si="27"/>
        <v>0.55934819601124652</v>
      </c>
      <c r="S53" s="445">
        <f t="shared" ca="1" si="28"/>
        <v>4.3699077813378633</v>
      </c>
      <c r="T53" s="445">
        <f t="shared" ca="1" si="3"/>
        <v>0.7236567285895501</v>
      </c>
      <c r="U53" s="448">
        <f ca="1">ROUND(IF(T53&gt;U32,U30,IF(T53&lt;U31,U29,T53/U31*U29)),3)</f>
        <v>0.33100000000000002</v>
      </c>
      <c r="V53" s="448">
        <f ca="1">ROUND(IF(T53&gt;V32,V30,IF(T53&lt;V31,V29,T53/V31*V29)),3)</f>
        <v>2.585</v>
      </c>
      <c r="W53" s="449" t="str">
        <f t="shared" ca="1" si="29"/>
        <v>C</v>
      </c>
      <c r="X53" s="450"/>
      <c r="Y53" s="450" t="str">
        <f t="shared" si="38"/>
        <v>GL</v>
      </c>
      <c r="Z53" s="447">
        <f t="shared" ca="1" si="4"/>
        <v>0.60649121228799996</v>
      </c>
      <c r="AA53" s="447">
        <f t="shared" ca="1" si="4"/>
        <v>2.150287025386</v>
      </c>
      <c r="AB53" s="451">
        <f t="shared" ca="1" si="39"/>
        <v>0.35904948077319992</v>
      </c>
      <c r="AC53" s="451">
        <f t="shared" ca="1" si="40"/>
        <v>6.54943678284</v>
      </c>
      <c r="AD53" s="452">
        <f t="shared" ca="1" si="5"/>
        <v>0.55934819601124641</v>
      </c>
      <c r="AE53" s="452">
        <f t="shared" ca="1" si="6"/>
        <v>4.3699077813378624</v>
      </c>
      <c r="AF53" s="452">
        <f t="shared" ca="1" si="30"/>
        <v>0.55934819601124652</v>
      </c>
      <c r="AG53" s="452">
        <f t="shared" ca="1" si="31"/>
        <v>4.3699077813378633</v>
      </c>
      <c r="AH53" s="445">
        <f t="shared" ca="1" si="7"/>
        <v>0.7236567285895501</v>
      </c>
      <c r="AI53" s="448">
        <f ca="1">ROUND(IF(AH53&gt;AI32,AI30,IF(AH53&lt;AI31,AI29,AH53/AI31*AI29)),3)</f>
        <v>0.34100000000000003</v>
      </c>
      <c r="AJ53" s="448">
        <f ca="1">ROUND(IF(AH53&gt;AJ32,AJ30,IF(AH53&lt;AJ31,AJ29,AH53/AJ31*AJ29)),3)</f>
        <v>2.6629999999999998</v>
      </c>
      <c r="AK53" s="449" t="str">
        <f t="shared" ca="1" si="32"/>
        <v>C</v>
      </c>
      <c r="AM53" s="450" t="str">
        <f t="shared" si="41"/>
        <v>GL</v>
      </c>
      <c r="AN53" s="447">
        <f t="shared" ca="1" si="8"/>
        <v>0.60649121228799996</v>
      </c>
      <c r="AO53" s="447">
        <f t="shared" ca="1" si="8"/>
        <v>2.150287025386</v>
      </c>
      <c r="AP53" s="451">
        <f t="shared" ca="1" si="42"/>
        <v>0.35904948077319992</v>
      </c>
      <c r="AQ53" s="451">
        <f t="shared" ca="1" si="43"/>
        <v>6.54943678284</v>
      </c>
      <c r="AR53" s="452">
        <f t="shared" ca="1" si="9"/>
        <v>0.55934819601124641</v>
      </c>
      <c r="AS53" s="452">
        <f t="shared" ca="1" si="10"/>
        <v>4.3699077813378624</v>
      </c>
      <c r="AT53" s="452">
        <f t="shared" ca="1" si="33"/>
        <v>0.55934819601124652</v>
      </c>
      <c r="AU53" s="452">
        <f t="shared" ca="1" si="34"/>
        <v>4.3699077813378633</v>
      </c>
      <c r="AV53" s="445">
        <f t="shared" ca="1" si="11"/>
        <v>0.7236567285895501</v>
      </c>
      <c r="AW53" s="448">
        <f ca="1">ROUND(IF(AV53&gt;AW32,AW30,IF(AV53&lt;AW31,AW29,AV53/AW31*AW29)),3)</f>
        <v>0.35099999999999998</v>
      </c>
      <c r="AX53" s="448">
        <f ca="1">ROUND(IF(AV53&gt;AX32,AX30,IF(AV53&lt;AX31,AX29,AV53/AX31*AX29)),3)</f>
        <v>2.7429999999999999</v>
      </c>
      <c r="AY53" s="449" t="str">
        <f t="shared" ca="1" si="35"/>
        <v>C</v>
      </c>
      <c r="BA53" s="450" t="str">
        <f t="shared" si="44"/>
        <v>GL</v>
      </c>
      <c r="BB53" s="447">
        <f t="shared" ca="1" si="12"/>
        <v>0.60649121228799996</v>
      </c>
      <c r="BC53" s="447">
        <f t="shared" ca="1" si="12"/>
        <v>2.150287025386</v>
      </c>
      <c r="BD53" s="451">
        <f t="shared" ca="1" si="45"/>
        <v>0.35904948077319992</v>
      </c>
      <c r="BE53" s="451">
        <f t="shared" ca="1" si="46"/>
        <v>6.54943678284</v>
      </c>
      <c r="BF53" s="452">
        <f t="shared" ca="1" si="13"/>
        <v>0.55934819601124641</v>
      </c>
      <c r="BG53" s="452">
        <f t="shared" ca="1" si="14"/>
        <v>4.3699077813378624</v>
      </c>
      <c r="BH53" s="452">
        <f t="shared" ca="1" si="15"/>
        <v>0.55934819601124652</v>
      </c>
      <c r="BI53" s="452">
        <f t="shared" ca="1" si="16"/>
        <v>4.3699077813378633</v>
      </c>
      <c r="BJ53" s="445">
        <f t="shared" ca="1" si="17"/>
        <v>0.7236567285895501</v>
      </c>
      <c r="BK53" s="448">
        <f ca="1">ROUND(IF(BJ53&gt;BK32,BK30,IF(BJ53&lt;BK31,BK29,BJ53/BK31*BK29)),3)</f>
        <v>0.36199999999999999</v>
      </c>
      <c r="BL53" s="448">
        <f ca="1">ROUND(IF(BJ53&gt;BL32,BL30,IF(BJ53&lt;BL31,BL29,BJ53/BL31*BL29)),3)</f>
        <v>2.8250000000000002</v>
      </c>
      <c r="BM53" s="449" t="str">
        <f t="shared" ca="1" si="36"/>
        <v>C</v>
      </c>
      <c r="BO53" s="450" t="str">
        <f t="shared" si="47"/>
        <v>GL</v>
      </c>
      <c r="BP53" s="399">
        <f t="shared" si="37"/>
        <v>1.1000000000000001</v>
      </c>
      <c r="BQ53" s="453">
        <f t="shared" ca="1" si="18"/>
        <v>0.33100000000000002</v>
      </c>
      <c r="BR53" s="453">
        <f t="shared" ca="1" si="19"/>
        <v>2.585</v>
      </c>
      <c r="BS53" s="453">
        <f t="shared" ca="1" si="20"/>
        <v>0.34100000000000003</v>
      </c>
      <c r="BT53" s="453">
        <f t="shared" ca="1" si="21"/>
        <v>2.6629999999999998</v>
      </c>
      <c r="BU53" s="453">
        <f t="shared" ca="1" si="22"/>
        <v>0.35099999999999998</v>
      </c>
      <c r="BV53" s="453">
        <f t="shared" ca="1" si="23"/>
        <v>2.7429999999999999</v>
      </c>
      <c r="BW53" s="453">
        <f t="shared" ca="1" si="48"/>
        <v>0.36199999999999999</v>
      </c>
      <c r="BX53" s="453">
        <f t="shared" ca="1" si="48"/>
        <v>2.8250000000000002</v>
      </c>
      <c r="CA53" s="450" t="str">
        <f t="shared" si="49"/>
        <v>GL</v>
      </c>
      <c r="CB53" s="454"/>
      <c r="CC53" s="454"/>
      <c r="CD53" s="454"/>
      <c r="CE53" s="454"/>
    </row>
    <row r="54" spans="1:83" x14ac:dyDescent="0.2">
      <c r="B54" s="399">
        <v>14</v>
      </c>
      <c r="C54" s="399" t="s">
        <v>99</v>
      </c>
      <c r="D54" s="399" t="s">
        <v>100</v>
      </c>
      <c r="E54" s="399">
        <v>1.1000000000000001</v>
      </c>
      <c r="F54" s="399" t="s">
        <v>33</v>
      </c>
      <c r="H54" s="399">
        <v>0.32100000000000001</v>
      </c>
      <c r="I54" s="399">
        <v>2.5070000000000001</v>
      </c>
      <c r="J54" s="445">
        <f t="shared" ca="1" si="24"/>
        <v>0.4152632</v>
      </c>
      <c r="K54" s="446"/>
      <c r="L54" s="447">
        <f t="shared" ca="1" si="0"/>
        <v>0.59216438471599997</v>
      </c>
      <c r="M54" s="447">
        <f t="shared" ca="1" si="0"/>
        <v>1.7271461220869999</v>
      </c>
      <c r="N54" s="445">
        <f t="shared" ca="1" si="25"/>
        <v>0.36636432892788479</v>
      </c>
      <c r="O54" s="445">
        <f t="shared" ca="1" si="26"/>
        <v>4.8150740373315157</v>
      </c>
      <c r="P54" s="455">
        <f t="shared" ca="1" si="1"/>
        <v>0.47082907239066557</v>
      </c>
      <c r="Q54" s="455">
        <f t="shared" ca="1" si="2"/>
        <v>3.6783521280520746</v>
      </c>
      <c r="R54" s="445">
        <f t="shared" ca="1" si="27"/>
        <v>0.47082907239066563</v>
      </c>
      <c r="S54" s="445">
        <f t="shared" ca="1" si="28"/>
        <v>3.678352128052075</v>
      </c>
      <c r="T54" s="445">
        <f t="shared" ca="1" si="3"/>
        <v>0.60913511240542362</v>
      </c>
      <c r="U54" s="448">
        <f ca="1">ROUND(IF(T54&gt;U32,U30,IF(T54&lt;U31,U29,T54/U31*U29)),3)</f>
        <v>0.33100000000000002</v>
      </c>
      <c r="V54" s="448">
        <f ca="1">ROUND(IF(T54&gt;V32,V30,IF(T54&lt;V31,V29,T54/V31*V29)),3)</f>
        <v>2.585</v>
      </c>
      <c r="W54" s="449" t="str">
        <f t="shared" ca="1" si="29"/>
        <v>C</v>
      </c>
      <c r="X54" s="450"/>
      <c r="Y54" s="450" t="str">
        <f t="shared" si="38"/>
        <v>GR</v>
      </c>
      <c r="Z54" s="447">
        <f t="shared" ca="1" si="4"/>
        <v>0.59216438471599997</v>
      </c>
      <c r="AA54" s="447">
        <f t="shared" ca="1" si="4"/>
        <v>1.7271461220869999</v>
      </c>
      <c r="AB54" s="451">
        <f t="shared" ca="1" si="39"/>
        <v>0.36636432892788479</v>
      </c>
      <c r="AC54" s="451">
        <f t="shared" ca="1" si="40"/>
        <v>4.8150740373315157</v>
      </c>
      <c r="AD54" s="452">
        <f t="shared" ca="1" si="5"/>
        <v>0.47082907239066557</v>
      </c>
      <c r="AE54" s="452">
        <f t="shared" ca="1" si="6"/>
        <v>3.6783521280520746</v>
      </c>
      <c r="AF54" s="452">
        <f t="shared" ca="1" si="30"/>
        <v>0.47082907239066563</v>
      </c>
      <c r="AG54" s="452">
        <f t="shared" ca="1" si="31"/>
        <v>3.678352128052075</v>
      </c>
      <c r="AH54" s="445">
        <f t="shared" ca="1" si="7"/>
        <v>0.60913511240542362</v>
      </c>
      <c r="AI54" s="448">
        <f ca="1">ROUND(IF(AH54&gt;AI32,AI30,IF(AH54&lt;AI31,AI29,AH54/AI31*AI29)),3)</f>
        <v>0.34100000000000003</v>
      </c>
      <c r="AJ54" s="448">
        <f ca="1">ROUND(IF(AH54&gt;AJ32,AJ30,IF(AH54&lt;AJ31,AJ29,AH54/AJ31*AJ29)),3)</f>
        <v>2.6629999999999998</v>
      </c>
      <c r="AK54" s="449" t="str">
        <f t="shared" ca="1" si="32"/>
        <v>C</v>
      </c>
      <c r="AM54" s="450" t="str">
        <f t="shared" si="41"/>
        <v>GR</v>
      </c>
      <c r="AN54" s="447">
        <f t="shared" ca="1" si="8"/>
        <v>0.59216438471599997</v>
      </c>
      <c r="AO54" s="447">
        <f t="shared" ca="1" si="8"/>
        <v>1.7271461220869999</v>
      </c>
      <c r="AP54" s="451">
        <f t="shared" ca="1" si="42"/>
        <v>0.36636432892788479</v>
      </c>
      <c r="AQ54" s="451">
        <f t="shared" ca="1" si="43"/>
        <v>4.8150740373315157</v>
      </c>
      <c r="AR54" s="452">
        <f t="shared" ca="1" si="9"/>
        <v>0.47082907239066557</v>
      </c>
      <c r="AS54" s="452">
        <f t="shared" ca="1" si="10"/>
        <v>3.6783521280520746</v>
      </c>
      <c r="AT54" s="452">
        <f t="shared" ca="1" si="33"/>
        <v>0.47082907239066563</v>
      </c>
      <c r="AU54" s="452">
        <f t="shared" ca="1" si="34"/>
        <v>3.678352128052075</v>
      </c>
      <c r="AV54" s="445">
        <f t="shared" ca="1" si="11"/>
        <v>0.60913511240542362</v>
      </c>
      <c r="AW54" s="448">
        <f ca="1">ROUND(IF(AV54&gt;AW32,AW30,IF(AV54&lt;AW31,AW29,AV54/AW31*AW29)),3)</f>
        <v>0.35099999999999998</v>
      </c>
      <c r="AX54" s="448">
        <f ca="1">ROUND(IF(AV54&gt;AX32,AX30,IF(AV54&lt;AX31,AX29,AV54/AX31*AX29)),3)</f>
        <v>2.7429999999999999</v>
      </c>
      <c r="AY54" s="449" t="str">
        <f t="shared" ca="1" si="35"/>
        <v>C</v>
      </c>
      <c r="BA54" s="450" t="str">
        <f t="shared" si="44"/>
        <v>GR</v>
      </c>
      <c r="BB54" s="447">
        <f t="shared" ca="1" si="12"/>
        <v>0.59216438471599997</v>
      </c>
      <c r="BC54" s="447">
        <f t="shared" ca="1" si="12"/>
        <v>1.7271461220869999</v>
      </c>
      <c r="BD54" s="451">
        <f t="shared" ca="1" si="45"/>
        <v>0.36636432892788479</v>
      </c>
      <c r="BE54" s="451">
        <f t="shared" ca="1" si="46"/>
        <v>4.8150740373315157</v>
      </c>
      <c r="BF54" s="452">
        <f t="shared" ca="1" si="13"/>
        <v>0.47082907239066557</v>
      </c>
      <c r="BG54" s="452">
        <f t="shared" ca="1" si="14"/>
        <v>3.6783521280520746</v>
      </c>
      <c r="BH54" s="452">
        <f t="shared" ca="1" si="15"/>
        <v>0.47082907239066563</v>
      </c>
      <c r="BI54" s="452">
        <f t="shared" ca="1" si="16"/>
        <v>3.678352128052075</v>
      </c>
      <c r="BJ54" s="445">
        <f t="shared" ca="1" si="17"/>
        <v>0.60913511240542362</v>
      </c>
      <c r="BK54" s="448">
        <f ca="1">ROUND(IF(BJ54&gt;BK32,BK30,IF(BJ54&lt;BK31,BK29,BJ54/BK31*BK29)),3)</f>
        <v>0.36199999999999999</v>
      </c>
      <c r="BL54" s="448">
        <f ca="1">ROUND(IF(BJ54&gt;BL32,BL30,IF(BJ54&lt;BL31,BL29,BJ54/BL31*BL29)),3)</f>
        <v>2.8250000000000002</v>
      </c>
      <c r="BM54" s="449" t="str">
        <f t="shared" ca="1" si="36"/>
        <v>C</v>
      </c>
      <c r="BO54" s="450" t="str">
        <f t="shared" si="47"/>
        <v>GR</v>
      </c>
      <c r="BP54" s="399">
        <f t="shared" si="37"/>
        <v>1.1000000000000001</v>
      </c>
      <c r="BQ54" s="453">
        <f t="shared" ca="1" si="18"/>
        <v>0.33100000000000002</v>
      </c>
      <c r="BR54" s="453">
        <f t="shared" ca="1" si="19"/>
        <v>2.585</v>
      </c>
      <c r="BS54" s="453">
        <f t="shared" ca="1" si="20"/>
        <v>0.34100000000000003</v>
      </c>
      <c r="BT54" s="453">
        <f t="shared" ca="1" si="21"/>
        <v>2.6629999999999998</v>
      </c>
      <c r="BU54" s="453">
        <f t="shared" ca="1" si="22"/>
        <v>0.35099999999999998</v>
      </c>
      <c r="BV54" s="453">
        <f t="shared" ca="1" si="23"/>
        <v>2.7429999999999999</v>
      </c>
      <c r="BW54" s="453">
        <f t="shared" ca="1" si="48"/>
        <v>0.36199999999999999</v>
      </c>
      <c r="BX54" s="453">
        <f t="shared" ca="1" si="48"/>
        <v>2.8250000000000002</v>
      </c>
      <c r="CA54" s="450" t="str">
        <f t="shared" si="49"/>
        <v>GR</v>
      </c>
      <c r="CB54" s="454"/>
      <c r="CC54" s="454"/>
      <c r="CD54" s="454"/>
      <c r="CE54" s="454"/>
    </row>
    <row r="55" spans="1:83" x14ac:dyDescent="0.2">
      <c r="B55" s="399">
        <v>15</v>
      </c>
      <c r="C55" s="399" t="s">
        <v>101</v>
      </c>
      <c r="D55" s="399" t="s">
        <v>102</v>
      </c>
      <c r="E55" s="399">
        <v>1.1000000000000001</v>
      </c>
      <c r="F55" s="399" t="s">
        <v>33</v>
      </c>
      <c r="H55" s="399">
        <v>0.32100000000000001</v>
      </c>
      <c r="I55" s="399">
        <v>2.5070000000000001</v>
      </c>
      <c r="J55" s="445">
        <f t="shared" ca="1" si="24"/>
        <v>0.4152632</v>
      </c>
      <c r="K55" s="446"/>
      <c r="L55" s="447">
        <f t="shared" ca="1" si="0"/>
        <v>0.55926636334299995</v>
      </c>
      <c r="M55" s="447">
        <f t="shared" ca="1" si="0"/>
        <v>1.35704338164</v>
      </c>
      <c r="N55" s="445">
        <f t="shared" ca="1" si="25"/>
        <v>0.35764136871537872</v>
      </c>
      <c r="O55" s="445">
        <f t="shared" ca="1" si="26"/>
        <v>3.3845085624721221</v>
      </c>
      <c r="P55" s="455">
        <f t="shared" ca="1" si="1"/>
        <v>0.38922576770186695</v>
      </c>
      <c r="Q55" s="455">
        <f t="shared" ca="1" si="2"/>
        <v>3.0408263101708357</v>
      </c>
      <c r="R55" s="445">
        <f t="shared" ca="1" si="27"/>
        <v>0.3892257677018669</v>
      </c>
      <c r="S55" s="445">
        <f t="shared" ca="1" si="28"/>
        <v>3.0408263101708353</v>
      </c>
      <c r="T55" s="445">
        <f t="shared" ca="1" si="3"/>
        <v>0.50356083696429033</v>
      </c>
      <c r="U55" s="448">
        <f ca="1">ROUND(IF(T55&gt;U32,U30,IF(T55&lt;U31,U29,T55/U31*U29)),3)</f>
        <v>0.33100000000000002</v>
      </c>
      <c r="V55" s="448">
        <f ca="1">ROUND(IF(T55&gt;V32,V30,IF(T55&lt;V31,V29,T55/V31*V29)),3)</f>
        <v>2.585</v>
      </c>
      <c r="W55" s="449" t="str">
        <f t="shared" ca="1" si="29"/>
        <v>C</v>
      </c>
      <c r="X55" s="450"/>
      <c r="Y55" s="450" t="str">
        <f t="shared" si="38"/>
        <v>IE</v>
      </c>
      <c r="Z55" s="447">
        <f t="shared" ca="1" si="4"/>
        <v>0.55926636334299995</v>
      </c>
      <c r="AA55" s="447">
        <f t="shared" ca="1" si="4"/>
        <v>1.35704338164</v>
      </c>
      <c r="AB55" s="451">
        <f t="shared" ca="1" si="39"/>
        <v>0.35764136871537872</v>
      </c>
      <c r="AC55" s="451">
        <f t="shared" ca="1" si="40"/>
        <v>3.3845085624721221</v>
      </c>
      <c r="AD55" s="452">
        <f t="shared" ca="1" si="5"/>
        <v>0.38922576770186695</v>
      </c>
      <c r="AE55" s="452">
        <f t="shared" ca="1" si="6"/>
        <v>3.0408263101708357</v>
      </c>
      <c r="AF55" s="452">
        <f t="shared" ca="1" si="30"/>
        <v>0.3892257677018669</v>
      </c>
      <c r="AG55" s="452">
        <f t="shared" ca="1" si="31"/>
        <v>3.0408263101708353</v>
      </c>
      <c r="AH55" s="445">
        <f t="shared" ca="1" si="7"/>
        <v>0.50356083696429033</v>
      </c>
      <c r="AI55" s="448">
        <f ca="1">ROUND(IF(AH55&gt;AI32,AI30,IF(AH55&lt;AI31,AI29,AH55/AI31*AI29)),3)</f>
        <v>0.34100000000000003</v>
      </c>
      <c r="AJ55" s="448">
        <f ca="1">ROUND(IF(AH55&gt;AJ32,AJ30,IF(AH55&lt;AJ31,AJ29,AH55/AJ31*AJ29)),3)</f>
        <v>2.6629999999999998</v>
      </c>
      <c r="AK55" s="449" t="str">
        <f t="shared" ca="1" si="32"/>
        <v>C</v>
      </c>
      <c r="AM55" s="450" t="str">
        <f t="shared" si="41"/>
        <v>IE</v>
      </c>
      <c r="AN55" s="447">
        <f t="shared" ca="1" si="8"/>
        <v>0.55926636334299995</v>
      </c>
      <c r="AO55" s="447">
        <f t="shared" ca="1" si="8"/>
        <v>1.35704338164</v>
      </c>
      <c r="AP55" s="451">
        <f t="shared" ca="1" si="42"/>
        <v>0.35764136871537872</v>
      </c>
      <c r="AQ55" s="451">
        <f t="shared" ca="1" si="43"/>
        <v>3.3845085624721221</v>
      </c>
      <c r="AR55" s="452">
        <f t="shared" ca="1" si="9"/>
        <v>0.38922576770186695</v>
      </c>
      <c r="AS55" s="452">
        <f t="shared" ca="1" si="10"/>
        <v>3.0408263101708357</v>
      </c>
      <c r="AT55" s="452">
        <f t="shared" ca="1" si="33"/>
        <v>0.3892257677018669</v>
      </c>
      <c r="AU55" s="452">
        <f t="shared" ca="1" si="34"/>
        <v>3.0408263101708353</v>
      </c>
      <c r="AV55" s="445">
        <f t="shared" ca="1" si="11"/>
        <v>0.50356083696429033</v>
      </c>
      <c r="AW55" s="448">
        <f ca="1">ROUND(IF(AV55&gt;AW32,AW30,IF(AV55&lt;AW31,AW29,AV55/AW31*AW29)),3)</f>
        <v>0.35099999999999998</v>
      </c>
      <c r="AX55" s="448">
        <f ca="1">ROUND(IF(AV55&gt;AX32,AX30,IF(AV55&lt;AX31,AX29,AV55/AX31*AX29)),3)</f>
        <v>2.7429999999999999</v>
      </c>
      <c r="AY55" s="449" t="str">
        <f t="shared" ca="1" si="35"/>
        <v>C</v>
      </c>
      <c r="BA55" s="450" t="str">
        <f t="shared" si="44"/>
        <v>IE</v>
      </c>
      <c r="BB55" s="447">
        <f t="shared" ca="1" si="12"/>
        <v>0.55926636334299995</v>
      </c>
      <c r="BC55" s="447">
        <f t="shared" ca="1" si="12"/>
        <v>1.35704338164</v>
      </c>
      <c r="BD55" s="451">
        <f t="shared" ca="1" si="45"/>
        <v>0.35764136871537872</v>
      </c>
      <c r="BE55" s="451">
        <f t="shared" ca="1" si="46"/>
        <v>3.3845085624721221</v>
      </c>
      <c r="BF55" s="452">
        <f t="shared" ca="1" si="13"/>
        <v>0.38922576770186695</v>
      </c>
      <c r="BG55" s="452">
        <f t="shared" ca="1" si="14"/>
        <v>3.0408263101708357</v>
      </c>
      <c r="BH55" s="452">
        <f t="shared" ca="1" si="15"/>
        <v>0.3892257677018669</v>
      </c>
      <c r="BI55" s="452">
        <f t="shared" ca="1" si="16"/>
        <v>3.0408263101708353</v>
      </c>
      <c r="BJ55" s="445">
        <f t="shared" ca="1" si="17"/>
        <v>0.50356083696429033</v>
      </c>
      <c r="BK55" s="448">
        <f ca="1">ROUND(IF(BJ55&gt;BK32,BK30,IF(BJ55&lt;BK31,BK29,BJ55/BK31*BK29)),3)</f>
        <v>0.36199999999999999</v>
      </c>
      <c r="BL55" s="448">
        <f ca="1">ROUND(IF(BJ55&gt;BL32,BL30,IF(BJ55&lt;BL31,BL29,BJ55/BL31*BL29)),3)</f>
        <v>2.8250000000000002</v>
      </c>
      <c r="BM55" s="449" t="str">
        <f t="shared" ca="1" si="36"/>
        <v>C</v>
      </c>
      <c r="BO55" s="450" t="str">
        <f t="shared" si="47"/>
        <v>IE</v>
      </c>
      <c r="BP55" s="399">
        <f t="shared" si="37"/>
        <v>1.1000000000000001</v>
      </c>
      <c r="BQ55" s="453">
        <f t="shared" ca="1" si="18"/>
        <v>0.33100000000000002</v>
      </c>
      <c r="BR55" s="453">
        <f t="shared" ca="1" si="19"/>
        <v>2.585</v>
      </c>
      <c r="BS55" s="453">
        <f t="shared" ca="1" si="20"/>
        <v>0.34100000000000003</v>
      </c>
      <c r="BT55" s="453">
        <f t="shared" ca="1" si="21"/>
        <v>2.6629999999999998</v>
      </c>
      <c r="BU55" s="453">
        <f t="shared" ca="1" si="22"/>
        <v>0.35099999999999998</v>
      </c>
      <c r="BV55" s="453">
        <f t="shared" ca="1" si="23"/>
        <v>2.7429999999999999</v>
      </c>
      <c r="BW55" s="453">
        <f t="shared" ca="1" si="48"/>
        <v>0.36199999999999999</v>
      </c>
      <c r="BX55" s="453">
        <f t="shared" ca="1" si="48"/>
        <v>2.8250000000000002</v>
      </c>
      <c r="CA55" s="450" t="str">
        <f t="shared" si="49"/>
        <v>IE</v>
      </c>
      <c r="CB55" s="454"/>
      <c r="CC55" s="454"/>
      <c r="CD55" s="454"/>
      <c r="CE55" s="454"/>
    </row>
    <row r="56" spans="1:83" x14ac:dyDescent="0.2">
      <c r="B56" s="399">
        <v>16</v>
      </c>
      <c r="C56" s="399" t="s">
        <v>103</v>
      </c>
      <c r="D56" s="399" t="s">
        <v>104</v>
      </c>
      <c r="E56" s="399">
        <v>1.1000000000000001</v>
      </c>
      <c r="F56" s="399" t="s">
        <v>33</v>
      </c>
      <c r="H56" s="399">
        <v>0.32100000000000001</v>
      </c>
      <c r="I56" s="399">
        <v>2.5070000000000001</v>
      </c>
      <c r="J56" s="445">
        <f t="shared" ca="1" si="24"/>
        <v>0.4152632</v>
      </c>
      <c r="K56" s="446"/>
      <c r="L56" s="447">
        <f t="shared" ca="1" si="0"/>
        <v>0.53568610664830507</v>
      </c>
      <c r="M56" s="447">
        <f t="shared" ca="1" si="0"/>
        <v>1.0226734763279661</v>
      </c>
      <c r="N56" s="445">
        <f t="shared" ca="1" si="25"/>
        <v>0.35432020442497941</v>
      </c>
      <c r="O56" s="445">
        <f t="shared" ca="1" si="26"/>
        <v>2.0660070228834106</v>
      </c>
      <c r="P56" s="455">
        <f t="shared" ca="1" si="1"/>
        <v>0.31676143691668718</v>
      </c>
      <c r="Q56" s="455">
        <f t="shared" ca="1" si="2"/>
        <v>2.4746987259116184</v>
      </c>
      <c r="R56" s="445">
        <f t="shared" ca="1" si="27"/>
        <v>0.31676143691668718</v>
      </c>
      <c r="S56" s="445">
        <f t="shared" ca="1" si="28"/>
        <v>2.4746987259116184</v>
      </c>
      <c r="T56" s="445">
        <f t="shared" ca="1" si="3"/>
        <v>0.40981010901096404</v>
      </c>
      <c r="U56" s="448">
        <f ca="1">ROUND(IF(T56&gt;U32,U30,IF(T56&lt;U31,U29,T56/U31*U29)),3)</f>
        <v>0.317</v>
      </c>
      <c r="V56" s="448">
        <f ca="1">ROUND(IF(T56&gt;V32,V30,IF(T56&lt;V31,V29,T56/V31*V29)),3)</f>
        <v>2.4750000000000001</v>
      </c>
      <c r="W56" s="449" t="str">
        <f t="shared" ca="1" si="29"/>
        <v/>
      </c>
      <c r="X56" s="450"/>
      <c r="Y56" s="450" t="str">
        <f t="shared" si="38"/>
        <v>IL</v>
      </c>
      <c r="Z56" s="447">
        <f t="shared" ca="1" si="4"/>
        <v>0.53568610664830507</v>
      </c>
      <c r="AA56" s="447">
        <f t="shared" ca="1" si="4"/>
        <v>1.0226734763279661</v>
      </c>
      <c r="AB56" s="451">
        <f t="shared" ca="1" si="39"/>
        <v>0.35432020442497941</v>
      </c>
      <c r="AC56" s="451">
        <f t="shared" ca="1" si="40"/>
        <v>2.0660070228834106</v>
      </c>
      <c r="AD56" s="452">
        <f t="shared" ca="1" si="5"/>
        <v>0.31676143691668718</v>
      </c>
      <c r="AE56" s="452">
        <f t="shared" ca="1" si="6"/>
        <v>2.4746987259116184</v>
      </c>
      <c r="AF56" s="452">
        <f t="shared" ca="1" si="30"/>
        <v>0.31676143691668718</v>
      </c>
      <c r="AG56" s="452">
        <f t="shared" ca="1" si="31"/>
        <v>2.4746987259116184</v>
      </c>
      <c r="AH56" s="445">
        <f t="shared" ca="1" si="7"/>
        <v>0.40981010901096404</v>
      </c>
      <c r="AI56" s="448">
        <f ca="1">ROUND(IF(AH56&gt;AI32,AI30,IF(AH56&lt;AI31,AI29,AH56/AI31*AI29)),3)</f>
        <v>0.317</v>
      </c>
      <c r="AJ56" s="448">
        <f ca="1">ROUND(IF(AH56&gt;AJ32,AJ30,IF(AH56&lt;AJ31,AJ29,AH56/AJ31*AJ29)),3)</f>
        <v>2.4790000000000001</v>
      </c>
      <c r="AK56" s="449" t="str">
        <f t="shared" ca="1" si="32"/>
        <v/>
      </c>
      <c r="AM56" s="450" t="str">
        <f t="shared" si="41"/>
        <v>IL</v>
      </c>
      <c r="AN56" s="447">
        <f t="shared" ca="1" si="8"/>
        <v>0.53568610664830507</v>
      </c>
      <c r="AO56" s="447">
        <f t="shared" ca="1" si="8"/>
        <v>1.0226734763279661</v>
      </c>
      <c r="AP56" s="451">
        <f t="shared" ca="1" si="42"/>
        <v>0.35432020442497941</v>
      </c>
      <c r="AQ56" s="451">
        <f t="shared" ca="1" si="43"/>
        <v>2.0660070228834106</v>
      </c>
      <c r="AR56" s="452">
        <f t="shared" ca="1" si="9"/>
        <v>0.31676143691668718</v>
      </c>
      <c r="AS56" s="452">
        <f t="shared" ca="1" si="10"/>
        <v>2.4746987259116184</v>
      </c>
      <c r="AT56" s="452">
        <f t="shared" ca="1" si="33"/>
        <v>0.31676143691668718</v>
      </c>
      <c r="AU56" s="452">
        <f t="shared" ca="1" si="34"/>
        <v>2.4746987259116184</v>
      </c>
      <c r="AV56" s="445">
        <f t="shared" ca="1" si="11"/>
        <v>0.40981010901096404</v>
      </c>
      <c r="AW56" s="448">
        <f ca="1">ROUND(IF(AV56&gt;AW32,AW30,IF(AV56&lt;AW31,AW29,AV56/AW31*AW29)),3)</f>
        <v>0.317</v>
      </c>
      <c r="AX56" s="448">
        <f ca="1">ROUND(IF(AV56&gt;AX32,AX30,IF(AV56&lt;AX31,AX29,AV56/AX31*AX29)),3)</f>
        <v>2.4750000000000001</v>
      </c>
      <c r="AY56" s="449" t="str">
        <f t="shared" ca="1" si="35"/>
        <v/>
      </c>
      <c r="BA56" s="450" t="str">
        <f t="shared" si="44"/>
        <v>IL</v>
      </c>
      <c r="BB56" s="447">
        <f t="shared" ca="1" si="12"/>
        <v>0.53568610664830507</v>
      </c>
      <c r="BC56" s="447">
        <f t="shared" ca="1" si="12"/>
        <v>1.0226734763279661</v>
      </c>
      <c r="BD56" s="451">
        <f t="shared" ca="1" si="45"/>
        <v>0.35432020442497941</v>
      </c>
      <c r="BE56" s="451">
        <f t="shared" ca="1" si="46"/>
        <v>2.0660070228834106</v>
      </c>
      <c r="BF56" s="452">
        <f t="shared" ca="1" si="13"/>
        <v>0.31676143691668718</v>
      </c>
      <c r="BG56" s="452">
        <f t="shared" ca="1" si="14"/>
        <v>2.4746987259116184</v>
      </c>
      <c r="BH56" s="452">
        <f t="shared" ca="1" si="15"/>
        <v>0.31676143691668718</v>
      </c>
      <c r="BI56" s="452">
        <f t="shared" ca="1" si="16"/>
        <v>2.4746987259116184</v>
      </c>
      <c r="BJ56" s="445">
        <f t="shared" ca="1" si="17"/>
        <v>0.40981010901096404</v>
      </c>
      <c r="BK56" s="448">
        <f ca="1">ROUND(IF(BJ56&gt;BK32,BK30,IF(BJ56&lt;BK31,BK29,BJ56/BK31*BK29)),3)</f>
        <v>0.317</v>
      </c>
      <c r="BL56" s="448">
        <f ca="1">ROUND(IF(BJ56&gt;BL32,BL30,IF(BJ56&lt;BL31,BL29,BJ56/BL31*BL29)),3)</f>
        <v>2.4729999999999999</v>
      </c>
      <c r="BM56" s="449" t="str">
        <f t="shared" ca="1" si="36"/>
        <v/>
      </c>
      <c r="BO56" s="450" t="str">
        <f t="shared" si="47"/>
        <v>IL</v>
      </c>
      <c r="BP56" s="399">
        <f t="shared" si="37"/>
        <v>1.1000000000000001</v>
      </c>
      <c r="BQ56" s="453">
        <f t="shared" ca="1" si="18"/>
        <v>0.317</v>
      </c>
      <c r="BR56" s="453">
        <f t="shared" ca="1" si="19"/>
        <v>2.4750000000000001</v>
      </c>
      <c r="BS56" s="453">
        <f t="shared" ca="1" si="20"/>
        <v>0.317</v>
      </c>
      <c r="BT56" s="453">
        <f t="shared" ca="1" si="21"/>
        <v>2.4790000000000001</v>
      </c>
      <c r="BU56" s="453">
        <f t="shared" ca="1" si="22"/>
        <v>0.317</v>
      </c>
      <c r="BV56" s="453">
        <f t="shared" ca="1" si="23"/>
        <v>2.4750000000000001</v>
      </c>
      <c r="BW56" s="453">
        <f t="shared" ca="1" si="48"/>
        <v>0.317</v>
      </c>
      <c r="BX56" s="453">
        <f t="shared" ca="1" si="48"/>
        <v>2.4729999999999999</v>
      </c>
      <c r="CA56" s="450" t="str">
        <f t="shared" si="49"/>
        <v>IL</v>
      </c>
      <c r="CB56" s="454"/>
      <c r="CC56" s="454"/>
      <c r="CD56" s="454"/>
      <c r="CE56" s="454"/>
    </row>
    <row r="57" spans="1:83" x14ac:dyDescent="0.2">
      <c r="B57" s="399">
        <v>17</v>
      </c>
      <c r="C57" s="399" t="s">
        <v>105</v>
      </c>
      <c r="D57" s="399" t="s">
        <v>106</v>
      </c>
      <c r="E57" s="399">
        <v>1.1000000000000001</v>
      </c>
      <c r="F57" s="399" t="s">
        <v>33</v>
      </c>
      <c r="H57" s="399">
        <v>0.32100000000000001</v>
      </c>
      <c r="I57" s="399">
        <v>2.5070000000000001</v>
      </c>
      <c r="J57" s="445">
        <f t="shared" ca="1" si="24"/>
        <v>0.4152632</v>
      </c>
      <c r="K57" s="446"/>
      <c r="L57" s="447">
        <f t="shared" ca="1" si="0"/>
        <v>0.73433818024499997</v>
      </c>
      <c r="M57" s="447">
        <f t="shared" ca="1" si="0"/>
        <v>0.87555706106099995</v>
      </c>
      <c r="N57" s="445">
        <f t="shared" ca="1" si="25"/>
        <v>0.50804562213688176</v>
      </c>
      <c r="O57" s="445">
        <f t="shared" ca="1" si="26"/>
        <v>0.59911040346181821</v>
      </c>
      <c r="P57" s="455">
        <f t="shared" ca="1" si="1"/>
        <v>0.32777305653261907</v>
      </c>
      <c r="Q57" s="455">
        <f t="shared" ca="1" si="2"/>
        <v>2.5607270041610866</v>
      </c>
      <c r="R57" s="445">
        <f t="shared" ca="1" si="27"/>
        <v>0.32777305653261907</v>
      </c>
      <c r="S57" s="445">
        <f t="shared" ca="1" si="28"/>
        <v>2.5607270041610866</v>
      </c>
      <c r="T57" s="445">
        <f t="shared" ca="1" si="3"/>
        <v>0.42405639188907596</v>
      </c>
      <c r="U57" s="448">
        <f ca="1">ROUND(IF(T57&gt;U32,U30,IF(T57&lt;U31,U29,T57/U31*U29)),3)</f>
        <v>0.32800000000000001</v>
      </c>
      <c r="V57" s="448">
        <f ca="1">ROUND(IF(T57&gt;V32,V30,IF(T57&lt;V31,V29,T57/V31*V29)),3)</f>
        <v>2.5609999999999999</v>
      </c>
      <c r="W57" s="449" t="str">
        <f t="shared" ca="1" si="29"/>
        <v/>
      </c>
      <c r="X57" s="450"/>
      <c r="Y57" s="450" t="str">
        <f t="shared" si="38"/>
        <v>IS</v>
      </c>
      <c r="Z57" s="447">
        <f t="shared" ca="1" si="4"/>
        <v>0.73433818024499997</v>
      </c>
      <c r="AA57" s="447">
        <f t="shared" ca="1" si="4"/>
        <v>0.87555706106099995</v>
      </c>
      <c r="AB57" s="451">
        <f t="shared" ca="1" si="39"/>
        <v>0.50804562213688176</v>
      </c>
      <c r="AC57" s="451">
        <f t="shared" ca="1" si="40"/>
        <v>0.59911040346181821</v>
      </c>
      <c r="AD57" s="452">
        <f t="shared" ca="1" si="5"/>
        <v>0.32777305653261907</v>
      </c>
      <c r="AE57" s="452">
        <f t="shared" ca="1" si="6"/>
        <v>2.5607270041610866</v>
      </c>
      <c r="AF57" s="452">
        <f t="shared" ca="1" si="30"/>
        <v>0.32777305653261907</v>
      </c>
      <c r="AG57" s="452">
        <f t="shared" ca="1" si="31"/>
        <v>2.5607270041610866</v>
      </c>
      <c r="AH57" s="445">
        <f t="shared" ca="1" si="7"/>
        <v>0.42405639188907596</v>
      </c>
      <c r="AI57" s="448">
        <f ca="1">ROUND(IF(AH57&gt;AI32,AI30,IF(AH57&lt;AI31,AI29,AH57/AI31*AI29)),3)</f>
        <v>0.32800000000000001</v>
      </c>
      <c r="AJ57" s="448">
        <f ca="1">ROUND(IF(AH57&gt;AJ32,AJ30,IF(AH57&lt;AJ31,AJ29,AH57/AJ31*AJ29)),3)</f>
        <v>2.5649999999999999</v>
      </c>
      <c r="AK57" s="449" t="str">
        <f t="shared" ca="1" si="32"/>
        <v/>
      </c>
      <c r="AM57" s="450" t="str">
        <f t="shared" si="41"/>
        <v>IS</v>
      </c>
      <c r="AN57" s="447">
        <f t="shared" ca="1" si="8"/>
        <v>0.73433818024499997</v>
      </c>
      <c r="AO57" s="447">
        <f t="shared" ca="1" si="8"/>
        <v>0.87555706106099995</v>
      </c>
      <c r="AP57" s="451">
        <f t="shared" ca="1" si="42"/>
        <v>0.50804562213688176</v>
      </c>
      <c r="AQ57" s="451">
        <f t="shared" ca="1" si="43"/>
        <v>0.59911040346181821</v>
      </c>
      <c r="AR57" s="452">
        <f t="shared" ca="1" si="9"/>
        <v>0.32777305653261907</v>
      </c>
      <c r="AS57" s="452">
        <f t="shared" ca="1" si="10"/>
        <v>2.5607270041610866</v>
      </c>
      <c r="AT57" s="452">
        <f t="shared" ca="1" si="33"/>
        <v>0.32777305653261907</v>
      </c>
      <c r="AU57" s="452">
        <f t="shared" ca="1" si="34"/>
        <v>2.5607270041610866</v>
      </c>
      <c r="AV57" s="445">
        <f t="shared" ca="1" si="11"/>
        <v>0.42405639188907596</v>
      </c>
      <c r="AW57" s="448">
        <f ca="1">ROUND(IF(AV57&gt;AW32,AW30,IF(AV57&lt;AW31,AW29,AV57/AW31*AW29)),3)</f>
        <v>0.32800000000000001</v>
      </c>
      <c r="AX57" s="448">
        <f ca="1">ROUND(IF(AV57&gt;AX32,AX30,IF(AV57&lt;AX31,AX29,AV57/AX31*AX29)),3)</f>
        <v>2.5609999999999999</v>
      </c>
      <c r="AY57" s="449" t="str">
        <f t="shared" ca="1" si="35"/>
        <v/>
      </c>
      <c r="BA57" s="450" t="str">
        <f t="shared" si="44"/>
        <v>IS</v>
      </c>
      <c r="BB57" s="447">
        <f t="shared" ca="1" si="12"/>
        <v>0.73433818024499997</v>
      </c>
      <c r="BC57" s="447">
        <f t="shared" ca="1" si="12"/>
        <v>0.87555706106099995</v>
      </c>
      <c r="BD57" s="451">
        <f t="shared" ca="1" si="45"/>
        <v>0.50804562213688176</v>
      </c>
      <c r="BE57" s="451">
        <f t="shared" ca="1" si="46"/>
        <v>0.59911040346181821</v>
      </c>
      <c r="BF57" s="452">
        <f t="shared" ca="1" si="13"/>
        <v>0.32777305653261907</v>
      </c>
      <c r="BG57" s="452">
        <f t="shared" ca="1" si="14"/>
        <v>2.5607270041610866</v>
      </c>
      <c r="BH57" s="452">
        <f t="shared" ca="1" si="15"/>
        <v>0.32777305653261907</v>
      </c>
      <c r="BI57" s="452">
        <f t="shared" ca="1" si="16"/>
        <v>2.5607270041610866</v>
      </c>
      <c r="BJ57" s="445">
        <f t="shared" ca="1" si="17"/>
        <v>0.42405639188907596</v>
      </c>
      <c r="BK57" s="448">
        <f ca="1">ROUND(IF(BJ57&gt;BK32,BK30,IF(BJ57&lt;BK31,BK29,BJ57/BK31*BK29)),3)</f>
        <v>0.32800000000000001</v>
      </c>
      <c r="BL57" s="448">
        <f ca="1">ROUND(IF(BJ57&gt;BL32,BL30,IF(BJ57&lt;BL31,BL29,BJ57/BL31*BL29)),3)</f>
        <v>2.5590000000000002</v>
      </c>
      <c r="BM57" s="449" t="str">
        <f t="shared" ca="1" si="36"/>
        <v/>
      </c>
      <c r="BO57" s="450" t="str">
        <f t="shared" si="47"/>
        <v>IS</v>
      </c>
      <c r="BP57" s="399">
        <f t="shared" si="37"/>
        <v>1.1000000000000001</v>
      </c>
      <c r="BQ57" s="453">
        <f t="shared" ca="1" si="18"/>
        <v>0.32800000000000001</v>
      </c>
      <c r="BR57" s="453">
        <f t="shared" ca="1" si="19"/>
        <v>2.5609999999999999</v>
      </c>
      <c r="BS57" s="453">
        <f t="shared" ca="1" si="20"/>
        <v>0.32800000000000001</v>
      </c>
      <c r="BT57" s="453">
        <f t="shared" ca="1" si="21"/>
        <v>2.5649999999999999</v>
      </c>
      <c r="BU57" s="453">
        <f t="shared" ca="1" si="22"/>
        <v>0.32800000000000001</v>
      </c>
      <c r="BV57" s="453">
        <f t="shared" ca="1" si="23"/>
        <v>2.5609999999999999</v>
      </c>
      <c r="BW57" s="453">
        <f t="shared" ca="1" si="48"/>
        <v>0.32800000000000001</v>
      </c>
      <c r="BX57" s="453">
        <f t="shared" ca="1" si="48"/>
        <v>2.5590000000000002</v>
      </c>
      <c r="CA57" s="450" t="str">
        <f t="shared" si="49"/>
        <v>IS</v>
      </c>
      <c r="CB57" s="454"/>
      <c r="CC57" s="454"/>
      <c r="CD57" s="454"/>
      <c r="CE57" s="454"/>
    </row>
    <row r="58" spans="1:83" x14ac:dyDescent="0.2">
      <c r="B58" s="399">
        <v>18</v>
      </c>
      <c r="C58" s="399" t="s">
        <v>107</v>
      </c>
      <c r="D58" s="399" t="s">
        <v>108</v>
      </c>
      <c r="E58" s="399">
        <v>1.1000000000000001</v>
      </c>
      <c r="F58" s="399" t="s">
        <v>33</v>
      </c>
      <c r="H58" s="399">
        <v>0.32100000000000001</v>
      </c>
      <c r="I58" s="399">
        <v>2.5070000000000001</v>
      </c>
      <c r="J58" s="445">
        <f t="shared" ca="1" si="24"/>
        <v>0.4152632</v>
      </c>
      <c r="K58" s="446"/>
      <c r="L58" s="447">
        <f t="shared" ca="1" si="0"/>
        <v>0.57571537402899997</v>
      </c>
      <c r="M58" s="447">
        <f t="shared" ca="1" si="0"/>
        <v>2.1383713892510001</v>
      </c>
      <c r="N58" s="445">
        <f t="shared" ca="1" si="25"/>
        <v>0.33670626420482119</v>
      </c>
      <c r="O58" s="445">
        <f t="shared" ca="1" si="26"/>
        <v>6.6294497615478791</v>
      </c>
      <c r="P58" s="455">
        <f t="shared" ca="1" si="1"/>
        <v>0.55062276149730394</v>
      </c>
      <c r="Q58" s="455">
        <f t="shared" ca="1" si="2"/>
        <v>4.301740324197687</v>
      </c>
      <c r="R58" s="445">
        <f t="shared" ca="1" si="27"/>
        <v>0.55062276149730394</v>
      </c>
      <c r="S58" s="445">
        <f t="shared" ca="1" si="28"/>
        <v>4.301740324197687</v>
      </c>
      <c r="T58" s="445">
        <f t="shared" ca="1" si="3"/>
        <v>0.71236819768713699</v>
      </c>
      <c r="U58" s="448">
        <f ca="1">ROUND(IF(T58&gt;U32,U30,IF(T58&lt;U31,U29,T58/U31*U29)),3)</f>
        <v>0.33100000000000002</v>
      </c>
      <c r="V58" s="448">
        <f ca="1">ROUND(IF(T58&gt;V32,V30,IF(T58&lt;V31,V29,T58/V31*V29)),3)</f>
        <v>2.585</v>
      </c>
      <c r="W58" s="449" t="str">
        <f t="shared" ca="1" si="29"/>
        <v>C</v>
      </c>
      <c r="X58" s="450"/>
      <c r="Y58" s="450" t="str">
        <f t="shared" si="38"/>
        <v>IT</v>
      </c>
      <c r="Z58" s="447">
        <f t="shared" ca="1" si="4"/>
        <v>0.57571537402899997</v>
      </c>
      <c r="AA58" s="447">
        <f t="shared" ca="1" si="4"/>
        <v>2.1383713892510001</v>
      </c>
      <c r="AB58" s="451">
        <f t="shared" ca="1" si="39"/>
        <v>0.33670626420482119</v>
      </c>
      <c r="AC58" s="451">
        <f t="shared" ca="1" si="40"/>
        <v>6.6294497615478791</v>
      </c>
      <c r="AD58" s="452">
        <f t="shared" ca="1" si="5"/>
        <v>0.55062276149730394</v>
      </c>
      <c r="AE58" s="452">
        <f t="shared" ca="1" si="6"/>
        <v>4.301740324197687</v>
      </c>
      <c r="AF58" s="452">
        <f t="shared" ca="1" si="30"/>
        <v>0.55062276149730394</v>
      </c>
      <c r="AG58" s="452">
        <f t="shared" ca="1" si="31"/>
        <v>4.301740324197687</v>
      </c>
      <c r="AH58" s="445">
        <f t="shared" ca="1" si="7"/>
        <v>0.71236819768713699</v>
      </c>
      <c r="AI58" s="448">
        <f ca="1">ROUND(IF(AH58&gt;AI32,AI30,IF(AH58&lt;AI31,AI29,AH58/AI31*AI29)),3)</f>
        <v>0.34100000000000003</v>
      </c>
      <c r="AJ58" s="448">
        <f ca="1">ROUND(IF(AH58&gt;AJ32,AJ30,IF(AH58&lt;AJ31,AJ29,AH58/AJ31*AJ29)),3)</f>
        <v>2.6629999999999998</v>
      </c>
      <c r="AK58" s="449" t="str">
        <f t="shared" ca="1" si="32"/>
        <v>C</v>
      </c>
      <c r="AM58" s="450" t="str">
        <f t="shared" si="41"/>
        <v>IT</v>
      </c>
      <c r="AN58" s="447">
        <f t="shared" ca="1" si="8"/>
        <v>0.57571537402899997</v>
      </c>
      <c r="AO58" s="447">
        <f t="shared" ca="1" si="8"/>
        <v>2.1383713892510001</v>
      </c>
      <c r="AP58" s="451">
        <f t="shared" ca="1" si="42"/>
        <v>0.33670626420482119</v>
      </c>
      <c r="AQ58" s="451">
        <f t="shared" ca="1" si="43"/>
        <v>6.6294497615478791</v>
      </c>
      <c r="AR58" s="452">
        <f t="shared" ca="1" si="9"/>
        <v>0.55062276149730394</v>
      </c>
      <c r="AS58" s="452">
        <f t="shared" ca="1" si="10"/>
        <v>4.301740324197687</v>
      </c>
      <c r="AT58" s="452">
        <f t="shared" ca="1" si="33"/>
        <v>0.55062276149730394</v>
      </c>
      <c r="AU58" s="452">
        <f t="shared" ca="1" si="34"/>
        <v>4.301740324197687</v>
      </c>
      <c r="AV58" s="445">
        <f t="shared" ca="1" si="11"/>
        <v>0.71236819768713699</v>
      </c>
      <c r="AW58" s="448">
        <f ca="1">ROUND(IF(AV58&gt;AW32,AW30,IF(AV58&lt;AW31,AW29,AV58/AW31*AW29)),3)</f>
        <v>0.35099999999999998</v>
      </c>
      <c r="AX58" s="448">
        <f ca="1">ROUND(IF(AV58&gt;AX32,AX30,IF(AV58&lt;AX31,AX29,AV58/AX31*AX29)),3)</f>
        <v>2.7429999999999999</v>
      </c>
      <c r="AY58" s="449" t="str">
        <f t="shared" ca="1" si="35"/>
        <v>C</v>
      </c>
      <c r="BA58" s="450" t="str">
        <f t="shared" si="44"/>
        <v>IT</v>
      </c>
      <c r="BB58" s="447">
        <f t="shared" ca="1" si="12"/>
        <v>0.57571537402899997</v>
      </c>
      <c r="BC58" s="447">
        <f t="shared" ca="1" si="12"/>
        <v>2.1383713892510001</v>
      </c>
      <c r="BD58" s="451">
        <f t="shared" ca="1" si="45"/>
        <v>0.33670626420482119</v>
      </c>
      <c r="BE58" s="451">
        <f t="shared" ca="1" si="46"/>
        <v>6.6294497615478791</v>
      </c>
      <c r="BF58" s="452">
        <f t="shared" ca="1" si="13"/>
        <v>0.55062276149730394</v>
      </c>
      <c r="BG58" s="452">
        <f t="shared" ca="1" si="14"/>
        <v>4.301740324197687</v>
      </c>
      <c r="BH58" s="452">
        <f t="shared" ca="1" si="15"/>
        <v>0.55062276149730394</v>
      </c>
      <c r="BI58" s="452">
        <f t="shared" ca="1" si="16"/>
        <v>4.301740324197687</v>
      </c>
      <c r="BJ58" s="445">
        <f t="shared" ca="1" si="17"/>
        <v>0.71236819768713699</v>
      </c>
      <c r="BK58" s="448">
        <f ca="1">ROUND(IF(BJ58&gt;BK32,BK30,IF(BJ58&lt;BK31,BK29,BJ58/BK31*BK29)),3)</f>
        <v>0.36199999999999999</v>
      </c>
      <c r="BL58" s="448">
        <f ca="1">ROUND(IF(BJ58&gt;BL32,BL30,IF(BJ58&lt;BL31,BL29,BJ58/BL31*BL29)),3)</f>
        <v>2.8250000000000002</v>
      </c>
      <c r="BM58" s="449" t="str">
        <f t="shared" ca="1" si="36"/>
        <v>C</v>
      </c>
      <c r="BO58" s="450" t="str">
        <f t="shared" si="47"/>
        <v>IT</v>
      </c>
      <c r="BP58" s="399">
        <f t="shared" si="37"/>
        <v>1.1000000000000001</v>
      </c>
      <c r="BQ58" s="453">
        <f t="shared" ca="1" si="18"/>
        <v>0.33100000000000002</v>
      </c>
      <c r="BR58" s="453">
        <f t="shared" ca="1" si="19"/>
        <v>2.585</v>
      </c>
      <c r="BS58" s="453">
        <f t="shared" ca="1" si="20"/>
        <v>0.34100000000000003</v>
      </c>
      <c r="BT58" s="453">
        <f t="shared" ca="1" si="21"/>
        <v>2.6629999999999998</v>
      </c>
      <c r="BU58" s="453">
        <f t="shared" ca="1" si="22"/>
        <v>0.35099999999999998</v>
      </c>
      <c r="BV58" s="453">
        <f t="shared" ca="1" si="23"/>
        <v>2.7429999999999999</v>
      </c>
      <c r="BW58" s="453">
        <f t="shared" ca="1" si="48"/>
        <v>0.36199999999999999</v>
      </c>
      <c r="BX58" s="453">
        <f t="shared" ca="1" si="48"/>
        <v>2.8250000000000002</v>
      </c>
      <c r="CA58" s="450" t="str">
        <f t="shared" si="49"/>
        <v>IT</v>
      </c>
      <c r="CB58" s="454"/>
      <c r="CC58" s="454"/>
      <c r="CD58" s="454"/>
      <c r="CE58" s="454"/>
    </row>
    <row r="59" spans="1:83" x14ac:dyDescent="0.2">
      <c r="B59" s="399">
        <v>19</v>
      </c>
      <c r="C59" s="399" t="s">
        <v>109</v>
      </c>
      <c r="D59" s="399" t="s">
        <v>110</v>
      </c>
      <c r="E59" s="399">
        <v>1.1000000000000001</v>
      </c>
      <c r="F59" s="399" t="s">
        <v>33</v>
      </c>
      <c r="H59" s="399">
        <v>0.32100000000000001</v>
      </c>
      <c r="I59" s="399">
        <v>2.5070000000000001</v>
      </c>
      <c r="J59" s="445">
        <f t="shared" ca="1" si="24"/>
        <v>0.4152632</v>
      </c>
      <c r="K59" s="446"/>
      <c r="L59" s="447">
        <f t="shared" ca="1" si="0"/>
        <v>0.68412945048333329</v>
      </c>
      <c r="M59" s="447">
        <f t="shared" ca="1" si="0"/>
        <v>1.4252696885074074</v>
      </c>
      <c r="N59" s="445">
        <f t="shared" ca="1" si="25"/>
        <v>0.44744830221003923</v>
      </c>
      <c r="O59" s="445">
        <f t="shared" ca="1" si="26"/>
        <v>3.1442313128294055</v>
      </c>
      <c r="P59" s="455">
        <f t="shared" ca="1" si="1"/>
        <v>0.42864758736680264</v>
      </c>
      <c r="Q59" s="455">
        <f t="shared" ca="1" si="2"/>
        <v>3.3488092763031454</v>
      </c>
      <c r="R59" s="445">
        <f t="shared" ca="1" si="27"/>
        <v>0.4286475873668027</v>
      </c>
      <c r="S59" s="445">
        <f t="shared" ca="1" si="28"/>
        <v>3.3488092763031458</v>
      </c>
      <c r="T59" s="445">
        <f t="shared" ca="1" si="3"/>
        <v>0.55456281615580094</v>
      </c>
      <c r="U59" s="448">
        <f ca="1">ROUND(IF(T59&gt;U32,U30,IF(T59&lt;U31,U29,T59/U31*U29)),3)</f>
        <v>0.33100000000000002</v>
      </c>
      <c r="V59" s="448">
        <f ca="1">ROUND(IF(T59&gt;V32,V30,IF(T59&lt;V31,V29,T59/V31*V29)),3)</f>
        <v>2.585</v>
      </c>
      <c r="W59" s="449" t="str">
        <f t="shared" ca="1" si="29"/>
        <v>C</v>
      </c>
      <c r="X59" s="450"/>
      <c r="Y59" s="450" t="str">
        <f t="shared" si="38"/>
        <v>JP</v>
      </c>
      <c r="Z59" s="447">
        <f t="shared" ca="1" si="4"/>
        <v>0.68412945048333329</v>
      </c>
      <c r="AA59" s="447">
        <f t="shared" ca="1" si="4"/>
        <v>1.4252696885074074</v>
      </c>
      <c r="AB59" s="451">
        <f t="shared" ca="1" si="39"/>
        <v>0.44744830221003923</v>
      </c>
      <c r="AC59" s="451">
        <f t="shared" ca="1" si="40"/>
        <v>3.1442313128294055</v>
      </c>
      <c r="AD59" s="452">
        <f t="shared" ca="1" si="5"/>
        <v>0.42864758736680264</v>
      </c>
      <c r="AE59" s="452">
        <f t="shared" ca="1" si="6"/>
        <v>3.3488092763031454</v>
      </c>
      <c r="AF59" s="452">
        <f t="shared" ca="1" si="30"/>
        <v>0.4286475873668027</v>
      </c>
      <c r="AG59" s="452">
        <f t="shared" ca="1" si="31"/>
        <v>3.3488092763031458</v>
      </c>
      <c r="AH59" s="445">
        <f t="shared" ca="1" si="7"/>
        <v>0.55456281615580094</v>
      </c>
      <c r="AI59" s="448">
        <f ca="1">ROUND(IF(AH59&gt;AI32,AI30,IF(AH59&lt;AI31,AI29,AH59/AI31*AI29)),3)</f>
        <v>0.34100000000000003</v>
      </c>
      <c r="AJ59" s="448">
        <f ca="1">ROUND(IF(AH59&gt;AJ32,AJ30,IF(AH59&lt;AJ31,AJ29,AH59/AJ31*AJ29)),3)</f>
        <v>2.6629999999999998</v>
      </c>
      <c r="AK59" s="449" t="str">
        <f t="shared" ca="1" si="32"/>
        <v>C</v>
      </c>
      <c r="AM59" s="450" t="str">
        <f t="shared" si="41"/>
        <v>JP</v>
      </c>
      <c r="AN59" s="447">
        <f t="shared" ca="1" si="8"/>
        <v>0.68412945048333329</v>
      </c>
      <c r="AO59" s="447">
        <f t="shared" ca="1" si="8"/>
        <v>1.4252696885074074</v>
      </c>
      <c r="AP59" s="451">
        <f t="shared" ca="1" si="42"/>
        <v>0.44744830221003923</v>
      </c>
      <c r="AQ59" s="451">
        <f t="shared" ca="1" si="43"/>
        <v>3.1442313128294055</v>
      </c>
      <c r="AR59" s="452">
        <f t="shared" ca="1" si="9"/>
        <v>0.42864758736680264</v>
      </c>
      <c r="AS59" s="452">
        <f t="shared" ca="1" si="10"/>
        <v>3.3488092763031454</v>
      </c>
      <c r="AT59" s="452">
        <f t="shared" ca="1" si="33"/>
        <v>0.4286475873668027</v>
      </c>
      <c r="AU59" s="452">
        <f t="shared" ca="1" si="34"/>
        <v>3.3488092763031458</v>
      </c>
      <c r="AV59" s="445">
        <f t="shared" ca="1" si="11"/>
        <v>0.55456281615580094</v>
      </c>
      <c r="AW59" s="448">
        <f ca="1">ROUND(IF(AV59&gt;AW32,AW30,IF(AV59&lt;AW31,AW29,AV59/AW31*AW29)),3)</f>
        <v>0.35099999999999998</v>
      </c>
      <c r="AX59" s="448">
        <f ca="1">ROUND(IF(AV59&gt;AX32,AX30,IF(AV59&lt;AX31,AX29,AV59/AX31*AX29)),3)</f>
        <v>2.7429999999999999</v>
      </c>
      <c r="AY59" s="449" t="str">
        <f t="shared" ca="1" si="35"/>
        <v>C</v>
      </c>
      <c r="BA59" s="450" t="str">
        <f t="shared" si="44"/>
        <v>JP</v>
      </c>
      <c r="BB59" s="447">
        <f t="shared" ca="1" si="12"/>
        <v>0.68412945048333329</v>
      </c>
      <c r="BC59" s="447">
        <f t="shared" ca="1" si="12"/>
        <v>1.4252696885074074</v>
      </c>
      <c r="BD59" s="451">
        <f t="shared" ca="1" si="45"/>
        <v>0.44744830221003923</v>
      </c>
      <c r="BE59" s="451">
        <f t="shared" ca="1" si="46"/>
        <v>3.1442313128294055</v>
      </c>
      <c r="BF59" s="452">
        <f t="shared" ca="1" si="13"/>
        <v>0.42864758736680264</v>
      </c>
      <c r="BG59" s="452">
        <f t="shared" ca="1" si="14"/>
        <v>3.3488092763031454</v>
      </c>
      <c r="BH59" s="452">
        <f t="shared" ca="1" si="15"/>
        <v>0.4286475873668027</v>
      </c>
      <c r="BI59" s="452">
        <f t="shared" ca="1" si="16"/>
        <v>3.3488092763031458</v>
      </c>
      <c r="BJ59" s="445">
        <f t="shared" ca="1" si="17"/>
        <v>0.55456281615580094</v>
      </c>
      <c r="BK59" s="448">
        <f ca="1">ROUND(IF(BJ59&gt;BK32,BK30,IF(BJ59&lt;BK31,BK29,BJ59/BK31*BK29)),3)</f>
        <v>0.36199999999999999</v>
      </c>
      <c r="BL59" s="448">
        <f ca="1">ROUND(IF(BJ59&gt;BL32,BL30,IF(BJ59&lt;BL31,BL29,BJ59/BL31*BL29)),3)</f>
        <v>2.8250000000000002</v>
      </c>
      <c r="BM59" s="449" t="str">
        <f t="shared" ca="1" si="36"/>
        <v>C</v>
      </c>
      <c r="BO59" s="450" t="str">
        <f t="shared" si="47"/>
        <v>JP</v>
      </c>
      <c r="BP59" s="399">
        <f t="shared" si="37"/>
        <v>1.1000000000000001</v>
      </c>
      <c r="BQ59" s="453">
        <f t="shared" ca="1" si="18"/>
        <v>0.33100000000000002</v>
      </c>
      <c r="BR59" s="453">
        <f t="shared" ca="1" si="19"/>
        <v>2.585</v>
      </c>
      <c r="BS59" s="453">
        <f t="shared" ca="1" si="20"/>
        <v>0.34100000000000003</v>
      </c>
      <c r="BT59" s="453">
        <f t="shared" ca="1" si="21"/>
        <v>2.6629999999999998</v>
      </c>
      <c r="BU59" s="453">
        <f t="shared" ca="1" si="22"/>
        <v>0.35099999999999998</v>
      </c>
      <c r="BV59" s="453">
        <f t="shared" ca="1" si="23"/>
        <v>2.7429999999999999</v>
      </c>
      <c r="BW59" s="453">
        <f t="shared" ca="1" si="48"/>
        <v>0.36199999999999999</v>
      </c>
      <c r="BX59" s="453">
        <f t="shared" ca="1" si="48"/>
        <v>2.8250000000000002</v>
      </c>
      <c r="CA59" s="450" t="str">
        <f t="shared" si="49"/>
        <v>JP</v>
      </c>
      <c r="CB59" s="454"/>
      <c r="CC59" s="454"/>
      <c r="CD59" s="454"/>
      <c r="CE59" s="454"/>
    </row>
    <row r="60" spans="1:83" x14ac:dyDescent="0.2">
      <c r="B60" s="399">
        <v>20</v>
      </c>
      <c r="C60" s="399" t="s">
        <v>111</v>
      </c>
      <c r="D60" s="399" t="s">
        <v>112</v>
      </c>
      <c r="E60" s="399">
        <v>1.1000000000000001</v>
      </c>
      <c r="F60" s="399" t="s">
        <v>33</v>
      </c>
      <c r="H60" s="399">
        <v>0.32100000000000001</v>
      </c>
      <c r="I60" s="399">
        <v>2.5070000000000001</v>
      </c>
      <c r="J60" s="445">
        <f t="shared" ca="1" si="24"/>
        <v>0.4152632</v>
      </c>
      <c r="K60" s="446"/>
      <c r="L60" s="447">
        <f t="shared" ca="1" si="0"/>
        <v>0.71566876306944438</v>
      </c>
      <c r="M60" s="447">
        <f t="shared" ca="1" si="0"/>
        <v>1.4313375261398147</v>
      </c>
      <c r="N60" s="445">
        <f t="shared" ca="1" si="25"/>
        <v>0.47060642904865596</v>
      </c>
      <c r="O60" s="445">
        <f t="shared" ca="1" si="26"/>
        <v>3.036170509995511</v>
      </c>
      <c r="P60" s="455">
        <f t="shared" ca="1" si="1"/>
        <v>0.43634699345796801</v>
      </c>
      <c r="Q60" s="455">
        <f t="shared" ca="1" si="2"/>
        <v>3.4089608863903749</v>
      </c>
      <c r="R60" s="445">
        <f t="shared" ca="1" si="27"/>
        <v>0.43634699345796801</v>
      </c>
      <c r="S60" s="445">
        <f t="shared" ca="1" si="28"/>
        <v>3.4089608863903749</v>
      </c>
      <c r="T60" s="445">
        <f t="shared" ca="1" si="3"/>
        <v>0.56452392278624608</v>
      </c>
      <c r="U60" s="448">
        <f ca="1">ROUND(IF(T60&gt;U32,U30,IF(T60&lt;U31,U29,T60/U31*U29)),3)</f>
        <v>0.33100000000000002</v>
      </c>
      <c r="V60" s="448">
        <f ca="1">ROUND(IF(T60&gt;V32,V30,IF(T60&lt;V31,V29,T60/V31*V29)),3)</f>
        <v>2.585</v>
      </c>
      <c r="W60" s="449" t="str">
        <f t="shared" ca="1" si="29"/>
        <v>C</v>
      </c>
      <c r="X60" s="450"/>
      <c r="Y60" s="450" t="str">
        <f t="shared" si="38"/>
        <v>LI</v>
      </c>
      <c r="Z60" s="447">
        <f t="shared" ca="1" si="4"/>
        <v>0.71566876306944438</v>
      </c>
      <c r="AA60" s="447">
        <f t="shared" ca="1" si="4"/>
        <v>1.4313375261398147</v>
      </c>
      <c r="AB60" s="451">
        <f t="shared" ca="1" si="39"/>
        <v>0.47060642904865596</v>
      </c>
      <c r="AC60" s="451">
        <f t="shared" ca="1" si="40"/>
        <v>3.036170509995511</v>
      </c>
      <c r="AD60" s="452">
        <f t="shared" ca="1" si="5"/>
        <v>0.43634699345796801</v>
      </c>
      <c r="AE60" s="452">
        <f t="shared" ca="1" si="6"/>
        <v>3.4089608863903749</v>
      </c>
      <c r="AF60" s="452">
        <f t="shared" ca="1" si="30"/>
        <v>0.43634699345796801</v>
      </c>
      <c r="AG60" s="452">
        <f t="shared" ca="1" si="31"/>
        <v>3.4089608863903749</v>
      </c>
      <c r="AH60" s="445">
        <f t="shared" ca="1" si="7"/>
        <v>0.56452392278624608</v>
      </c>
      <c r="AI60" s="448">
        <f ca="1">ROUND(IF(AH60&gt;AI32,AI30,IF(AH60&lt;AI31,AI29,AH60/AI31*AI29)),3)</f>
        <v>0.34100000000000003</v>
      </c>
      <c r="AJ60" s="448">
        <f ca="1">ROUND(IF(AH60&gt;AJ32,AJ30,IF(AH60&lt;AJ31,AJ29,AH60/AJ31*AJ29)),3)</f>
        <v>2.6629999999999998</v>
      </c>
      <c r="AK60" s="449" t="str">
        <f t="shared" ca="1" si="32"/>
        <v>C</v>
      </c>
      <c r="AM60" s="450" t="str">
        <f t="shared" si="41"/>
        <v>LI</v>
      </c>
      <c r="AN60" s="447">
        <f t="shared" ca="1" si="8"/>
        <v>0.71566876306944438</v>
      </c>
      <c r="AO60" s="447">
        <f t="shared" ca="1" si="8"/>
        <v>1.4313375261398147</v>
      </c>
      <c r="AP60" s="451">
        <f t="shared" ca="1" si="42"/>
        <v>0.47060642904865596</v>
      </c>
      <c r="AQ60" s="451">
        <f t="shared" ca="1" si="43"/>
        <v>3.036170509995511</v>
      </c>
      <c r="AR60" s="452">
        <f t="shared" ca="1" si="9"/>
        <v>0.43634699345796801</v>
      </c>
      <c r="AS60" s="452">
        <f t="shared" ca="1" si="10"/>
        <v>3.4089608863903749</v>
      </c>
      <c r="AT60" s="452">
        <f t="shared" ca="1" si="33"/>
        <v>0.43634699345796801</v>
      </c>
      <c r="AU60" s="452">
        <f t="shared" ca="1" si="34"/>
        <v>3.4089608863903749</v>
      </c>
      <c r="AV60" s="445">
        <f t="shared" ca="1" si="11"/>
        <v>0.56452392278624608</v>
      </c>
      <c r="AW60" s="448">
        <f ca="1">ROUND(IF(AV60&gt;AW32,AW30,IF(AV60&lt;AW31,AW29,AV60/AW31*AW29)),3)</f>
        <v>0.35099999999999998</v>
      </c>
      <c r="AX60" s="448">
        <f ca="1">ROUND(IF(AV60&gt;AX32,AX30,IF(AV60&lt;AX31,AX29,AV60/AX31*AX29)),3)</f>
        <v>2.7429999999999999</v>
      </c>
      <c r="AY60" s="449" t="str">
        <f t="shared" ca="1" si="35"/>
        <v>C</v>
      </c>
      <c r="BA60" s="450" t="str">
        <f t="shared" si="44"/>
        <v>LI</v>
      </c>
      <c r="BB60" s="447">
        <f t="shared" ca="1" si="12"/>
        <v>0.71566876306944438</v>
      </c>
      <c r="BC60" s="447">
        <f t="shared" ca="1" si="12"/>
        <v>1.4313375261398147</v>
      </c>
      <c r="BD60" s="451">
        <f t="shared" ca="1" si="45"/>
        <v>0.47060642904865596</v>
      </c>
      <c r="BE60" s="451">
        <f t="shared" ca="1" si="46"/>
        <v>3.036170509995511</v>
      </c>
      <c r="BF60" s="452">
        <f t="shared" ca="1" si="13"/>
        <v>0.43634699345796801</v>
      </c>
      <c r="BG60" s="452">
        <f t="shared" ca="1" si="14"/>
        <v>3.4089608863903749</v>
      </c>
      <c r="BH60" s="452">
        <f t="shared" ca="1" si="15"/>
        <v>0.43634699345796801</v>
      </c>
      <c r="BI60" s="452">
        <f t="shared" ca="1" si="16"/>
        <v>3.4089608863903749</v>
      </c>
      <c r="BJ60" s="445">
        <f t="shared" ca="1" si="17"/>
        <v>0.56452392278624608</v>
      </c>
      <c r="BK60" s="448">
        <f ca="1">ROUND(IF(BJ60&gt;BK32,BK30,IF(BJ60&lt;BK31,BK29,BJ60/BK31*BK29)),3)</f>
        <v>0.36199999999999999</v>
      </c>
      <c r="BL60" s="448">
        <f ca="1">ROUND(IF(BJ60&gt;BL32,BL30,IF(BJ60&lt;BL31,BL29,BJ60/BL31*BL29)),3)</f>
        <v>2.8250000000000002</v>
      </c>
      <c r="BM60" s="449" t="str">
        <f t="shared" ca="1" si="36"/>
        <v>C</v>
      </c>
      <c r="BO60" s="450" t="str">
        <f t="shared" si="47"/>
        <v>LI</v>
      </c>
      <c r="BP60" s="399">
        <f t="shared" si="37"/>
        <v>1.1000000000000001</v>
      </c>
      <c r="BQ60" s="453">
        <f t="shared" ca="1" si="18"/>
        <v>0.33100000000000002</v>
      </c>
      <c r="BR60" s="453">
        <f t="shared" ca="1" si="19"/>
        <v>2.585</v>
      </c>
      <c r="BS60" s="453">
        <f t="shared" ca="1" si="20"/>
        <v>0.34100000000000003</v>
      </c>
      <c r="BT60" s="453">
        <f t="shared" ca="1" si="21"/>
        <v>2.6629999999999998</v>
      </c>
      <c r="BU60" s="453">
        <f t="shared" ca="1" si="22"/>
        <v>0.35099999999999998</v>
      </c>
      <c r="BV60" s="453">
        <f t="shared" ca="1" si="23"/>
        <v>2.7429999999999999</v>
      </c>
      <c r="BW60" s="453">
        <f t="shared" ca="1" si="48"/>
        <v>0.36199999999999999</v>
      </c>
      <c r="BX60" s="453">
        <f t="shared" ca="1" si="48"/>
        <v>2.8250000000000002</v>
      </c>
      <c r="CA60" s="450" t="str">
        <f t="shared" si="49"/>
        <v>LI</v>
      </c>
      <c r="CB60" s="454"/>
      <c r="CC60" s="454"/>
      <c r="CD60" s="454"/>
      <c r="CE60" s="454"/>
    </row>
    <row r="61" spans="1:83" x14ac:dyDescent="0.2">
      <c r="B61" s="399">
        <v>21</v>
      </c>
      <c r="C61" s="399" t="s">
        <v>113</v>
      </c>
      <c r="D61" s="399" t="s">
        <v>114</v>
      </c>
      <c r="E61" s="399">
        <v>1.1000000000000001</v>
      </c>
      <c r="F61" s="399" t="s">
        <v>33</v>
      </c>
      <c r="H61" s="399">
        <v>0.32100000000000001</v>
      </c>
      <c r="I61" s="399">
        <v>2.5070000000000001</v>
      </c>
      <c r="J61" s="445">
        <f t="shared" ca="1" si="24"/>
        <v>0.4152632</v>
      </c>
      <c r="K61" s="446"/>
      <c r="L61" s="447">
        <f t="shared" ca="1" si="0"/>
        <v>0.49347032059599999</v>
      </c>
      <c r="M61" s="447">
        <f t="shared" ca="1" si="0"/>
        <v>1.1514307480579999</v>
      </c>
      <c r="N61" s="445">
        <f t="shared" ca="1" si="25"/>
        <v>0.31751575173699392</v>
      </c>
      <c r="O61" s="445">
        <f t="shared" ca="1" si="26"/>
        <v>2.7913472680206057</v>
      </c>
      <c r="P61" s="455">
        <f t="shared" ca="1" si="1"/>
        <v>0.33413911962489867</v>
      </c>
      <c r="Q61" s="455">
        <f t="shared" ca="1" si="2"/>
        <v>2.610461872069521</v>
      </c>
      <c r="R61" s="445">
        <f t="shared" ca="1" si="27"/>
        <v>0.33413911962489867</v>
      </c>
      <c r="S61" s="445">
        <f t="shared" ca="1" si="28"/>
        <v>2.610461872069521</v>
      </c>
      <c r="T61" s="445">
        <f t="shared" ca="1" si="3"/>
        <v>0.43229248601471265</v>
      </c>
      <c r="U61" s="448">
        <f ca="1">ROUND(IF(T61&gt;U32,U30,IF(T61&lt;U31,U29,T61/U31*U29)),3)</f>
        <v>0.33100000000000002</v>
      </c>
      <c r="V61" s="448">
        <f ca="1">ROUND(IF(T61&gt;V32,V30,IF(T61&lt;V31,V29,T61/V31*V29)),3)</f>
        <v>2.585</v>
      </c>
      <c r="W61" s="449" t="str">
        <f t="shared" ca="1" si="29"/>
        <v>C</v>
      </c>
      <c r="X61" s="450"/>
      <c r="Y61" s="450" t="str">
        <f t="shared" si="38"/>
        <v>LU</v>
      </c>
      <c r="Z61" s="447">
        <f t="shared" ca="1" si="4"/>
        <v>0.49347032059599999</v>
      </c>
      <c r="AA61" s="447">
        <f t="shared" ca="1" si="4"/>
        <v>1.1514307480579999</v>
      </c>
      <c r="AB61" s="451">
        <f t="shared" ca="1" si="39"/>
        <v>0.31751575173699392</v>
      </c>
      <c r="AC61" s="451">
        <f t="shared" ca="1" si="40"/>
        <v>2.7913472680206057</v>
      </c>
      <c r="AD61" s="452">
        <f t="shared" ca="1" si="5"/>
        <v>0.33413911962489867</v>
      </c>
      <c r="AE61" s="452">
        <f t="shared" ca="1" si="6"/>
        <v>2.610461872069521</v>
      </c>
      <c r="AF61" s="452">
        <f t="shared" ca="1" si="30"/>
        <v>0.33413911962489867</v>
      </c>
      <c r="AG61" s="452">
        <f t="shared" ca="1" si="31"/>
        <v>2.610461872069521</v>
      </c>
      <c r="AH61" s="445">
        <f t="shared" ca="1" si="7"/>
        <v>0.43229248601471265</v>
      </c>
      <c r="AI61" s="448">
        <f ca="1">ROUND(IF(AH61&gt;AI32,AI30,IF(AH61&lt;AI31,AI29,AH61/AI31*AI29)),3)</f>
        <v>0.33400000000000002</v>
      </c>
      <c r="AJ61" s="448">
        <f ca="1">ROUND(IF(AH61&gt;AJ32,AJ30,IF(AH61&lt;AJ31,AJ29,AH61/AJ31*AJ29)),3)</f>
        <v>2.6150000000000002</v>
      </c>
      <c r="AK61" s="449" t="str">
        <f t="shared" ca="1" si="32"/>
        <v/>
      </c>
      <c r="AM61" s="450" t="str">
        <f t="shared" si="41"/>
        <v>LU</v>
      </c>
      <c r="AN61" s="447">
        <f t="shared" ca="1" si="8"/>
        <v>0.49347032059599999</v>
      </c>
      <c r="AO61" s="447">
        <f t="shared" ca="1" si="8"/>
        <v>1.1514307480579999</v>
      </c>
      <c r="AP61" s="451">
        <f t="shared" ca="1" si="42"/>
        <v>0.31751575173699392</v>
      </c>
      <c r="AQ61" s="451">
        <f t="shared" ca="1" si="43"/>
        <v>2.7913472680206057</v>
      </c>
      <c r="AR61" s="452">
        <f t="shared" ca="1" si="9"/>
        <v>0.33413911962489867</v>
      </c>
      <c r="AS61" s="452">
        <f t="shared" ca="1" si="10"/>
        <v>2.610461872069521</v>
      </c>
      <c r="AT61" s="452">
        <f t="shared" ca="1" si="33"/>
        <v>0.33413911962489867</v>
      </c>
      <c r="AU61" s="452">
        <f t="shared" ca="1" si="34"/>
        <v>2.610461872069521</v>
      </c>
      <c r="AV61" s="445">
        <f t="shared" ca="1" si="11"/>
        <v>0.43229248601471265</v>
      </c>
      <c r="AW61" s="448">
        <f ca="1">ROUND(IF(AV61&gt;AW32,AW30,IF(AV61&lt;AW31,AW29,AV61/AW31*AW29)),3)</f>
        <v>0.33400000000000002</v>
      </c>
      <c r="AX61" s="448">
        <f ca="1">ROUND(IF(AV61&gt;AX32,AX30,IF(AV61&lt;AX31,AX29,AV61/AX31*AX29)),3)</f>
        <v>2.61</v>
      </c>
      <c r="AY61" s="449" t="str">
        <f t="shared" ca="1" si="35"/>
        <v/>
      </c>
      <c r="BA61" s="450" t="str">
        <f t="shared" si="44"/>
        <v>LU</v>
      </c>
      <c r="BB61" s="447">
        <f t="shared" ca="1" si="12"/>
        <v>0.49347032059599999</v>
      </c>
      <c r="BC61" s="447">
        <f t="shared" ca="1" si="12"/>
        <v>1.1514307480579999</v>
      </c>
      <c r="BD61" s="451">
        <f t="shared" ca="1" si="45"/>
        <v>0.31751575173699392</v>
      </c>
      <c r="BE61" s="451">
        <f t="shared" ca="1" si="46"/>
        <v>2.7913472680206057</v>
      </c>
      <c r="BF61" s="452">
        <f t="shared" ca="1" si="13"/>
        <v>0.33413911962489867</v>
      </c>
      <c r="BG61" s="452">
        <f t="shared" ca="1" si="14"/>
        <v>2.610461872069521</v>
      </c>
      <c r="BH61" s="452">
        <f t="shared" ca="1" si="15"/>
        <v>0.33413911962489867</v>
      </c>
      <c r="BI61" s="452">
        <f t="shared" ca="1" si="16"/>
        <v>2.610461872069521</v>
      </c>
      <c r="BJ61" s="445">
        <f t="shared" ca="1" si="17"/>
        <v>0.43229248601471265</v>
      </c>
      <c r="BK61" s="448">
        <f ca="1">ROUND(IF(BJ61&gt;BK32,BK30,IF(BJ61&lt;BK31,BK29,BJ61/BK31*BK29)),3)</f>
        <v>0.33400000000000002</v>
      </c>
      <c r="BL61" s="448">
        <f ca="1">ROUND(IF(BJ61&gt;BL32,BL30,IF(BJ61&lt;BL31,BL29,BJ61/BL31*BL29)),3)</f>
        <v>2.609</v>
      </c>
      <c r="BM61" s="449" t="str">
        <f t="shared" ca="1" si="36"/>
        <v/>
      </c>
      <c r="BO61" s="450" t="str">
        <f t="shared" si="47"/>
        <v>LU</v>
      </c>
      <c r="BP61" s="399">
        <f t="shared" si="37"/>
        <v>1.1000000000000001</v>
      </c>
      <c r="BQ61" s="453">
        <f t="shared" ca="1" si="18"/>
        <v>0.33100000000000002</v>
      </c>
      <c r="BR61" s="453">
        <f t="shared" ca="1" si="19"/>
        <v>2.585</v>
      </c>
      <c r="BS61" s="453">
        <f t="shared" ca="1" si="20"/>
        <v>0.33400000000000002</v>
      </c>
      <c r="BT61" s="453">
        <f t="shared" ca="1" si="21"/>
        <v>2.6150000000000002</v>
      </c>
      <c r="BU61" s="453">
        <f t="shared" ca="1" si="22"/>
        <v>0.33400000000000002</v>
      </c>
      <c r="BV61" s="453">
        <f t="shared" ca="1" si="23"/>
        <v>2.61</v>
      </c>
      <c r="BW61" s="453">
        <f t="shared" ca="1" si="48"/>
        <v>0.33400000000000002</v>
      </c>
      <c r="BX61" s="453">
        <f t="shared" ca="1" si="48"/>
        <v>2.609</v>
      </c>
      <c r="CA61" s="450" t="str">
        <f t="shared" si="49"/>
        <v>LU</v>
      </c>
      <c r="CB61" s="454"/>
      <c r="CC61" s="454"/>
      <c r="CD61" s="454"/>
      <c r="CE61" s="454"/>
    </row>
    <row r="62" spans="1:83" x14ac:dyDescent="0.2">
      <c r="B62" s="399">
        <v>22</v>
      </c>
      <c r="C62" s="399" t="s">
        <v>115</v>
      </c>
      <c r="D62" s="399" t="s">
        <v>116</v>
      </c>
      <c r="E62" s="399">
        <v>1.1000000000000001</v>
      </c>
      <c r="F62" s="399" t="s">
        <v>33</v>
      </c>
      <c r="H62" s="399">
        <v>0.32100000000000001</v>
      </c>
      <c r="I62" s="399">
        <v>2.5070000000000001</v>
      </c>
      <c r="J62" s="445">
        <f t="shared" ca="1" si="24"/>
        <v>0.4152632</v>
      </c>
      <c r="K62" s="446"/>
      <c r="L62" s="447">
        <f t="shared" ca="1" si="0"/>
        <v>0.52636834197000004</v>
      </c>
      <c r="M62" s="447">
        <f t="shared" ca="1" si="0"/>
        <v>2.0890243571920002</v>
      </c>
      <c r="N62" s="445">
        <f t="shared" ca="1" si="25"/>
        <v>0.30216334176352122</v>
      </c>
      <c r="O62" s="445">
        <f t="shared" ca="1" si="26"/>
        <v>6.6294497615478791</v>
      </c>
      <c r="P62" s="455">
        <f t="shared" ca="1" si="1"/>
        <v>0.53051592169518291</v>
      </c>
      <c r="Q62" s="455">
        <f t="shared" ca="1" si="2"/>
        <v>4.1446556382436164</v>
      </c>
      <c r="R62" s="445">
        <f t="shared" ca="1" si="27"/>
        <v>0.53051592169518291</v>
      </c>
      <c r="S62" s="445">
        <f t="shared" ca="1" si="28"/>
        <v>4.1446556382436164</v>
      </c>
      <c r="T62" s="445">
        <f t="shared" ca="1" si="3"/>
        <v>0.68635497369314291</v>
      </c>
      <c r="U62" s="448">
        <f ca="1">ROUND(IF(T62&gt;U32,U30,IF(T62&lt;U31,U29,T62/U31*U29)),3)</f>
        <v>0.33100000000000002</v>
      </c>
      <c r="V62" s="448">
        <f ca="1">ROUND(IF(T62&gt;V32,V30,IF(T62&lt;V31,V29,T62/V31*V29)),3)</f>
        <v>2.585</v>
      </c>
      <c r="W62" s="449" t="str">
        <f t="shared" ca="1" si="29"/>
        <v>C</v>
      </c>
      <c r="X62" s="450"/>
      <c r="Y62" s="450" t="str">
        <f t="shared" si="38"/>
        <v>MC</v>
      </c>
      <c r="Z62" s="447">
        <f t="shared" ca="1" si="4"/>
        <v>0.52636834197000004</v>
      </c>
      <c r="AA62" s="447">
        <f t="shared" ca="1" si="4"/>
        <v>2.0890243571920002</v>
      </c>
      <c r="AB62" s="451">
        <f t="shared" ca="1" si="39"/>
        <v>0.30216334176352122</v>
      </c>
      <c r="AC62" s="451">
        <f t="shared" ca="1" si="40"/>
        <v>6.6294497615478791</v>
      </c>
      <c r="AD62" s="452">
        <f t="shared" ca="1" si="5"/>
        <v>0.53051592169518291</v>
      </c>
      <c r="AE62" s="452">
        <f t="shared" ca="1" si="6"/>
        <v>4.1446556382436164</v>
      </c>
      <c r="AF62" s="452">
        <f t="shared" ca="1" si="30"/>
        <v>0.53051592169518291</v>
      </c>
      <c r="AG62" s="452">
        <f t="shared" ca="1" si="31"/>
        <v>4.1446556382436164</v>
      </c>
      <c r="AH62" s="445">
        <f t="shared" ca="1" si="7"/>
        <v>0.68635497369314291</v>
      </c>
      <c r="AI62" s="448">
        <f ca="1">ROUND(IF(AH62&gt;AI32,AI30,IF(AH62&lt;AI31,AI29,AH62/AI31*AI29)),3)</f>
        <v>0.34100000000000003</v>
      </c>
      <c r="AJ62" s="448">
        <f ca="1">ROUND(IF(AH62&gt;AJ32,AJ30,IF(AH62&lt;AJ31,AJ29,AH62/AJ31*AJ29)),3)</f>
        <v>2.6629999999999998</v>
      </c>
      <c r="AK62" s="449" t="str">
        <f t="shared" ca="1" si="32"/>
        <v>C</v>
      </c>
      <c r="AM62" s="450" t="str">
        <f t="shared" si="41"/>
        <v>MC</v>
      </c>
      <c r="AN62" s="447">
        <f t="shared" ca="1" si="8"/>
        <v>0.52636834197000004</v>
      </c>
      <c r="AO62" s="447">
        <f t="shared" ca="1" si="8"/>
        <v>2.0890243571920002</v>
      </c>
      <c r="AP62" s="451">
        <f t="shared" ca="1" si="42"/>
        <v>0.30216334176352122</v>
      </c>
      <c r="AQ62" s="451">
        <f t="shared" ca="1" si="43"/>
        <v>6.6294497615478791</v>
      </c>
      <c r="AR62" s="452">
        <f t="shared" ca="1" si="9"/>
        <v>0.53051592169518291</v>
      </c>
      <c r="AS62" s="452">
        <f t="shared" ca="1" si="10"/>
        <v>4.1446556382436164</v>
      </c>
      <c r="AT62" s="452">
        <f t="shared" ca="1" si="33"/>
        <v>0.53051592169518291</v>
      </c>
      <c r="AU62" s="452">
        <f t="shared" ca="1" si="34"/>
        <v>4.1446556382436164</v>
      </c>
      <c r="AV62" s="445">
        <f t="shared" ca="1" si="11"/>
        <v>0.68635497369314291</v>
      </c>
      <c r="AW62" s="448">
        <f ca="1">ROUND(IF(AV62&gt;AW32,AW30,IF(AV62&lt;AW31,AW29,AV62/AW31*AW29)),3)</f>
        <v>0.35099999999999998</v>
      </c>
      <c r="AX62" s="448">
        <f ca="1">ROUND(IF(AV62&gt;AX32,AX30,IF(AV62&lt;AX31,AX29,AV62/AX31*AX29)),3)</f>
        <v>2.7429999999999999</v>
      </c>
      <c r="AY62" s="449" t="str">
        <f t="shared" ca="1" si="35"/>
        <v>C</v>
      </c>
      <c r="BA62" s="450" t="str">
        <f t="shared" si="44"/>
        <v>MC</v>
      </c>
      <c r="BB62" s="447">
        <f t="shared" ca="1" si="12"/>
        <v>0.52636834197000004</v>
      </c>
      <c r="BC62" s="447">
        <f t="shared" ca="1" si="12"/>
        <v>2.0890243571920002</v>
      </c>
      <c r="BD62" s="451">
        <f t="shared" ca="1" si="45"/>
        <v>0.30216334176352122</v>
      </c>
      <c r="BE62" s="451">
        <f t="shared" ca="1" si="46"/>
        <v>6.6294497615478791</v>
      </c>
      <c r="BF62" s="452">
        <f t="shared" ca="1" si="13"/>
        <v>0.53051592169518291</v>
      </c>
      <c r="BG62" s="452">
        <f t="shared" ca="1" si="14"/>
        <v>4.1446556382436164</v>
      </c>
      <c r="BH62" s="452">
        <f t="shared" ca="1" si="15"/>
        <v>0.53051592169518291</v>
      </c>
      <c r="BI62" s="452">
        <f t="shared" ca="1" si="16"/>
        <v>4.1446556382436164</v>
      </c>
      <c r="BJ62" s="445">
        <f t="shared" ca="1" si="17"/>
        <v>0.68635497369314291</v>
      </c>
      <c r="BK62" s="448">
        <f ca="1">ROUND(IF(BJ62&gt;BK32,BK30,IF(BJ62&lt;BK31,BK29,BJ62/BK31*BK29)),3)</f>
        <v>0.36199999999999999</v>
      </c>
      <c r="BL62" s="448">
        <f ca="1">ROUND(IF(BJ62&gt;BL32,BL30,IF(BJ62&lt;BL31,BL29,BJ62/BL31*BL29)),3)</f>
        <v>2.8250000000000002</v>
      </c>
      <c r="BM62" s="449" t="str">
        <f t="shared" ca="1" si="36"/>
        <v>C</v>
      </c>
      <c r="BO62" s="450" t="str">
        <f t="shared" si="47"/>
        <v>MC</v>
      </c>
      <c r="BP62" s="399">
        <f t="shared" si="37"/>
        <v>1.1000000000000001</v>
      </c>
      <c r="BQ62" s="453">
        <f t="shared" ca="1" si="18"/>
        <v>0.33100000000000002</v>
      </c>
      <c r="BR62" s="453">
        <f t="shared" ca="1" si="19"/>
        <v>2.585</v>
      </c>
      <c r="BS62" s="453">
        <f t="shared" ca="1" si="20"/>
        <v>0.34100000000000003</v>
      </c>
      <c r="BT62" s="453">
        <f t="shared" ca="1" si="21"/>
        <v>2.6629999999999998</v>
      </c>
      <c r="BU62" s="453">
        <f t="shared" ca="1" si="22"/>
        <v>0.35099999999999998</v>
      </c>
      <c r="BV62" s="453">
        <f t="shared" ca="1" si="23"/>
        <v>2.7429999999999999</v>
      </c>
      <c r="BW62" s="453">
        <f t="shared" ca="1" si="48"/>
        <v>0.36199999999999999</v>
      </c>
      <c r="BX62" s="453">
        <f t="shared" ca="1" si="48"/>
        <v>2.8250000000000002</v>
      </c>
      <c r="CA62" s="450" t="str">
        <f t="shared" si="49"/>
        <v>MC</v>
      </c>
      <c r="CB62" s="454"/>
      <c r="CC62" s="454"/>
      <c r="CD62" s="454"/>
      <c r="CE62" s="454"/>
    </row>
    <row r="63" spans="1:83" x14ac:dyDescent="0.2">
      <c r="B63" s="399">
        <v>23</v>
      </c>
      <c r="C63" s="399" t="s">
        <v>117</v>
      </c>
      <c r="D63" s="399" t="s">
        <v>118</v>
      </c>
      <c r="E63" s="399">
        <v>1.1000000000000001</v>
      </c>
      <c r="F63" s="399" t="s">
        <v>33</v>
      </c>
      <c r="H63" s="399">
        <v>0.32100000000000001</v>
      </c>
      <c r="I63" s="399">
        <v>2.5070000000000001</v>
      </c>
      <c r="J63" s="445">
        <f t="shared" ca="1" si="24"/>
        <v>0.4152632</v>
      </c>
      <c r="K63" s="446"/>
      <c r="L63" s="447">
        <f t="shared" ca="1" si="0"/>
        <v>0.54724709911299996</v>
      </c>
      <c r="M63" s="447">
        <f t="shared" ca="1" si="0"/>
        <v>2.371404096155</v>
      </c>
      <c r="N63" s="445">
        <f t="shared" ca="1" si="25"/>
        <v>0.30568449071671211</v>
      </c>
      <c r="O63" s="445">
        <f t="shared" ca="1" si="26"/>
        <v>7.7388478662387872</v>
      </c>
      <c r="P63" s="455">
        <f t="shared" ca="1" si="1"/>
        <v>0.59191100514724548</v>
      </c>
      <c r="Q63" s="455">
        <f t="shared" ca="1" si="2"/>
        <v>4.6243047277128548</v>
      </c>
      <c r="R63" s="445">
        <f t="shared" ca="1" si="27"/>
        <v>0.59191100514724559</v>
      </c>
      <c r="S63" s="445">
        <f t="shared" ca="1" si="28"/>
        <v>4.6243047277128557</v>
      </c>
      <c r="T63" s="445">
        <f t="shared" ca="1" si="3"/>
        <v>0.76578486290924885</v>
      </c>
      <c r="U63" s="448">
        <f ca="1">ROUND(IF(T63&gt;U32,U30,IF(T63&lt;U31,U29,T63/U31*U29)),3)</f>
        <v>0.33100000000000002</v>
      </c>
      <c r="V63" s="448">
        <f ca="1">ROUND(IF(T63&gt;V32,V30,IF(T63&lt;V31,V29,T63/V31*V29)),3)</f>
        <v>2.585</v>
      </c>
      <c r="W63" s="449" t="str">
        <f t="shared" ca="1" si="29"/>
        <v>C</v>
      </c>
      <c r="X63" s="450"/>
      <c r="Y63" s="450" t="str">
        <f t="shared" si="38"/>
        <v>NC</v>
      </c>
      <c r="Z63" s="447">
        <f t="shared" ca="1" si="4"/>
        <v>0.54724709911299996</v>
      </c>
      <c r="AA63" s="447">
        <f t="shared" ca="1" si="4"/>
        <v>2.371404096155</v>
      </c>
      <c r="AB63" s="451">
        <f t="shared" ca="1" si="39"/>
        <v>0.30568449071671211</v>
      </c>
      <c r="AC63" s="451">
        <f t="shared" ca="1" si="40"/>
        <v>7.7388478662387872</v>
      </c>
      <c r="AD63" s="452">
        <f t="shared" ca="1" si="5"/>
        <v>0.59191100514724548</v>
      </c>
      <c r="AE63" s="452">
        <f t="shared" ca="1" si="6"/>
        <v>4.6243047277128548</v>
      </c>
      <c r="AF63" s="452">
        <f t="shared" ca="1" si="30"/>
        <v>0.59191100514724559</v>
      </c>
      <c r="AG63" s="452">
        <f t="shared" ca="1" si="31"/>
        <v>4.6243047277128557</v>
      </c>
      <c r="AH63" s="445">
        <f t="shared" ca="1" si="7"/>
        <v>0.76578486290924885</v>
      </c>
      <c r="AI63" s="448">
        <f ca="1">ROUND(IF(AH63&gt;AI32,AI30,IF(AH63&lt;AI31,AI29,AH63/AI31*AI29)),3)</f>
        <v>0.34100000000000003</v>
      </c>
      <c r="AJ63" s="448">
        <f ca="1">ROUND(IF(AH63&gt;AJ32,AJ30,IF(AH63&lt;AJ31,AJ29,AH63/AJ31*AJ29)),3)</f>
        <v>2.6629999999999998</v>
      </c>
      <c r="AK63" s="449" t="str">
        <f t="shared" ca="1" si="32"/>
        <v>C</v>
      </c>
      <c r="AM63" s="450" t="str">
        <f t="shared" si="41"/>
        <v>NC</v>
      </c>
      <c r="AN63" s="447">
        <f t="shared" ca="1" si="8"/>
        <v>0.54724709911299996</v>
      </c>
      <c r="AO63" s="447">
        <f t="shared" ca="1" si="8"/>
        <v>2.371404096155</v>
      </c>
      <c r="AP63" s="451">
        <f t="shared" ca="1" si="42"/>
        <v>0.30568449071671211</v>
      </c>
      <c r="AQ63" s="451">
        <f t="shared" ca="1" si="43"/>
        <v>7.7388478662387872</v>
      </c>
      <c r="AR63" s="452">
        <f t="shared" ca="1" si="9"/>
        <v>0.59191100514724548</v>
      </c>
      <c r="AS63" s="452">
        <f t="shared" ca="1" si="10"/>
        <v>4.6243047277128548</v>
      </c>
      <c r="AT63" s="452">
        <f t="shared" ca="1" si="33"/>
        <v>0.59191100514724559</v>
      </c>
      <c r="AU63" s="452">
        <f t="shared" ca="1" si="34"/>
        <v>4.6243047277128557</v>
      </c>
      <c r="AV63" s="445">
        <f t="shared" ca="1" si="11"/>
        <v>0.76578486290924885</v>
      </c>
      <c r="AW63" s="448">
        <f ca="1">ROUND(IF(AV63&gt;AW32,AW30,IF(AV63&lt;AW31,AW29,AV63/AW31*AW29)),3)</f>
        <v>0.35099999999999998</v>
      </c>
      <c r="AX63" s="448">
        <f ca="1">ROUND(IF(AV63&gt;AX32,AX30,IF(AV63&lt;AX31,AX29,AV63/AX31*AX29)),3)</f>
        <v>2.7429999999999999</v>
      </c>
      <c r="AY63" s="449" t="str">
        <f t="shared" ca="1" si="35"/>
        <v>C</v>
      </c>
      <c r="BA63" s="450" t="str">
        <f t="shared" si="44"/>
        <v>NC</v>
      </c>
      <c r="BB63" s="447">
        <f t="shared" ca="1" si="12"/>
        <v>0.54724709911299996</v>
      </c>
      <c r="BC63" s="447">
        <f t="shared" ca="1" si="12"/>
        <v>2.371404096155</v>
      </c>
      <c r="BD63" s="451">
        <f t="shared" ca="1" si="45"/>
        <v>0.30568449071671211</v>
      </c>
      <c r="BE63" s="451">
        <f t="shared" ca="1" si="46"/>
        <v>7.7388478662387872</v>
      </c>
      <c r="BF63" s="452">
        <f t="shared" ca="1" si="13"/>
        <v>0.59191100514724548</v>
      </c>
      <c r="BG63" s="452">
        <f t="shared" ca="1" si="14"/>
        <v>4.6243047277128548</v>
      </c>
      <c r="BH63" s="452">
        <f t="shared" ca="1" si="15"/>
        <v>0.59191100514724559</v>
      </c>
      <c r="BI63" s="452">
        <f t="shared" ca="1" si="16"/>
        <v>4.6243047277128557</v>
      </c>
      <c r="BJ63" s="445">
        <f t="shared" ca="1" si="17"/>
        <v>0.76578486290924885</v>
      </c>
      <c r="BK63" s="448">
        <f ca="1">ROUND(IF(BJ63&gt;BK32,BK30,IF(BJ63&lt;BK31,BK29,BJ63/BK31*BK29)),3)</f>
        <v>0.36199999999999999</v>
      </c>
      <c r="BL63" s="448">
        <f ca="1">ROUND(IF(BJ63&gt;BL32,BL30,IF(BJ63&lt;BL31,BL29,BJ63/BL31*BL29)),3)</f>
        <v>2.8250000000000002</v>
      </c>
      <c r="BM63" s="449" t="str">
        <f t="shared" ca="1" si="36"/>
        <v>C</v>
      </c>
      <c r="BO63" s="450" t="str">
        <f t="shared" si="47"/>
        <v>NC</v>
      </c>
      <c r="BP63" s="399">
        <f t="shared" si="37"/>
        <v>1.1000000000000001</v>
      </c>
      <c r="BQ63" s="453">
        <f t="shared" ca="1" si="18"/>
        <v>0.33100000000000002</v>
      </c>
      <c r="BR63" s="453">
        <f t="shared" ca="1" si="19"/>
        <v>2.585</v>
      </c>
      <c r="BS63" s="453">
        <f t="shared" ca="1" si="20"/>
        <v>0.34100000000000003</v>
      </c>
      <c r="BT63" s="453">
        <f t="shared" ca="1" si="21"/>
        <v>2.6629999999999998</v>
      </c>
      <c r="BU63" s="453">
        <f t="shared" ca="1" si="22"/>
        <v>0.35099999999999998</v>
      </c>
      <c r="BV63" s="453">
        <f t="shared" ca="1" si="23"/>
        <v>2.7429999999999999</v>
      </c>
      <c r="BW63" s="453">
        <f t="shared" ca="1" si="48"/>
        <v>0.36199999999999999</v>
      </c>
      <c r="BX63" s="453">
        <f t="shared" ca="1" si="48"/>
        <v>2.8250000000000002</v>
      </c>
      <c r="CA63" s="450" t="str">
        <f t="shared" si="49"/>
        <v>NC</v>
      </c>
      <c r="CB63" s="454"/>
      <c r="CC63" s="454"/>
      <c r="CD63" s="454"/>
      <c r="CE63" s="454"/>
    </row>
    <row r="64" spans="1:83" x14ac:dyDescent="0.2">
      <c r="B64" s="399">
        <v>24</v>
      </c>
      <c r="C64" s="399" t="s">
        <v>119</v>
      </c>
      <c r="D64" s="399" t="s">
        <v>120</v>
      </c>
      <c r="E64" s="399">
        <v>1.1000000000000001</v>
      </c>
      <c r="F64" s="399" t="s">
        <v>33</v>
      </c>
      <c r="H64" s="399">
        <v>0.32100000000000001</v>
      </c>
      <c r="I64" s="399">
        <v>2.5070000000000001</v>
      </c>
      <c r="J64" s="445">
        <f t="shared" ca="1" si="24"/>
        <v>0.4152632</v>
      </c>
      <c r="K64" s="446"/>
      <c r="L64" s="447">
        <f t="shared" ca="1" si="0"/>
        <v>0.52636834197000004</v>
      </c>
      <c r="M64" s="447">
        <f t="shared" ca="1" si="0"/>
        <v>2.105473367878</v>
      </c>
      <c r="N64" s="445">
        <f t="shared" ca="1" si="25"/>
        <v>0.3014655049465394</v>
      </c>
      <c r="O64" s="445">
        <f t="shared" ca="1" si="26"/>
        <v>6.6992334432460607</v>
      </c>
      <c r="P64" s="455">
        <f t="shared" ca="1" si="1"/>
        <v>0.53384268973510285</v>
      </c>
      <c r="Q64" s="455">
        <f t="shared" ca="1" si="2"/>
        <v>4.1706460135554906</v>
      </c>
      <c r="R64" s="445">
        <f t="shared" ca="1" si="27"/>
        <v>0.53384268973510285</v>
      </c>
      <c r="S64" s="445">
        <f t="shared" ca="1" si="28"/>
        <v>4.1706460135554906</v>
      </c>
      <c r="T64" s="445">
        <f t="shared" ca="1" si="3"/>
        <v>0.6906589798447893</v>
      </c>
      <c r="U64" s="448">
        <f ca="1">ROUND(IF(T64&gt;U32,U30,IF(T64&lt;U31,U29,T64/U31*U29)),3)</f>
        <v>0.33100000000000002</v>
      </c>
      <c r="V64" s="448">
        <f ca="1">ROUND(IF(T64&gt;V32,V30,IF(T64&lt;V31,V29,T64/V31*V29)),3)</f>
        <v>2.585</v>
      </c>
      <c r="W64" s="449" t="str">
        <f t="shared" ca="1" si="29"/>
        <v>C</v>
      </c>
      <c r="X64" s="450"/>
      <c r="Y64" s="450" t="str">
        <f t="shared" si="38"/>
        <v>NL</v>
      </c>
      <c r="Z64" s="447">
        <f t="shared" ca="1" si="4"/>
        <v>0.52636834197000004</v>
      </c>
      <c r="AA64" s="447">
        <f t="shared" ca="1" si="4"/>
        <v>2.105473367878</v>
      </c>
      <c r="AB64" s="451">
        <f t="shared" ca="1" si="39"/>
        <v>0.3014655049465394</v>
      </c>
      <c r="AC64" s="451">
        <f t="shared" ca="1" si="40"/>
        <v>6.6992334432460607</v>
      </c>
      <c r="AD64" s="452">
        <f t="shared" ca="1" si="5"/>
        <v>0.53384268973510285</v>
      </c>
      <c r="AE64" s="452">
        <f t="shared" ca="1" si="6"/>
        <v>4.1706460135554906</v>
      </c>
      <c r="AF64" s="452">
        <f t="shared" ca="1" si="30"/>
        <v>0.53384268973510285</v>
      </c>
      <c r="AG64" s="452">
        <f t="shared" ca="1" si="31"/>
        <v>4.1706460135554906</v>
      </c>
      <c r="AH64" s="445">
        <f t="shared" ca="1" si="7"/>
        <v>0.6906589798447893</v>
      </c>
      <c r="AI64" s="448">
        <f ca="1">ROUND(IF(AH64&gt;AI32,AI30,IF(AH64&lt;AI31,AI29,AH64/AI31*AI29)),3)</f>
        <v>0.34100000000000003</v>
      </c>
      <c r="AJ64" s="448">
        <f ca="1">ROUND(IF(AH64&gt;AJ32,AJ30,IF(AH64&lt;AJ31,AJ29,AH64/AJ31*AJ29)),3)</f>
        <v>2.6629999999999998</v>
      </c>
      <c r="AK64" s="449" t="str">
        <f t="shared" ca="1" si="32"/>
        <v>C</v>
      </c>
      <c r="AM64" s="450" t="str">
        <f t="shared" si="41"/>
        <v>NL</v>
      </c>
      <c r="AN64" s="447">
        <f t="shared" ca="1" si="8"/>
        <v>0.52636834197000004</v>
      </c>
      <c r="AO64" s="447">
        <f t="shared" ca="1" si="8"/>
        <v>2.105473367878</v>
      </c>
      <c r="AP64" s="451">
        <f t="shared" ca="1" si="42"/>
        <v>0.3014655049465394</v>
      </c>
      <c r="AQ64" s="451">
        <f t="shared" ca="1" si="43"/>
        <v>6.6992334432460607</v>
      </c>
      <c r="AR64" s="452">
        <f t="shared" ca="1" si="9"/>
        <v>0.53384268973510285</v>
      </c>
      <c r="AS64" s="452">
        <f t="shared" ca="1" si="10"/>
        <v>4.1706460135554906</v>
      </c>
      <c r="AT64" s="452">
        <f t="shared" ca="1" si="33"/>
        <v>0.53384268973510285</v>
      </c>
      <c r="AU64" s="452">
        <f t="shared" ca="1" si="34"/>
        <v>4.1706460135554906</v>
      </c>
      <c r="AV64" s="445">
        <f t="shared" ca="1" si="11"/>
        <v>0.6906589798447893</v>
      </c>
      <c r="AW64" s="448">
        <f ca="1">ROUND(IF(AV64&gt;AW32,AW30,IF(AV64&lt;AW31,AW29,AV64/AW31*AW29)),3)</f>
        <v>0.35099999999999998</v>
      </c>
      <c r="AX64" s="448">
        <f ca="1">ROUND(IF(AV64&gt;AX32,AX30,IF(AV64&lt;AX31,AX29,AV64/AX31*AX29)),3)</f>
        <v>2.7429999999999999</v>
      </c>
      <c r="AY64" s="449" t="str">
        <f t="shared" ca="1" si="35"/>
        <v>C</v>
      </c>
      <c r="BA64" s="450" t="str">
        <f t="shared" si="44"/>
        <v>NL</v>
      </c>
      <c r="BB64" s="447">
        <f t="shared" ca="1" si="12"/>
        <v>0.52636834197000004</v>
      </c>
      <c r="BC64" s="447">
        <f t="shared" ca="1" si="12"/>
        <v>2.105473367878</v>
      </c>
      <c r="BD64" s="451">
        <f t="shared" ca="1" si="45"/>
        <v>0.3014655049465394</v>
      </c>
      <c r="BE64" s="451">
        <f t="shared" ca="1" si="46"/>
        <v>6.6992334432460607</v>
      </c>
      <c r="BF64" s="452">
        <f t="shared" ca="1" si="13"/>
        <v>0.53384268973510285</v>
      </c>
      <c r="BG64" s="452">
        <f t="shared" ca="1" si="14"/>
        <v>4.1706460135554906</v>
      </c>
      <c r="BH64" s="452">
        <f t="shared" ca="1" si="15"/>
        <v>0.53384268973510285</v>
      </c>
      <c r="BI64" s="452">
        <f t="shared" ca="1" si="16"/>
        <v>4.1706460135554906</v>
      </c>
      <c r="BJ64" s="445">
        <f t="shared" ca="1" si="17"/>
        <v>0.6906589798447893</v>
      </c>
      <c r="BK64" s="448">
        <f ca="1">ROUND(IF(BJ64&gt;BK32,BK30,IF(BJ64&lt;BK31,BK29,BJ64/BK31*BK29)),3)</f>
        <v>0.36199999999999999</v>
      </c>
      <c r="BL64" s="448">
        <f ca="1">ROUND(IF(BJ64&gt;BL32,BL30,IF(BJ64&lt;BL31,BL29,BJ64/BL31*BL29)),3)</f>
        <v>2.8250000000000002</v>
      </c>
      <c r="BM64" s="449" t="str">
        <f t="shared" ca="1" si="36"/>
        <v>C</v>
      </c>
      <c r="BO64" s="450" t="str">
        <f t="shared" si="47"/>
        <v>NL</v>
      </c>
      <c r="BP64" s="399">
        <f t="shared" si="37"/>
        <v>1.1000000000000001</v>
      </c>
      <c r="BQ64" s="453">
        <f t="shared" ca="1" si="18"/>
        <v>0.33100000000000002</v>
      </c>
      <c r="BR64" s="453">
        <f t="shared" ca="1" si="19"/>
        <v>2.585</v>
      </c>
      <c r="BS64" s="453">
        <f t="shared" ca="1" si="20"/>
        <v>0.34100000000000003</v>
      </c>
      <c r="BT64" s="453">
        <f t="shared" ca="1" si="21"/>
        <v>2.6629999999999998</v>
      </c>
      <c r="BU64" s="453">
        <f t="shared" ca="1" si="22"/>
        <v>0.35099999999999998</v>
      </c>
      <c r="BV64" s="453">
        <f t="shared" ca="1" si="23"/>
        <v>2.7429999999999999</v>
      </c>
      <c r="BW64" s="453">
        <f t="shared" ca="1" si="48"/>
        <v>0.36199999999999999</v>
      </c>
      <c r="BX64" s="453">
        <f t="shared" ca="1" si="48"/>
        <v>2.8250000000000002</v>
      </c>
      <c r="CA64" s="450" t="str">
        <f t="shared" si="49"/>
        <v>NL</v>
      </c>
      <c r="CB64" s="454"/>
      <c r="CC64" s="454"/>
      <c r="CD64" s="454"/>
      <c r="CE64" s="454"/>
    </row>
    <row r="65" spans="1:83" x14ac:dyDescent="0.2">
      <c r="B65" s="399">
        <v>25</v>
      </c>
      <c r="C65" s="399" t="s">
        <v>121</v>
      </c>
      <c r="D65" s="399" t="s">
        <v>122</v>
      </c>
      <c r="E65" s="399">
        <v>1.1000000000000001</v>
      </c>
      <c r="F65" s="399" t="s">
        <v>33</v>
      </c>
      <c r="H65" s="399">
        <v>0.32100000000000001</v>
      </c>
      <c r="I65" s="399">
        <v>2.5070000000000001</v>
      </c>
      <c r="J65" s="445">
        <f t="shared" ca="1" si="24"/>
        <v>0.4152632</v>
      </c>
      <c r="K65" s="446"/>
      <c r="L65" s="447">
        <f t="shared" ca="1" si="0"/>
        <v>0.76263748891916661</v>
      </c>
      <c r="M65" s="447">
        <f t="shared" ca="1" si="0"/>
        <v>2.287912466756667</v>
      </c>
      <c r="N65" s="445">
        <f t="shared" ca="1" si="25"/>
        <v>0.46913760682000749</v>
      </c>
      <c r="O65" s="445">
        <f t="shared" ca="1" si="26"/>
        <v>6.4708635423409104</v>
      </c>
      <c r="P65" s="455">
        <f t="shared" ca="1" si="1"/>
        <v>0.61922544654036182</v>
      </c>
      <c r="Q65" s="455">
        <f t="shared" ca="1" si="2"/>
        <v>4.8376988010965762</v>
      </c>
      <c r="R65" s="445">
        <f t="shared" ca="1" si="27"/>
        <v>0.61922544654036193</v>
      </c>
      <c r="S65" s="445">
        <f t="shared" ca="1" si="28"/>
        <v>4.8376988010965771</v>
      </c>
      <c r="T65" s="445">
        <f t="shared" ca="1" si="3"/>
        <v>0.80112292146159314</v>
      </c>
      <c r="U65" s="448">
        <f ca="1">ROUND(IF(T65&gt;U32,U30,IF(T65&lt;U31,U29,T65/U31*U29)),3)</f>
        <v>0.33100000000000002</v>
      </c>
      <c r="V65" s="448">
        <f ca="1">ROUND(IF(T65&gt;V32,V30,IF(T65&lt;V31,V29,T65/V31*V29)),3)</f>
        <v>2.585</v>
      </c>
      <c r="W65" s="449" t="str">
        <f t="shared" ca="1" si="29"/>
        <v>C</v>
      </c>
      <c r="X65" s="450"/>
      <c r="Y65" s="450" t="str">
        <f t="shared" si="38"/>
        <v>NO</v>
      </c>
      <c r="Z65" s="447">
        <f t="shared" ca="1" si="4"/>
        <v>0.76263748891916661</v>
      </c>
      <c r="AA65" s="447">
        <f t="shared" ca="1" si="4"/>
        <v>2.287912466756667</v>
      </c>
      <c r="AB65" s="451">
        <f t="shared" ca="1" si="39"/>
        <v>0.46913760682000749</v>
      </c>
      <c r="AC65" s="451">
        <f t="shared" ca="1" si="40"/>
        <v>6.4708635423409104</v>
      </c>
      <c r="AD65" s="452">
        <f t="shared" ca="1" si="5"/>
        <v>0.61922544654036182</v>
      </c>
      <c r="AE65" s="452">
        <f t="shared" ca="1" si="6"/>
        <v>4.8376988010965762</v>
      </c>
      <c r="AF65" s="452">
        <f t="shared" ca="1" si="30"/>
        <v>0.61922544654036193</v>
      </c>
      <c r="AG65" s="452">
        <f t="shared" ca="1" si="31"/>
        <v>4.8376988010965771</v>
      </c>
      <c r="AH65" s="445">
        <f t="shared" ca="1" si="7"/>
        <v>0.80112292146159314</v>
      </c>
      <c r="AI65" s="448">
        <f ca="1">ROUND(IF(AH65&gt;AI32,AI30,IF(AH65&lt;AI31,AI29,AH65/AI31*AI29)),3)</f>
        <v>0.34100000000000003</v>
      </c>
      <c r="AJ65" s="448">
        <f ca="1">ROUND(IF(AH65&gt;AJ32,AJ30,IF(AH65&lt;AJ31,AJ29,AH65/AJ31*AJ29)),3)</f>
        <v>2.6629999999999998</v>
      </c>
      <c r="AK65" s="449" t="str">
        <f t="shared" ca="1" si="32"/>
        <v>C</v>
      </c>
      <c r="AM65" s="450" t="str">
        <f t="shared" si="41"/>
        <v>NO</v>
      </c>
      <c r="AN65" s="447">
        <f t="shared" ca="1" si="8"/>
        <v>0.76263748891916661</v>
      </c>
      <c r="AO65" s="447">
        <f t="shared" ca="1" si="8"/>
        <v>2.287912466756667</v>
      </c>
      <c r="AP65" s="451">
        <f t="shared" ca="1" si="42"/>
        <v>0.46913760682000749</v>
      </c>
      <c r="AQ65" s="451">
        <f t="shared" ca="1" si="43"/>
        <v>6.4708635423409104</v>
      </c>
      <c r="AR65" s="452">
        <f t="shared" ca="1" si="9"/>
        <v>0.61922544654036182</v>
      </c>
      <c r="AS65" s="452">
        <f t="shared" ca="1" si="10"/>
        <v>4.8376988010965762</v>
      </c>
      <c r="AT65" s="452">
        <f t="shared" ca="1" si="33"/>
        <v>0.61922544654036193</v>
      </c>
      <c r="AU65" s="452">
        <f t="shared" ca="1" si="34"/>
        <v>4.8376988010965771</v>
      </c>
      <c r="AV65" s="445">
        <f t="shared" ca="1" si="11"/>
        <v>0.80112292146159314</v>
      </c>
      <c r="AW65" s="448">
        <f ca="1">ROUND(IF(AV65&gt;AW32,AW30,IF(AV65&lt;AW31,AW29,AV65/AW31*AW29)),3)</f>
        <v>0.35099999999999998</v>
      </c>
      <c r="AX65" s="448">
        <f ca="1">ROUND(IF(AV65&gt;AX32,AX30,IF(AV65&lt;AX31,AX29,AV65/AX31*AX29)),3)</f>
        <v>2.7429999999999999</v>
      </c>
      <c r="AY65" s="449" t="str">
        <f t="shared" ca="1" si="35"/>
        <v>C</v>
      </c>
      <c r="BA65" s="450" t="str">
        <f t="shared" si="44"/>
        <v>NO</v>
      </c>
      <c r="BB65" s="447">
        <f t="shared" ca="1" si="12"/>
        <v>0.76263748891916661</v>
      </c>
      <c r="BC65" s="447">
        <f t="shared" ca="1" si="12"/>
        <v>2.287912466756667</v>
      </c>
      <c r="BD65" s="451">
        <f t="shared" ca="1" si="45"/>
        <v>0.46913760682000749</v>
      </c>
      <c r="BE65" s="451">
        <f t="shared" ca="1" si="46"/>
        <v>6.4708635423409104</v>
      </c>
      <c r="BF65" s="452">
        <f t="shared" ca="1" si="13"/>
        <v>0.61922544654036182</v>
      </c>
      <c r="BG65" s="452">
        <f t="shared" ca="1" si="14"/>
        <v>4.8376988010965762</v>
      </c>
      <c r="BH65" s="452">
        <f t="shared" ca="1" si="15"/>
        <v>0.61922544654036193</v>
      </c>
      <c r="BI65" s="452">
        <f t="shared" ca="1" si="16"/>
        <v>4.8376988010965771</v>
      </c>
      <c r="BJ65" s="445">
        <f t="shared" ca="1" si="17"/>
        <v>0.80112292146159314</v>
      </c>
      <c r="BK65" s="448">
        <f ca="1">ROUND(IF(BJ65&gt;BK32,BK30,IF(BJ65&lt;BK31,BK29,BJ65/BK31*BK29)),3)</f>
        <v>0.36199999999999999</v>
      </c>
      <c r="BL65" s="448">
        <f ca="1">ROUND(IF(BJ65&gt;BL32,BL30,IF(BJ65&lt;BL31,BL29,BJ65/BL31*BL29)),3)</f>
        <v>2.8250000000000002</v>
      </c>
      <c r="BM65" s="449" t="str">
        <f t="shared" ca="1" si="36"/>
        <v>C</v>
      </c>
      <c r="BO65" s="450" t="str">
        <f t="shared" si="47"/>
        <v>NO</v>
      </c>
      <c r="BP65" s="399">
        <f t="shared" si="37"/>
        <v>1.1000000000000001</v>
      </c>
      <c r="BQ65" s="453">
        <f t="shared" ca="1" si="18"/>
        <v>0.33100000000000002</v>
      </c>
      <c r="BR65" s="453">
        <f t="shared" ca="1" si="19"/>
        <v>2.585</v>
      </c>
      <c r="BS65" s="453">
        <f t="shared" ca="1" si="20"/>
        <v>0.34100000000000003</v>
      </c>
      <c r="BT65" s="453">
        <f t="shared" ca="1" si="21"/>
        <v>2.6629999999999998</v>
      </c>
      <c r="BU65" s="453">
        <f t="shared" ca="1" si="22"/>
        <v>0.35099999999999998</v>
      </c>
      <c r="BV65" s="453">
        <f t="shared" ca="1" si="23"/>
        <v>2.7429999999999999</v>
      </c>
      <c r="BW65" s="453">
        <f t="shared" ca="1" si="48"/>
        <v>0.36199999999999999</v>
      </c>
      <c r="BX65" s="453">
        <f t="shared" ca="1" si="48"/>
        <v>2.8250000000000002</v>
      </c>
      <c r="CA65" s="450" t="str">
        <f t="shared" si="49"/>
        <v>NO</v>
      </c>
      <c r="CB65" s="454"/>
      <c r="CC65" s="454"/>
      <c r="CD65" s="454"/>
      <c r="CE65" s="454"/>
    </row>
    <row r="66" spans="1:83" x14ac:dyDescent="0.2">
      <c r="B66" s="399">
        <v>26</v>
      </c>
      <c r="C66" s="399" t="s">
        <v>123</v>
      </c>
      <c r="D66" s="399" t="s">
        <v>124</v>
      </c>
      <c r="E66" s="399">
        <v>1.1000000000000001</v>
      </c>
      <c r="F66" s="399" t="s">
        <v>33</v>
      </c>
      <c r="H66" s="399">
        <v>0.32100000000000001</v>
      </c>
      <c r="I66" s="399">
        <v>2.5070000000000001</v>
      </c>
      <c r="J66" s="445">
        <f t="shared" ca="1" si="24"/>
        <v>0.4152632</v>
      </c>
      <c r="K66" s="446"/>
      <c r="L66" s="447">
        <f t="shared" ca="1" si="0"/>
        <v>0.62732076104347834</v>
      </c>
      <c r="M66" s="447">
        <f t="shared" ca="1" si="0"/>
        <v>1.2546415220860869</v>
      </c>
      <c r="N66" s="445">
        <f t="shared" ca="1" si="25"/>
        <v>0.41251092468620287</v>
      </c>
      <c r="O66" s="445">
        <f t="shared" ca="1" si="26"/>
        <v>2.6613608044231882</v>
      </c>
      <c r="P66" s="455">
        <f t="shared" ca="1" si="1"/>
        <v>0.38248075386277774</v>
      </c>
      <c r="Q66" s="455">
        <f t="shared" ca="1" si="2"/>
        <v>2.9881308895529513</v>
      </c>
      <c r="R66" s="445">
        <f t="shared" ca="1" si="27"/>
        <v>0.38248075386277774</v>
      </c>
      <c r="S66" s="445">
        <f t="shared" ca="1" si="28"/>
        <v>2.9881308895529513</v>
      </c>
      <c r="T66" s="445">
        <f t="shared" ca="1" si="3"/>
        <v>0.49483447530996871</v>
      </c>
      <c r="U66" s="448">
        <f ca="1">ROUND(IF(T66&gt;U32,U30,IF(T66&lt;U31,U29,T66/U31*U29)),3)</f>
        <v>0.33100000000000002</v>
      </c>
      <c r="V66" s="448">
        <f ca="1">ROUND(IF(T66&gt;V32,V30,IF(T66&lt;V31,V29,T66/V31*V29)),3)</f>
        <v>2.585</v>
      </c>
      <c r="W66" s="449" t="str">
        <f t="shared" ca="1" si="29"/>
        <v>C</v>
      </c>
      <c r="X66" s="450"/>
      <c r="Y66" s="450" t="str">
        <f t="shared" si="38"/>
        <v>NZ</v>
      </c>
      <c r="Z66" s="447">
        <f t="shared" ca="1" si="4"/>
        <v>0.62732076104347834</v>
      </c>
      <c r="AA66" s="447">
        <f t="shared" ca="1" si="4"/>
        <v>1.2546415220860869</v>
      </c>
      <c r="AB66" s="451">
        <f t="shared" ca="1" si="39"/>
        <v>0.41251092468620287</v>
      </c>
      <c r="AC66" s="451">
        <f t="shared" ca="1" si="40"/>
        <v>2.6613608044231882</v>
      </c>
      <c r="AD66" s="452">
        <f t="shared" ca="1" si="5"/>
        <v>0.38248075386277774</v>
      </c>
      <c r="AE66" s="452">
        <f t="shared" ca="1" si="6"/>
        <v>2.9881308895529513</v>
      </c>
      <c r="AF66" s="452">
        <f t="shared" ca="1" si="30"/>
        <v>0.38248075386277774</v>
      </c>
      <c r="AG66" s="452">
        <f t="shared" ca="1" si="31"/>
        <v>2.9881308895529513</v>
      </c>
      <c r="AH66" s="445">
        <f t="shared" ca="1" si="7"/>
        <v>0.49483447530996871</v>
      </c>
      <c r="AI66" s="448">
        <f ca="1">ROUND(IF(AH66&gt;AI32,AI30,IF(AH66&lt;AI31,AI29,AH66/AI31*AI29)),3)</f>
        <v>0.34100000000000003</v>
      </c>
      <c r="AJ66" s="448">
        <f ca="1">ROUND(IF(AH66&gt;AJ32,AJ30,IF(AH66&lt;AJ31,AJ29,AH66/AJ31*AJ29)),3)</f>
        <v>2.6629999999999998</v>
      </c>
      <c r="AK66" s="449" t="str">
        <f t="shared" ca="1" si="32"/>
        <v>C</v>
      </c>
      <c r="AM66" s="450" t="str">
        <f t="shared" si="41"/>
        <v>NZ</v>
      </c>
      <c r="AN66" s="447">
        <f t="shared" ca="1" si="8"/>
        <v>0.62732076104347834</v>
      </c>
      <c r="AO66" s="447">
        <f t="shared" ca="1" si="8"/>
        <v>1.2546415220860869</v>
      </c>
      <c r="AP66" s="451">
        <f t="shared" ca="1" si="42"/>
        <v>0.41251092468620287</v>
      </c>
      <c r="AQ66" s="451">
        <f t="shared" ca="1" si="43"/>
        <v>2.6613608044231882</v>
      </c>
      <c r="AR66" s="452">
        <f t="shared" ca="1" si="9"/>
        <v>0.38248075386277774</v>
      </c>
      <c r="AS66" s="452">
        <f t="shared" ca="1" si="10"/>
        <v>2.9881308895529513</v>
      </c>
      <c r="AT66" s="452">
        <f t="shared" ca="1" si="33"/>
        <v>0.38248075386277774</v>
      </c>
      <c r="AU66" s="452">
        <f t="shared" ca="1" si="34"/>
        <v>2.9881308895529513</v>
      </c>
      <c r="AV66" s="445">
        <f t="shared" ca="1" si="11"/>
        <v>0.49483447530996871</v>
      </c>
      <c r="AW66" s="448">
        <f ca="1">ROUND(IF(AV66&gt;AW32,AW30,IF(AV66&lt;AW31,AW29,AV66/AW31*AW29)),3)</f>
        <v>0.35099999999999998</v>
      </c>
      <c r="AX66" s="448">
        <f ca="1">ROUND(IF(AV66&gt;AX32,AX30,IF(AV66&lt;AX31,AX29,AV66/AX31*AX29)),3)</f>
        <v>2.7429999999999999</v>
      </c>
      <c r="AY66" s="449" t="str">
        <f t="shared" ca="1" si="35"/>
        <v>C</v>
      </c>
      <c r="BA66" s="450" t="str">
        <f t="shared" si="44"/>
        <v>NZ</v>
      </c>
      <c r="BB66" s="447">
        <f t="shared" ca="1" si="12"/>
        <v>0.62732076104347834</v>
      </c>
      <c r="BC66" s="447">
        <f t="shared" ca="1" si="12"/>
        <v>1.2546415220860869</v>
      </c>
      <c r="BD66" s="451">
        <f t="shared" ca="1" si="45"/>
        <v>0.41251092468620287</v>
      </c>
      <c r="BE66" s="451">
        <f t="shared" ca="1" si="46"/>
        <v>2.6613608044231882</v>
      </c>
      <c r="BF66" s="452">
        <f t="shared" ca="1" si="13"/>
        <v>0.38248075386277774</v>
      </c>
      <c r="BG66" s="452">
        <f t="shared" ca="1" si="14"/>
        <v>2.9881308895529513</v>
      </c>
      <c r="BH66" s="452">
        <f t="shared" ca="1" si="15"/>
        <v>0.38248075386277774</v>
      </c>
      <c r="BI66" s="452">
        <f t="shared" ca="1" si="16"/>
        <v>2.9881308895529513</v>
      </c>
      <c r="BJ66" s="445">
        <f t="shared" ca="1" si="17"/>
        <v>0.49483447530996871</v>
      </c>
      <c r="BK66" s="448">
        <f ca="1">ROUND(IF(BJ66&gt;BK32,BK30,IF(BJ66&lt;BK31,BK29,BJ66/BK31*BK29)),3)</f>
        <v>0.36199999999999999</v>
      </c>
      <c r="BL66" s="448">
        <f ca="1">ROUND(IF(BJ66&gt;BL32,BL30,IF(BJ66&lt;BL31,BL29,BJ66/BL31*BL29)),3)</f>
        <v>2.8250000000000002</v>
      </c>
      <c r="BM66" s="449" t="str">
        <f t="shared" ca="1" si="36"/>
        <v>C</v>
      </c>
      <c r="BO66" s="450" t="str">
        <f t="shared" si="47"/>
        <v>NZ</v>
      </c>
      <c r="BP66" s="399">
        <f t="shared" si="37"/>
        <v>1.1000000000000001</v>
      </c>
      <c r="BQ66" s="453">
        <f t="shared" ca="1" si="18"/>
        <v>0.33100000000000002</v>
      </c>
      <c r="BR66" s="453">
        <f t="shared" ca="1" si="19"/>
        <v>2.585</v>
      </c>
      <c r="BS66" s="453">
        <f t="shared" ca="1" si="20"/>
        <v>0.34100000000000003</v>
      </c>
      <c r="BT66" s="453">
        <f t="shared" ca="1" si="21"/>
        <v>2.6629999999999998</v>
      </c>
      <c r="BU66" s="453">
        <f t="shared" ca="1" si="22"/>
        <v>0.35099999999999998</v>
      </c>
      <c r="BV66" s="453">
        <f t="shared" ca="1" si="23"/>
        <v>2.7429999999999999</v>
      </c>
      <c r="BW66" s="453">
        <f t="shared" ca="1" si="48"/>
        <v>0.36199999999999999</v>
      </c>
      <c r="BX66" s="453">
        <f t="shared" ca="1" si="48"/>
        <v>2.8250000000000002</v>
      </c>
      <c r="CA66" s="450" t="str">
        <f t="shared" si="49"/>
        <v>NZ</v>
      </c>
      <c r="CB66" s="454"/>
      <c r="CC66" s="454"/>
      <c r="CD66" s="454"/>
      <c r="CE66" s="454"/>
    </row>
    <row r="67" spans="1:83" x14ac:dyDescent="0.2">
      <c r="B67" s="399">
        <v>27</v>
      </c>
      <c r="C67" s="399" t="s">
        <v>125</v>
      </c>
      <c r="D67" s="399" t="s">
        <v>126</v>
      </c>
      <c r="E67" s="399">
        <v>1.1000000000000001</v>
      </c>
      <c r="F67" s="399" t="s">
        <v>33</v>
      </c>
      <c r="H67" s="399">
        <v>0.32100000000000001</v>
      </c>
      <c r="I67" s="399">
        <v>2.5070000000000001</v>
      </c>
      <c r="J67" s="445">
        <f t="shared" ca="1" si="24"/>
        <v>0.4152632</v>
      </c>
      <c r="K67" s="446"/>
      <c r="L67" s="447">
        <f t="shared" ca="1" si="0"/>
        <v>0.45049381198999999</v>
      </c>
      <c r="M67" s="447">
        <f t="shared" ca="1" si="0"/>
        <v>1.8770575499569999</v>
      </c>
      <c r="N67" s="445">
        <f t="shared" ca="1" si="25"/>
        <v>0.25482478253985452</v>
      </c>
      <c r="O67" s="445">
        <f t="shared" ca="1" si="26"/>
        <v>6.0520885853145456</v>
      </c>
      <c r="P67" s="455">
        <f t="shared" ca="1" si="1"/>
        <v>0.47207594639323985</v>
      </c>
      <c r="Q67" s="455">
        <f t="shared" ca="1" si="2"/>
        <v>3.6880933311971864</v>
      </c>
      <c r="R67" s="445">
        <f t="shared" ca="1" si="27"/>
        <v>0.4720759463932398</v>
      </c>
      <c r="S67" s="445">
        <f t="shared" ca="1" si="28"/>
        <v>3.688093331197186</v>
      </c>
      <c r="T67" s="445">
        <f t="shared" ca="1" si="3"/>
        <v>0.61074825564625401</v>
      </c>
      <c r="U67" s="448">
        <f ca="1">ROUND(IF(T67&gt;U32,U30,IF(T67&lt;U31,U29,T67/U31*U29)),3)</f>
        <v>0.33100000000000002</v>
      </c>
      <c r="V67" s="448">
        <f ca="1">ROUND(IF(T67&gt;V32,V30,IF(T67&lt;V31,V29,T67/V31*V29)),3)</f>
        <v>2.585</v>
      </c>
      <c r="W67" s="449" t="str">
        <f t="shared" ca="1" si="29"/>
        <v>C</v>
      </c>
      <c r="X67" s="450"/>
      <c r="Y67" s="450" t="str">
        <f t="shared" si="38"/>
        <v>PF</v>
      </c>
      <c r="Z67" s="447">
        <f t="shared" ca="1" si="4"/>
        <v>0.45049381198999999</v>
      </c>
      <c r="AA67" s="447">
        <f t="shared" ca="1" si="4"/>
        <v>1.8770575499569999</v>
      </c>
      <c r="AB67" s="451">
        <f t="shared" ca="1" si="39"/>
        <v>0.25482478253985452</v>
      </c>
      <c r="AC67" s="451">
        <f t="shared" ca="1" si="40"/>
        <v>6.0520885853145456</v>
      </c>
      <c r="AD67" s="452">
        <f t="shared" ca="1" si="5"/>
        <v>0.47207594639323985</v>
      </c>
      <c r="AE67" s="452">
        <f t="shared" ca="1" si="6"/>
        <v>3.6880933311971864</v>
      </c>
      <c r="AF67" s="452">
        <f t="shared" ca="1" si="30"/>
        <v>0.4720759463932398</v>
      </c>
      <c r="AG67" s="452">
        <f t="shared" ca="1" si="31"/>
        <v>3.688093331197186</v>
      </c>
      <c r="AH67" s="445">
        <f t="shared" ca="1" si="7"/>
        <v>0.61074825564625401</v>
      </c>
      <c r="AI67" s="448">
        <f ca="1">ROUND(IF(AH67&gt;AI32,AI30,IF(AH67&lt;AI31,AI29,AH67/AI31*AI29)),3)</f>
        <v>0.34100000000000003</v>
      </c>
      <c r="AJ67" s="448">
        <f ca="1">ROUND(IF(AH67&gt;AJ32,AJ30,IF(AH67&lt;AJ31,AJ29,AH67/AJ31*AJ29)),3)</f>
        <v>2.6629999999999998</v>
      </c>
      <c r="AK67" s="449" t="str">
        <f t="shared" ca="1" si="32"/>
        <v>C</v>
      </c>
      <c r="AM67" s="450" t="str">
        <f t="shared" si="41"/>
        <v>PF</v>
      </c>
      <c r="AN67" s="447">
        <f t="shared" ca="1" si="8"/>
        <v>0.45049381198999999</v>
      </c>
      <c r="AO67" s="447">
        <f t="shared" ca="1" si="8"/>
        <v>1.8770575499569999</v>
      </c>
      <c r="AP67" s="451">
        <f t="shared" ca="1" si="42"/>
        <v>0.25482478253985452</v>
      </c>
      <c r="AQ67" s="451">
        <f t="shared" ca="1" si="43"/>
        <v>6.0520885853145456</v>
      </c>
      <c r="AR67" s="452">
        <f t="shared" ca="1" si="9"/>
        <v>0.47207594639323985</v>
      </c>
      <c r="AS67" s="452">
        <f t="shared" ca="1" si="10"/>
        <v>3.6880933311971864</v>
      </c>
      <c r="AT67" s="452">
        <f t="shared" ca="1" si="33"/>
        <v>0.4720759463932398</v>
      </c>
      <c r="AU67" s="452">
        <f t="shared" ca="1" si="34"/>
        <v>3.688093331197186</v>
      </c>
      <c r="AV67" s="445">
        <f t="shared" ca="1" si="11"/>
        <v>0.61074825564625401</v>
      </c>
      <c r="AW67" s="448">
        <f ca="1">ROUND(IF(AV67&gt;AW32,AW30,IF(AV67&lt;AW31,AW29,AV67/AW31*AW29)),3)</f>
        <v>0.35099999999999998</v>
      </c>
      <c r="AX67" s="448">
        <f ca="1">ROUND(IF(AV67&gt;AX32,AX30,IF(AV67&lt;AX31,AX29,AV67/AX31*AX29)),3)</f>
        <v>2.7429999999999999</v>
      </c>
      <c r="AY67" s="449" t="str">
        <f t="shared" ca="1" si="35"/>
        <v>C</v>
      </c>
      <c r="BA67" s="450" t="str">
        <f t="shared" si="44"/>
        <v>PF</v>
      </c>
      <c r="BB67" s="447">
        <f t="shared" ca="1" si="12"/>
        <v>0.45049381198999999</v>
      </c>
      <c r="BC67" s="447">
        <f t="shared" ca="1" si="12"/>
        <v>1.8770575499569999</v>
      </c>
      <c r="BD67" s="451">
        <f t="shared" ca="1" si="45"/>
        <v>0.25482478253985452</v>
      </c>
      <c r="BE67" s="451">
        <f t="shared" ca="1" si="46"/>
        <v>6.0520885853145456</v>
      </c>
      <c r="BF67" s="452">
        <f t="shared" ca="1" si="13"/>
        <v>0.47207594639323985</v>
      </c>
      <c r="BG67" s="452">
        <f t="shared" ca="1" si="14"/>
        <v>3.6880933311971864</v>
      </c>
      <c r="BH67" s="452">
        <f t="shared" ca="1" si="15"/>
        <v>0.4720759463932398</v>
      </c>
      <c r="BI67" s="452">
        <f t="shared" ca="1" si="16"/>
        <v>3.688093331197186</v>
      </c>
      <c r="BJ67" s="445">
        <f t="shared" ca="1" si="17"/>
        <v>0.61074825564625401</v>
      </c>
      <c r="BK67" s="448">
        <f ca="1">ROUND(IF(BJ67&gt;BK32,BK30,IF(BJ67&lt;BK31,BK29,BJ67/BK31*BK29)),3)</f>
        <v>0.36199999999999999</v>
      </c>
      <c r="BL67" s="448">
        <f ca="1">ROUND(IF(BJ67&gt;BL32,BL30,IF(BJ67&lt;BL31,BL29,BJ67/BL31*BL29)),3)</f>
        <v>2.8250000000000002</v>
      </c>
      <c r="BM67" s="449" t="str">
        <f t="shared" ca="1" si="36"/>
        <v>C</v>
      </c>
      <c r="BO67" s="450" t="str">
        <f t="shared" si="47"/>
        <v>PF</v>
      </c>
      <c r="BP67" s="399">
        <f t="shared" si="37"/>
        <v>1.1000000000000001</v>
      </c>
      <c r="BQ67" s="453">
        <f t="shared" ca="1" si="18"/>
        <v>0.33100000000000002</v>
      </c>
      <c r="BR67" s="453">
        <f t="shared" ca="1" si="19"/>
        <v>2.585</v>
      </c>
      <c r="BS67" s="453">
        <f t="shared" ca="1" si="20"/>
        <v>0.34100000000000003</v>
      </c>
      <c r="BT67" s="453">
        <f t="shared" ca="1" si="21"/>
        <v>2.6629999999999998</v>
      </c>
      <c r="BU67" s="453">
        <f t="shared" ca="1" si="22"/>
        <v>0.35099999999999998</v>
      </c>
      <c r="BV67" s="453">
        <f t="shared" ca="1" si="23"/>
        <v>2.7429999999999999</v>
      </c>
      <c r="BW67" s="453">
        <f t="shared" ca="1" si="48"/>
        <v>0.36199999999999999</v>
      </c>
      <c r="BX67" s="453">
        <f t="shared" ca="1" si="48"/>
        <v>2.8250000000000002</v>
      </c>
      <c r="CA67" s="450" t="str">
        <f t="shared" si="49"/>
        <v>PF</v>
      </c>
      <c r="CB67" s="454"/>
      <c r="CC67" s="454"/>
      <c r="CD67" s="454"/>
      <c r="CE67" s="454"/>
    </row>
    <row r="68" spans="1:83" x14ac:dyDescent="0.2">
      <c r="B68" s="399">
        <v>28</v>
      </c>
      <c r="C68" s="399" t="s">
        <v>127</v>
      </c>
      <c r="D68" s="399" t="s">
        <v>128</v>
      </c>
      <c r="E68" s="399">
        <v>1.1000000000000001</v>
      </c>
      <c r="F68" s="399" t="s">
        <v>33</v>
      </c>
      <c r="H68" s="399">
        <v>0.32100000000000001</v>
      </c>
      <c r="I68" s="399">
        <v>2.5070000000000001</v>
      </c>
      <c r="J68" s="445">
        <f t="shared" ca="1" si="24"/>
        <v>0.4152632</v>
      </c>
      <c r="K68" s="446"/>
      <c r="L68" s="447">
        <f t="shared" ca="1" si="0"/>
        <v>0.41122526716399999</v>
      </c>
      <c r="M68" s="447">
        <f t="shared" ca="1" si="0"/>
        <v>1.6860235953710001</v>
      </c>
      <c r="N68" s="445">
        <f t="shared" ca="1" si="25"/>
        <v>0.23377533369692724</v>
      </c>
      <c r="O68" s="445">
        <f t="shared" ca="1" si="26"/>
        <v>5.4082353317872736</v>
      </c>
      <c r="P68" s="455">
        <f t="shared" ca="1" si="1"/>
        <v>0.42538152145560137</v>
      </c>
      <c r="Q68" s="455">
        <f t="shared" ca="1" si="2"/>
        <v>3.3232931363718858</v>
      </c>
      <c r="R68" s="445">
        <f t="shared" ca="1" si="27"/>
        <v>0.42538152145560137</v>
      </c>
      <c r="S68" s="445">
        <f t="shared" ca="1" si="28"/>
        <v>3.3232931363718858</v>
      </c>
      <c r="T68" s="445">
        <f t="shared" ca="1" si="3"/>
        <v>0.5503373433831843</v>
      </c>
      <c r="U68" s="448">
        <f ca="1">ROUND(IF(T68&gt;U32,U30,IF(T68&lt;U31,U29,T68/U31*U29)),3)</f>
        <v>0.33100000000000002</v>
      </c>
      <c r="V68" s="448">
        <f ca="1">ROUND(IF(T68&gt;V32,V30,IF(T68&lt;V31,V29,T68/V31*V29)),3)</f>
        <v>2.585</v>
      </c>
      <c r="W68" s="449" t="str">
        <f t="shared" ca="1" si="29"/>
        <v>C</v>
      </c>
      <c r="X68" s="450"/>
      <c r="Y68" s="450" t="str">
        <f t="shared" si="38"/>
        <v>PT</v>
      </c>
      <c r="Z68" s="447">
        <f t="shared" ca="1" si="4"/>
        <v>0.41122526716399999</v>
      </c>
      <c r="AA68" s="447">
        <f t="shared" ca="1" si="4"/>
        <v>1.6860235953710001</v>
      </c>
      <c r="AB68" s="451">
        <f t="shared" ca="1" si="39"/>
        <v>0.23377533369692724</v>
      </c>
      <c r="AC68" s="451">
        <f t="shared" ca="1" si="40"/>
        <v>5.4082353317872736</v>
      </c>
      <c r="AD68" s="452">
        <f t="shared" ca="1" si="5"/>
        <v>0.42538152145560137</v>
      </c>
      <c r="AE68" s="452">
        <f t="shared" ca="1" si="6"/>
        <v>3.3232931363718858</v>
      </c>
      <c r="AF68" s="452">
        <f t="shared" ca="1" si="30"/>
        <v>0.42538152145560137</v>
      </c>
      <c r="AG68" s="452">
        <f t="shared" ca="1" si="31"/>
        <v>3.3232931363718858</v>
      </c>
      <c r="AH68" s="445">
        <f t="shared" ca="1" si="7"/>
        <v>0.5503373433831843</v>
      </c>
      <c r="AI68" s="448">
        <f ca="1">ROUND(IF(AH68&gt;AI32,AI30,IF(AH68&lt;AI31,AI29,AH68/AI31*AI29)),3)</f>
        <v>0.34100000000000003</v>
      </c>
      <c r="AJ68" s="448">
        <f ca="1">ROUND(IF(AH68&gt;AJ32,AJ30,IF(AH68&lt;AJ31,AJ29,AH68/AJ31*AJ29)),3)</f>
        <v>2.6629999999999998</v>
      </c>
      <c r="AK68" s="449" t="str">
        <f t="shared" ca="1" si="32"/>
        <v>C</v>
      </c>
      <c r="AM68" s="450" t="str">
        <f t="shared" si="41"/>
        <v>PT</v>
      </c>
      <c r="AN68" s="447">
        <f t="shared" ca="1" si="8"/>
        <v>0.41122526716399999</v>
      </c>
      <c r="AO68" s="447">
        <f t="shared" ca="1" si="8"/>
        <v>1.6860235953710001</v>
      </c>
      <c r="AP68" s="451">
        <f t="shared" ca="1" si="42"/>
        <v>0.23377533369692724</v>
      </c>
      <c r="AQ68" s="451">
        <f t="shared" ca="1" si="43"/>
        <v>5.4082353317872736</v>
      </c>
      <c r="AR68" s="452">
        <f t="shared" ca="1" si="9"/>
        <v>0.42538152145560137</v>
      </c>
      <c r="AS68" s="452">
        <f t="shared" ca="1" si="10"/>
        <v>3.3232931363718858</v>
      </c>
      <c r="AT68" s="452">
        <f t="shared" ca="1" si="33"/>
        <v>0.42538152145560137</v>
      </c>
      <c r="AU68" s="452">
        <f t="shared" ca="1" si="34"/>
        <v>3.3232931363718858</v>
      </c>
      <c r="AV68" s="445">
        <f t="shared" ca="1" si="11"/>
        <v>0.5503373433831843</v>
      </c>
      <c r="AW68" s="448">
        <f ca="1">ROUND(IF(AV68&gt;AW32,AW30,IF(AV68&lt;AW31,AW29,AV68/AW31*AW29)),3)</f>
        <v>0.35099999999999998</v>
      </c>
      <c r="AX68" s="448">
        <f ca="1">ROUND(IF(AV68&gt;AX32,AX30,IF(AV68&lt;AX31,AX29,AV68/AX31*AX29)),3)</f>
        <v>2.7429999999999999</v>
      </c>
      <c r="AY68" s="449" t="str">
        <f t="shared" ca="1" si="35"/>
        <v>C</v>
      </c>
      <c r="BA68" s="450" t="str">
        <f t="shared" si="44"/>
        <v>PT</v>
      </c>
      <c r="BB68" s="447">
        <f t="shared" ca="1" si="12"/>
        <v>0.41122526716399999</v>
      </c>
      <c r="BC68" s="447">
        <f t="shared" ca="1" si="12"/>
        <v>1.6860235953710001</v>
      </c>
      <c r="BD68" s="451">
        <f t="shared" ca="1" si="45"/>
        <v>0.23377533369692724</v>
      </c>
      <c r="BE68" s="451">
        <f t="shared" ca="1" si="46"/>
        <v>5.4082353317872736</v>
      </c>
      <c r="BF68" s="452">
        <f t="shared" ca="1" si="13"/>
        <v>0.42538152145560137</v>
      </c>
      <c r="BG68" s="452">
        <f t="shared" ca="1" si="14"/>
        <v>3.3232931363718858</v>
      </c>
      <c r="BH68" s="452">
        <f t="shared" ca="1" si="15"/>
        <v>0.42538152145560137</v>
      </c>
      <c r="BI68" s="452">
        <f t="shared" ca="1" si="16"/>
        <v>3.3232931363718858</v>
      </c>
      <c r="BJ68" s="445">
        <f t="shared" ca="1" si="17"/>
        <v>0.5503373433831843</v>
      </c>
      <c r="BK68" s="448">
        <f ca="1">ROUND(IF(BJ68&gt;BK32,BK30,IF(BJ68&lt;BK31,BK29,BJ68/BK31*BK29)),3)</f>
        <v>0.36199999999999999</v>
      </c>
      <c r="BL68" s="448">
        <f ca="1">ROUND(IF(BJ68&gt;BL32,BL30,IF(BJ68&lt;BL31,BL29,BJ68/BL31*BL29)),3)</f>
        <v>2.8250000000000002</v>
      </c>
      <c r="BM68" s="449" t="str">
        <f t="shared" ca="1" si="36"/>
        <v>C</v>
      </c>
      <c r="BO68" s="450" t="str">
        <f t="shared" si="47"/>
        <v>PT</v>
      </c>
      <c r="BP68" s="399">
        <f t="shared" si="37"/>
        <v>1.1000000000000001</v>
      </c>
      <c r="BQ68" s="453">
        <f t="shared" ca="1" si="18"/>
        <v>0.33100000000000002</v>
      </c>
      <c r="BR68" s="453">
        <f t="shared" ca="1" si="19"/>
        <v>2.585</v>
      </c>
      <c r="BS68" s="453">
        <f t="shared" ca="1" si="20"/>
        <v>0.34100000000000003</v>
      </c>
      <c r="BT68" s="453">
        <f t="shared" ca="1" si="21"/>
        <v>2.6629999999999998</v>
      </c>
      <c r="BU68" s="453">
        <f t="shared" ca="1" si="22"/>
        <v>0.35099999999999998</v>
      </c>
      <c r="BV68" s="453">
        <f t="shared" ca="1" si="23"/>
        <v>2.7429999999999999</v>
      </c>
      <c r="BW68" s="453">
        <f t="shared" ca="1" si="48"/>
        <v>0.36199999999999999</v>
      </c>
      <c r="BX68" s="453">
        <f t="shared" ca="1" si="48"/>
        <v>2.8250000000000002</v>
      </c>
      <c r="CA68" s="450" t="str">
        <f t="shared" si="49"/>
        <v>PT</v>
      </c>
      <c r="CB68" s="454"/>
      <c r="CC68" s="454"/>
      <c r="CD68" s="454"/>
      <c r="CE68" s="454"/>
    </row>
    <row r="69" spans="1:83" x14ac:dyDescent="0.2">
      <c r="B69" s="399">
        <v>29</v>
      </c>
      <c r="C69" s="399" t="s">
        <v>129</v>
      </c>
      <c r="D69" s="399" t="s">
        <v>130</v>
      </c>
      <c r="E69" s="399">
        <v>1.1000000000000001</v>
      </c>
      <c r="F69" s="399" t="s">
        <v>33</v>
      </c>
      <c r="H69" s="399">
        <v>0.32100000000000001</v>
      </c>
      <c r="I69" s="399">
        <v>2.5070000000000001</v>
      </c>
      <c r="J69" s="445">
        <f t="shared" ca="1" si="24"/>
        <v>0.4152632</v>
      </c>
      <c r="K69" s="446"/>
      <c r="L69" s="447">
        <f t="shared" ca="1" si="0"/>
        <v>0.49329634171279996</v>
      </c>
      <c r="M69" s="447">
        <f t="shared" ca="1" si="0"/>
        <v>1.9731853668519999</v>
      </c>
      <c r="N69" s="445">
        <f t="shared" ca="1" si="25"/>
        <v>0.28252426843547873</v>
      </c>
      <c r="O69" s="445">
        <f t="shared" ca="1" si="26"/>
        <v>6.2783170763481211</v>
      </c>
      <c r="P69" s="455">
        <f t="shared" ca="1" si="1"/>
        <v>0.5003010722703024</v>
      </c>
      <c r="Q69" s="455">
        <f t="shared" ca="1" si="2"/>
        <v>3.9086021271117373</v>
      </c>
      <c r="R69" s="445">
        <f t="shared" ca="1" si="27"/>
        <v>0.5003010722703024</v>
      </c>
      <c r="S69" s="445">
        <f t="shared" ca="1" si="28"/>
        <v>3.9086021271117373</v>
      </c>
      <c r="T69" s="445">
        <f t="shared" ca="1" si="3"/>
        <v>0.64726451224970372</v>
      </c>
      <c r="U69" s="448">
        <f ca="1">ROUND(IF(T69&gt;U32,U30,IF(T69&lt;U31,U29,T69/U31*U29)),3)</f>
        <v>0.33100000000000002</v>
      </c>
      <c r="V69" s="448">
        <f ca="1">ROUND(IF(T69&gt;V32,V30,IF(T69&lt;V31,V29,T69/V31*V29)),3)</f>
        <v>2.585</v>
      </c>
      <c r="W69" s="449" t="str">
        <f t="shared" ca="1" si="29"/>
        <v>C</v>
      </c>
      <c r="X69" s="450"/>
      <c r="Y69" s="450" t="str">
        <f t="shared" si="38"/>
        <v>SE</v>
      </c>
      <c r="Z69" s="447">
        <f t="shared" ca="1" si="4"/>
        <v>0.49329634171279996</v>
      </c>
      <c r="AA69" s="447">
        <f t="shared" ca="1" si="4"/>
        <v>1.9731853668519999</v>
      </c>
      <c r="AB69" s="451">
        <f t="shared" ca="1" si="39"/>
        <v>0.28252426843547873</v>
      </c>
      <c r="AC69" s="451">
        <f t="shared" ca="1" si="40"/>
        <v>6.2783170763481211</v>
      </c>
      <c r="AD69" s="452">
        <f t="shared" ca="1" si="5"/>
        <v>0.5003010722703024</v>
      </c>
      <c r="AE69" s="452">
        <f t="shared" ca="1" si="6"/>
        <v>3.9086021271117373</v>
      </c>
      <c r="AF69" s="452">
        <f t="shared" ca="1" si="30"/>
        <v>0.5003010722703024</v>
      </c>
      <c r="AG69" s="452">
        <f t="shared" ca="1" si="31"/>
        <v>3.9086021271117373</v>
      </c>
      <c r="AH69" s="445">
        <f t="shared" ca="1" si="7"/>
        <v>0.64726451224970372</v>
      </c>
      <c r="AI69" s="448">
        <f ca="1">ROUND(IF(AH69&gt;AI32,AI30,IF(AH69&lt;AI31,AI29,AH69/AI31*AI29)),3)</f>
        <v>0.34100000000000003</v>
      </c>
      <c r="AJ69" s="448">
        <f ca="1">ROUND(IF(AH69&gt;AJ32,AJ30,IF(AH69&lt;AJ31,AJ29,AH69/AJ31*AJ29)),3)</f>
        <v>2.6629999999999998</v>
      </c>
      <c r="AK69" s="449" t="str">
        <f t="shared" ca="1" si="32"/>
        <v>C</v>
      </c>
      <c r="AM69" s="450" t="str">
        <f t="shared" si="41"/>
        <v>SE</v>
      </c>
      <c r="AN69" s="447">
        <f t="shared" ca="1" si="8"/>
        <v>0.49329634171279996</v>
      </c>
      <c r="AO69" s="447">
        <f t="shared" ca="1" si="8"/>
        <v>1.9731853668519999</v>
      </c>
      <c r="AP69" s="451">
        <f t="shared" ca="1" si="42"/>
        <v>0.28252426843547873</v>
      </c>
      <c r="AQ69" s="451">
        <f t="shared" ca="1" si="43"/>
        <v>6.2783170763481211</v>
      </c>
      <c r="AR69" s="452">
        <f t="shared" ca="1" si="9"/>
        <v>0.5003010722703024</v>
      </c>
      <c r="AS69" s="452">
        <f t="shared" ca="1" si="10"/>
        <v>3.9086021271117373</v>
      </c>
      <c r="AT69" s="452">
        <f t="shared" ca="1" si="33"/>
        <v>0.5003010722703024</v>
      </c>
      <c r="AU69" s="452">
        <f t="shared" ca="1" si="34"/>
        <v>3.9086021271117373</v>
      </c>
      <c r="AV69" s="445">
        <f t="shared" ca="1" si="11"/>
        <v>0.64726451224970372</v>
      </c>
      <c r="AW69" s="448">
        <f ca="1">ROUND(IF(AV69&gt;AW32,AW30,IF(AV69&lt;AW31,AW29,AV69/AW31*AW29)),3)</f>
        <v>0.35099999999999998</v>
      </c>
      <c r="AX69" s="448">
        <f ca="1">ROUND(IF(AV69&gt;AX32,AX30,IF(AV69&lt;AX31,AX29,AV69/AX31*AX29)),3)</f>
        <v>2.7429999999999999</v>
      </c>
      <c r="AY69" s="449" t="str">
        <f t="shared" ca="1" si="35"/>
        <v>C</v>
      </c>
      <c r="BA69" s="450" t="str">
        <f t="shared" si="44"/>
        <v>SE</v>
      </c>
      <c r="BB69" s="447">
        <f t="shared" ca="1" si="12"/>
        <v>0.49329634171279996</v>
      </c>
      <c r="BC69" s="447">
        <f t="shared" ca="1" si="12"/>
        <v>1.9731853668519999</v>
      </c>
      <c r="BD69" s="451">
        <f t="shared" ca="1" si="45"/>
        <v>0.28252426843547873</v>
      </c>
      <c r="BE69" s="451">
        <f t="shared" ca="1" si="46"/>
        <v>6.2783170763481211</v>
      </c>
      <c r="BF69" s="452">
        <f t="shared" ca="1" si="13"/>
        <v>0.5003010722703024</v>
      </c>
      <c r="BG69" s="452">
        <f t="shared" ca="1" si="14"/>
        <v>3.9086021271117373</v>
      </c>
      <c r="BH69" s="452">
        <f t="shared" ca="1" si="15"/>
        <v>0.5003010722703024</v>
      </c>
      <c r="BI69" s="452">
        <f t="shared" ca="1" si="16"/>
        <v>3.9086021271117373</v>
      </c>
      <c r="BJ69" s="445">
        <f t="shared" ca="1" si="17"/>
        <v>0.64726451224970372</v>
      </c>
      <c r="BK69" s="448">
        <f ca="1">ROUND(IF(BJ69&gt;BK32,BK30,IF(BJ69&lt;BK31,BK29,BJ69/BK31*BK29)),3)</f>
        <v>0.36199999999999999</v>
      </c>
      <c r="BL69" s="448">
        <f ca="1">ROUND(IF(BJ69&gt;BL32,BL30,IF(BJ69&lt;BL31,BL29,BJ69/BL31*BL29)),3)</f>
        <v>2.8250000000000002</v>
      </c>
      <c r="BM69" s="449" t="str">
        <f t="shared" ca="1" si="36"/>
        <v>C</v>
      </c>
      <c r="BO69" s="450" t="str">
        <f t="shared" si="47"/>
        <v>SE</v>
      </c>
      <c r="BP69" s="399">
        <f t="shared" si="37"/>
        <v>1.1000000000000001</v>
      </c>
      <c r="BQ69" s="453">
        <f t="shared" ca="1" si="18"/>
        <v>0.33100000000000002</v>
      </c>
      <c r="BR69" s="453">
        <f t="shared" ca="1" si="19"/>
        <v>2.585</v>
      </c>
      <c r="BS69" s="453">
        <f t="shared" ca="1" si="20"/>
        <v>0.34100000000000003</v>
      </c>
      <c r="BT69" s="453">
        <f t="shared" ca="1" si="21"/>
        <v>2.6629999999999998</v>
      </c>
      <c r="BU69" s="453">
        <f t="shared" ca="1" si="22"/>
        <v>0.35099999999999998</v>
      </c>
      <c r="BV69" s="453">
        <f t="shared" ca="1" si="23"/>
        <v>2.7429999999999999</v>
      </c>
      <c r="BW69" s="453">
        <f t="shared" ca="1" si="48"/>
        <v>0.36199999999999999</v>
      </c>
      <c r="BX69" s="453">
        <f t="shared" ca="1" si="48"/>
        <v>2.8250000000000002</v>
      </c>
      <c r="CA69" s="450" t="str">
        <f t="shared" si="49"/>
        <v>SE</v>
      </c>
      <c r="CB69" s="454"/>
      <c r="CC69" s="454"/>
      <c r="CD69" s="454"/>
      <c r="CE69" s="454"/>
    </row>
    <row r="70" spans="1:83" x14ac:dyDescent="0.2">
      <c r="B70" s="399">
        <v>30</v>
      </c>
      <c r="C70" s="399" t="s">
        <v>408</v>
      </c>
      <c r="D70" s="399" t="s">
        <v>466</v>
      </c>
      <c r="E70" s="399">
        <v>1.1000000000000001</v>
      </c>
      <c r="F70" s="399" t="s">
        <v>33</v>
      </c>
      <c r="H70" s="399">
        <v>0.32100000000000001</v>
      </c>
      <c r="I70" s="399">
        <v>2.5070000000000001</v>
      </c>
      <c r="J70" s="445">
        <f t="shared" ca="1" si="24"/>
        <v>0.4152632</v>
      </c>
      <c r="K70" s="446"/>
      <c r="L70" s="447">
        <f t="shared" ca="1" si="0"/>
        <v>0.57571537402899997</v>
      </c>
      <c r="M70" s="447">
        <f t="shared" ca="1" si="0"/>
        <v>2.1383713892510001</v>
      </c>
      <c r="N70" s="445">
        <f t="shared" ca="1" si="25"/>
        <v>0.33670626420482119</v>
      </c>
      <c r="O70" s="445">
        <f t="shared" ca="1" si="26"/>
        <v>6.6294497615478791</v>
      </c>
      <c r="P70" s="455">
        <f t="shared" ca="1" si="1"/>
        <v>0.55062276149730394</v>
      </c>
      <c r="Q70" s="455">
        <f t="shared" ca="1" si="2"/>
        <v>4.301740324197687</v>
      </c>
      <c r="R70" s="445">
        <f t="shared" ca="1" si="27"/>
        <v>0.55062276149730394</v>
      </c>
      <c r="S70" s="445">
        <f t="shared" ca="1" si="28"/>
        <v>4.301740324197687</v>
      </c>
      <c r="T70" s="445">
        <f t="shared" ca="1" si="3"/>
        <v>0.71236819768713699</v>
      </c>
      <c r="U70" s="448">
        <f ca="1">ROUND(IF(T70&gt;U32,U30,IF(T70&lt;U31,U29,T70/U31*U29)),3)</f>
        <v>0.33100000000000002</v>
      </c>
      <c r="V70" s="448">
        <f ca="1">ROUND(IF(T70&gt;V32,V30,IF(T70&lt;V31,V29,T70/V31*V29)),3)</f>
        <v>2.585</v>
      </c>
      <c r="W70" s="449" t="str">
        <f t="shared" ca="1" si="29"/>
        <v>C</v>
      </c>
      <c r="X70" s="450"/>
      <c r="Y70" s="450" t="str">
        <f t="shared" si="38"/>
        <v>SM</v>
      </c>
      <c r="Z70" s="447">
        <f t="shared" ca="1" si="4"/>
        <v>0.57571537402899997</v>
      </c>
      <c r="AA70" s="447">
        <f t="shared" ca="1" si="4"/>
        <v>2.1383713892510001</v>
      </c>
      <c r="AB70" s="451">
        <f t="shared" ca="1" si="39"/>
        <v>0.33670626420482119</v>
      </c>
      <c r="AC70" s="451">
        <f t="shared" ca="1" si="40"/>
        <v>6.6294497615478791</v>
      </c>
      <c r="AD70" s="452">
        <f t="shared" ca="1" si="5"/>
        <v>0.55062276149730394</v>
      </c>
      <c r="AE70" s="452">
        <f t="shared" ca="1" si="6"/>
        <v>4.301740324197687</v>
      </c>
      <c r="AF70" s="452">
        <f t="shared" ca="1" si="30"/>
        <v>0.55062276149730394</v>
      </c>
      <c r="AG70" s="452">
        <f t="shared" ca="1" si="31"/>
        <v>4.301740324197687</v>
      </c>
      <c r="AH70" s="445">
        <f t="shared" ca="1" si="7"/>
        <v>0.71236819768713699</v>
      </c>
      <c r="AI70" s="448">
        <f ca="1">ROUND(IF(AH70&gt;AI32,AI30,IF(AH70&lt;AI31,AI29,AH70/AI31*AI29)),3)</f>
        <v>0.34100000000000003</v>
      </c>
      <c r="AJ70" s="448">
        <f ca="1">ROUND(IF(AH70&gt;AJ32,AJ30,IF(AH70&lt;AJ31,AJ29,AH70/AJ31*AJ29)),3)</f>
        <v>2.6629999999999998</v>
      </c>
      <c r="AK70" s="449" t="str">
        <f t="shared" ca="1" si="32"/>
        <v>C</v>
      </c>
      <c r="AM70" s="450" t="str">
        <f t="shared" si="41"/>
        <v>SM</v>
      </c>
      <c r="AN70" s="447">
        <f t="shared" ca="1" si="8"/>
        <v>0.57571537402899997</v>
      </c>
      <c r="AO70" s="447">
        <f t="shared" ca="1" si="8"/>
        <v>2.1383713892510001</v>
      </c>
      <c r="AP70" s="451">
        <f t="shared" ca="1" si="42"/>
        <v>0.33670626420482119</v>
      </c>
      <c r="AQ70" s="451">
        <f t="shared" ca="1" si="43"/>
        <v>6.6294497615478791</v>
      </c>
      <c r="AR70" s="452">
        <f t="shared" ca="1" si="9"/>
        <v>0.55062276149730394</v>
      </c>
      <c r="AS70" s="452">
        <f t="shared" ca="1" si="10"/>
        <v>4.301740324197687</v>
      </c>
      <c r="AT70" s="452">
        <f t="shared" ca="1" si="33"/>
        <v>0.55062276149730394</v>
      </c>
      <c r="AU70" s="452">
        <f t="shared" ca="1" si="34"/>
        <v>4.301740324197687</v>
      </c>
      <c r="AV70" s="445">
        <f t="shared" ca="1" si="11"/>
        <v>0.71236819768713699</v>
      </c>
      <c r="AW70" s="448">
        <f ca="1">ROUND(IF(AV70&gt;AW32,AW30,IF(AV70&lt;AW31,AW29,AV70/AW31*AW29)),3)</f>
        <v>0.35099999999999998</v>
      </c>
      <c r="AX70" s="448">
        <f ca="1">ROUND(IF(AV70&gt;AX32,AX30,IF(AV70&lt;AX31,AX29,AV70/AX31*AX29)),3)</f>
        <v>2.7429999999999999</v>
      </c>
      <c r="AY70" s="449" t="str">
        <f t="shared" ca="1" si="35"/>
        <v>C</v>
      </c>
      <c r="BA70" s="450" t="str">
        <f t="shared" si="44"/>
        <v>SM</v>
      </c>
      <c r="BB70" s="447">
        <f t="shared" ca="1" si="12"/>
        <v>0.57571537402899997</v>
      </c>
      <c r="BC70" s="447">
        <f t="shared" ca="1" si="12"/>
        <v>2.1383713892510001</v>
      </c>
      <c r="BD70" s="451">
        <f t="shared" ca="1" si="45"/>
        <v>0.33670626420482119</v>
      </c>
      <c r="BE70" s="451">
        <f t="shared" ca="1" si="46"/>
        <v>6.6294497615478791</v>
      </c>
      <c r="BF70" s="452">
        <f t="shared" ca="1" si="13"/>
        <v>0.55062276149730394</v>
      </c>
      <c r="BG70" s="452">
        <f t="shared" ca="1" si="14"/>
        <v>4.301740324197687</v>
      </c>
      <c r="BH70" s="452">
        <f t="shared" ca="1" si="15"/>
        <v>0.55062276149730394</v>
      </c>
      <c r="BI70" s="452">
        <f t="shared" ca="1" si="16"/>
        <v>4.301740324197687</v>
      </c>
      <c r="BJ70" s="445">
        <f t="shared" ca="1" si="17"/>
        <v>0.71236819768713699</v>
      </c>
      <c r="BK70" s="448">
        <f ca="1">ROUND(IF(BJ70&gt;BK32,BK30,IF(BJ70&lt;BK31,BK29,BJ70/BK31*BK29)),3)</f>
        <v>0.36199999999999999</v>
      </c>
      <c r="BL70" s="448">
        <f ca="1">ROUND(IF(BJ70&gt;BL32,BL30,IF(BJ70&lt;BL31,BL29,BJ70/BL31*BL29)),3)</f>
        <v>2.8250000000000002</v>
      </c>
      <c r="BM70" s="449" t="str">
        <f t="shared" ca="1" si="36"/>
        <v>C</v>
      </c>
      <c r="BO70" s="450" t="str">
        <f t="shared" si="47"/>
        <v>SM</v>
      </c>
      <c r="BP70" s="399">
        <f t="shared" si="37"/>
        <v>1.1000000000000001</v>
      </c>
      <c r="BQ70" s="453">
        <f t="shared" ca="1" si="18"/>
        <v>0.33100000000000002</v>
      </c>
      <c r="BR70" s="453">
        <f t="shared" ca="1" si="19"/>
        <v>2.585</v>
      </c>
      <c r="BS70" s="453">
        <f t="shared" ca="1" si="20"/>
        <v>0.34100000000000003</v>
      </c>
      <c r="BT70" s="453">
        <f t="shared" ca="1" si="21"/>
        <v>2.6629999999999998</v>
      </c>
      <c r="BU70" s="453">
        <f t="shared" ca="1" si="22"/>
        <v>0.35099999999999998</v>
      </c>
      <c r="BV70" s="453">
        <f t="shared" ca="1" si="23"/>
        <v>2.7429999999999999</v>
      </c>
      <c r="BW70" s="453">
        <f t="shared" ca="1" si="48"/>
        <v>0.36199999999999999</v>
      </c>
      <c r="BX70" s="453">
        <f t="shared" ca="1" si="48"/>
        <v>2.8250000000000002</v>
      </c>
      <c r="CA70" s="450" t="str">
        <f t="shared" si="49"/>
        <v>SM</v>
      </c>
      <c r="CB70" s="454"/>
      <c r="CC70" s="454"/>
      <c r="CD70" s="454"/>
      <c r="CE70" s="454"/>
    </row>
    <row r="71" spans="1:83" x14ac:dyDescent="0.2">
      <c r="B71" s="399">
        <v>31</v>
      </c>
      <c r="C71" s="399" t="s">
        <v>131</v>
      </c>
      <c r="D71" s="399" t="s">
        <v>132</v>
      </c>
      <c r="E71" s="399">
        <v>1.1000000000000001</v>
      </c>
      <c r="F71" s="399" t="s">
        <v>33</v>
      </c>
      <c r="H71" s="399">
        <v>0.32100000000000001</v>
      </c>
      <c r="I71" s="399">
        <v>2.5070000000000001</v>
      </c>
      <c r="J71" s="445">
        <f t="shared" ca="1" si="24"/>
        <v>0.4152632</v>
      </c>
      <c r="K71" s="446"/>
      <c r="L71" s="447">
        <f t="shared" ca="1" si="0"/>
        <v>0.35089813212400001</v>
      </c>
      <c r="M71" s="447">
        <f t="shared" ca="1" si="0"/>
        <v>1.489526764934</v>
      </c>
      <c r="N71" s="445">
        <f t="shared" ca="1" si="25"/>
        <v>0.19732323533728485</v>
      </c>
      <c r="O71" s="445">
        <f t="shared" ca="1" si="26"/>
        <v>4.8305457149515156</v>
      </c>
      <c r="P71" s="455">
        <f t="shared" ca="1" si="1"/>
        <v>0.37326079798676726</v>
      </c>
      <c r="Q71" s="455">
        <f t="shared" ca="1" si="2"/>
        <v>2.9160999842716193</v>
      </c>
      <c r="R71" s="445">
        <f t="shared" ca="1" si="27"/>
        <v>0.37326079798676726</v>
      </c>
      <c r="S71" s="445">
        <f t="shared" ca="1" si="28"/>
        <v>2.9160999842716193</v>
      </c>
      <c r="T71" s="445">
        <f t="shared" ca="1" si="3"/>
        <v>0.48290615739538012</v>
      </c>
      <c r="U71" s="448">
        <f ca="1">ROUND(IF(T71&gt;U32,U30,IF(T71&lt;U31,U29,T71/U31*U29)),3)</f>
        <v>0.33100000000000002</v>
      </c>
      <c r="V71" s="448">
        <f ca="1">ROUND(IF(T71&gt;V32,V30,IF(T71&lt;V31,V29,T71/V31*V29)),3)</f>
        <v>2.585</v>
      </c>
      <c r="W71" s="449" t="str">
        <f t="shared" ca="1" si="29"/>
        <v>C</v>
      </c>
      <c r="X71" s="450"/>
      <c r="Y71" s="450" t="str">
        <f t="shared" si="38"/>
        <v>US</v>
      </c>
      <c r="Z71" s="447">
        <f t="shared" ca="1" si="4"/>
        <v>0.35089813212400001</v>
      </c>
      <c r="AA71" s="447">
        <f t="shared" ca="1" si="4"/>
        <v>1.489526764934</v>
      </c>
      <c r="AB71" s="451">
        <f t="shared" ca="1" si="39"/>
        <v>0.19732323533728485</v>
      </c>
      <c r="AC71" s="451">
        <f t="shared" ca="1" si="40"/>
        <v>4.8305457149515156</v>
      </c>
      <c r="AD71" s="452">
        <f t="shared" ca="1" si="5"/>
        <v>0.37326079798676726</v>
      </c>
      <c r="AE71" s="452">
        <f t="shared" ca="1" si="6"/>
        <v>2.9160999842716193</v>
      </c>
      <c r="AF71" s="452">
        <f t="shared" ca="1" si="30"/>
        <v>0.37326079798676726</v>
      </c>
      <c r="AG71" s="452">
        <f t="shared" ca="1" si="31"/>
        <v>2.9160999842716193</v>
      </c>
      <c r="AH71" s="445">
        <f t="shared" ca="1" si="7"/>
        <v>0.48290615739538012</v>
      </c>
      <c r="AI71" s="448">
        <f ca="1">ROUND(IF(AH71&gt;AI32,AI30,IF(AH71&lt;AI31,AI29,AH71/AI31*AI29)),3)</f>
        <v>0.34100000000000003</v>
      </c>
      <c r="AJ71" s="448">
        <f ca="1">ROUND(IF(AH71&gt;AJ32,AJ30,IF(AH71&lt;AJ31,AJ29,AH71/AJ31*AJ29)),3)</f>
        <v>2.6629999999999998</v>
      </c>
      <c r="AK71" s="449" t="str">
        <f t="shared" ca="1" si="32"/>
        <v>C</v>
      </c>
      <c r="AM71" s="450" t="str">
        <f t="shared" si="41"/>
        <v>US</v>
      </c>
      <c r="AN71" s="447">
        <f t="shared" ca="1" si="8"/>
        <v>0.35089813212400001</v>
      </c>
      <c r="AO71" s="447">
        <f t="shared" ca="1" si="8"/>
        <v>1.489526764934</v>
      </c>
      <c r="AP71" s="451">
        <f t="shared" ca="1" si="42"/>
        <v>0.19732323533728485</v>
      </c>
      <c r="AQ71" s="451">
        <f t="shared" ca="1" si="43"/>
        <v>4.8305457149515156</v>
      </c>
      <c r="AR71" s="452">
        <f t="shared" ca="1" si="9"/>
        <v>0.37326079798676726</v>
      </c>
      <c r="AS71" s="452">
        <f t="shared" ca="1" si="10"/>
        <v>2.9160999842716193</v>
      </c>
      <c r="AT71" s="452">
        <f t="shared" ca="1" si="33"/>
        <v>0.37326079798676726</v>
      </c>
      <c r="AU71" s="452">
        <f t="shared" ca="1" si="34"/>
        <v>2.9160999842716193</v>
      </c>
      <c r="AV71" s="445">
        <f t="shared" ca="1" si="11"/>
        <v>0.48290615739538012</v>
      </c>
      <c r="AW71" s="448">
        <f ca="1">ROUND(IF(AV71&gt;AW32,AW30,IF(AV71&lt;AW31,AW29,AV71/AW31*AW29)),3)</f>
        <v>0.35099999999999998</v>
      </c>
      <c r="AX71" s="448">
        <f ca="1">ROUND(IF(AV71&gt;AX32,AX30,IF(AV71&lt;AX31,AX29,AV71/AX31*AX29)),3)</f>
        <v>2.7429999999999999</v>
      </c>
      <c r="AY71" s="449" t="str">
        <f t="shared" ca="1" si="35"/>
        <v>C</v>
      </c>
      <c r="BA71" s="450" t="str">
        <f t="shared" si="44"/>
        <v>US</v>
      </c>
      <c r="BB71" s="447">
        <f t="shared" ca="1" si="12"/>
        <v>0.35089813212400001</v>
      </c>
      <c r="BC71" s="447">
        <f t="shared" ca="1" si="12"/>
        <v>1.489526764934</v>
      </c>
      <c r="BD71" s="451">
        <f t="shared" ca="1" si="45"/>
        <v>0.19732323533728485</v>
      </c>
      <c r="BE71" s="451">
        <f t="shared" ca="1" si="46"/>
        <v>4.8305457149515156</v>
      </c>
      <c r="BF71" s="452">
        <f t="shared" ca="1" si="13"/>
        <v>0.37326079798676726</v>
      </c>
      <c r="BG71" s="452">
        <f t="shared" ca="1" si="14"/>
        <v>2.9160999842716193</v>
      </c>
      <c r="BH71" s="452">
        <f t="shared" ca="1" si="15"/>
        <v>0.37326079798676726</v>
      </c>
      <c r="BI71" s="452">
        <f t="shared" ca="1" si="16"/>
        <v>2.9160999842716193</v>
      </c>
      <c r="BJ71" s="445">
        <f t="shared" ca="1" si="17"/>
        <v>0.48290615739538012</v>
      </c>
      <c r="BK71" s="448">
        <f ca="1">ROUND(IF(BJ71&gt;BK32,BK30,IF(BJ71&lt;BK31,BK29,BJ71/BK31*BK29)),3)</f>
        <v>0.36199999999999999</v>
      </c>
      <c r="BL71" s="448">
        <f ca="1">ROUND(IF(BJ71&gt;BL32,BL30,IF(BJ71&lt;BL31,BL29,BJ71/BL31*BL29)),3)</f>
        <v>2.8250000000000002</v>
      </c>
      <c r="BM71" s="449" t="str">
        <f t="shared" ca="1" si="36"/>
        <v>C</v>
      </c>
      <c r="BO71" s="450" t="str">
        <f t="shared" si="47"/>
        <v>US</v>
      </c>
      <c r="BP71" s="399">
        <f t="shared" si="37"/>
        <v>1.1000000000000001</v>
      </c>
      <c r="BQ71" s="453">
        <f t="shared" ca="1" si="18"/>
        <v>0.33100000000000002</v>
      </c>
      <c r="BR71" s="453">
        <f t="shared" ca="1" si="19"/>
        <v>2.585</v>
      </c>
      <c r="BS71" s="453">
        <f t="shared" ca="1" si="20"/>
        <v>0.34100000000000003</v>
      </c>
      <c r="BT71" s="453">
        <f t="shared" ca="1" si="21"/>
        <v>2.6629999999999998</v>
      </c>
      <c r="BU71" s="453">
        <f t="shared" ca="1" si="22"/>
        <v>0.35099999999999998</v>
      </c>
      <c r="BV71" s="453">
        <f t="shared" ca="1" si="23"/>
        <v>2.7429999999999999</v>
      </c>
      <c r="BW71" s="453">
        <f t="shared" ca="1" si="48"/>
        <v>0.36199999999999999</v>
      </c>
      <c r="BX71" s="453">
        <f t="shared" ca="1" si="48"/>
        <v>2.8250000000000002</v>
      </c>
      <c r="CA71" s="450" t="str">
        <f t="shared" si="49"/>
        <v>US</v>
      </c>
      <c r="CB71" s="454"/>
      <c r="CC71" s="454"/>
      <c r="CD71" s="454"/>
      <c r="CE71" s="454"/>
    </row>
    <row r="72" spans="1:83" x14ac:dyDescent="0.2">
      <c r="B72" s="399">
        <v>32</v>
      </c>
      <c r="C72" s="399" t="s">
        <v>133</v>
      </c>
      <c r="D72" s="399" t="s">
        <v>134</v>
      </c>
      <c r="E72" s="399">
        <v>1.1000000000000001</v>
      </c>
      <c r="F72" s="399" t="s">
        <v>33</v>
      </c>
      <c r="H72" s="399">
        <v>0.32100000000000001</v>
      </c>
      <c r="I72" s="399">
        <v>2.5070000000000001</v>
      </c>
      <c r="J72" s="445">
        <f t="shared" ca="1" si="24"/>
        <v>0.4152632</v>
      </c>
      <c r="K72" s="446"/>
      <c r="L72" s="447">
        <f t="shared" ca="1" si="0"/>
        <v>0.57571537402899997</v>
      </c>
      <c r="M72" s="447">
        <f t="shared" ca="1" si="0"/>
        <v>2.1383713892510001</v>
      </c>
      <c r="N72" s="445">
        <f t="shared" ca="1" si="25"/>
        <v>0.33670626420482119</v>
      </c>
      <c r="O72" s="445">
        <f t="shared" ca="1" si="26"/>
        <v>6.6294497615478791</v>
      </c>
      <c r="P72" s="455">
        <f t="shared" ca="1" si="1"/>
        <v>0.55062276149730394</v>
      </c>
      <c r="Q72" s="455">
        <f t="shared" ca="1" si="2"/>
        <v>4.301740324197687</v>
      </c>
      <c r="R72" s="445">
        <f t="shared" ca="1" si="27"/>
        <v>0.55062276149730394</v>
      </c>
      <c r="S72" s="445">
        <f t="shared" ca="1" si="28"/>
        <v>4.301740324197687</v>
      </c>
      <c r="T72" s="445">
        <f t="shared" ca="1" si="3"/>
        <v>0.71236819768713699</v>
      </c>
      <c r="U72" s="448">
        <f ca="1">ROUND(IF(T72&gt;U32,U30,IF(T72&lt;U31,U29,T72/U31*U29)),3)</f>
        <v>0.33100000000000002</v>
      </c>
      <c r="V72" s="448">
        <f ca="1">ROUND(IF(T72&gt;V32,V30,IF(T72&lt;V31,V29,T72/V31*V29)),3)</f>
        <v>2.585</v>
      </c>
      <c r="W72" s="449" t="str">
        <f t="shared" ca="1" si="29"/>
        <v>C</v>
      </c>
      <c r="X72" s="450"/>
      <c r="Y72" s="450" t="str">
        <f t="shared" si="38"/>
        <v>VA</v>
      </c>
      <c r="Z72" s="447">
        <f t="shared" ca="1" si="4"/>
        <v>0.57571537402899997</v>
      </c>
      <c r="AA72" s="447">
        <f t="shared" ca="1" si="4"/>
        <v>2.1383713892510001</v>
      </c>
      <c r="AB72" s="451">
        <f t="shared" ca="1" si="39"/>
        <v>0.33670626420482119</v>
      </c>
      <c r="AC72" s="451">
        <f t="shared" ca="1" si="40"/>
        <v>6.6294497615478791</v>
      </c>
      <c r="AD72" s="452">
        <f t="shared" ca="1" si="5"/>
        <v>0.55062276149730394</v>
      </c>
      <c r="AE72" s="452">
        <f t="shared" ca="1" si="6"/>
        <v>4.301740324197687</v>
      </c>
      <c r="AF72" s="452">
        <f t="shared" ca="1" si="30"/>
        <v>0.55062276149730394</v>
      </c>
      <c r="AG72" s="452">
        <f t="shared" ca="1" si="31"/>
        <v>4.301740324197687</v>
      </c>
      <c r="AH72" s="445">
        <f t="shared" ca="1" si="7"/>
        <v>0.71236819768713699</v>
      </c>
      <c r="AI72" s="448">
        <f ca="1">ROUND(IF(AH72&gt;AI32,AI30,IF(AH72&lt;AI31,AI29,AH72/AI31*AI29)),3)</f>
        <v>0.34100000000000003</v>
      </c>
      <c r="AJ72" s="448">
        <f ca="1">ROUND(IF(AH72&gt;AJ32,AJ30,IF(AH72&lt;AJ31,AJ29,AH72/AJ31*AJ29)),3)</f>
        <v>2.6629999999999998</v>
      </c>
      <c r="AK72" s="449" t="str">
        <f t="shared" ca="1" si="32"/>
        <v>C</v>
      </c>
      <c r="AM72" s="450" t="str">
        <f t="shared" si="41"/>
        <v>VA</v>
      </c>
      <c r="AN72" s="447">
        <f t="shared" ca="1" si="8"/>
        <v>0.57571537402899997</v>
      </c>
      <c r="AO72" s="447">
        <f t="shared" ca="1" si="8"/>
        <v>2.1383713892510001</v>
      </c>
      <c r="AP72" s="451">
        <f t="shared" ca="1" si="42"/>
        <v>0.33670626420482119</v>
      </c>
      <c r="AQ72" s="451">
        <f t="shared" ca="1" si="43"/>
        <v>6.6294497615478791</v>
      </c>
      <c r="AR72" s="452">
        <f t="shared" ca="1" si="9"/>
        <v>0.55062276149730394</v>
      </c>
      <c r="AS72" s="452">
        <f t="shared" ca="1" si="10"/>
        <v>4.301740324197687</v>
      </c>
      <c r="AT72" s="452">
        <f t="shared" ca="1" si="33"/>
        <v>0.55062276149730394</v>
      </c>
      <c r="AU72" s="452">
        <f t="shared" ca="1" si="34"/>
        <v>4.301740324197687</v>
      </c>
      <c r="AV72" s="445">
        <f t="shared" ca="1" si="11"/>
        <v>0.71236819768713699</v>
      </c>
      <c r="AW72" s="448">
        <f ca="1">ROUND(IF(AV72&gt;AW32,AW30,IF(AV72&lt;AW31,AW29,AV72/AW31*AW29)),3)</f>
        <v>0.35099999999999998</v>
      </c>
      <c r="AX72" s="448">
        <f ca="1">ROUND(IF(AV72&gt;AX32,AX30,IF(AV72&lt;AX31,AX29,AV72/AX31*AX29)),3)</f>
        <v>2.7429999999999999</v>
      </c>
      <c r="AY72" s="449" t="str">
        <f t="shared" ca="1" si="35"/>
        <v>C</v>
      </c>
      <c r="BA72" s="450" t="str">
        <f t="shared" si="44"/>
        <v>VA</v>
      </c>
      <c r="BB72" s="447">
        <f t="shared" ca="1" si="12"/>
        <v>0.57571537402899997</v>
      </c>
      <c r="BC72" s="447">
        <f t="shared" ca="1" si="12"/>
        <v>2.1383713892510001</v>
      </c>
      <c r="BD72" s="451">
        <f t="shared" ca="1" si="45"/>
        <v>0.33670626420482119</v>
      </c>
      <c r="BE72" s="451">
        <f t="shared" ca="1" si="46"/>
        <v>6.6294497615478791</v>
      </c>
      <c r="BF72" s="452">
        <f t="shared" ca="1" si="13"/>
        <v>0.55062276149730394</v>
      </c>
      <c r="BG72" s="452">
        <f t="shared" ca="1" si="14"/>
        <v>4.301740324197687</v>
      </c>
      <c r="BH72" s="452">
        <f t="shared" ca="1" si="15"/>
        <v>0.55062276149730394</v>
      </c>
      <c r="BI72" s="452">
        <f t="shared" ca="1" si="16"/>
        <v>4.301740324197687</v>
      </c>
      <c r="BJ72" s="445">
        <f t="shared" ca="1" si="17"/>
        <v>0.71236819768713699</v>
      </c>
      <c r="BK72" s="448">
        <f ca="1">ROUND(IF(BJ72&gt;BK32,BK30,IF(BJ72&lt;BK31,BK29,BJ72/BK31*BK29)),3)</f>
        <v>0.36199999999999999</v>
      </c>
      <c r="BL72" s="448">
        <f ca="1">ROUND(IF(BJ72&gt;BL32,BL30,IF(BJ72&lt;BL31,BL29,BJ72/BL31*BL29)),3)</f>
        <v>2.8250000000000002</v>
      </c>
      <c r="BM72" s="449" t="str">
        <f t="shared" ca="1" si="36"/>
        <v>C</v>
      </c>
      <c r="BO72" s="450" t="str">
        <f t="shared" si="47"/>
        <v>VA</v>
      </c>
      <c r="BP72" s="399">
        <f t="shared" si="37"/>
        <v>1.1000000000000001</v>
      </c>
      <c r="BQ72" s="453">
        <f t="shared" ca="1" si="18"/>
        <v>0.33100000000000002</v>
      </c>
      <c r="BR72" s="453">
        <f t="shared" ca="1" si="19"/>
        <v>2.585</v>
      </c>
      <c r="BS72" s="453">
        <f t="shared" ca="1" si="20"/>
        <v>0.34100000000000003</v>
      </c>
      <c r="BT72" s="453">
        <f t="shared" ca="1" si="21"/>
        <v>2.6629999999999998</v>
      </c>
      <c r="BU72" s="453">
        <f t="shared" ca="1" si="22"/>
        <v>0.35099999999999998</v>
      </c>
      <c r="BV72" s="453">
        <f t="shared" ca="1" si="23"/>
        <v>2.7429999999999999</v>
      </c>
      <c r="BW72" s="453">
        <f t="shared" ca="1" si="48"/>
        <v>0.36199999999999999</v>
      </c>
      <c r="BX72" s="453">
        <f t="shared" ca="1" si="48"/>
        <v>2.8250000000000002</v>
      </c>
      <c r="CA72" s="450" t="str">
        <f t="shared" si="49"/>
        <v>VA</v>
      </c>
      <c r="CB72" s="454"/>
      <c r="CC72" s="454"/>
      <c r="CD72" s="454"/>
      <c r="CE72" s="454"/>
    </row>
    <row r="73" spans="1:83" x14ac:dyDescent="0.2">
      <c r="A73" s="456"/>
      <c r="B73" s="456"/>
      <c r="C73" s="456"/>
      <c r="D73" s="456"/>
      <c r="E73" s="456"/>
      <c r="F73" s="456"/>
      <c r="G73" s="456"/>
      <c r="H73" s="456"/>
      <c r="I73" s="456"/>
      <c r="J73" s="456"/>
      <c r="K73" s="457"/>
      <c r="L73" s="459"/>
      <c r="M73" s="459"/>
      <c r="N73" s="455"/>
      <c r="O73" s="455"/>
      <c r="P73" s="455"/>
      <c r="Q73" s="455"/>
      <c r="R73" s="455"/>
      <c r="S73" s="455"/>
      <c r="T73" s="445"/>
      <c r="U73" s="453"/>
      <c r="V73" s="453"/>
      <c r="W73" s="449"/>
      <c r="X73" s="458"/>
      <c r="Y73" s="458"/>
      <c r="Z73" s="459"/>
      <c r="AA73" s="459"/>
      <c r="AB73" s="451"/>
      <c r="AC73" s="451"/>
      <c r="AD73" s="451"/>
      <c r="AE73" s="451"/>
      <c r="AF73" s="451"/>
      <c r="AG73" s="451"/>
      <c r="AH73" s="445"/>
      <c r="AI73" s="453"/>
      <c r="AJ73" s="453"/>
      <c r="AK73" s="449"/>
      <c r="AL73" s="456"/>
      <c r="AM73" s="458"/>
      <c r="AN73" s="459"/>
      <c r="AO73" s="459"/>
      <c r="AP73" s="451"/>
      <c r="AQ73" s="451"/>
      <c r="AR73" s="451"/>
      <c r="AS73" s="451"/>
      <c r="AT73" s="451"/>
      <c r="AU73" s="451"/>
      <c r="AV73" s="445"/>
      <c r="AW73" s="453"/>
      <c r="AX73" s="453"/>
      <c r="AY73" s="449"/>
      <c r="AZ73" s="456"/>
      <c r="BA73" s="458"/>
      <c r="BB73" s="459"/>
      <c r="BC73" s="459"/>
      <c r="BD73" s="451"/>
      <c r="BE73" s="451"/>
      <c r="BF73" s="451"/>
      <c r="BG73" s="451"/>
      <c r="BH73" s="451"/>
      <c r="BI73" s="451"/>
      <c r="BJ73" s="445"/>
      <c r="BK73" s="453"/>
      <c r="BL73" s="453"/>
      <c r="BM73" s="449"/>
      <c r="BN73" s="456"/>
      <c r="BO73" s="458"/>
      <c r="BP73" s="456"/>
      <c r="BQ73" s="453"/>
      <c r="BR73" s="453"/>
      <c r="BS73" s="453"/>
      <c r="BT73" s="453"/>
      <c r="BU73" s="453"/>
      <c r="BV73" s="453"/>
      <c r="BW73" s="453"/>
      <c r="BX73" s="453"/>
      <c r="BY73" s="456"/>
      <c r="BZ73" s="456"/>
      <c r="CA73" s="458"/>
      <c r="CB73" s="453"/>
      <c r="CC73" s="453"/>
      <c r="CD73" s="453"/>
      <c r="CE73" s="453"/>
    </row>
    <row r="74" spans="1:83" x14ac:dyDescent="0.2">
      <c r="A74" s="456"/>
      <c r="B74" s="456"/>
      <c r="C74" s="456"/>
      <c r="D74" s="456"/>
      <c r="E74" s="456"/>
      <c r="F74" s="456"/>
      <c r="G74" s="456"/>
      <c r="H74" s="456"/>
      <c r="I74" s="456"/>
      <c r="J74" s="456"/>
      <c r="K74" s="457"/>
      <c r="L74" s="459"/>
      <c r="M74" s="459"/>
      <c r="N74" s="455"/>
      <c r="O74" s="455"/>
      <c r="P74" s="455"/>
      <c r="Q74" s="455"/>
      <c r="R74" s="455"/>
      <c r="S74" s="455"/>
      <c r="T74" s="445"/>
      <c r="U74" s="453"/>
      <c r="V74" s="453"/>
      <c r="W74" s="449"/>
      <c r="X74" s="458"/>
      <c r="Y74" s="458"/>
      <c r="Z74" s="459"/>
      <c r="AA74" s="459"/>
      <c r="AB74" s="451"/>
      <c r="AC74" s="451"/>
      <c r="AD74" s="451"/>
      <c r="AE74" s="451"/>
      <c r="AF74" s="451"/>
      <c r="AG74" s="451"/>
      <c r="AH74" s="445"/>
      <c r="AI74" s="453"/>
      <c r="AJ74" s="453"/>
      <c r="AK74" s="449"/>
      <c r="AL74" s="456"/>
      <c r="AM74" s="458"/>
      <c r="AN74" s="459"/>
      <c r="AO74" s="459"/>
      <c r="AP74" s="451"/>
      <c r="AQ74" s="451"/>
      <c r="AR74" s="451"/>
      <c r="AS74" s="451"/>
      <c r="AT74" s="451"/>
      <c r="AU74" s="451"/>
      <c r="AV74" s="445"/>
      <c r="AW74" s="453"/>
      <c r="AX74" s="453"/>
      <c r="AY74" s="449"/>
      <c r="AZ74" s="456"/>
      <c r="BA74" s="458"/>
      <c r="BB74" s="459"/>
      <c r="BC74" s="459"/>
      <c r="BD74" s="451"/>
      <c r="BE74" s="451"/>
      <c r="BF74" s="451"/>
      <c r="BG74" s="451"/>
      <c r="BH74" s="451"/>
      <c r="BI74" s="451"/>
      <c r="BJ74" s="445"/>
      <c r="BK74" s="453"/>
      <c r="BL74" s="453"/>
      <c r="BM74" s="449"/>
      <c r="BN74" s="456"/>
      <c r="BO74" s="458"/>
      <c r="BP74" s="456"/>
      <c r="BQ74" s="453"/>
      <c r="BR74" s="453"/>
      <c r="BS74" s="453"/>
      <c r="BT74" s="453"/>
      <c r="BU74" s="453"/>
      <c r="BV74" s="453"/>
      <c r="BW74" s="453"/>
      <c r="BX74" s="453"/>
      <c r="BY74" s="456"/>
      <c r="BZ74" s="456"/>
      <c r="CA74" s="458"/>
      <c r="CB74" s="453"/>
      <c r="CC74" s="453"/>
      <c r="CD74" s="453"/>
      <c r="CE74" s="453"/>
    </row>
    <row r="75" spans="1:83" x14ac:dyDescent="0.2">
      <c r="A75" s="456"/>
      <c r="B75" s="456"/>
      <c r="C75" s="456"/>
      <c r="D75" s="456"/>
      <c r="E75" s="456"/>
      <c r="F75" s="456"/>
      <c r="G75" s="456"/>
      <c r="H75" s="456"/>
      <c r="I75" s="456"/>
      <c r="J75" s="456"/>
      <c r="K75" s="457"/>
      <c r="L75" s="459"/>
      <c r="M75" s="459"/>
      <c r="N75" s="455"/>
      <c r="O75" s="455"/>
      <c r="P75" s="455"/>
      <c r="Q75" s="455"/>
      <c r="R75" s="455"/>
      <c r="S75" s="455"/>
      <c r="T75" s="445"/>
      <c r="U75" s="453"/>
      <c r="V75" s="453"/>
      <c r="W75" s="449"/>
      <c r="X75" s="458"/>
      <c r="Y75" s="458"/>
      <c r="Z75" s="459"/>
      <c r="AA75" s="459"/>
      <c r="AB75" s="451"/>
      <c r="AC75" s="451"/>
      <c r="AD75" s="451"/>
      <c r="AE75" s="451"/>
      <c r="AF75" s="451"/>
      <c r="AG75" s="451"/>
      <c r="AH75" s="445"/>
      <c r="AI75" s="453"/>
      <c r="AJ75" s="453"/>
      <c r="AK75" s="449"/>
      <c r="AL75" s="456"/>
      <c r="AM75" s="458"/>
      <c r="AN75" s="459"/>
      <c r="AO75" s="459"/>
      <c r="AP75" s="451"/>
      <c r="AQ75" s="451"/>
      <c r="AR75" s="451"/>
      <c r="AS75" s="451"/>
      <c r="AT75" s="451"/>
      <c r="AU75" s="451"/>
      <c r="AV75" s="445"/>
      <c r="AW75" s="453"/>
      <c r="AX75" s="453"/>
      <c r="AY75" s="449"/>
      <c r="AZ75" s="456"/>
      <c r="BA75" s="458"/>
      <c r="BB75" s="459"/>
      <c r="BC75" s="459"/>
      <c r="BD75" s="451"/>
      <c r="BE75" s="451"/>
      <c r="BF75" s="451"/>
      <c r="BG75" s="451"/>
      <c r="BH75" s="451"/>
      <c r="BI75" s="451"/>
      <c r="BJ75" s="445"/>
      <c r="BK75" s="453"/>
      <c r="BL75" s="453"/>
      <c r="BM75" s="449"/>
      <c r="BN75" s="456"/>
      <c r="BO75" s="458"/>
      <c r="BP75" s="456"/>
      <c r="BQ75" s="453"/>
      <c r="BR75" s="453"/>
      <c r="BS75" s="453"/>
      <c r="BT75" s="453"/>
      <c r="BU75" s="453"/>
      <c r="BV75" s="453"/>
      <c r="BW75" s="453"/>
      <c r="BX75" s="453"/>
      <c r="BY75" s="456"/>
      <c r="BZ75" s="456"/>
      <c r="CA75" s="458"/>
      <c r="CB75" s="453"/>
      <c r="CC75" s="453"/>
      <c r="CD75" s="453"/>
      <c r="CE75" s="453"/>
    </row>
    <row r="76" spans="1:83" x14ac:dyDescent="0.2">
      <c r="A76" s="456"/>
      <c r="B76" s="456"/>
      <c r="C76" s="456"/>
      <c r="D76" s="456"/>
      <c r="E76" s="456"/>
      <c r="F76" s="456"/>
      <c r="G76" s="456"/>
      <c r="H76" s="456"/>
      <c r="I76" s="456"/>
      <c r="J76" s="456"/>
      <c r="K76" s="457"/>
      <c r="L76" s="459"/>
      <c r="M76" s="459"/>
      <c r="N76" s="455"/>
      <c r="O76" s="455"/>
      <c r="P76" s="455"/>
      <c r="Q76" s="455"/>
      <c r="R76" s="455"/>
      <c r="S76" s="455"/>
      <c r="T76" s="445"/>
      <c r="U76" s="453"/>
      <c r="V76" s="453"/>
      <c r="W76" s="449"/>
      <c r="X76" s="458"/>
      <c r="Y76" s="458"/>
      <c r="Z76" s="459"/>
      <c r="AA76" s="459"/>
      <c r="AB76" s="451"/>
      <c r="AC76" s="451"/>
      <c r="AD76" s="451"/>
      <c r="AE76" s="451"/>
      <c r="AF76" s="451"/>
      <c r="AG76" s="451"/>
      <c r="AH76" s="445"/>
      <c r="AI76" s="453"/>
      <c r="AJ76" s="453"/>
      <c r="AK76" s="449"/>
      <c r="AL76" s="456"/>
      <c r="AM76" s="458"/>
      <c r="AN76" s="459"/>
      <c r="AO76" s="459"/>
      <c r="AP76" s="451"/>
      <c r="AQ76" s="451"/>
      <c r="AR76" s="451"/>
      <c r="AS76" s="451"/>
      <c r="AT76" s="451"/>
      <c r="AU76" s="451"/>
      <c r="AV76" s="445"/>
      <c r="AW76" s="453"/>
      <c r="AX76" s="453"/>
      <c r="AY76" s="449"/>
      <c r="AZ76" s="456"/>
      <c r="BA76" s="458"/>
      <c r="BB76" s="459"/>
      <c r="BC76" s="459"/>
      <c r="BD76" s="451"/>
      <c r="BE76" s="451"/>
      <c r="BF76" s="451"/>
      <c r="BG76" s="451"/>
      <c r="BH76" s="451"/>
      <c r="BI76" s="451"/>
      <c r="BJ76" s="445"/>
      <c r="BK76" s="453"/>
      <c r="BL76" s="453"/>
      <c r="BM76" s="449"/>
      <c r="BN76" s="456"/>
      <c r="BO76" s="458"/>
      <c r="BP76" s="456"/>
      <c r="BQ76" s="453"/>
      <c r="BR76" s="453"/>
      <c r="BS76" s="453"/>
      <c r="BT76" s="453"/>
      <c r="BU76" s="453"/>
      <c r="BV76" s="453"/>
      <c r="BW76" s="453"/>
      <c r="BX76" s="453"/>
      <c r="BY76" s="456"/>
      <c r="BZ76" s="456"/>
      <c r="CA76" s="458"/>
      <c r="CB76" s="453"/>
      <c r="CC76" s="453"/>
      <c r="CD76" s="453"/>
      <c r="CE76" s="453"/>
    </row>
    <row r="77" spans="1:83" x14ac:dyDescent="0.2">
      <c r="A77" s="456"/>
      <c r="B77" s="456"/>
      <c r="C77" s="456"/>
      <c r="D77" s="456"/>
      <c r="E77" s="456"/>
      <c r="F77" s="456"/>
      <c r="G77" s="456"/>
      <c r="H77" s="456"/>
      <c r="I77" s="456"/>
      <c r="J77" s="456"/>
      <c r="K77" s="457"/>
      <c r="L77" s="459"/>
      <c r="M77" s="459"/>
      <c r="N77" s="455"/>
      <c r="O77" s="455"/>
      <c r="P77" s="455"/>
      <c r="Q77" s="455"/>
      <c r="R77" s="455"/>
      <c r="S77" s="455"/>
      <c r="T77" s="445"/>
      <c r="U77" s="453"/>
      <c r="V77" s="453"/>
      <c r="W77" s="449"/>
      <c r="X77" s="458"/>
      <c r="Y77" s="458"/>
      <c r="Z77" s="459"/>
      <c r="AA77" s="459"/>
      <c r="AB77" s="451"/>
      <c r="AC77" s="451"/>
      <c r="AD77" s="451"/>
      <c r="AE77" s="451"/>
      <c r="AF77" s="451"/>
      <c r="AG77" s="451"/>
      <c r="AH77" s="445"/>
      <c r="AI77" s="453"/>
      <c r="AJ77" s="453"/>
      <c r="AK77" s="449"/>
      <c r="AL77" s="456"/>
      <c r="AM77" s="458"/>
      <c r="AN77" s="459"/>
      <c r="AO77" s="459"/>
      <c r="AP77" s="451"/>
      <c r="AQ77" s="451"/>
      <c r="AR77" s="451"/>
      <c r="AS77" s="451"/>
      <c r="AT77" s="451"/>
      <c r="AU77" s="451"/>
      <c r="AV77" s="445"/>
      <c r="AW77" s="453"/>
      <c r="AX77" s="453"/>
      <c r="AY77" s="449"/>
      <c r="AZ77" s="456"/>
      <c r="BA77" s="458"/>
      <c r="BB77" s="459"/>
      <c r="BC77" s="459"/>
      <c r="BD77" s="451"/>
      <c r="BE77" s="451"/>
      <c r="BF77" s="451"/>
      <c r="BG77" s="451"/>
      <c r="BH77" s="451"/>
      <c r="BI77" s="451"/>
      <c r="BJ77" s="445"/>
      <c r="BK77" s="453"/>
      <c r="BL77" s="453"/>
      <c r="BM77" s="449"/>
      <c r="BN77" s="456"/>
      <c r="BO77" s="458"/>
      <c r="BP77" s="456"/>
      <c r="BQ77" s="453"/>
      <c r="BR77" s="453"/>
      <c r="BS77" s="453"/>
      <c r="BT77" s="453"/>
      <c r="BU77" s="453"/>
      <c r="BV77" s="453"/>
      <c r="BW77" s="453"/>
      <c r="BX77" s="453"/>
      <c r="BY77" s="456"/>
      <c r="BZ77" s="456"/>
      <c r="CA77" s="458"/>
      <c r="CB77" s="453"/>
      <c r="CC77" s="453"/>
      <c r="CD77" s="453"/>
      <c r="CE77" s="453"/>
    </row>
    <row r="78" spans="1:83" x14ac:dyDescent="0.2">
      <c r="A78" s="456"/>
      <c r="B78" s="456"/>
      <c r="C78" s="456"/>
      <c r="D78" s="456"/>
      <c r="E78" s="456"/>
      <c r="F78" s="456"/>
      <c r="G78" s="456"/>
      <c r="H78" s="456"/>
      <c r="I78" s="456"/>
      <c r="J78" s="456"/>
      <c r="K78" s="457"/>
      <c r="L78" s="459"/>
      <c r="M78" s="459"/>
      <c r="N78" s="455"/>
      <c r="O78" s="455"/>
      <c r="P78" s="455"/>
      <c r="Q78" s="455"/>
      <c r="R78" s="455"/>
      <c r="S78" s="455"/>
      <c r="T78" s="445"/>
      <c r="U78" s="453"/>
      <c r="V78" s="453"/>
      <c r="W78" s="449"/>
      <c r="X78" s="458"/>
      <c r="Y78" s="458"/>
      <c r="Z78" s="459"/>
      <c r="AA78" s="459"/>
      <c r="AB78" s="451"/>
      <c r="AC78" s="451"/>
      <c r="AD78" s="451"/>
      <c r="AE78" s="451"/>
      <c r="AF78" s="451"/>
      <c r="AG78" s="451"/>
      <c r="AH78" s="445"/>
      <c r="AI78" s="453"/>
      <c r="AJ78" s="453"/>
      <c r="AK78" s="449"/>
      <c r="AL78" s="456"/>
      <c r="AM78" s="458"/>
      <c r="AN78" s="459"/>
      <c r="AO78" s="459"/>
      <c r="AP78" s="451"/>
      <c r="AQ78" s="451"/>
      <c r="AR78" s="451"/>
      <c r="AS78" s="451"/>
      <c r="AT78" s="451"/>
      <c r="AU78" s="451"/>
      <c r="AV78" s="445"/>
      <c r="AW78" s="453"/>
      <c r="AX78" s="453"/>
      <c r="AY78" s="449"/>
      <c r="AZ78" s="456"/>
      <c r="BA78" s="458"/>
      <c r="BB78" s="459"/>
      <c r="BC78" s="459"/>
      <c r="BD78" s="451"/>
      <c r="BE78" s="451"/>
      <c r="BF78" s="451"/>
      <c r="BG78" s="451"/>
      <c r="BH78" s="451"/>
      <c r="BI78" s="451"/>
      <c r="BJ78" s="445"/>
      <c r="BK78" s="453"/>
      <c r="BL78" s="453"/>
      <c r="BM78" s="449"/>
      <c r="BN78" s="456"/>
      <c r="BO78" s="458"/>
      <c r="BP78" s="456"/>
      <c r="BQ78" s="453"/>
      <c r="BR78" s="453"/>
      <c r="BS78" s="453"/>
      <c r="BT78" s="453"/>
      <c r="BU78" s="453"/>
      <c r="BV78" s="453"/>
      <c r="BW78" s="453"/>
      <c r="BX78" s="453"/>
      <c r="BY78" s="456"/>
      <c r="BZ78" s="456"/>
      <c r="CA78" s="458"/>
      <c r="CB78" s="453"/>
      <c r="CC78" s="453"/>
      <c r="CD78" s="453"/>
      <c r="CE78" s="453"/>
    </row>
    <row r="79" spans="1:83" x14ac:dyDescent="0.2">
      <c r="A79" s="456"/>
      <c r="B79" s="456"/>
      <c r="C79" s="456"/>
      <c r="D79" s="456"/>
      <c r="E79" s="456"/>
      <c r="F79" s="456"/>
      <c r="G79" s="456"/>
      <c r="H79" s="456"/>
      <c r="I79" s="456"/>
      <c r="J79" s="456"/>
      <c r="K79" s="457"/>
      <c r="L79" s="459"/>
      <c r="M79" s="459"/>
      <c r="N79" s="455"/>
      <c r="O79" s="455"/>
      <c r="P79" s="455"/>
      <c r="Q79" s="455"/>
      <c r="R79" s="455"/>
      <c r="S79" s="455"/>
      <c r="T79" s="445"/>
      <c r="U79" s="453"/>
      <c r="V79" s="453"/>
      <c r="W79" s="449"/>
      <c r="X79" s="458"/>
      <c r="Y79" s="458"/>
      <c r="Z79" s="459"/>
      <c r="AA79" s="459"/>
      <c r="AB79" s="451"/>
      <c r="AC79" s="451"/>
      <c r="AD79" s="451"/>
      <c r="AE79" s="451"/>
      <c r="AF79" s="451"/>
      <c r="AG79" s="451"/>
      <c r="AH79" s="445"/>
      <c r="AI79" s="453"/>
      <c r="AJ79" s="453"/>
      <c r="AK79" s="449"/>
      <c r="AL79" s="456"/>
      <c r="AM79" s="458"/>
      <c r="AN79" s="459"/>
      <c r="AO79" s="459"/>
      <c r="AP79" s="451"/>
      <c r="AQ79" s="451"/>
      <c r="AR79" s="451"/>
      <c r="AS79" s="451"/>
      <c r="AT79" s="451"/>
      <c r="AU79" s="451"/>
      <c r="AV79" s="445"/>
      <c r="AW79" s="453"/>
      <c r="AX79" s="453"/>
      <c r="AY79" s="449"/>
      <c r="AZ79" s="456"/>
      <c r="BA79" s="458"/>
      <c r="BB79" s="459"/>
      <c r="BC79" s="459"/>
      <c r="BD79" s="451"/>
      <c r="BE79" s="451"/>
      <c r="BF79" s="451"/>
      <c r="BG79" s="451"/>
      <c r="BH79" s="451"/>
      <c r="BI79" s="451"/>
      <c r="BJ79" s="445"/>
      <c r="BK79" s="453"/>
      <c r="BL79" s="453"/>
      <c r="BM79" s="449"/>
      <c r="BN79" s="456"/>
      <c r="BO79" s="458"/>
      <c r="BP79" s="456"/>
      <c r="BQ79" s="453"/>
      <c r="BR79" s="453"/>
      <c r="BS79" s="453"/>
      <c r="BT79" s="453"/>
      <c r="BU79" s="453"/>
      <c r="BV79" s="453"/>
      <c r="BW79" s="453"/>
      <c r="BX79" s="453"/>
      <c r="BY79" s="456"/>
      <c r="BZ79" s="456"/>
      <c r="CA79" s="458"/>
      <c r="CB79" s="453"/>
      <c r="CC79" s="453"/>
      <c r="CD79" s="453"/>
      <c r="CE79" s="453"/>
    </row>
    <row r="80" spans="1:83" x14ac:dyDescent="0.2">
      <c r="A80" s="456"/>
      <c r="B80" s="456"/>
      <c r="C80" s="456"/>
      <c r="D80" s="456"/>
      <c r="E80" s="456"/>
      <c r="F80" s="456"/>
      <c r="G80" s="456"/>
      <c r="H80" s="456"/>
      <c r="I80" s="456"/>
      <c r="J80" s="456"/>
      <c r="K80" s="457"/>
      <c r="L80" s="459"/>
      <c r="M80" s="459"/>
      <c r="N80" s="455"/>
      <c r="O80" s="455"/>
      <c r="P80" s="455"/>
      <c r="Q80" s="455"/>
      <c r="R80" s="455"/>
      <c r="S80" s="455"/>
      <c r="T80" s="445"/>
      <c r="U80" s="453"/>
      <c r="V80" s="453"/>
      <c r="W80" s="449"/>
      <c r="X80" s="458"/>
      <c r="Y80" s="458"/>
      <c r="Z80" s="459"/>
      <c r="AA80" s="459"/>
      <c r="AB80" s="451"/>
      <c r="AC80" s="451"/>
      <c r="AD80" s="451"/>
      <c r="AE80" s="451"/>
      <c r="AF80" s="451"/>
      <c r="AG80" s="451"/>
      <c r="AH80" s="445"/>
      <c r="AI80" s="453"/>
      <c r="AJ80" s="453"/>
      <c r="AK80" s="449"/>
      <c r="AL80" s="456"/>
      <c r="AM80" s="458"/>
      <c r="AN80" s="459"/>
      <c r="AO80" s="459"/>
      <c r="AP80" s="451"/>
      <c r="AQ80" s="451"/>
      <c r="AR80" s="451"/>
      <c r="AS80" s="451"/>
      <c r="AT80" s="451"/>
      <c r="AU80" s="451"/>
      <c r="AV80" s="445"/>
      <c r="AW80" s="453"/>
      <c r="AX80" s="453"/>
      <c r="AY80" s="449"/>
      <c r="AZ80" s="456"/>
      <c r="BA80" s="458"/>
      <c r="BB80" s="459"/>
      <c r="BC80" s="459"/>
      <c r="BD80" s="451"/>
      <c r="BE80" s="451"/>
      <c r="BF80" s="451"/>
      <c r="BG80" s="451"/>
      <c r="BH80" s="451"/>
      <c r="BI80" s="451"/>
      <c r="BJ80" s="445"/>
      <c r="BK80" s="453"/>
      <c r="BL80" s="453"/>
      <c r="BM80" s="449"/>
      <c r="BN80" s="456"/>
      <c r="BO80" s="458"/>
      <c r="BP80" s="456"/>
      <c r="BQ80" s="453"/>
      <c r="BR80" s="453"/>
      <c r="BS80" s="453"/>
      <c r="BT80" s="453"/>
      <c r="BU80" s="453"/>
      <c r="BV80" s="453"/>
      <c r="BW80" s="453"/>
      <c r="BX80" s="453"/>
      <c r="BY80" s="456"/>
      <c r="BZ80" s="456"/>
      <c r="CA80" s="458"/>
      <c r="CB80" s="453"/>
      <c r="CC80" s="453"/>
      <c r="CD80" s="453"/>
      <c r="CE80" s="453"/>
    </row>
    <row r="81" spans="1:83" x14ac:dyDescent="0.2">
      <c r="A81" s="456"/>
      <c r="B81" s="456"/>
      <c r="C81" s="456"/>
      <c r="D81" s="456"/>
      <c r="E81" s="456"/>
      <c r="F81" s="456"/>
      <c r="G81" s="456"/>
      <c r="H81" s="456"/>
      <c r="I81" s="456"/>
      <c r="J81" s="456"/>
      <c r="K81" s="457"/>
      <c r="L81" s="459"/>
      <c r="M81" s="459"/>
      <c r="N81" s="455"/>
      <c r="O81" s="455"/>
      <c r="P81" s="455"/>
      <c r="Q81" s="455"/>
      <c r="R81" s="455"/>
      <c r="S81" s="455"/>
      <c r="T81" s="445"/>
      <c r="U81" s="453"/>
      <c r="V81" s="453"/>
      <c r="W81" s="449"/>
      <c r="X81" s="458"/>
      <c r="Y81" s="458"/>
      <c r="Z81" s="459"/>
      <c r="AA81" s="459"/>
      <c r="AB81" s="451"/>
      <c r="AC81" s="451"/>
      <c r="AD81" s="451"/>
      <c r="AE81" s="451"/>
      <c r="AF81" s="451"/>
      <c r="AG81" s="451"/>
      <c r="AH81" s="445"/>
      <c r="AI81" s="453"/>
      <c r="AJ81" s="453"/>
      <c r="AK81" s="449"/>
      <c r="AL81" s="456"/>
      <c r="AM81" s="458"/>
      <c r="AN81" s="459"/>
      <c r="AO81" s="459"/>
      <c r="AP81" s="451"/>
      <c r="AQ81" s="451"/>
      <c r="AR81" s="451"/>
      <c r="AS81" s="451"/>
      <c r="AT81" s="451"/>
      <c r="AU81" s="451"/>
      <c r="AV81" s="445"/>
      <c r="AW81" s="453"/>
      <c r="AX81" s="453"/>
      <c r="AY81" s="449"/>
      <c r="AZ81" s="456"/>
      <c r="BA81" s="458"/>
      <c r="BB81" s="459"/>
      <c r="BC81" s="459"/>
      <c r="BD81" s="451"/>
      <c r="BE81" s="451"/>
      <c r="BF81" s="451"/>
      <c r="BG81" s="451"/>
      <c r="BH81" s="451"/>
      <c r="BI81" s="451"/>
      <c r="BJ81" s="445"/>
      <c r="BK81" s="453"/>
      <c r="BL81" s="453"/>
      <c r="BM81" s="449"/>
      <c r="BN81" s="456"/>
      <c r="BO81" s="458"/>
      <c r="BP81" s="456"/>
      <c r="BQ81" s="453"/>
      <c r="BR81" s="453"/>
      <c r="BS81" s="453"/>
      <c r="BT81" s="453"/>
      <c r="BU81" s="453"/>
      <c r="BV81" s="453"/>
      <c r="BW81" s="453"/>
      <c r="BX81" s="453"/>
      <c r="BY81" s="456"/>
      <c r="BZ81" s="456"/>
      <c r="CA81" s="458"/>
      <c r="CB81" s="453"/>
      <c r="CC81" s="453"/>
      <c r="CD81" s="453"/>
      <c r="CE81" s="453"/>
    </row>
    <row r="82" spans="1:83" x14ac:dyDescent="0.2">
      <c r="A82" s="456"/>
      <c r="B82" s="456"/>
      <c r="C82" s="456"/>
      <c r="D82" s="456"/>
      <c r="E82" s="456"/>
      <c r="F82" s="456"/>
      <c r="G82" s="456"/>
      <c r="H82" s="456"/>
      <c r="I82" s="456"/>
      <c r="J82" s="456"/>
      <c r="K82" s="457"/>
      <c r="L82" s="459"/>
      <c r="M82" s="459"/>
      <c r="N82" s="455"/>
      <c r="O82" s="455"/>
      <c r="P82" s="455"/>
      <c r="Q82" s="455"/>
      <c r="R82" s="455"/>
      <c r="S82" s="455"/>
      <c r="T82" s="445"/>
      <c r="U82" s="453"/>
      <c r="V82" s="453"/>
      <c r="W82" s="449"/>
      <c r="X82" s="458"/>
      <c r="Y82" s="458"/>
      <c r="Z82" s="459"/>
      <c r="AA82" s="459"/>
      <c r="AB82" s="451"/>
      <c r="AC82" s="451"/>
      <c r="AD82" s="451"/>
      <c r="AE82" s="451"/>
      <c r="AF82" s="451"/>
      <c r="AG82" s="451"/>
      <c r="AH82" s="445"/>
      <c r="AI82" s="453"/>
      <c r="AJ82" s="453"/>
      <c r="AK82" s="449"/>
      <c r="AL82" s="456"/>
      <c r="AM82" s="458"/>
      <c r="AN82" s="459"/>
      <c r="AO82" s="459"/>
      <c r="AP82" s="451"/>
      <c r="AQ82" s="451"/>
      <c r="AR82" s="451"/>
      <c r="AS82" s="451"/>
      <c r="AT82" s="451"/>
      <c r="AU82" s="451"/>
      <c r="AV82" s="445"/>
      <c r="AW82" s="453"/>
      <c r="AX82" s="453"/>
      <c r="AY82" s="449"/>
      <c r="AZ82" s="456"/>
      <c r="BA82" s="458"/>
      <c r="BB82" s="459"/>
      <c r="BC82" s="459"/>
      <c r="BD82" s="451"/>
      <c r="BE82" s="451"/>
      <c r="BF82" s="451"/>
      <c r="BG82" s="451"/>
      <c r="BH82" s="451"/>
      <c r="BI82" s="451"/>
      <c r="BJ82" s="445"/>
      <c r="BK82" s="453"/>
      <c r="BL82" s="453"/>
      <c r="BM82" s="449"/>
      <c r="BN82" s="456"/>
      <c r="BO82" s="458"/>
      <c r="BP82" s="456"/>
      <c r="BQ82" s="453"/>
      <c r="BR82" s="453"/>
      <c r="BS82" s="453"/>
      <c r="BT82" s="453"/>
      <c r="BU82" s="453"/>
      <c r="BV82" s="453"/>
      <c r="BW82" s="453"/>
      <c r="BX82" s="453"/>
      <c r="BY82" s="456"/>
      <c r="BZ82" s="456"/>
      <c r="CA82" s="458"/>
      <c r="CB82" s="453"/>
      <c r="CC82" s="453"/>
      <c r="CD82" s="453"/>
      <c r="CE82" s="453"/>
    </row>
    <row r="83" spans="1:83" x14ac:dyDescent="0.2">
      <c r="A83" s="456"/>
      <c r="B83" s="456"/>
      <c r="C83" s="456"/>
      <c r="D83" s="456"/>
      <c r="E83" s="456"/>
      <c r="F83" s="456"/>
      <c r="G83" s="456"/>
      <c r="H83" s="456"/>
      <c r="I83" s="456"/>
      <c r="J83" s="456"/>
      <c r="K83" s="457"/>
      <c r="L83" s="459"/>
      <c r="M83" s="459"/>
      <c r="N83" s="455"/>
      <c r="O83" s="455"/>
      <c r="P83" s="455"/>
      <c r="Q83" s="455"/>
      <c r="R83" s="455"/>
      <c r="S83" s="455"/>
      <c r="T83" s="445"/>
      <c r="U83" s="453"/>
      <c r="V83" s="453"/>
      <c r="W83" s="449"/>
      <c r="X83" s="458"/>
      <c r="Y83" s="458"/>
      <c r="Z83" s="459"/>
      <c r="AA83" s="459"/>
      <c r="AB83" s="451"/>
      <c r="AC83" s="451"/>
      <c r="AD83" s="451"/>
      <c r="AE83" s="451"/>
      <c r="AF83" s="451"/>
      <c r="AG83" s="451"/>
      <c r="AH83" s="445"/>
      <c r="AI83" s="453"/>
      <c r="AJ83" s="453"/>
      <c r="AK83" s="449"/>
      <c r="AL83" s="456"/>
      <c r="AM83" s="458"/>
      <c r="AN83" s="459"/>
      <c r="AO83" s="459"/>
      <c r="AP83" s="451"/>
      <c r="AQ83" s="451"/>
      <c r="AR83" s="451"/>
      <c r="AS83" s="451"/>
      <c r="AT83" s="451"/>
      <c r="AU83" s="451"/>
      <c r="AV83" s="445"/>
      <c r="AW83" s="453"/>
      <c r="AX83" s="453"/>
      <c r="AY83" s="449"/>
      <c r="AZ83" s="456"/>
      <c r="BA83" s="458"/>
      <c r="BB83" s="459"/>
      <c r="BC83" s="459"/>
      <c r="BD83" s="451"/>
      <c r="BE83" s="451"/>
      <c r="BF83" s="451"/>
      <c r="BG83" s="451"/>
      <c r="BH83" s="451"/>
      <c r="BI83" s="451"/>
      <c r="BJ83" s="445"/>
      <c r="BK83" s="453"/>
      <c r="BL83" s="453"/>
      <c r="BM83" s="449"/>
      <c r="BN83" s="456"/>
      <c r="BO83" s="458"/>
      <c r="BP83" s="456"/>
      <c r="BQ83" s="453"/>
      <c r="BR83" s="453"/>
      <c r="BS83" s="453"/>
      <c r="BT83" s="453"/>
      <c r="BU83" s="453"/>
      <c r="BV83" s="453"/>
      <c r="BW83" s="453"/>
      <c r="BX83" s="453"/>
      <c r="BY83" s="456"/>
      <c r="BZ83" s="456"/>
      <c r="CA83" s="458"/>
      <c r="CB83" s="453"/>
      <c r="CC83" s="453"/>
      <c r="CD83" s="453"/>
      <c r="CE83" s="453"/>
    </row>
    <row r="87" spans="1:83" x14ac:dyDescent="0.2">
      <c r="A87" s="402">
        <v>2</v>
      </c>
      <c r="B87" s="402" t="str">
        <f>$B$7&amp;" TDs charged by "&amp;E87&amp;" destination countries"</f>
        <v xml:space="preserve"> TDs charged by T2 destination countries</v>
      </c>
      <c r="C87" s="312"/>
      <c r="E87" s="231" t="s">
        <v>36</v>
      </c>
      <c r="K87" s="417" t="s">
        <v>938</v>
      </c>
      <c r="L87" s="415" t="str">
        <f>VLOOKUP(E87,$K$6:$M$8,3,FALSE)</f>
        <v>Parameters!$B$34:$E$37</v>
      </c>
      <c r="M87" s="415"/>
      <c r="N87" s="415"/>
      <c r="O87" s="418" t="s">
        <v>939</v>
      </c>
      <c r="P87" s="415"/>
      <c r="Q87" s="415" t="str">
        <f>VLOOKUP(E87,$Q$6:$S$8,3,FALSE)</f>
        <v>Parameters!$H$34:$I$37</v>
      </c>
      <c r="R87" s="415"/>
      <c r="S87" s="415"/>
      <c r="T87" s="415"/>
      <c r="U87" s="415">
        <f>M95-2017</f>
        <v>1</v>
      </c>
      <c r="V87" s="415">
        <f>M95-2017</f>
        <v>1</v>
      </c>
      <c r="Z87" s="415" t="str">
        <f>+$L87</f>
        <v>Parameters!$B$34:$E$37</v>
      </c>
      <c r="AA87" s="415"/>
      <c r="AB87" s="415"/>
      <c r="AC87" s="415"/>
      <c r="AD87" s="415"/>
      <c r="AE87" s="415" t="str">
        <f>+$Q87</f>
        <v>Parameters!$H$34:$I$37</v>
      </c>
      <c r="AF87" s="415"/>
      <c r="AG87" s="415"/>
      <c r="AH87" s="415"/>
      <c r="AI87" s="415">
        <f>AA95-2017</f>
        <v>2</v>
      </c>
      <c r="AJ87" s="415">
        <f>AA95-2017</f>
        <v>2</v>
      </c>
      <c r="AN87" s="415" t="str">
        <f>+$L87</f>
        <v>Parameters!$B$34:$E$37</v>
      </c>
      <c r="AO87" s="415"/>
      <c r="AP87" s="415"/>
      <c r="AQ87" s="415"/>
      <c r="AR87" s="415"/>
      <c r="AS87" s="415" t="str">
        <f>+$Q87</f>
        <v>Parameters!$H$34:$I$37</v>
      </c>
      <c r="AT87" s="415"/>
      <c r="AU87" s="415"/>
      <c r="AV87" s="415"/>
      <c r="AW87" s="415">
        <f>AO95-2017</f>
        <v>3</v>
      </c>
      <c r="AX87" s="415">
        <f>AO95-2017</f>
        <v>3</v>
      </c>
      <c r="BB87" s="415" t="str">
        <f>+$L87</f>
        <v>Parameters!$B$34:$E$37</v>
      </c>
      <c r="BC87" s="415"/>
      <c r="BD87" s="415"/>
      <c r="BE87" s="415"/>
      <c r="BF87" s="415"/>
      <c r="BG87" s="415" t="str">
        <f>+$Q87</f>
        <v>Parameters!$H$34:$I$37</v>
      </c>
      <c r="BH87" s="415"/>
      <c r="BI87" s="415"/>
      <c r="BJ87" s="415"/>
      <c r="BK87" s="415">
        <f>BC95-2017</f>
        <v>4</v>
      </c>
      <c r="BL87" s="415">
        <f>BC95-2017</f>
        <v>4</v>
      </c>
    </row>
    <row r="88" spans="1:83" x14ac:dyDescent="0.2">
      <c r="B88" s="403"/>
      <c r="C88" s="403"/>
      <c r="E88" s="403"/>
      <c r="F88" s="403"/>
      <c r="G88" s="403"/>
      <c r="H88" s="403"/>
      <c r="I88" s="403"/>
      <c r="J88" s="403"/>
    </row>
    <row r="89" spans="1:83" x14ac:dyDescent="0.2">
      <c r="B89" s="403"/>
      <c r="C89" s="403" t="str">
        <f>"Floor - "&amp;$E$27</f>
        <v>Floor - T1</v>
      </c>
      <c r="E89" s="403"/>
      <c r="F89" s="403"/>
      <c r="G89" s="403"/>
      <c r="H89" s="403"/>
      <c r="I89" s="403"/>
      <c r="J89" s="403"/>
      <c r="U89" s="421">
        <f ca="1">INDEX(INDIRECT(L87),U87,2)</f>
        <v>0.22710353623188406</v>
      </c>
      <c r="V89" s="421">
        <f ca="1">INDEX(INDIRECT(L87),V87,1)</f>
        <v>1.7742463768115941</v>
      </c>
      <c r="W89" s="399">
        <f ca="1">COUNTIF(W101:W157,"F")</f>
        <v>0</v>
      </c>
      <c r="AF89" s="425"/>
      <c r="AG89" s="425"/>
      <c r="AI89" s="421">
        <f ca="1">INDEX(INDIRECT(Z87),AI87,2)</f>
        <v>0.23300000000000001</v>
      </c>
      <c r="AJ89" s="421">
        <f ca="1">INDEX(INDIRECT(Z87),AJ87,1)</f>
        <v>1.8240000000000001</v>
      </c>
      <c r="AK89" s="399">
        <f ca="1">COUNTIF(AK101:AK157,"F")</f>
        <v>0</v>
      </c>
      <c r="AW89" s="421">
        <f ca="1">INDEX(INDIRECT(AN87),AW87,2)</f>
        <v>0.24</v>
      </c>
      <c r="AX89" s="421">
        <f ca="1">INDEX(INDIRECT(AN87),AX87,1)</f>
        <v>1.875</v>
      </c>
      <c r="AY89" s="399">
        <f ca="1">COUNTIF(AY101:AY157,"F")</f>
        <v>0</v>
      </c>
      <c r="BK89" s="421">
        <f ca="1">INDEX(INDIRECT(BB87),BK87,2)</f>
        <v>0.247</v>
      </c>
      <c r="BL89" s="421">
        <f ca="1">INDEX(INDIRECT(BB87),BL87,1)</f>
        <v>1.9279999999999999</v>
      </c>
      <c r="BM89" s="399">
        <f ca="1">COUNTIF(BM101:BM157,"F")</f>
        <v>0</v>
      </c>
      <c r="BQ89" s="422">
        <f ca="1">+U89</f>
        <v>0.22710353623188406</v>
      </c>
      <c r="BR89" s="422">
        <f ca="1">+V89</f>
        <v>1.7742463768115941</v>
      </c>
      <c r="BS89" s="421">
        <f ca="1">+AI89</f>
        <v>0.23300000000000001</v>
      </c>
      <c r="BT89" s="421">
        <f ca="1">+AJ89</f>
        <v>1.8240000000000001</v>
      </c>
      <c r="BU89" s="421">
        <f ca="1">+AW89</f>
        <v>0.24</v>
      </c>
      <c r="BV89" s="421">
        <f ca="1">+AX89</f>
        <v>1.875</v>
      </c>
      <c r="BW89" s="421">
        <f ca="1">+BK89</f>
        <v>0.247</v>
      </c>
      <c r="BX89" s="421">
        <f ca="1">+BL89</f>
        <v>1.9279999999999999</v>
      </c>
    </row>
    <row r="90" spans="1:83" x14ac:dyDescent="0.2">
      <c r="B90" s="403"/>
      <c r="C90" s="403" t="str">
        <f>"Cap - "&amp;$E$27</f>
        <v>Cap - T1</v>
      </c>
      <c r="E90" s="403"/>
      <c r="F90" s="403"/>
      <c r="G90" s="403"/>
      <c r="H90" s="403"/>
      <c r="I90" s="403"/>
      <c r="J90" s="403"/>
      <c r="U90" s="423">
        <f ca="1">INDEX(INDIRECT(L87),U87,4)</f>
        <v>0.26424703381642511</v>
      </c>
      <c r="V90" s="423">
        <f ca="1">INDEX(INDIRECT(L87),V87,3)</f>
        <v>2.0644299516908213</v>
      </c>
      <c r="W90" s="399">
        <f ca="1">COUNTIF(W101:W157,"C")</f>
        <v>28</v>
      </c>
      <c r="AF90" s="460"/>
      <c r="AG90" s="460"/>
      <c r="AI90" s="423">
        <f ca="1">INDEX(INDIRECT(Z87),AI87,4)</f>
        <v>0.28000000000000003</v>
      </c>
      <c r="AJ90" s="423">
        <f ca="1">INDEX(INDIRECT(Z87),AJ87,3)</f>
        <v>2.1880000000000002</v>
      </c>
      <c r="AK90" s="399">
        <f ca="1">COUNTIF(AK101:AK157,"C")</f>
        <v>27</v>
      </c>
      <c r="AW90" s="423">
        <f ca="1">INDEX(INDIRECT(AN87),AW87,4)</f>
        <v>0.29699999999999999</v>
      </c>
      <c r="AX90" s="423">
        <f ca="1">INDEX(INDIRECT(AN87),AX87,3)</f>
        <v>2.319</v>
      </c>
      <c r="AY90" s="399">
        <f ca="1">COUNTIF(AY101:AY157,"C")</f>
        <v>27</v>
      </c>
      <c r="BK90" s="423">
        <f ca="1">INDEX(INDIRECT(BB87),BK87,4)</f>
        <v>0.315</v>
      </c>
      <c r="BL90" s="423">
        <f ca="1">INDEX(INDIRECT(BB87),BL87,3)</f>
        <v>2.4580000000000002</v>
      </c>
      <c r="BM90" s="399">
        <f ca="1">COUNTIF(BM101:BM157,"C")</f>
        <v>27</v>
      </c>
      <c r="BQ90" s="424">
        <f ca="1">+U90</f>
        <v>0.26424703381642511</v>
      </c>
      <c r="BR90" s="424">
        <f ca="1">+V90</f>
        <v>2.0644299516908213</v>
      </c>
      <c r="BS90" s="423">
        <f ca="1">+AI90</f>
        <v>0.28000000000000003</v>
      </c>
      <c r="BT90" s="423">
        <f ca="1">+AJ90</f>
        <v>2.1880000000000002</v>
      </c>
      <c r="BU90" s="423">
        <f ca="1">+AW90</f>
        <v>0.29699999999999999</v>
      </c>
      <c r="BV90" s="423">
        <f ca="1">+AX90</f>
        <v>2.319</v>
      </c>
      <c r="BW90" s="423">
        <f ca="1">+BK90</f>
        <v>0.315</v>
      </c>
      <c r="BX90" s="423">
        <f ca="1">+BL90</f>
        <v>2.4580000000000002</v>
      </c>
    </row>
    <row r="91" spans="1:83" x14ac:dyDescent="0.2">
      <c r="B91" s="403"/>
      <c r="C91" s="403" t="s">
        <v>940</v>
      </c>
      <c r="E91" s="403"/>
      <c r="F91" s="403"/>
      <c r="G91" s="403"/>
      <c r="H91" s="403"/>
      <c r="I91" s="403"/>
      <c r="J91" s="403"/>
      <c r="U91" s="425">
        <f ca="1">INDEX(INDIRECT(Q87),U87,1)</f>
        <v>0.2938152</v>
      </c>
      <c r="V91" s="425">
        <f ca="1">INDEX(INDIRECT(Q87),V87,1)</f>
        <v>0.2938152</v>
      </c>
      <c r="W91" s="425"/>
      <c r="AF91" s="425"/>
      <c r="AG91" s="425"/>
      <c r="AI91" s="425">
        <f ca="1">INDEX(INDIRECT(AE87),AI87,1)</f>
        <v>0.30158240000000003</v>
      </c>
      <c r="AJ91" s="425">
        <f ca="1">INDEX(INDIRECT(AE87),AJ87,1)</f>
        <v>0.30158240000000003</v>
      </c>
      <c r="AK91" s="425"/>
      <c r="AW91" s="425">
        <f ca="1">INDEX(INDIRECT(AS87),AW87,1)</f>
        <v>0.3105</v>
      </c>
      <c r="AX91" s="425">
        <f ca="1">INDEX(INDIRECT(AS87),AX87,1)</f>
        <v>0.3105</v>
      </c>
      <c r="AY91" s="425"/>
      <c r="BK91" s="425">
        <f ca="1">INDEX(INDIRECT(BG87),BK87,1)</f>
        <v>0.31949280000000002</v>
      </c>
      <c r="BL91" s="425">
        <f ca="1">INDEX(INDIRECT(BG87),BL87,1)</f>
        <v>0.31949280000000002</v>
      </c>
      <c r="BM91" s="425"/>
    </row>
    <row r="92" spans="1:83" x14ac:dyDescent="0.2">
      <c r="B92" s="403"/>
      <c r="C92" s="403" t="s">
        <v>941</v>
      </c>
      <c r="E92" s="403"/>
      <c r="F92" s="403"/>
      <c r="G92" s="403"/>
      <c r="H92" s="403"/>
      <c r="I92" s="403"/>
      <c r="J92" s="403"/>
      <c r="U92" s="425">
        <f ca="1">INDEX(INDIRECT(Q87),U87,2)</f>
        <v>0.3418696</v>
      </c>
      <c r="V92" s="425">
        <f ca="1">INDEX(INDIRECT(Q87),V87,2)</f>
        <v>0.3418696</v>
      </c>
      <c r="W92" s="425"/>
      <c r="AF92" s="425"/>
      <c r="AG92" s="425"/>
      <c r="AI92" s="425">
        <f ca="1">INDEX(INDIRECT(AE87),AI87,2)</f>
        <v>0.36226880000000006</v>
      </c>
      <c r="AJ92" s="425">
        <f ca="1">INDEX(INDIRECT(AE87),AJ87,2)</f>
        <v>0.36226880000000006</v>
      </c>
      <c r="AK92" s="425"/>
      <c r="AW92" s="425">
        <f ca="1">INDEX(INDIRECT(AS87),AW87,2)</f>
        <v>0.38419439999999999</v>
      </c>
      <c r="AX92" s="425">
        <f ca="1">INDEX(INDIRECT(AS87),AX87,2)</f>
        <v>0.38419439999999999</v>
      </c>
      <c r="AY92" s="425"/>
      <c r="BK92" s="425">
        <f ca="1">INDEX(INDIRECT(BG87),BK87,2)</f>
        <v>0.40742080000000003</v>
      </c>
      <c r="BL92" s="425">
        <f ca="1">INDEX(INDIRECT(BG87),BL87,2)</f>
        <v>0.40742080000000003</v>
      </c>
      <c r="BM92" s="425"/>
    </row>
    <row r="93" spans="1:83" x14ac:dyDescent="0.2">
      <c r="B93" s="403"/>
      <c r="C93" s="403" t="s">
        <v>942</v>
      </c>
      <c r="E93" s="403"/>
      <c r="F93" s="403"/>
      <c r="G93" s="403"/>
      <c r="H93" s="403"/>
      <c r="I93" s="403"/>
      <c r="J93" s="403"/>
      <c r="L93" s="426"/>
      <c r="M93" s="403"/>
      <c r="U93" s="425"/>
      <c r="V93" s="425"/>
      <c r="W93" s="425"/>
      <c r="AI93" s="425"/>
      <c r="AJ93" s="425"/>
      <c r="AK93" s="425"/>
      <c r="AW93" s="425"/>
      <c r="AX93" s="425"/>
      <c r="AY93" s="425"/>
      <c r="BK93" s="425"/>
      <c r="BL93" s="425"/>
      <c r="BM93" s="425"/>
      <c r="BT93" s="399" t="s">
        <v>943</v>
      </c>
      <c r="CB93" s="403" t="s">
        <v>1025</v>
      </c>
    </row>
    <row r="95" spans="1:83" ht="13.5" thickBot="1" x14ac:dyDescent="0.25">
      <c r="B95" s="427" t="s">
        <v>944</v>
      </c>
      <c r="C95" s="428"/>
      <c r="D95" s="428"/>
      <c r="E95" s="428"/>
      <c r="F95" s="428"/>
      <c r="G95" s="429"/>
      <c r="H95" s="427" t="s">
        <v>989</v>
      </c>
      <c r="I95" s="428"/>
      <c r="J95" s="428"/>
      <c r="L95" s="430" t="s">
        <v>69</v>
      </c>
      <c r="M95" s="430">
        <v>2018</v>
      </c>
      <c r="N95" s="428"/>
      <c r="O95" s="428"/>
      <c r="P95" s="428"/>
      <c r="Q95" s="428"/>
      <c r="R95" s="428"/>
      <c r="S95" s="428"/>
      <c r="T95" s="428"/>
      <c r="U95" s="428"/>
      <c r="V95" s="428"/>
      <c r="W95" s="428"/>
      <c r="Z95" s="430" t="s">
        <v>69</v>
      </c>
      <c r="AA95" s="430">
        <v>2019</v>
      </c>
      <c r="AB95" s="428"/>
      <c r="AC95" s="428"/>
      <c r="AD95" s="428"/>
      <c r="AE95" s="428"/>
      <c r="AF95" s="428"/>
      <c r="AG95" s="428"/>
      <c r="AH95" s="428"/>
      <c r="AI95" s="428"/>
      <c r="AJ95" s="428"/>
      <c r="AK95" s="428"/>
      <c r="AN95" s="430" t="s">
        <v>69</v>
      </c>
      <c r="AO95" s="430">
        <v>2020</v>
      </c>
      <c r="AP95" s="428"/>
      <c r="AQ95" s="428"/>
      <c r="AR95" s="428"/>
      <c r="AS95" s="428"/>
      <c r="AT95" s="428"/>
      <c r="AU95" s="428"/>
      <c r="AV95" s="428"/>
      <c r="AW95" s="428"/>
      <c r="AX95" s="428"/>
      <c r="AY95" s="428"/>
      <c r="BB95" s="430" t="s">
        <v>69</v>
      </c>
      <c r="BC95" s="430">
        <v>2021</v>
      </c>
      <c r="BD95" s="428"/>
      <c r="BE95" s="428"/>
      <c r="BF95" s="428"/>
      <c r="BG95" s="428"/>
      <c r="BH95" s="428"/>
      <c r="BI95" s="428"/>
      <c r="BJ95" s="428"/>
      <c r="BK95" s="428"/>
      <c r="BL95" s="428"/>
      <c r="BM95" s="428"/>
      <c r="BQ95" s="430" t="s">
        <v>945</v>
      </c>
      <c r="BR95" s="428"/>
      <c r="BS95" s="428"/>
      <c r="BT95" s="428"/>
      <c r="BU95" s="428"/>
      <c r="BV95" s="428"/>
      <c r="BW95" s="428"/>
      <c r="BX95" s="428"/>
    </row>
    <row r="96" spans="1:83" x14ac:dyDescent="0.2">
      <c r="CB96" s="403" t="s">
        <v>946</v>
      </c>
      <c r="CD96" s="403" t="s">
        <v>947</v>
      </c>
    </row>
    <row r="97" spans="1:83" x14ac:dyDescent="0.2">
      <c r="H97" s="431" t="s">
        <v>1022</v>
      </c>
      <c r="R97" s="438" t="str">
        <f>+R$37</f>
        <v>(not used in tool)</v>
      </c>
      <c r="U97" s="432"/>
      <c r="V97" s="432"/>
      <c r="W97" s="432"/>
      <c r="X97" s="403"/>
      <c r="AD97" s="399" t="s">
        <v>948</v>
      </c>
      <c r="AE97" s="399" t="s">
        <v>948</v>
      </c>
      <c r="AF97" s="399" t="str">
        <f>+$R97</f>
        <v>(not used in tool)</v>
      </c>
      <c r="AI97" s="432">
        <f>+AA95</f>
        <v>2019</v>
      </c>
      <c r="AJ97" s="432">
        <f>+AI97</f>
        <v>2019</v>
      </c>
      <c r="AK97" s="432"/>
      <c r="AR97" s="399" t="s">
        <v>948</v>
      </c>
      <c r="AS97" s="399" t="s">
        <v>948</v>
      </c>
      <c r="AT97" s="399" t="str">
        <f>+$R97</f>
        <v>(not used in tool)</v>
      </c>
      <c r="AW97" s="432">
        <f>+AO95</f>
        <v>2020</v>
      </c>
      <c r="AX97" s="432">
        <f>+AW97</f>
        <v>2020</v>
      </c>
      <c r="AY97" s="432"/>
      <c r="BF97" s="399" t="s">
        <v>948</v>
      </c>
      <c r="BG97" s="399" t="s">
        <v>948</v>
      </c>
      <c r="BH97" s="399" t="str">
        <f>+$R97</f>
        <v>(not used in tool)</v>
      </c>
      <c r="BK97" s="432">
        <f>+BC95</f>
        <v>2021</v>
      </c>
      <c r="BL97" s="432">
        <f>+BK97</f>
        <v>2021</v>
      </c>
      <c r="BM97" s="432"/>
      <c r="CD97" s="399">
        <f>COUNTIF(CD101:CD153,"&lt;&gt;0")</f>
        <v>53</v>
      </c>
      <c r="CE97" s="399">
        <f>COUNTIF(CE101:CE153,"&lt;&gt;0")</f>
        <v>53</v>
      </c>
    </row>
    <row r="98" spans="1:83" x14ac:dyDescent="0.2">
      <c r="L98" s="403"/>
      <c r="M98" s="403"/>
      <c r="N98" s="403"/>
      <c r="O98" s="403"/>
      <c r="P98" s="403"/>
      <c r="Q98" s="403"/>
      <c r="R98" s="403"/>
      <c r="S98" s="403"/>
      <c r="U98" s="403"/>
      <c r="V98" s="403"/>
      <c r="W98" s="403"/>
      <c r="Z98" s="403"/>
      <c r="AA98" s="403"/>
      <c r="AB98" s="403"/>
      <c r="AC98" s="403"/>
      <c r="AD98" s="403"/>
      <c r="AE98" s="403"/>
      <c r="AF98" s="403"/>
      <c r="AG98" s="403"/>
      <c r="AI98" s="403"/>
      <c r="AJ98" s="403"/>
      <c r="AK98" s="403"/>
      <c r="AN98" s="403"/>
      <c r="AO98" s="403"/>
      <c r="AP98" s="403"/>
      <c r="AQ98" s="403"/>
      <c r="AR98" s="403"/>
      <c r="AS98" s="403"/>
      <c r="AT98" s="403"/>
      <c r="AU98" s="403"/>
      <c r="AW98" s="403"/>
      <c r="AX98" s="403"/>
      <c r="AY98" s="403"/>
      <c r="BB98" s="403"/>
      <c r="BC98" s="403"/>
      <c r="BD98" s="403"/>
      <c r="BE98" s="403"/>
      <c r="BF98" s="403"/>
      <c r="BG98" s="403"/>
      <c r="BH98" s="403"/>
      <c r="BI98" s="403"/>
      <c r="BK98" s="403"/>
      <c r="BL98" s="403"/>
      <c r="BM98" s="403"/>
      <c r="BP98" s="403"/>
      <c r="BQ98" s="403"/>
      <c r="BR98" s="403"/>
      <c r="BS98" s="403"/>
      <c r="BT98" s="403"/>
      <c r="BU98" s="403"/>
      <c r="BV98" s="403"/>
      <c r="BW98" s="403"/>
      <c r="BX98" s="403"/>
      <c r="CB98" s="403" t="s">
        <v>949</v>
      </c>
      <c r="CC98" s="403" t="s">
        <v>949</v>
      </c>
      <c r="CD98" s="403" t="s">
        <v>949</v>
      </c>
      <c r="CE98" s="403" t="s">
        <v>949</v>
      </c>
    </row>
    <row r="99" spans="1:83" ht="12.75" customHeight="1" x14ac:dyDescent="0.2">
      <c r="J99" s="11" t="s">
        <v>954</v>
      </c>
      <c r="L99" s="433" t="str">
        <f>+L$39</f>
        <v>Dom post ex VAT SDR</v>
      </c>
      <c r="M99" s="434"/>
      <c r="N99" s="433" t="str">
        <f>+N$39</f>
        <v>UPU linear rate</v>
      </c>
      <c r="O99" s="434"/>
      <c r="P99" s="433" t="str">
        <f>+P$39</f>
        <v>Tilted rate @ 91.9</v>
      </c>
      <c r="Q99" s="434"/>
      <c r="R99" s="433" t="str">
        <f>+R$39</f>
        <v>Tilted rate @ 37.6</v>
      </c>
      <c r="S99" s="434"/>
      <c r="T99" s="433" t="str">
        <f>+T$39</f>
        <v>TD at tilt</v>
      </c>
      <c r="U99" s="433" t="str">
        <f>+U$39</f>
        <v>TD after C&amp;F</v>
      </c>
      <c r="V99" s="434"/>
      <c r="W99" s="434"/>
      <c r="Z99" s="433" t="str">
        <f>+Z$39</f>
        <v>Dom post ex VAT SDR</v>
      </c>
      <c r="AA99" s="434"/>
      <c r="AB99" s="433" t="str">
        <f>+AB$39</f>
        <v>UPU linear rate</v>
      </c>
      <c r="AC99" s="434"/>
      <c r="AD99" s="433" t="str">
        <f>+AD$39</f>
        <v>Tilted rate @ 91.9</v>
      </c>
      <c r="AE99" s="434"/>
      <c r="AF99" s="433" t="str">
        <f>+AF$39</f>
        <v>Tilted rate @ 37.6</v>
      </c>
      <c r="AG99" s="434"/>
      <c r="AH99" s="433" t="str">
        <f>+AH$39</f>
        <v>TD at tilt</v>
      </c>
      <c r="AI99" s="433" t="str">
        <f>+AI$39</f>
        <v>TD after C&amp;F</v>
      </c>
      <c r="AJ99" s="434"/>
      <c r="AK99" s="436"/>
      <c r="AN99" s="433" t="str">
        <f>+AN$39</f>
        <v>Dom post ex VAT SDR</v>
      </c>
      <c r="AO99" s="434"/>
      <c r="AP99" s="433" t="str">
        <f>+AP$39</f>
        <v>UPU linear rate</v>
      </c>
      <c r="AQ99" s="434"/>
      <c r="AR99" s="433" t="str">
        <f>+AR$39</f>
        <v>Tilted rate @ 91.9</v>
      </c>
      <c r="AS99" s="434"/>
      <c r="AT99" s="433" t="str">
        <f>+AT$39</f>
        <v>Tilted rate @ 37.6</v>
      </c>
      <c r="AU99" s="434"/>
      <c r="AV99" s="433" t="str">
        <f>+AV$39</f>
        <v>TD at tilt</v>
      </c>
      <c r="AW99" s="433" t="str">
        <f>+AW$39</f>
        <v>TD after C&amp;F</v>
      </c>
      <c r="AX99" s="434"/>
      <c r="AY99" s="436"/>
      <c r="BB99" s="433" t="str">
        <f>+BB$39</f>
        <v>Dom post ex VAT SDR</v>
      </c>
      <c r="BC99" s="434"/>
      <c r="BD99" s="433" t="str">
        <f>+BD$39</f>
        <v>UPU linear rate</v>
      </c>
      <c r="BE99" s="434"/>
      <c r="BF99" s="433" t="str">
        <f>+BF$39</f>
        <v>Tilted rate @ 91.9</v>
      </c>
      <c r="BG99" s="434"/>
      <c r="BH99" s="433" t="str">
        <f>+BH$39</f>
        <v>Tilted rate @ 37.6</v>
      </c>
      <c r="BI99" s="434"/>
      <c r="BJ99" s="433" t="str">
        <f>+BJ$39</f>
        <v>TD at tilt</v>
      </c>
      <c r="BK99" s="433" t="str">
        <f>+BK$39</f>
        <v>TD after C&amp;F</v>
      </c>
      <c r="BL99" s="434"/>
      <c r="BM99" s="436"/>
      <c r="BP99" s="403"/>
      <c r="BQ99" s="437">
        <v>2018</v>
      </c>
      <c r="BR99" s="437">
        <f>+BQ99</f>
        <v>2018</v>
      </c>
      <c r="BS99" s="437">
        <f>+BQ99+1</f>
        <v>2019</v>
      </c>
      <c r="BT99" s="437">
        <f>+BS99</f>
        <v>2019</v>
      </c>
      <c r="BU99" s="437">
        <f>+BS99+1</f>
        <v>2020</v>
      </c>
      <c r="BV99" s="437">
        <f>+BU99</f>
        <v>2020</v>
      </c>
      <c r="BW99" s="437">
        <f>+BU99+1</f>
        <v>2021</v>
      </c>
      <c r="BX99" s="437">
        <f>+BW99</f>
        <v>2021</v>
      </c>
      <c r="CB99" s="403" t="s">
        <v>956</v>
      </c>
      <c r="CC99" s="403" t="s">
        <v>956</v>
      </c>
      <c r="CD99" s="403" t="s">
        <v>956</v>
      </c>
      <c r="CE99" s="403" t="s">
        <v>956</v>
      </c>
    </row>
    <row r="100" spans="1:83" ht="25.5" x14ac:dyDescent="0.2">
      <c r="A100" s="438"/>
      <c r="B100" s="8" t="s">
        <v>457</v>
      </c>
      <c r="C100" s="149" t="s">
        <v>458</v>
      </c>
      <c r="D100" s="150" t="s">
        <v>75</v>
      </c>
      <c r="E100" s="149" t="s">
        <v>379</v>
      </c>
      <c r="F100" s="149" t="s">
        <v>485</v>
      </c>
      <c r="G100" s="149"/>
      <c r="H100" s="438" t="s">
        <v>822</v>
      </c>
      <c r="I100" s="438" t="s">
        <v>821</v>
      </c>
      <c r="J100" s="440" t="str">
        <f ca="1">+($T$15*1000)&amp;"g"</f>
        <v>37.6g</v>
      </c>
      <c r="K100" s="438"/>
      <c r="L100" s="440" t="str">
        <f t="shared" ref="L100:V100" si="50">+L$40</f>
        <v>20g</v>
      </c>
      <c r="M100" s="440" t="str">
        <f t="shared" si="50"/>
        <v>175g</v>
      </c>
      <c r="N100" s="441" t="str">
        <f t="shared" si="50"/>
        <v>item</v>
      </c>
      <c r="O100" s="441" t="str">
        <f t="shared" si="50"/>
        <v>kg</v>
      </c>
      <c r="P100" s="441" t="str">
        <f t="shared" si="50"/>
        <v>item</v>
      </c>
      <c r="Q100" s="441" t="str">
        <f t="shared" si="50"/>
        <v>kg</v>
      </c>
      <c r="R100" s="441" t="str">
        <f t="shared" si="50"/>
        <v>item</v>
      </c>
      <c r="S100" s="441" t="str">
        <f t="shared" si="50"/>
        <v>kg</v>
      </c>
      <c r="T100" s="440" t="str">
        <f t="shared" ca="1" si="50"/>
        <v>37.6g</v>
      </c>
      <c r="U100" s="441" t="str">
        <f t="shared" si="50"/>
        <v>item</v>
      </c>
      <c r="V100" s="441" t="str">
        <f t="shared" si="50"/>
        <v>kg</v>
      </c>
      <c r="W100" s="441" t="s">
        <v>957</v>
      </c>
      <c r="X100" s="442"/>
      <c r="Y100" s="441" t="s">
        <v>74</v>
      </c>
      <c r="Z100" s="440" t="str">
        <f>+$L100</f>
        <v>20g</v>
      </c>
      <c r="AA100" s="440" t="str">
        <f>+$M100</f>
        <v>175g</v>
      </c>
      <c r="AB100" s="441" t="s">
        <v>822</v>
      </c>
      <c r="AC100" s="441" t="s">
        <v>821</v>
      </c>
      <c r="AD100" s="441" t="s">
        <v>822</v>
      </c>
      <c r="AE100" s="441" t="s">
        <v>821</v>
      </c>
      <c r="AF100" s="441" t="s">
        <v>822</v>
      </c>
      <c r="AG100" s="441" t="s">
        <v>821</v>
      </c>
      <c r="AH100" s="440" t="str">
        <f t="shared" ref="AH100" ca="1" si="51">+AH$40</f>
        <v>37.6g</v>
      </c>
      <c r="AI100" s="441" t="s">
        <v>822</v>
      </c>
      <c r="AJ100" s="441" t="s">
        <v>821</v>
      </c>
      <c r="AK100" s="441" t="s">
        <v>957</v>
      </c>
      <c r="AL100" s="442"/>
      <c r="AM100" s="441" t="s">
        <v>74</v>
      </c>
      <c r="AN100" s="440" t="str">
        <f>+$L100</f>
        <v>20g</v>
      </c>
      <c r="AO100" s="440" t="str">
        <f>+$M100</f>
        <v>175g</v>
      </c>
      <c r="AP100" s="441" t="s">
        <v>822</v>
      </c>
      <c r="AQ100" s="441" t="s">
        <v>821</v>
      </c>
      <c r="AR100" s="441" t="s">
        <v>822</v>
      </c>
      <c r="AS100" s="441" t="s">
        <v>821</v>
      </c>
      <c r="AT100" s="441" t="s">
        <v>822</v>
      </c>
      <c r="AU100" s="441" t="s">
        <v>821</v>
      </c>
      <c r="AV100" s="440" t="str">
        <f t="shared" ref="AV100" ca="1" si="52">+AV$40</f>
        <v>37.6g</v>
      </c>
      <c r="AW100" s="441" t="s">
        <v>822</v>
      </c>
      <c r="AX100" s="441" t="s">
        <v>821</v>
      </c>
      <c r="AY100" s="441" t="s">
        <v>957</v>
      </c>
      <c r="AZ100" s="442"/>
      <c r="BA100" s="441" t="s">
        <v>74</v>
      </c>
      <c r="BB100" s="440" t="str">
        <f>+$L100</f>
        <v>20g</v>
      </c>
      <c r="BC100" s="440" t="str">
        <f>+$M100</f>
        <v>175g</v>
      </c>
      <c r="BD100" s="441" t="s">
        <v>822</v>
      </c>
      <c r="BE100" s="441" t="s">
        <v>821</v>
      </c>
      <c r="BF100" s="441" t="s">
        <v>822</v>
      </c>
      <c r="BG100" s="441" t="s">
        <v>821</v>
      </c>
      <c r="BH100" s="441" t="s">
        <v>822</v>
      </c>
      <c r="BI100" s="441" t="s">
        <v>821</v>
      </c>
      <c r="BJ100" s="440" t="str">
        <f t="shared" ref="BJ100" ca="1" si="53">+BJ$40</f>
        <v>37.6g</v>
      </c>
      <c r="BK100" s="441" t="s">
        <v>822</v>
      </c>
      <c r="BL100" s="441" t="s">
        <v>821</v>
      </c>
      <c r="BM100" s="441" t="s">
        <v>957</v>
      </c>
      <c r="BN100" s="442"/>
      <c r="BO100" s="442"/>
      <c r="BP100" s="443" t="s">
        <v>1024</v>
      </c>
      <c r="BQ100" s="444" t="s">
        <v>822</v>
      </c>
      <c r="BR100" s="444" t="s">
        <v>821</v>
      </c>
      <c r="BS100" s="444" t="s">
        <v>822</v>
      </c>
      <c r="BT100" s="444" t="s">
        <v>821</v>
      </c>
      <c r="BU100" s="444" t="s">
        <v>822</v>
      </c>
      <c r="BV100" s="444" t="s">
        <v>821</v>
      </c>
      <c r="BW100" s="444" t="s">
        <v>822</v>
      </c>
      <c r="BX100" s="444" t="s">
        <v>821</v>
      </c>
      <c r="BY100" s="438"/>
      <c r="BZ100" s="438"/>
      <c r="CA100" s="438"/>
      <c r="CB100" s="438" t="s">
        <v>822</v>
      </c>
      <c r="CC100" s="438" t="s">
        <v>821</v>
      </c>
      <c r="CD100" s="438" t="s">
        <v>822</v>
      </c>
      <c r="CE100" s="438" t="s">
        <v>821</v>
      </c>
    </row>
    <row r="101" spans="1:83" x14ac:dyDescent="0.2">
      <c r="B101" s="399">
        <v>1</v>
      </c>
      <c r="C101" s="399" t="s">
        <v>76</v>
      </c>
      <c r="D101" s="399" t="s">
        <v>77</v>
      </c>
      <c r="E101" s="399">
        <v>1.1000000000000001</v>
      </c>
      <c r="F101" s="399" t="s">
        <v>33</v>
      </c>
      <c r="H101" s="399">
        <v>0.249</v>
      </c>
      <c r="I101" s="399">
        <v>1.954</v>
      </c>
      <c r="J101" s="445">
        <f ca="1">I101*J$15+H101</f>
        <v>0.32247039999999999</v>
      </c>
      <c r="K101" s="446"/>
      <c r="L101" s="447">
        <f t="shared" ref="L101:M120" ca="1" si="54">VLOOKUP($C101,INDIRECT($L$22),L$23,FALSE)</f>
        <v>0.57315421063799998</v>
      </c>
      <c r="M101" s="447">
        <f t="shared" ca="1" si="54"/>
        <v>1.340441299072</v>
      </c>
      <c r="N101" s="455">
        <f ca="1">N$14*L101-O101*0.01</f>
        <v>0.36865637399788481</v>
      </c>
      <c r="O101" s="455">
        <f ca="1">O$14*(M101-L101)/(0.175-0.01)</f>
        <v>3.2551573448715154</v>
      </c>
      <c r="P101" s="451">
        <f t="shared" ref="P101:P153" ca="1" si="55">Q101*P$16</f>
        <v>0.38871797522019952</v>
      </c>
      <c r="Q101" s="451">
        <f t="shared" ref="Q101:Q153" ca="1" si="56">(N101+Q$17*O101)/(Q$17+Q$16)</f>
        <v>3.0368591814078085</v>
      </c>
      <c r="R101" s="451">
        <f ca="1">S101*R$16</f>
        <v>0.38871797522019952</v>
      </c>
      <c r="S101" s="451">
        <f ca="1">(P101+S$17*Q101)/(S$17+S$16)</f>
        <v>3.0368591814078085</v>
      </c>
      <c r="T101" s="445">
        <f t="shared" ref="T101:T132" ca="1" si="57">Q101*T$15+P101</f>
        <v>0.5029038804411331</v>
      </c>
      <c r="U101" s="453">
        <f ca="1">ROUND(IF(T101&gt;U92,U90,IF(T101&lt;U91,U89,T101/U91*U89)),3)</f>
        <v>0.26400000000000001</v>
      </c>
      <c r="V101" s="453">
        <f ca="1">ROUND(IF(T101&gt;V92,V90,IF(T101&lt;V91,V89,T101/V91*V89)),3)</f>
        <v>2.0640000000000001</v>
      </c>
      <c r="W101" s="449" t="str">
        <f t="shared" ref="W101:W153" ca="1" si="58">IF(T101&gt;U$32,"C",IF(T101&lt;U$31,"F",""))</f>
        <v>C</v>
      </c>
      <c r="Y101" s="450" t="str">
        <f>+$C101</f>
        <v>AT</v>
      </c>
      <c r="Z101" s="447">
        <f t="shared" ref="Z101:AA120" ca="1" si="59">VLOOKUP($C101,INDIRECT($L$22),Z$23,FALSE)</f>
        <v>0.59034883695700002</v>
      </c>
      <c r="AA101" s="447">
        <f t="shared" ca="1" si="59"/>
        <v>1.3806545380449999</v>
      </c>
      <c r="AB101" s="451">
        <f ca="1">AB$14*Z101-AC101*0.01</f>
        <v>0.37971606521768181</v>
      </c>
      <c r="AC101" s="451">
        <f ca="1">AC$14*(AA101-Z101)/(0.175-0.01)</f>
        <v>3.3528120652218183</v>
      </c>
      <c r="AD101" s="451">
        <f t="shared" ref="AD101:AD153" ca="1" si="60">AE101*AD$16</f>
        <v>0.40037951447694664</v>
      </c>
      <c r="AE101" s="451">
        <f t="shared" ref="AE101:AE153" ca="1" si="61">(AB101+AE$17*AC101)/(AE$17+AE$16)</f>
        <v>3.1279649568511454</v>
      </c>
      <c r="AF101" s="451">
        <f ca="1">AG101*AF$16</f>
        <v>0.4003795144769467</v>
      </c>
      <c r="AG101" s="451">
        <f ca="1">(AD101+AG$17*AE101)/(AG$17+AG$16)</f>
        <v>3.1279649568511458</v>
      </c>
      <c r="AH101" s="445">
        <f t="shared" ref="AH101:AH132" ca="1" si="62">AE101*AH$15+AD101</f>
        <v>0.51799099685454975</v>
      </c>
      <c r="AI101" s="453">
        <f ca="1">ROUND(IF(AH101&gt;AI92,AI90,IF(AH101&lt;AI91,AI89,AH101/AI91*AI89)),3)</f>
        <v>0.28000000000000003</v>
      </c>
      <c r="AJ101" s="453">
        <f ca="1">ROUND(IF(AH101&gt;AJ92,AJ90,IF(AH101&lt;AJ91,AJ89,AH101/AJ91*AJ89)),3)</f>
        <v>2.1880000000000002</v>
      </c>
      <c r="AK101" s="449" t="str">
        <f t="shared" ref="AK101:AK153" ca="1" si="63">IF(AH101&gt;AI$32,"C",IF(AH101&lt;AI$31,"F",""))</f>
        <v>C</v>
      </c>
      <c r="AM101" s="450" t="str">
        <f>+$C101</f>
        <v>AT</v>
      </c>
      <c r="AN101" s="447">
        <f t="shared" ref="AN101:AO120" ca="1" si="64">VLOOKUP($C101,INDIRECT($L$22),AN$23,FALSE)</f>
        <v>0.60805930206600001</v>
      </c>
      <c r="AO101" s="447">
        <f t="shared" ca="1" si="64"/>
        <v>1.4220741741859999</v>
      </c>
      <c r="AP101" s="451">
        <f ca="1">AP$14*AN101-AQ101*0.01</f>
        <v>0.3911075471744424</v>
      </c>
      <c r="AQ101" s="451">
        <f ca="1">AQ$14*(AO101-AN101)/(0.175-0.01)</f>
        <v>3.4533964271757576</v>
      </c>
      <c r="AR101" s="451">
        <f t="shared" ref="AR101:AR153" ca="1" si="65">AS101*AR$16</f>
        <v>0.41239089991124378</v>
      </c>
      <c r="AS101" s="451">
        <f t="shared" ref="AS101:AS153" ca="1" si="66">(AP101+AS$17*AQ101)/(AS$17+AS$16)</f>
        <v>3.2218039055565919</v>
      </c>
      <c r="AT101" s="451">
        <f ca="1">AU101*AT$16</f>
        <v>0.41239089991124384</v>
      </c>
      <c r="AU101" s="451">
        <f ca="1">(AR101+AU$17*AS101)/(AU$17+AU$16)</f>
        <v>3.2218039055565924</v>
      </c>
      <c r="AV101" s="445">
        <f t="shared" ref="AV101:AV132" ca="1" si="67">AS101*AV$15+AR101</f>
        <v>0.53353072676017166</v>
      </c>
      <c r="AW101" s="453">
        <f ca="1">ROUND(IF(AV101&gt;AW92,AW90,IF(AV101&lt;AW91,AW89,AV101/AW91*AW89)),3)</f>
        <v>0.29699999999999999</v>
      </c>
      <c r="AX101" s="453">
        <f ca="1">ROUND(IF(AV101&gt;AX92,AX90,IF(AV101&lt;AX91,AX89,AV101/AX91*AX89)),3)</f>
        <v>2.319</v>
      </c>
      <c r="AY101" s="449" t="str">
        <f t="shared" ref="AY101:AY153" ca="1" si="68">IF(AV101&gt;AW$32,"C",IF(AV101&lt;AW$31,"F",""))</f>
        <v>C</v>
      </c>
      <c r="BA101" s="450" t="str">
        <f>+$C101</f>
        <v>AT</v>
      </c>
      <c r="BB101" s="447">
        <f t="shared" ref="BB101:BC120" ca="1" si="69">VLOOKUP($C101,INDIRECT($L$22),BB$23,FALSE)</f>
        <v>0.62630108112799998</v>
      </c>
      <c r="BC101" s="447">
        <f t="shared" ca="1" si="69"/>
        <v>1.4647363994110001</v>
      </c>
      <c r="BD101" s="451">
        <f ca="1">BD$14*BB101-BE101*0.01</f>
        <v>0.4028407735897151</v>
      </c>
      <c r="BE101" s="451">
        <f ca="1">BE$14*(BC101-BB101)/(0.175-0.01)</f>
        <v>3.5569983199884856</v>
      </c>
      <c r="BF101" s="451">
        <f t="shared" ref="BF101:BF153" ca="1" si="70">BG101*BF$16</f>
        <v>0.42476262690846789</v>
      </c>
      <c r="BG101" s="451">
        <f t="shared" ref="BG101:BG153" ca="1" si="71">(BD101+BG$17*BE101)/(BG$17+BG$16)</f>
        <v>3.3184580227224054</v>
      </c>
      <c r="BH101" s="451">
        <f t="shared" ref="BH101:BH153" ca="1" si="72">BI101*BH$16</f>
        <v>0.42476262690846789</v>
      </c>
      <c r="BI101" s="451">
        <f t="shared" ref="BI101:BI153" ca="1" si="73">(BF101+BI$17*BG101)/(BI$17+BI$16)</f>
        <v>3.3184580227224054</v>
      </c>
      <c r="BJ101" s="445">
        <f t="shared" ref="BJ101:BJ132" ca="1" si="74">BG101*BJ$15+BF101</f>
        <v>0.54953664856283035</v>
      </c>
      <c r="BK101" s="453">
        <f ca="1">ROUND(IF(BJ101&gt;BK92,BK90,IF(BJ101&lt;BK91,BK89,BJ101/BK91*BK89)),3)</f>
        <v>0.315</v>
      </c>
      <c r="BL101" s="453">
        <f ca="1">ROUND(IF(BJ101&gt;BL92,BL90,IF(BJ101&lt;BL91,BL89,BJ101/BL91*BL89)),3)</f>
        <v>2.4580000000000002</v>
      </c>
      <c r="BM101" s="449" t="str">
        <f t="shared" ref="BM101:BM153" ca="1" si="75">IF(BJ101&gt;BK$32,"C",IF(BJ101&lt;BK$31,"F",""))</f>
        <v>C</v>
      </c>
      <c r="BO101" s="450" t="str">
        <f>+$C101</f>
        <v>AT</v>
      </c>
      <c r="BP101" s="399">
        <f>+$E101</f>
        <v>1.1000000000000001</v>
      </c>
      <c r="BQ101" s="453">
        <f t="shared" ref="BQ101:BQ132" ca="1" si="76">+U101</f>
        <v>0.26400000000000001</v>
      </c>
      <c r="BR101" s="453">
        <f t="shared" ref="BR101:BR132" ca="1" si="77">+V101</f>
        <v>2.0640000000000001</v>
      </c>
      <c r="BS101" s="453">
        <f t="shared" ref="BS101:BS132" ca="1" si="78">+AI101</f>
        <v>0.28000000000000003</v>
      </c>
      <c r="BT101" s="453">
        <f t="shared" ref="BT101:BT132" ca="1" si="79">+AJ101</f>
        <v>2.1880000000000002</v>
      </c>
      <c r="BU101" s="453">
        <f t="shared" ref="BU101:BU132" ca="1" si="80">+AW101</f>
        <v>0.29699999999999999</v>
      </c>
      <c r="BV101" s="453">
        <f t="shared" ref="BV101:BV132" ca="1" si="81">+AX101</f>
        <v>2.319</v>
      </c>
      <c r="BW101" s="453">
        <f ca="1">+BK101</f>
        <v>0.315</v>
      </c>
      <c r="BX101" s="453">
        <f ca="1">+BL101</f>
        <v>2.4580000000000002</v>
      </c>
      <c r="CA101" s="450" t="str">
        <f>+$C101</f>
        <v>AT</v>
      </c>
      <c r="CB101" s="454"/>
      <c r="CC101" s="454"/>
      <c r="CD101" s="454"/>
      <c r="CE101" s="454"/>
    </row>
    <row r="102" spans="1:83" x14ac:dyDescent="0.2">
      <c r="B102" s="399">
        <v>2</v>
      </c>
      <c r="C102" s="399" t="s">
        <v>78</v>
      </c>
      <c r="D102" s="399" t="s">
        <v>79</v>
      </c>
      <c r="E102" s="399">
        <v>1.1000000000000001</v>
      </c>
      <c r="F102" s="399" t="s">
        <v>33</v>
      </c>
      <c r="H102" s="399">
        <v>0.249</v>
      </c>
      <c r="I102" s="399">
        <v>1.954</v>
      </c>
      <c r="J102" s="445">
        <f t="shared" ref="J102:J153" ca="1" si="82">I102*J$15+H102</f>
        <v>0.32247039999999999</v>
      </c>
      <c r="K102" s="446"/>
      <c r="L102" s="447">
        <f t="shared" ca="1" si="54"/>
        <v>0.35321404513090904</v>
      </c>
      <c r="M102" s="447">
        <f t="shared" ca="1" si="54"/>
        <v>1.0596421353918182</v>
      </c>
      <c r="N102" s="455">
        <f t="shared" ref="N102:N153" ca="1" si="83">N$14*L102-O102*0.01</f>
        <v>0.21728015503511289</v>
      </c>
      <c r="O102" s="455">
        <f t="shared" ref="O102:O153" ca="1" si="84">O$14*(M102-L102)/(0.175-0.01)</f>
        <v>2.9969676556523419</v>
      </c>
      <c r="P102" s="451">
        <f t="shared" ca="1" si="55"/>
        <v>0.28679304125267885</v>
      </c>
      <c r="Q102" s="451">
        <f t="shared" ca="1" si="56"/>
        <v>2.2405706347865535</v>
      </c>
      <c r="R102" s="451">
        <f t="shared" ref="R102:R153" ca="1" si="85">S102*R$16</f>
        <v>0.28679304125267885</v>
      </c>
      <c r="S102" s="451">
        <f t="shared" ref="S102:S153" ca="1" si="86">(P102+S$17*Q102)/(S$17+S$16)</f>
        <v>2.2405706347865535</v>
      </c>
      <c r="T102" s="445">
        <f t="shared" ca="1" si="57"/>
        <v>0.37103849712065329</v>
      </c>
      <c r="U102" s="453">
        <f ca="1">ROUND(IF(T102&gt;U92,U90,IF(T102&lt;U91,U89,T102/U91*U89)),3)</f>
        <v>0.26400000000000001</v>
      </c>
      <c r="V102" s="453">
        <f ca="1">ROUND(IF(T102&gt;V92,V90,IF(T102&lt;V91,V89,T102/V91*V89)),3)</f>
        <v>2.0640000000000001</v>
      </c>
      <c r="W102" s="449" t="str">
        <f t="shared" ca="1" si="58"/>
        <v/>
      </c>
      <c r="Y102" s="450" t="str">
        <f>+$C102</f>
        <v>AU</v>
      </c>
      <c r="Z102" s="447">
        <f t="shared" ca="1" si="59"/>
        <v>0.35321404513090904</v>
      </c>
      <c r="AA102" s="447">
        <f t="shared" ca="1" si="59"/>
        <v>1.0596421353918182</v>
      </c>
      <c r="AB102" s="451">
        <f ca="1">AB$14*Z102-AC102*0.01</f>
        <v>0.21728015503511289</v>
      </c>
      <c r="AC102" s="451">
        <f ca="1">AC$14*(AA102-Z102)/(0.175-0.01)</f>
        <v>2.9969676556523419</v>
      </c>
      <c r="AD102" s="451">
        <f t="shared" ca="1" si="60"/>
        <v>0.28679304125267885</v>
      </c>
      <c r="AE102" s="451">
        <f t="shared" ca="1" si="61"/>
        <v>2.2405706347865535</v>
      </c>
      <c r="AF102" s="451">
        <f t="shared" ref="AF102:AF153" ca="1" si="87">AG102*AF$16</f>
        <v>0.28679304125267885</v>
      </c>
      <c r="AG102" s="451">
        <f t="shared" ref="AG102:AG153" ca="1" si="88">(AD102+AG$17*AE102)/(AG$17+AG$16)</f>
        <v>2.2405706347865535</v>
      </c>
      <c r="AH102" s="445">
        <f t="shared" ca="1" si="62"/>
        <v>0.37103849712065329</v>
      </c>
      <c r="AI102" s="453">
        <f ca="1">ROUND(IF(AH102&gt;AI92,AI90,IF(AH102&lt;AI91,AI89,AH102/AI91*AI89)),3)</f>
        <v>0.28000000000000003</v>
      </c>
      <c r="AJ102" s="453">
        <f ca="1">ROUND(IF(AH102&gt;AJ92,AJ90,IF(AH102&lt;AJ91,AJ89,AH102/AJ91*AJ89)),3)</f>
        <v>2.1880000000000002</v>
      </c>
      <c r="AK102" s="449" t="str">
        <f t="shared" ca="1" si="63"/>
        <v/>
      </c>
      <c r="AM102" s="450" t="str">
        <f>+$C102</f>
        <v>AU</v>
      </c>
      <c r="AN102" s="447">
        <f t="shared" ca="1" si="64"/>
        <v>0.35321404513090904</v>
      </c>
      <c r="AO102" s="447">
        <f t="shared" ca="1" si="64"/>
        <v>1.0596421353918182</v>
      </c>
      <c r="AP102" s="451">
        <f ca="1">AP$14*AN102-AQ102*0.01</f>
        <v>0.21728015503511289</v>
      </c>
      <c r="AQ102" s="451">
        <f ca="1">AQ$14*(AO102-AN102)/(0.175-0.01)</f>
        <v>2.9969676556523419</v>
      </c>
      <c r="AR102" s="451">
        <f t="shared" ca="1" si="65"/>
        <v>0.28679304125267885</v>
      </c>
      <c r="AS102" s="451">
        <f t="shared" ca="1" si="66"/>
        <v>2.2405706347865535</v>
      </c>
      <c r="AT102" s="451">
        <f t="shared" ref="AT102:AT153" ca="1" si="89">AU102*AT$16</f>
        <v>0.28679304125267885</v>
      </c>
      <c r="AU102" s="451">
        <f t="shared" ref="AU102:AU153" ca="1" si="90">(AR102+AU$17*AS102)/(AU$17+AU$16)</f>
        <v>2.2405706347865535</v>
      </c>
      <c r="AV102" s="445">
        <f t="shared" ca="1" si="67"/>
        <v>0.37103849712065329</v>
      </c>
      <c r="AW102" s="453">
        <f ca="1">ROUND(IF(AV102&gt;AW92,AW90,IF(AV102&lt;AW91,AW89,AV102/AW91*AW89)),3)</f>
        <v>0.28699999999999998</v>
      </c>
      <c r="AX102" s="453">
        <f ca="1">ROUND(IF(AV102&gt;AX92,AX90,IF(AV102&lt;AX91,AX89,AV102/AX91*AX89)),3)</f>
        <v>2.2410000000000001</v>
      </c>
      <c r="AY102" s="449" t="str">
        <f t="shared" ca="1" si="68"/>
        <v/>
      </c>
      <c r="BA102" s="450" t="str">
        <f>+$C102</f>
        <v>AU</v>
      </c>
      <c r="BB102" s="447">
        <f t="shared" ca="1" si="69"/>
        <v>0.35321404513090904</v>
      </c>
      <c r="BC102" s="447">
        <f t="shared" ca="1" si="69"/>
        <v>1.0596421353918182</v>
      </c>
      <c r="BD102" s="451">
        <f ca="1">BD$14*BB102-BE102*0.01</f>
        <v>0.21728015503511289</v>
      </c>
      <c r="BE102" s="451">
        <f ca="1">BE$14*(BC102-BB102)/(0.175-0.01)</f>
        <v>2.9969676556523419</v>
      </c>
      <c r="BF102" s="451">
        <f t="shared" ca="1" si="70"/>
        <v>0.28679304125267885</v>
      </c>
      <c r="BG102" s="451">
        <f t="shared" ca="1" si="71"/>
        <v>2.2405706347865535</v>
      </c>
      <c r="BH102" s="451">
        <f t="shared" ca="1" si="72"/>
        <v>0.28679304125267885</v>
      </c>
      <c r="BI102" s="451">
        <f t="shared" ca="1" si="73"/>
        <v>2.2405706347865535</v>
      </c>
      <c r="BJ102" s="445">
        <f t="shared" ca="1" si="74"/>
        <v>0.37103849712065329</v>
      </c>
      <c r="BK102" s="453">
        <f ca="1">ROUND(IF(BJ102&gt;BK92,BK90,IF(BJ102&lt;BK91,BK89,BJ102/BK91*BK89)),3)</f>
        <v>0.28699999999999998</v>
      </c>
      <c r="BL102" s="453">
        <f ca="1">ROUND(IF(BJ102&gt;BL92,BL90,IF(BJ102&lt;BL91,BL89,BJ102/BL91*BL89)),3)</f>
        <v>2.2389999999999999</v>
      </c>
      <c r="BM102" s="449" t="str">
        <f t="shared" ca="1" si="75"/>
        <v/>
      </c>
      <c r="BO102" s="450" t="str">
        <f>+$C102</f>
        <v>AU</v>
      </c>
      <c r="BP102" s="399">
        <f t="shared" ref="BP102:BP153" si="91">+$E102</f>
        <v>1.1000000000000001</v>
      </c>
      <c r="BQ102" s="453">
        <f t="shared" ca="1" si="76"/>
        <v>0.26400000000000001</v>
      </c>
      <c r="BR102" s="453">
        <f t="shared" ca="1" si="77"/>
        <v>2.0640000000000001</v>
      </c>
      <c r="BS102" s="453">
        <f t="shared" ca="1" si="78"/>
        <v>0.28000000000000003</v>
      </c>
      <c r="BT102" s="453">
        <f t="shared" ca="1" si="79"/>
        <v>2.1880000000000002</v>
      </c>
      <c r="BU102" s="453">
        <f t="shared" ca="1" si="80"/>
        <v>0.28699999999999998</v>
      </c>
      <c r="BV102" s="453">
        <f t="shared" ca="1" si="81"/>
        <v>2.2410000000000001</v>
      </c>
      <c r="BW102" s="453">
        <f ca="1">+BK102</f>
        <v>0.28699999999999998</v>
      </c>
      <c r="BX102" s="453">
        <f ca="1">+BL102</f>
        <v>2.2389999999999999</v>
      </c>
      <c r="CA102" s="450" t="str">
        <f>+$C102</f>
        <v>AU</v>
      </c>
      <c r="CB102" s="454"/>
      <c r="CC102" s="454"/>
      <c r="CD102" s="454"/>
      <c r="CE102" s="454"/>
    </row>
    <row r="103" spans="1:83" x14ac:dyDescent="0.2">
      <c r="B103" s="399">
        <v>3</v>
      </c>
      <c r="C103" s="399" t="s">
        <v>80</v>
      </c>
      <c r="D103" s="399" t="s">
        <v>81</v>
      </c>
      <c r="E103" s="399">
        <v>1.1000000000000001</v>
      </c>
      <c r="F103" s="399" t="s">
        <v>33</v>
      </c>
      <c r="H103" s="399">
        <v>0.249</v>
      </c>
      <c r="I103" s="399">
        <v>1.954</v>
      </c>
      <c r="J103" s="445">
        <f t="shared" ca="1" si="82"/>
        <v>0.32247039999999999</v>
      </c>
      <c r="K103" s="446"/>
      <c r="L103" s="447">
        <f t="shared" ca="1" si="54"/>
        <v>0.633286911432</v>
      </c>
      <c r="M103" s="447">
        <f t="shared" ca="1" si="54"/>
        <v>1.8998607342960001</v>
      </c>
      <c r="N103" s="455">
        <f t="shared" ca="1" si="83"/>
        <v>0.38956740309301813</v>
      </c>
      <c r="O103" s="455">
        <f t="shared" ca="1" si="84"/>
        <v>5.3733434909381828</v>
      </c>
      <c r="P103" s="451">
        <f t="shared" ca="1" si="55"/>
        <v>0.51419891654620453</v>
      </c>
      <c r="Q103" s="451">
        <f t="shared" ca="1" si="56"/>
        <v>4.0171790355172226</v>
      </c>
      <c r="R103" s="451">
        <f t="shared" ca="1" si="85"/>
        <v>0.51419891654620453</v>
      </c>
      <c r="S103" s="451">
        <f t="shared" ca="1" si="86"/>
        <v>4.0171790355172226</v>
      </c>
      <c r="T103" s="445">
        <f t="shared" ca="1" si="57"/>
        <v>0.66524484828165209</v>
      </c>
      <c r="U103" s="453">
        <f ca="1">ROUND(IF(T103&gt;U92,U90,IF(T103&lt;U91,U89,T103/U91*U89)),3)</f>
        <v>0.26400000000000001</v>
      </c>
      <c r="V103" s="453">
        <f ca="1">ROUND(IF(T103&gt;V92,V90,IF(T103&lt;V91,V89,T103/V91*V89)),3)</f>
        <v>2.0640000000000001</v>
      </c>
      <c r="W103" s="449" t="str">
        <f t="shared" ca="1" si="58"/>
        <v>C</v>
      </c>
      <c r="Y103" s="450" t="str">
        <f t="shared" ref="Y103:Y153" si="92">+$C103</f>
        <v>BE</v>
      </c>
      <c r="Z103" s="447">
        <f t="shared" ca="1" si="59"/>
        <v>0.633286911432</v>
      </c>
      <c r="AA103" s="447">
        <f t="shared" ca="1" si="59"/>
        <v>1.8998607342960001</v>
      </c>
      <c r="AB103" s="451">
        <f t="shared" ref="AB103:AB153" ca="1" si="93">AB$14*Z103-AC103*0.01</f>
        <v>0.38956740309301813</v>
      </c>
      <c r="AC103" s="451">
        <f t="shared" ref="AC103:AC153" ca="1" si="94">AC$14*(AA103-Z103)/(0.175-0.01)</f>
        <v>5.3733434909381828</v>
      </c>
      <c r="AD103" s="451">
        <f t="shared" ca="1" si="60"/>
        <v>0.51419891654620453</v>
      </c>
      <c r="AE103" s="451">
        <f t="shared" ca="1" si="61"/>
        <v>4.0171790355172226</v>
      </c>
      <c r="AF103" s="451">
        <f t="shared" ca="1" si="87"/>
        <v>0.51419891654620453</v>
      </c>
      <c r="AG103" s="451">
        <f t="shared" ca="1" si="88"/>
        <v>4.0171790355172226</v>
      </c>
      <c r="AH103" s="445">
        <f t="shared" ca="1" si="62"/>
        <v>0.66524484828165209</v>
      </c>
      <c r="AI103" s="453">
        <f ca="1">ROUND(IF(AH103&gt;AI92,AI90,IF(AH103&lt;AI91,AI89,AH103/AI91*AI89)),3)</f>
        <v>0.28000000000000003</v>
      </c>
      <c r="AJ103" s="453">
        <f ca="1">ROUND(IF(AH103&gt;AJ92,AJ90,IF(AH103&lt;AJ91,AJ89,AH103/AJ91*AJ89)),3)</f>
        <v>2.1880000000000002</v>
      </c>
      <c r="AK103" s="449" t="str">
        <f t="shared" ca="1" si="63"/>
        <v>C</v>
      </c>
      <c r="AM103" s="450" t="str">
        <f t="shared" ref="AM103:AM153" si="95">+$C103</f>
        <v>BE</v>
      </c>
      <c r="AN103" s="447">
        <f t="shared" ca="1" si="64"/>
        <v>0.633286911432</v>
      </c>
      <c r="AO103" s="447">
        <f t="shared" ca="1" si="64"/>
        <v>1.8998607342960001</v>
      </c>
      <c r="AP103" s="451">
        <f t="shared" ref="AP103:AP153" ca="1" si="96">AP$14*AN103-AQ103*0.01</f>
        <v>0.38956740309301813</v>
      </c>
      <c r="AQ103" s="451">
        <f t="shared" ref="AQ103:AQ153" ca="1" si="97">AQ$14*(AO103-AN103)/(0.175-0.01)</f>
        <v>5.3733434909381828</v>
      </c>
      <c r="AR103" s="451">
        <f t="shared" ca="1" si="65"/>
        <v>0.51419891654620453</v>
      </c>
      <c r="AS103" s="451">
        <f t="shared" ca="1" si="66"/>
        <v>4.0171790355172226</v>
      </c>
      <c r="AT103" s="451">
        <f t="shared" ca="1" si="89"/>
        <v>0.51419891654620453</v>
      </c>
      <c r="AU103" s="451">
        <f t="shared" ca="1" si="90"/>
        <v>4.0171790355172226</v>
      </c>
      <c r="AV103" s="445">
        <f t="shared" ca="1" si="67"/>
        <v>0.66524484828165209</v>
      </c>
      <c r="AW103" s="453">
        <f ca="1">ROUND(IF(AV103&gt;AW92,AW90,IF(AV103&lt;AW91,AW89,AV103/AW91*AW89)),3)</f>
        <v>0.29699999999999999</v>
      </c>
      <c r="AX103" s="453">
        <f ca="1">ROUND(IF(AV103&gt;AX92,AX90,IF(AV103&lt;AX91,AX89,AV103/AX91*AX89)),3)</f>
        <v>2.319</v>
      </c>
      <c r="AY103" s="449" t="str">
        <f t="shared" ca="1" si="68"/>
        <v>C</v>
      </c>
      <c r="BA103" s="450" t="str">
        <f t="shared" ref="BA103:BA153" si="98">+$C103</f>
        <v>BE</v>
      </c>
      <c r="BB103" s="447">
        <f t="shared" ca="1" si="69"/>
        <v>0.633286911432</v>
      </c>
      <c r="BC103" s="447">
        <f t="shared" ca="1" si="69"/>
        <v>1.8998607342960001</v>
      </c>
      <c r="BD103" s="451">
        <f t="shared" ref="BD103:BD153" ca="1" si="99">BD$14*BB103-BE103*0.01</f>
        <v>0.38956740309301813</v>
      </c>
      <c r="BE103" s="451">
        <f t="shared" ref="BE103:BE153" ca="1" si="100">BE$14*(BC103-BB103)/(0.175-0.01)</f>
        <v>5.3733434909381828</v>
      </c>
      <c r="BF103" s="451">
        <f t="shared" ca="1" si="70"/>
        <v>0.51419891654620453</v>
      </c>
      <c r="BG103" s="451">
        <f t="shared" ca="1" si="71"/>
        <v>4.0171790355172226</v>
      </c>
      <c r="BH103" s="451">
        <f t="shared" ca="1" si="72"/>
        <v>0.51419891654620453</v>
      </c>
      <c r="BI103" s="451">
        <f t="shared" ca="1" si="73"/>
        <v>4.0171790355172226</v>
      </c>
      <c r="BJ103" s="445">
        <f t="shared" ca="1" si="74"/>
        <v>0.66524484828165209</v>
      </c>
      <c r="BK103" s="453">
        <f ca="1">ROUND(IF(BJ103&gt;BK92,BK90,IF(BJ103&lt;BK91,BK89,BJ103/BK91*BK89)),3)</f>
        <v>0.315</v>
      </c>
      <c r="BL103" s="453">
        <f ca="1">ROUND(IF(BJ103&gt;BL92,BL90,IF(BJ103&lt;BL91,BL89,BJ103/BL91*BL89)),3)</f>
        <v>2.4580000000000002</v>
      </c>
      <c r="BM103" s="449" t="str">
        <f t="shared" ca="1" si="75"/>
        <v>C</v>
      </c>
      <c r="BO103" s="450" t="str">
        <f t="shared" ref="BO103:BO153" si="101">+$C103</f>
        <v>BE</v>
      </c>
      <c r="BP103" s="399">
        <f t="shared" si="91"/>
        <v>1.1000000000000001</v>
      </c>
      <c r="BQ103" s="453">
        <f t="shared" ca="1" si="76"/>
        <v>0.26400000000000001</v>
      </c>
      <c r="BR103" s="453">
        <f t="shared" ca="1" si="77"/>
        <v>2.0640000000000001</v>
      </c>
      <c r="BS103" s="453">
        <f t="shared" ca="1" si="78"/>
        <v>0.28000000000000003</v>
      </c>
      <c r="BT103" s="453">
        <f t="shared" ca="1" si="79"/>
        <v>2.1880000000000002</v>
      </c>
      <c r="BU103" s="453">
        <f t="shared" ca="1" si="80"/>
        <v>0.29699999999999999</v>
      </c>
      <c r="BV103" s="453">
        <f t="shared" ca="1" si="81"/>
        <v>2.319</v>
      </c>
      <c r="BW103" s="453">
        <f t="shared" ref="BW103:BX153" ca="1" si="102">+BK103</f>
        <v>0.315</v>
      </c>
      <c r="BX103" s="453">
        <f t="shared" ca="1" si="102"/>
        <v>2.4580000000000002</v>
      </c>
      <c r="CA103" s="450" t="str">
        <f t="shared" ref="CA103:CA153" si="103">+$C103</f>
        <v>BE</v>
      </c>
      <c r="CB103" s="454"/>
      <c r="CC103" s="454"/>
      <c r="CD103" s="454"/>
      <c r="CE103" s="454"/>
    </row>
    <row r="104" spans="1:83" x14ac:dyDescent="0.2">
      <c r="B104" s="399">
        <v>4</v>
      </c>
      <c r="C104" s="399" t="s">
        <v>82</v>
      </c>
      <c r="D104" s="399" t="s">
        <v>83</v>
      </c>
      <c r="E104" s="399">
        <v>1.1000000000000001</v>
      </c>
      <c r="F104" s="399" t="s">
        <v>33</v>
      </c>
      <c r="H104" s="399">
        <v>0.249</v>
      </c>
      <c r="I104" s="399">
        <v>1.954</v>
      </c>
      <c r="J104" s="445">
        <f t="shared" ca="1" si="82"/>
        <v>0.32247039999999999</v>
      </c>
      <c r="K104" s="446"/>
      <c r="L104" s="447">
        <f t="shared" ca="1" si="54"/>
        <v>0.57784684834666655</v>
      </c>
      <c r="M104" s="447">
        <f t="shared" ca="1" si="54"/>
        <v>1.7046482026228569</v>
      </c>
      <c r="N104" s="455">
        <f t="shared" ca="1" si="83"/>
        <v>0.35668910002488879</v>
      </c>
      <c r="O104" s="455">
        <f t="shared" ca="1" si="84"/>
        <v>4.7803693817777777</v>
      </c>
      <c r="P104" s="451">
        <f t="shared" ca="1" si="55"/>
        <v>0.46334081816695827</v>
      </c>
      <c r="Q104" s="451">
        <f t="shared" ca="1" si="56"/>
        <v>3.6198501419293616</v>
      </c>
      <c r="R104" s="451">
        <f t="shared" ca="1" si="85"/>
        <v>0.46334081816695821</v>
      </c>
      <c r="S104" s="451">
        <f t="shared" ca="1" si="86"/>
        <v>3.6198501419293612</v>
      </c>
      <c r="T104" s="445">
        <f t="shared" ca="1" si="57"/>
        <v>0.59944718350350223</v>
      </c>
      <c r="U104" s="453">
        <f ca="1">ROUND(IF(T104&gt;U92,U90,IF(T104&lt;U91,U89,T104/U91*U89)),3)</f>
        <v>0.26400000000000001</v>
      </c>
      <c r="V104" s="453">
        <f ca="1">ROUND(IF(T104&gt;V92,V90,IF(T104&lt;V91,V89,T104/V91*V89)),3)</f>
        <v>2.0640000000000001</v>
      </c>
      <c r="W104" s="449" t="str">
        <f t="shared" ca="1" si="58"/>
        <v>C</v>
      </c>
      <c r="Y104" s="450" t="str">
        <f t="shared" si="92"/>
        <v>CA</v>
      </c>
      <c r="Z104" s="447">
        <f t="shared" ca="1" si="59"/>
        <v>0.57784684834666655</v>
      </c>
      <c r="AA104" s="447">
        <f t="shared" ca="1" si="59"/>
        <v>1.7046482026228569</v>
      </c>
      <c r="AB104" s="451">
        <f t="shared" ca="1" si="93"/>
        <v>0.35668910002488879</v>
      </c>
      <c r="AC104" s="451">
        <f t="shared" ca="1" si="94"/>
        <v>4.7803693817777777</v>
      </c>
      <c r="AD104" s="451">
        <f t="shared" ca="1" si="60"/>
        <v>0.46334081816695827</v>
      </c>
      <c r="AE104" s="451">
        <f t="shared" ca="1" si="61"/>
        <v>3.6198501419293616</v>
      </c>
      <c r="AF104" s="451">
        <f t="shared" ca="1" si="87"/>
        <v>0.46334081816695821</v>
      </c>
      <c r="AG104" s="451">
        <f t="shared" ca="1" si="88"/>
        <v>3.6198501419293612</v>
      </c>
      <c r="AH104" s="445">
        <f t="shared" ca="1" si="62"/>
        <v>0.59944718350350223</v>
      </c>
      <c r="AI104" s="453">
        <f ca="1">ROUND(IF(AH104&gt;AI92,AI90,IF(AH104&lt;AI91,AI89,AH104/AI91*AI89)),3)</f>
        <v>0.28000000000000003</v>
      </c>
      <c r="AJ104" s="453">
        <f ca="1">ROUND(IF(AH104&gt;AJ92,AJ90,IF(AH104&lt;AJ91,AJ89,AH104/AJ91*AJ89)),3)</f>
        <v>2.1880000000000002</v>
      </c>
      <c r="AK104" s="449" t="str">
        <f t="shared" ca="1" si="63"/>
        <v>C</v>
      </c>
      <c r="AM104" s="450" t="str">
        <f t="shared" si="95"/>
        <v>CA</v>
      </c>
      <c r="AN104" s="447">
        <f t="shared" ca="1" si="64"/>
        <v>0.57784684834666655</v>
      </c>
      <c r="AO104" s="447">
        <f t="shared" ca="1" si="64"/>
        <v>1.7046482026228569</v>
      </c>
      <c r="AP104" s="451">
        <f t="shared" ca="1" si="96"/>
        <v>0.35668910002488879</v>
      </c>
      <c r="AQ104" s="451">
        <f t="shared" ca="1" si="97"/>
        <v>4.7803693817777777</v>
      </c>
      <c r="AR104" s="451">
        <f t="shared" ca="1" si="65"/>
        <v>0.46334081816695827</v>
      </c>
      <c r="AS104" s="451">
        <f t="shared" ca="1" si="66"/>
        <v>3.6198501419293616</v>
      </c>
      <c r="AT104" s="451">
        <f t="shared" ca="1" si="89"/>
        <v>0.46334081816695821</v>
      </c>
      <c r="AU104" s="451">
        <f t="shared" ca="1" si="90"/>
        <v>3.6198501419293612</v>
      </c>
      <c r="AV104" s="445">
        <f t="shared" ca="1" si="67"/>
        <v>0.59944718350350223</v>
      </c>
      <c r="AW104" s="453">
        <f ca="1">ROUND(IF(AV104&gt;AW92,AW90,IF(AV104&lt;AW91,AW89,AV104/AW91*AW89)),3)</f>
        <v>0.29699999999999999</v>
      </c>
      <c r="AX104" s="453">
        <f ca="1">ROUND(IF(AV104&gt;AX92,AX90,IF(AV104&lt;AX91,AX89,AV104/AX91*AX89)),3)</f>
        <v>2.319</v>
      </c>
      <c r="AY104" s="449" t="str">
        <f t="shared" ca="1" si="68"/>
        <v>C</v>
      </c>
      <c r="BA104" s="450" t="str">
        <f t="shared" si="98"/>
        <v>CA</v>
      </c>
      <c r="BB104" s="447">
        <f t="shared" ca="1" si="69"/>
        <v>0.57784684834666655</v>
      </c>
      <c r="BC104" s="447">
        <f t="shared" ca="1" si="69"/>
        <v>1.7046482026228569</v>
      </c>
      <c r="BD104" s="451">
        <f t="shared" ca="1" si="99"/>
        <v>0.35668910002488879</v>
      </c>
      <c r="BE104" s="451">
        <f t="shared" ca="1" si="100"/>
        <v>4.7803693817777777</v>
      </c>
      <c r="BF104" s="451">
        <f t="shared" ca="1" si="70"/>
        <v>0.46334081816695827</v>
      </c>
      <c r="BG104" s="451">
        <f t="shared" ca="1" si="71"/>
        <v>3.6198501419293616</v>
      </c>
      <c r="BH104" s="451">
        <f t="shared" ca="1" si="72"/>
        <v>0.46334081816695821</v>
      </c>
      <c r="BI104" s="451">
        <f t="shared" ca="1" si="73"/>
        <v>3.6198501419293612</v>
      </c>
      <c r="BJ104" s="445">
        <f t="shared" ca="1" si="74"/>
        <v>0.59944718350350223</v>
      </c>
      <c r="BK104" s="453">
        <f ca="1">ROUND(IF(BJ104&gt;BK92,BK90,IF(BJ104&lt;BK91,BK89,BJ104/BK91*BK89)),3)</f>
        <v>0.315</v>
      </c>
      <c r="BL104" s="453">
        <f ca="1">ROUND(IF(BJ104&gt;BL92,BL90,IF(BJ104&lt;BL91,BL89,BJ104/BL91*BL89)),3)</f>
        <v>2.4580000000000002</v>
      </c>
      <c r="BM104" s="449" t="str">
        <f t="shared" ca="1" si="75"/>
        <v>C</v>
      </c>
      <c r="BO104" s="450" t="str">
        <f t="shared" si="101"/>
        <v>CA</v>
      </c>
      <c r="BP104" s="399">
        <f t="shared" si="91"/>
        <v>1.1000000000000001</v>
      </c>
      <c r="BQ104" s="453">
        <f t="shared" ca="1" si="76"/>
        <v>0.26400000000000001</v>
      </c>
      <c r="BR104" s="453">
        <f t="shared" ca="1" si="77"/>
        <v>2.0640000000000001</v>
      </c>
      <c r="BS104" s="453">
        <f t="shared" ca="1" si="78"/>
        <v>0.28000000000000003</v>
      </c>
      <c r="BT104" s="453">
        <f t="shared" ca="1" si="79"/>
        <v>2.1880000000000002</v>
      </c>
      <c r="BU104" s="453">
        <f t="shared" ca="1" si="80"/>
        <v>0.29699999999999999</v>
      </c>
      <c r="BV104" s="453">
        <f t="shared" ca="1" si="81"/>
        <v>2.319</v>
      </c>
      <c r="BW104" s="453">
        <f t="shared" ca="1" si="102"/>
        <v>0.315</v>
      </c>
      <c r="BX104" s="453">
        <f t="shared" ca="1" si="102"/>
        <v>2.4580000000000002</v>
      </c>
      <c r="CA104" s="450" t="str">
        <f t="shared" si="103"/>
        <v>CA</v>
      </c>
      <c r="CB104" s="454"/>
      <c r="CC104" s="454"/>
      <c r="CD104" s="454"/>
      <c r="CE104" s="454"/>
    </row>
    <row r="105" spans="1:83" x14ac:dyDescent="0.2">
      <c r="B105" s="399">
        <v>5</v>
      </c>
      <c r="C105" s="399" t="s">
        <v>84</v>
      </c>
      <c r="D105" s="399" t="s">
        <v>85</v>
      </c>
      <c r="E105" s="399">
        <v>1.1000000000000001</v>
      </c>
      <c r="F105" s="399" t="s">
        <v>33</v>
      </c>
      <c r="H105" s="399">
        <v>0.249</v>
      </c>
      <c r="I105" s="399">
        <v>1.954</v>
      </c>
      <c r="J105" s="445">
        <f t="shared" ca="1" si="82"/>
        <v>0.32247039999999999</v>
      </c>
      <c r="K105" s="446"/>
      <c r="L105" s="447">
        <f t="shared" ca="1" si="54"/>
        <v>0.71566876306944438</v>
      </c>
      <c r="M105" s="447">
        <f t="shared" ca="1" si="54"/>
        <v>1.4313375261398147</v>
      </c>
      <c r="N105" s="455">
        <f t="shared" ca="1" si="83"/>
        <v>0.47060642904865596</v>
      </c>
      <c r="O105" s="455">
        <f t="shared" ca="1" si="84"/>
        <v>3.036170509995511</v>
      </c>
      <c r="P105" s="451">
        <f t="shared" ca="1" si="55"/>
        <v>0.43634699345796801</v>
      </c>
      <c r="Q105" s="451">
        <f t="shared" ca="1" si="56"/>
        <v>3.4089608863903749</v>
      </c>
      <c r="R105" s="451">
        <f t="shared" ca="1" si="85"/>
        <v>0.43634699345796801</v>
      </c>
      <c r="S105" s="451">
        <f t="shared" ca="1" si="86"/>
        <v>3.4089608863903749</v>
      </c>
      <c r="T105" s="445">
        <f t="shared" ca="1" si="57"/>
        <v>0.56452392278624608</v>
      </c>
      <c r="U105" s="453">
        <f ca="1">ROUND(IF(T105&gt;U92,U90,IF(T105&lt;U91,U89,T105/U91*U89)),3)</f>
        <v>0.26400000000000001</v>
      </c>
      <c r="V105" s="453">
        <f ca="1">ROUND(IF(T105&gt;V92,V90,IF(T105&lt;V91,V89,T105/V91*V89)),3)</f>
        <v>2.0640000000000001</v>
      </c>
      <c r="W105" s="449" t="str">
        <f t="shared" ca="1" si="58"/>
        <v>C</v>
      </c>
      <c r="Y105" s="450" t="str">
        <f t="shared" si="92"/>
        <v>CH</v>
      </c>
      <c r="Z105" s="447">
        <f t="shared" ca="1" si="59"/>
        <v>0.71566876306944438</v>
      </c>
      <c r="AA105" s="447">
        <f t="shared" ca="1" si="59"/>
        <v>1.4313375261398147</v>
      </c>
      <c r="AB105" s="451">
        <f t="shared" ca="1" si="93"/>
        <v>0.47060642904865596</v>
      </c>
      <c r="AC105" s="451">
        <f t="shared" ca="1" si="94"/>
        <v>3.036170509995511</v>
      </c>
      <c r="AD105" s="451">
        <f t="shared" ca="1" si="60"/>
        <v>0.43634699345796801</v>
      </c>
      <c r="AE105" s="451">
        <f t="shared" ca="1" si="61"/>
        <v>3.4089608863903749</v>
      </c>
      <c r="AF105" s="451">
        <f t="shared" ca="1" si="87"/>
        <v>0.43634699345796801</v>
      </c>
      <c r="AG105" s="451">
        <f t="shared" ca="1" si="88"/>
        <v>3.4089608863903749</v>
      </c>
      <c r="AH105" s="445">
        <f t="shared" ca="1" si="62"/>
        <v>0.56452392278624608</v>
      </c>
      <c r="AI105" s="453">
        <f ca="1">ROUND(IF(AH105&gt;AI92,AI90,IF(AH105&lt;AI91,AI89,AH105/AI91*AI89)),3)</f>
        <v>0.28000000000000003</v>
      </c>
      <c r="AJ105" s="453">
        <f ca="1">ROUND(IF(AH105&gt;AJ92,AJ90,IF(AH105&lt;AJ91,AJ89,AH105/AJ91*AJ89)),3)</f>
        <v>2.1880000000000002</v>
      </c>
      <c r="AK105" s="449" t="str">
        <f t="shared" ca="1" si="63"/>
        <v>C</v>
      </c>
      <c r="AM105" s="450" t="str">
        <f t="shared" si="95"/>
        <v>CH</v>
      </c>
      <c r="AN105" s="447">
        <f t="shared" ca="1" si="64"/>
        <v>0.71566876306944438</v>
      </c>
      <c r="AO105" s="447">
        <f t="shared" ca="1" si="64"/>
        <v>1.4313375261398147</v>
      </c>
      <c r="AP105" s="451">
        <f t="shared" ca="1" si="96"/>
        <v>0.47060642904865596</v>
      </c>
      <c r="AQ105" s="451">
        <f t="shared" ca="1" si="97"/>
        <v>3.036170509995511</v>
      </c>
      <c r="AR105" s="451">
        <f t="shared" ca="1" si="65"/>
        <v>0.43634699345796801</v>
      </c>
      <c r="AS105" s="451">
        <f t="shared" ca="1" si="66"/>
        <v>3.4089608863903749</v>
      </c>
      <c r="AT105" s="451">
        <f t="shared" ca="1" si="89"/>
        <v>0.43634699345796801</v>
      </c>
      <c r="AU105" s="451">
        <f t="shared" ca="1" si="90"/>
        <v>3.4089608863903749</v>
      </c>
      <c r="AV105" s="445">
        <f t="shared" ca="1" si="67"/>
        <v>0.56452392278624608</v>
      </c>
      <c r="AW105" s="453">
        <f ca="1">ROUND(IF(AV105&gt;AW92,AW90,IF(AV105&lt;AW91,AW89,AV105/AW91*AW89)),3)</f>
        <v>0.29699999999999999</v>
      </c>
      <c r="AX105" s="453">
        <f ca="1">ROUND(IF(AV105&gt;AX92,AX90,IF(AV105&lt;AX91,AX89,AV105/AX91*AX89)),3)</f>
        <v>2.319</v>
      </c>
      <c r="AY105" s="449" t="str">
        <f t="shared" ca="1" si="68"/>
        <v>C</v>
      </c>
      <c r="BA105" s="450" t="str">
        <f t="shared" si="98"/>
        <v>CH</v>
      </c>
      <c r="BB105" s="447">
        <f t="shared" ca="1" si="69"/>
        <v>0.71566876306944438</v>
      </c>
      <c r="BC105" s="447">
        <f t="shared" ca="1" si="69"/>
        <v>1.4313375261398147</v>
      </c>
      <c r="BD105" s="451">
        <f t="shared" ca="1" si="99"/>
        <v>0.47060642904865596</v>
      </c>
      <c r="BE105" s="451">
        <f t="shared" ca="1" si="100"/>
        <v>3.036170509995511</v>
      </c>
      <c r="BF105" s="451">
        <f t="shared" ca="1" si="70"/>
        <v>0.43634699345796801</v>
      </c>
      <c r="BG105" s="451">
        <f t="shared" ca="1" si="71"/>
        <v>3.4089608863903749</v>
      </c>
      <c r="BH105" s="451">
        <f t="shared" ca="1" si="72"/>
        <v>0.43634699345796801</v>
      </c>
      <c r="BI105" s="451">
        <f t="shared" ca="1" si="73"/>
        <v>3.4089608863903749</v>
      </c>
      <c r="BJ105" s="445">
        <f t="shared" ca="1" si="74"/>
        <v>0.56452392278624608</v>
      </c>
      <c r="BK105" s="453">
        <f ca="1">ROUND(IF(BJ105&gt;BK92,BK90,IF(BJ105&lt;BK91,BK89,BJ105/BK91*BK89)),3)</f>
        <v>0.315</v>
      </c>
      <c r="BL105" s="453">
        <f ca="1">ROUND(IF(BJ105&gt;BL92,BL90,IF(BJ105&lt;BL91,BL89,BJ105/BL91*BL89)),3)</f>
        <v>2.4580000000000002</v>
      </c>
      <c r="BM105" s="449" t="str">
        <f t="shared" ca="1" si="75"/>
        <v>C</v>
      </c>
      <c r="BO105" s="450" t="str">
        <f t="shared" si="101"/>
        <v>CH</v>
      </c>
      <c r="BP105" s="399">
        <f t="shared" si="91"/>
        <v>1.1000000000000001</v>
      </c>
      <c r="BQ105" s="453">
        <f t="shared" ca="1" si="76"/>
        <v>0.26400000000000001</v>
      </c>
      <c r="BR105" s="453">
        <f t="shared" ca="1" si="77"/>
        <v>2.0640000000000001</v>
      </c>
      <c r="BS105" s="453">
        <f t="shared" ca="1" si="78"/>
        <v>0.28000000000000003</v>
      </c>
      <c r="BT105" s="453">
        <f t="shared" ca="1" si="79"/>
        <v>2.1880000000000002</v>
      </c>
      <c r="BU105" s="453">
        <f t="shared" ca="1" si="80"/>
        <v>0.29699999999999999</v>
      </c>
      <c r="BV105" s="453">
        <f t="shared" ca="1" si="81"/>
        <v>2.319</v>
      </c>
      <c r="BW105" s="453">
        <f t="shared" ca="1" si="102"/>
        <v>0.315</v>
      </c>
      <c r="BX105" s="453">
        <f t="shared" ca="1" si="102"/>
        <v>2.4580000000000002</v>
      </c>
      <c r="CA105" s="450" t="str">
        <f t="shared" si="103"/>
        <v>CH</v>
      </c>
      <c r="CB105" s="454"/>
      <c r="CC105" s="454"/>
      <c r="CD105" s="454"/>
      <c r="CE105" s="454"/>
    </row>
    <row r="106" spans="1:83" x14ac:dyDescent="0.2">
      <c r="B106" s="399">
        <v>6</v>
      </c>
      <c r="C106" s="399" t="s">
        <v>86</v>
      </c>
      <c r="D106" s="399" t="s">
        <v>87</v>
      </c>
      <c r="E106" s="399">
        <v>1.1000000000000001</v>
      </c>
      <c r="F106" s="399" t="s">
        <v>33</v>
      </c>
      <c r="H106" s="399">
        <v>0.249</v>
      </c>
      <c r="I106" s="399">
        <v>1.954</v>
      </c>
      <c r="J106" s="445">
        <f t="shared" ca="1" si="82"/>
        <v>0.32247039999999999</v>
      </c>
      <c r="K106" s="446"/>
      <c r="L106" s="447">
        <f t="shared" ca="1" si="54"/>
        <v>0.47449069288099999</v>
      </c>
      <c r="M106" s="447">
        <f t="shared" ca="1" si="54"/>
        <v>1.14668584113</v>
      </c>
      <c r="N106" s="455">
        <f t="shared" ca="1" si="83"/>
        <v>0.30362611509098486</v>
      </c>
      <c r="O106" s="455">
        <f t="shared" ca="1" si="84"/>
        <v>2.8517369925715155</v>
      </c>
      <c r="P106" s="451">
        <f t="shared" ca="1" si="55"/>
        <v>0.32928465358191594</v>
      </c>
      <c r="Q106" s="451">
        <f t="shared" ca="1" si="56"/>
        <v>2.5725363561087184</v>
      </c>
      <c r="R106" s="451">
        <f t="shared" ca="1" si="85"/>
        <v>0.32928465358191594</v>
      </c>
      <c r="S106" s="451">
        <f t="shared" ca="1" si="86"/>
        <v>2.5725363561087184</v>
      </c>
      <c r="T106" s="445">
        <f t="shared" ca="1" si="57"/>
        <v>0.42601202057160376</v>
      </c>
      <c r="U106" s="453">
        <f ca="1">ROUND(IF(T106&gt;U92,U90,IF(T106&lt;U91,U89,T106/U91*U89)),3)</f>
        <v>0.26400000000000001</v>
      </c>
      <c r="V106" s="453">
        <f ca="1">ROUND(IF(T106&gt;V92,V90,IF(T106&lt;V91,V89,T106/V91*V89)),3)</f>
        <v>2.0640000000000001</v>
      </c>
      <c r="W106" s="449" t="str">
        <f t="shared" ca="1" si="58"/>
        <v/>
      </c>
      <c r="Y106" s="450" t="str">
        <f t="shared" si="92"/>
        <v>DE</v>
      </c>
      <c r="Z106" s="447">
        <f t="shared" ca="1" si="59"/>
        <v>0.47449069288099999</v>
      </c>
      <c r="AA106" s="447">
        <f t="shared" ca="1" si="59"/>
        <v>1.14668584113</v>
      </c>
      <c r="AB106" s="451">
        <f t="shared" ca="1" si="93"/>
        <v>0.30362611509098486</v>
      </c>
      <c r="AC106" s="451">
        <f t="shared" ca="1" si="94"/>
        <v>2.8517369925715155</v>
      </c>
      <c r="AD106" s="451">
        <f t="shared" ca="1" si="60"/>
        <v>0.32928465358191594</v>
      </c>
      <c r="AE106" s="451">
        <f t="shared" ca="1" si="61"/>
        <v>2.5725363561087184</v>
      </c>
      <c r="AF106" s="451">
        <f t="shared" ca="1" si="87"/>
        <v>0.32928465358191594</v>
      </c>
      <c r="AG106" s="451">
        <f t="shared" ca="1" si="88"/>
        <v>2.5725363561087184</v>
      </c>
      <c r="AH106" s="445">
        <f t="shared" ca="1" si="62"/>
        <v>0.42601202057160376</v>
      </c>
      <c r="AI106" s="453">
        <f ca="1">ROUND(IF(AH106&gt;AI92,AI90,IF(AH106&lt;AI91,AI89,AH106/AI91*AI89)),3)</f>
        <v>0.28000000000000003</v>
      </c>
      <c r="AJ106" s="453">
        <f ca="1">ROUND(IF(AH106&gt;AJ92,AJ90,IF(AH106&lt;AJ91,AJ89,AH106/AJ91*AJ89)),3)</f>
        <v>2.1880000000000002</v>
      </c>
      <c r="AK106" s="449" t="str">
        <f t="shared" ca="1" si="63"/>
        <v/>
      </c>
      <c r="AM106" s="450" t="str">
        <f t="shared" si="95"/>
        <v>DE</v>
      </c>
      <c r="AN106" s="447">
        <f t="shared" ca="1" si="64"/>
        <v>0.47449069288099999</v>
      </c>
      <c r="AO106" s="447">
        <f t="shared" ca="1" si="64"/>
        <v>1.14668584113</v>
      </c>
      <c r="AP106" s="451">
        <f t="shared" ca="1" si="96"/>
        <v>0.30362611509098486</v>
      </c>
      <c r="AQ106" s="451">
        <f t="shared" ca="1" si="97"/>
        <v>2.8517369925715155</v>
      </c>
      <c r="AR106" s="451">
        <f t="shared" ca="1" si="65"/>
        <v>0.32928465358191594</v>
      </c>
      <c r="AS106" s="451">
        <f t="shared" ca="1" si="66"/>
        <v>2.5725363561087184</v>
      </c>
      <c r="AT106" s="451">
        <f t="shared" ca="1" si="89"/>
        <v>0.32928465358191594</v>
      </c>
      <c r="AU106" s="451">
        <f t="shared" ca="1" si="90"/>
        <v>2.5725363561087184</v>
      </c>
      <c r="AV106" s="445">
        <f t="shared" ca="1" si="67"/>
        <v>0.42601202057160376</v>
      </c>
      <c r="AW106" s="453">
        <f ca="1">ROUND(IF(AV106&gt;AW92,AW90,IF(AV106&lt;AW91,AW89,AV106/AW91*AW89)),3)</f>
        <v>0.29699999999999999</v>
      </c>
      <c r="AX106" s="453">
        <f ca="1">ROUND(IF(AV106&gt;AX92,AX90,IF(AV106&lt;AX91,AX89,AV106/AX91*AX89)),3)</f>
        <v>2.319</v>
      </c>
      <c r="AY106" s="449" t="str">
        <f t="shared" ca="1" si="68"/>
        <v/>
      </c>
      <c r="BA106" s="450" t="str">
        <f t="shared" si="98"/>
        <v>DE</v>
      </c>
      <c r="BB106" s="447">
        <f t="shared" ca="1" si="69"/>
        <v>0.47449069288099999</v>
      </c>
      <c r="BC106" s="447">
        <f t="shared" ca="1" si="69"/>
        <v>1.14668584113</v>
      </c>
      <c r="BD106" s="451">
        <f t="shared" ca="1" si="99"/>
        <v>0.30362611509098486</v>
      </c>
      <c r="BE106" s="451">
        <f t="shared" ca="1" si="100"/>
        <v>2.8517369925715155</v>
      </c>
      <c r="BF106" s="451">
        <f t="shared" ca="1" si="70"/>
        <v>0.32928465358191594</v>
      </c>
      <c r="BG106" s="451">
        <f t="shared" ca="1" si="71"/>
        <v>2.5725363561087184</v>
      </c>
      <c r="BH106" s="451">
        <f t="shared" ca="1" si="72"/>
        <v>0.32928465358191594</v>
      </c>
      <c r="BI106" s="451">
        <f t="shared" ca="1" si="73"/>
        <v>2.5725363561087184</v>
      </c>
      <c r="BJ106" s="445">
        <f t="shared" ca="1" si="74"/>
        <v>0.42601202057160376</v>
      </c>
      <c r="BK106" s="453">
        <f ca="1">ROUND(IF(BJ106&gt;BK92,BK90,IF(BJ106&lt;BK91,BK89,BJ106/BK91*BK89)),3)</f>
        <v>0.315</v>
      </c>
      <c r="BL106" s="453">
        <f ca="1">ROUND(IF(BJ106&gt;BL92,BL90,IF(BJ106&lt;BL91,BL89,BJ106/BL91*BL89)),3)</f>
        <v>2.4580000000000002</v>
      </c>
      <c r="BM106" s="449" t="str">
        <f t="shared" ca="1" si="75"/>
        <v/>
      </c>
      <c r="BO106" s="450" t="str">
        <f t="shared" si="101"/>
        <v>DE</v>
      </c>
      <c r="BP106" s="399">
        <f t="shared" si="91"/>
        <v>1.1000000000000001</v>
      </c>
      <c r="BQ106" s="453">
        <f t="shared" ca="1" si="76"/>
        <v>0.26400000000000001</v>
      </c>
      <c r="BR106" s="453">
        <f t="shared" ca="1" si="77"/>
        <v>2.0640000000000001</v>
      </c>
      <c r="BS106" s="453">
        <f t="shared" ca="1" si="78"/>
        <v>0.28000000000000003</v>
      </c>
      <c r="BT106" s="453">
        <f t="shared" ca="1" si="79"/>
        <v>2.1880000000000002</v>
      </c>
      <c r="BU106" s="453">
        <f t="shared" ca="1" si="80"/>
        <v>0.29699999999999999</v>
      </c>
      <c r="BV106" s="453">
        <f t="shared" ca="1" si="81"/>
        <v>2.319</v>
      </c>
      <c r="BW106" s="453">
        <f t="shared" ca="1" si="102"/>
        <v>0.315</v>
      </c>
      <c r="BX106" s="453">
        <f t="shared" ca="1" si="102"/>
        <v>2.4580000000000002</v>
      </c>
      <c r="CA106" s="450" t="str">
        <f t="shared" si="103"/>
        <v>DE</v>
      </c>
      <c r="CB106" s="454"/>
      <c r="CC106" s="454"/>
      <c r="CD106" s="454"/>
      <c r="CE106" s="454"/>
    </row>
    <row r="107" spans="1:83" x14ac:dyDescent="0.2">
      <c r="A107" s="456"/>
      <c r="B107" s="399">
        <v>7</v>
      </c>
      <c r="C107" s="399" t="s">
        <v>88</v>
      </c>
      <c r="D107" s="399" t="s">
        <v>89</v>
      </c>
      <c r="E107" s="399">
        <v>1.1000000000000001</v>
      </c>
      <c r="F107" s="399" t="s">
        <v>33</v>
      </c>
      <c r="H107" s="399">
        <v>0.249</v>
      </c>
      <c r="I107" s="399">
        <v>1.954</v>
      </c>
      <c r="J107" s="445">
        <f t="shared" ca="1" si="82"/>
        <v>0.32247039999999999</v>
      </c>
      <c r="K107" s="457"/>
      <c r="L107" s="447">
        <f t="shared" ca="1" si="54"/>
        <v>0.99244016556299997</v>
      </c>
      <c r="M107" s="447">
        <f t="shared" ca="1" si="54"/>
        <v>3.087591626195</v>
      </c>
      <c r="N107" s="455">
        <f t="shared" ca="1" si="83"/>
        <v>0.60582290241274239</v>
      </c>
      <c r="O107" s="455">
        <f t="shared" ca="1" si="84"/>
        <v>8.8885213481357592</v>
      </c>
      <c r="P107" s="451">
        <f t="shared" ca="1" si="55"/>
        <v>0.82811635212015278</v>
      </c>
      <c r="Q107" s="451">
        <f t="shared" ca="1" si="56"/>
        <v>6.4696590009386936</v>
      </c>
      <c r="R107" s="451">
        <f t="shared" ca="1" si="85"/>
        <v>0.82811635212015289</v>
      </c>
      <c r="S107" s="451">
        <f t="shared" ca="1" si="86"/>
        <v>6.4696590009386945</v>
      </c>
      <c r="T107" s="445">
        <f t="shared" ca="1" si="57"/>
        <v>1.0713755305554478</v>
      </c>
      <c r="U107" s="453">
        <f ca="1">ROUND(IF(T107&gt;U92,U90,IF(T107&lt;U91,U89,T107/U91*U89)),3)</f>
        <v>0.26400000000000001</v>
      </c>
      <c r="V107" s="453">
        <f ca="1">ROUND(IF(T107&gt;V92,V90,IF(T107&lt;V91,V89,T107/V91*V89)),3)</f>
        <v>2.0640000000000001</v>
      </c>
      <c r="W107" s="449" t="str">
        <f t="shared" ca="1" si="58"/>
        <v>C</v>
      </c>
      <c r="Y107" s="458" t="str">
        <f t="shared" si="92"/>
        <v>DK</v>
      </c>
      <c r="Z107" s="447">
        <f t="shared" ca="1" si="59"/>
        <v>0.99244016556299997</v>
      </c>
      <c r="AA107" s="447">
        <f t="shared" ca="1" si="59"/>
        <v>3.087591626195</v>
      </c>
      <c r="AB107" s="451">
        <f t="shared" ca="1" si="93"/>
        <v>0.60582290241274239</v>
      </c>
      <c r="AC107" s="451">
        <f t="shared" ca="1" si="94"/>
        <v>8.8885213481357592</v>
      </c>
      <c r="AD107" s="451">
        <f t="shared" ca="1" si="60"/>
        <v>0.82811635212015278</v>
      </c>
      <c r="AE107" s="451">
        <f t="shared" ca="1" si="61"/>
        <v>6.4696590009386936</v>
      </c>
      <c r="AF107" s="451">
        <f t="shared" ca="1" si="87"/>
        <v>0.82811635212015289</v>
      </c>
      <c r="AG107" s="451">
        <f t="shared" ca="1" si="88"/>
        <v>6.4696590009386945</v>
      </c>
      <c r="AH107" s="445">
        <f t="shared" ca="1" si="62"/>
        <v>1.0713755305554478</v>
      </c>
      <c r="AI107" s="453">
        <f ca="1">ROUND(IF(AH107&gt;AI92,AI90,IF(AH107&lt;AI91,AI89,AH107/AI91*AI89)),3)</f>
        <v>0.28000000000000003</v>
      </c>
      <c r="AJ107" s="453">
        <f ca="1">ROUND(IF(AH107&gt;AJ92,AJ90,IF(AH107&lt;AJ91,AJ89,AH107/AJ91*AJ89)),3)</f>
        <v>2.1880000000000002</v>
      </c>
      <c r="AK107" s="449" t="str">
        <f t="shared" ca="1" si="63"/>
        <v>C</v>
      </c>
      <c r="AM107" s="458" t="str">
        <f t="shared" si="95"/>
        <v>DK</v>
      </c>
      <c r="AN107" s="447">
        <f t="shared" ca="1" si="64"/>
        <v>0.99244016556299997</v>
      </c>
      <c r="AO107" s="447">
        <f t="shared" ca="1" si="64"/>
        <v>3.087591626195</v>
      </c>
      <c r="AP107" s="451">
        <f t="shared" ca="1" si="96"/>
        <v>0.60582290241274239</v>
      </c>
      <c r="AQ107" s="451">
        <f t="shared" ca="1" si="97"/>
        <v>8.8885213481357592</v>
      </c>
      <c r="AR107" s="451">
        <f t="shared" ca="1" si="65"/>
        <v>0.82811635212015278</v>
      </c>
      <c r="AS107" s="451">
        <f t="shared" ca="1" si="66"/>
        <v>6.4696590009386936</v>
      </c>
      <c r="AT107" s="451">
        <f t="shared" ca="1" si="89"/>
        <v>0.82811635212015289</v>
      </c>
      <c r="AU107" s="451">
        <f t="shared" ca="1" si="90"/>
        <v>6.4696590009386945</v>
      </c>
      <c r="AV107" s="445">
        <f t="shared" ca="1" si="67"/>
        <v>1.0713755305554478</v>
      </c>
      <c r="AW107" s="453">
        <f ca="1">ROUND(IF(AV107&gt;AW92,AW90,IF(AV107&lt;AW91,AW89,AV107/AW91*AW89)),3)</f>
        <v>0.29699999999999999</v>
      </c>
      <c r="AX107" s="453">
        <f ca="1">ROUND(IF(AV107&gt;AX92,AX90,IF(AV107&lt;AX91,AX89,AV107/AX91*AX89)),3)</f>
        <v>2.319</v>
      </c>
      <c r="AY107" s="449" t="str">
        <f t="shared" ca="1" si="68"/>
        <v>C</v>
      </c>
      <c r="AZ107" s="456"/>
      <c r="BA107" s="458" t="str">
        <f t="shared" si="98"/>
        <v>DK</v>
      </c>
      <c r="BB107" s="447">
        <f t="shared" ca="1" si="69"/>
        <v>0.99244016556299997</v>
      </c>
      <c r="BC107" s="447">
        <f t="shared" ca="1" si="69"/>
        <v>3.087591626195</v>
      </c>
      <c r="BD107" s="451">
        <f t="shared" ca="1" si="99"/>
        <v>0.60582290241274239</v>
      </c>
      <c r="BE107" s="451">
        <f t="shared" ca="1" si="100"/>
        <v>8.8885213481357592</v>
      </c>
      <c r="BF107" s="451">
        <f t="shared" ca="1" si="70"/>
        <v>0.82811635212015278</v>
      </c>
      <c r="BG107" s="451">
        <f t="shared" ca="1" si="71"/>
        <v>6.4696590009386936</v>
      </c>
      <c r="BH107" s="451">
        <f t="shared" ca="1" si="72"/>
        <v>0.82811635212015289</v>
      </c>
      <c r="BI107" s="451">
        <f t="shared" ca="1" si="73"/>
        <v>6.4696590009386945</v>
      </c>
      <c r="BJ107" s="445">
        <f t="shared" ca="1" si="74"/>
        <v>1.0713755305554478</v>
      </c>
      <c r="BK107" s="453">
        <f ca="1">ROUND(IF(BJ107&gt;BK92,BK90,IF(BJ107&lt;BK91,BK89,BJ107/BK91*BK89)),3)</f>
        <v>0.315</v>
      </c>
      <c r="BL107" s="453">
        <f ca="1">ROUND(IF(BJ107&gt;BL92,BL90,IF(BJ107&lt;BL91,BL89,BJ107/BL91*BL89)),3)</f>
        <v>2.4580000000000002</v>
      </c>
      <c r="BM107" s="449" t="str">
        <f t="shared" ca="1" si="75"/>
        <v>C</v>
      </c>
      <c r="BN107" s="456"/>
      <c r="BO107" s="458" t="str">
        <f t="shared" si="101"/>
        <v>DK</v>
      </c>
      <c r="BP107" s="456">
        <f t="shared" si="91"/>
        <v>1.1000000000000001</v>
      </c>
      <c r="BQ107" s="453">
        <f t="shared" ca="1" si="76"/>
        <v>0.26400000000000001</v>
      </c>
      <c r="BR107" s="453">
        <f t="shared" ca="1" si="77"/>
        <v>2.0640000000000001</v>
      </c>
      <c r="BS107" s="453">
        <f t="shared" ca="1" si="78"/>
        <v>0.28000000000000003</v>
      </c>
      <c r="BT107" s="453">
        <f t="shared" ca="1" si="79"/>
        <v>2.1880000000000002</v>
      </c>
      <c r="BU107" s="453">
        <f t="shared" ca="1" si="80"/>
        <v>0.29699999999999999</v>
      </c>
      <c r="BV107" s="453">
        <f t="shared" ca="1" si="81"/>
        <v>2.319</v>
      </c>
      <c r="BW107" s="453">
        <f t="shared" ca="1" si="102"/>
        <v>0.315</v>
      </c>
      <c r="BX107" s="453">
        <f t="shared" ca="1" si="102"/>
        <v>2.4580000000000002</v>
      </c>
      <c r="BY107" s="456"/>
      <c r="BZ107" s="456"/>
      <c r="CA107" s="458" t="str">
        <f t="shared" si="103"/>
        <v>DK</v>
      </c>
      <c r="CB107" s="454"/>
      <c r="CC107" s="454"/>
      <c r="CD107" s="454"/>
      <c r="CE107" s="454"/>
    </row>
    <row r="108" spans="1:83" x14ac:dyDescent="0.2">
      <c r="B108" s="399">
        <v>8</v>
      </c>
      <c r="C108" s="399" t="s">
        <v>90</v>
      </c>
      <c r="D108" s="399" t="s">
        <v>91</v>
      </c>
      <c r="E108" s="399">
        <v>1.1000000000000001</v>
      </c>
      <c r="F108" s="399" t="s">
        <v>33</v>
      </c>
      <c r="H108" s="399">
        <v>0.249</v>
      </c>
      <c r="I108" s="399">
        <v>1.954</v>
      </c>
      <c r="J108" s="445">
        <f t="shared" ca="1" si="82"/>
        <v>0.32247039999999999</v>
      </c>
      <c r="K108" s="446"/>
      <c r="L108" s="447">
        <f t="shared" ca="1" si="54"/>
        <v>0.304306697701</v>
      </c>
      <c r="M108" s="447">
        <f t="shared" ca="1" si="54"/>
        <v>1.6449010686550001</v>
      </c>
      <c r="N108" s="455">
        <f t="shared" ca="1" si="83"/>
        <v>0.1561409878047727</v>
      </c>
      <c r="O108" s="455">
        <f t="shared" ca="1" si="84"/>
        <v>5.6873700585927276</v>
      </c>
      <c r="P108" s="451">
        <f t="shared" ca="1" si="55"/>
        <v>0.3951237740438785</v>
      </c>
      <c r="Q108" s="451">
        <f t="shared" ca="1" si="56"/>
        <v>3.0869044847178007</v>
      </c>
      <c r="R108" s="451">
        <f t="shared" ca="1" si="85"/>
        <v>0.3951237740438785</v>
      </c>
      <c r="S108" s="451">
        <f t="shared" ca="1" si="86"/>
        <v>3.0869044847178007</v>
      </c>
      <c r="T108" s="445">
        <f t="shared" ca="1" si="57"/>
        <v>0.51119138266926778</v>
      </c>
      <c r="U108" s="453">
        <f ca="1">ROUND(IF(T108&gt;U92,U90,IF(T108&lt;U91,U89,T108/U91*U89)),3)</f>
        <v>0.26400000000000001</v>
      </c>
      <c r="V108" s="453">
        <f ca="1">ROUND(IF(T108&gt;V92,V90,IF(T108&lt;V91,V89,T108/V91*V89)),3)</f>
        <v>2.0640000000000001</v>
      </c>
      <c r="W108" s="449" t="str">
        <f t="shared" ca="1" si="58"/>
        <v>C</v>
      </c>
      <c r="Y108" s="450" t="str">
        <f t="shared" si="92"/>
        <v>ES</v>
      </c>
      <c r="Z108" s="447">
        <f t="shared" ca="1" si="59"/>
        <v>0.304306697701</v>
      </c>
      <c r="AA108" s="447">
        <f t="shared" ca="1" si="59"/>
        <v>1.6449010686550001</v>
      </c>
      <c r="AB108" s="451">
        <f t="shared" ca="1" si="93"/>
        <v>0.1561409878047727</v>
      </c>
      <c r="AC108" s="451">
        <f t="shared" ca="1" si="94"/>
        <v>5.6873700585927276</v>
      </c>
      <c r="AD108" s="451">
        <f t="shared" ca="1" si="60"/>
        <v>0.3951237740438785</v>
      </c>
      <c r="AE108" s="451">
        <f t="shared" ca="1" si="61"/>
        <v>3.0869044847178007</v>
      </c>
      <c r="AF108" s="451">
        <f t="shared" ca="1" si="87"/>
        <v>0.3951237740438785</v>
      </c>
      <c r="AG108" s="451">
        <f t="shared" ca="1" si="88"/>
        <v>3.0869044847178007</v>
      </c>
      <c r="AH108" s="445">
        <f t="shared" ca="1" si="62"/>
        <v>0.51119138266926778</v>
      </c>
      <c r="AI108" s="453">
        <f ca="1">ROUND(IF(AH108&gt;AI92,AI90,IF(AH108&lt;AI91,AI89,AH108/AI91*AI89)),3)</f>
        <v>0.28000000000000003</v>
      </c>
      <c r="AJ108" s="453">
        <f ca="1">ROUND(IF(AH108&gt;AJ92,AJ90,IF(AH108&lt;AJ91,AJ89,AH108/AJ91*AJ89)),3)</f>
        <v>2.1880000000000002</v>
      </c>
      <c r="AK108" s="449" t="str">
        <f t="shared" ca="1" si="63"/>
        <v>C</v>
      </c>
      <c r="AM108" s="450" t="str">
        <f t="shared" si="95"/>
        <v>ES</v>
      </c>
      <c r="AN108" s="447">
        <f t="shared" ca="1" si="64"/>
        <v>0.304306697701</v>
      </c>
      <c r="AO108" s="447">
        <f t="shared" ca="1" si="64"/>
        <v>1.6449010686550001</v>
      </c>
      <c r="AP108" s="451">
        <f t="shared" ca="1" si="96"/>
        <v>0.1561409878047727</v>
      </c>
      <c r="AQ108" s="451">
        <f t="shared" ca="1" si="97"/>
        <v>5.6873700585927276</v>
      </c>
      <c r="AR108" s="451">
        <f t="shared" ca="1" si="65"/>
        <v>0.3951237740438785</v>
      </c>
      <c r="AS108" s="451">
        <f t="shared" ca="1" si="66"/>
        <v>3.0869044847178007</v>
      </c>
      <c r="AT108" s="451">
        <f t="shared" ca="1" si="89"/>
        <v>0.3951237740438785</v>
      </c>
      <c r="AU108" s="451">
        <f t="shared" ca="1" si="90"/>
        <v>3.0869044847178007</v>
      </c>
      <c r="AV108" s="445">
        <f t="shared" ca="1" si="67"/>
        <v>0.51119138266926778</v>
      </c>
      <c r="AW108" s="453">
        <f ca="1">ROUND(IF(AV108&gt;AW92,AW90,IF(AV108&lt;AW91,AW89,AV108/AW91*AW89)),3)</f>
        <v>0.29699999999999999</v>
      </c>
      <c r="AX108" s="453">
        <f ca="1">ROUND(IF(AV108&gt;AX92,AX90,IF(AV108&lt;AX91,AX89,AV108/AX91*AX89)),3)</f>
        <v>2.319</v>
      </c>
      <c r="AY108" s="449" t="str">
        <f t="shared" ca="1" si="68"/>
        <v>C</v>
      </c>
      <c r="BA108" s="450" t="str">
        <f t="shared" si="98"/>
        <v>ES</v>
      </c>
      <c r="BB108" s="447">
        <f t="shared" ca="1" si="69"/>
        <v>0.304306697701</v>
      </c>
      <c r="BC108" s="447">
        <f t="shared" ca="1" si="69"/>
        <v>1.6449010686550001</v>
      </c>
      <c r="BD108" s="451">
        <f t="shared" ca="1" si="99"/>
        <v>0.1561409878047727</v>
      </c>
      <c r="BE108" s="451">
        <f t="shared" ca="1" si="100"/>
        <v>5.6873700585927276</v>
      </c>
      <c r="BF108" s="451">
        <f t="shared" ca="1" si="70"/>
        <v>0.3951237740438785</v>
      </c>
      <c r="BG108" s="451">
        <f t="shared" ca="1" si="71"/>
        <v>3.0869044847178007</v>
      </c>
      <c r="BH108" s="451">
        <f t="shared" ca="1" si="72"/>
        <v>0.3951237740438785</v>
      </c>
      <c r="BI108" s="451">
        <f t="shared" ca="1" si="73"/>
        <v>3.0869044847178007</v>
      </c>
      <c r="BJ108" s="445">
        <f t="shared" ca="1" si="74"/>
        <v>0.51119138266926778</v>
      </c>
      <c r="BK108" s="453">
        <f ca="1">ROUND(IF(BJ108&gt;BK92,BK90,IF(BJ108&lt;BK91,BK89,BJ108/BK91*BK89)),3)</f>
        <v>0.315</v>
      </c>
      <c r="BL108" s="453">
        <f ca="1">ROUND(IF(BJ108&gt;BL92,BL90,IF(BJ108&lt;BL91,BL89,BJ108/BL91*BL89)),3)</f>
        <v>2.4580000000000002</v>
      </c>
      <c r="BM108" s="449" t="str">
        <f t="shared" ca="1" si="75"/>
        <v>C</v>
      </c>
      <c r="BO108" s="450" t="str">
        <f t="shared" si="101"/>
        <v>ES</v>
      </c>
      <c r="BP108" s="399">
        <f t="shared" si="91"/>
        <v>1.1000000000000001</v>
      </c>
      <c r="BQ108" s="453">
        <f t="shared" ca="1" si="76"/>
        <v>0.26400000000000001</v>
      </c>
      <c r="BR108" s="453">
        <f t="shared" ca="1" si="77"/>
        <v>2.0640000000000001</v>
      </c>
      <c r="BS108" s="453">
        <f t="shared" ca="1" si="78"/>
        <v>0.28000000000000003</v>
      </c>
      <c r="BT108" s="453">
        <f t="shared" ca="1" si="79"/>
        <v>2.1880000000000002</v>
      </c>
      <c r="BU108" s="453">
        <f t="shared" ca="1" si="80"/>
        <v>0.29699999999999999</v>
      </c>
      <c r="BV108" s="453">
        <f t="shared" ca="1" si="81"/>
        <v>2.319</v>
      </c>
      <c r="BW108" s="453">
        <f t="shared" ca="1" si="102"/>
        <v>0.315</v>
      </c>
      <c r="BX108" s="453">
        <f t="shared" ca="1" si="102"/>
        <v>2.4580000000000002</v>
      </c>
      <c r="CA108" s="450" t="str">
        <f t="shared" si="103"/>
        <v>ES</v>
      </c>
      <c r="CB108" s="454"/>
      <c r="CC108" s="454"/>
      <c r="CD108" s="454"/>
      <c r="CE108" s="454"/>
    </row>
    <row r="109" spans="1:83" x14ac:dyDescent="0.2">
      <c r="A109" s="456"/>
      <c r="B109" s="399">
        <v>9</v>
      </c>
      <c r="C109" s="399" t="s">
        <v>92</v>
      </c>
      <c r="D109" s="399" t="s">
        <v>93</v>
      </c>
      <c r="E109" s="399">
        <v>1.1000000000000001</v>
      </c>
      <c r="F109" s="399" t="s">
        <v>33</v>
      </c>
      <c r="H109" s="399">
        <v>0.249</v>
      </c>
      <c r="I109" s="399">
        <v>1.954</v>
      </c>
      <c r="J109" s="445">
        <f t="shared" ca="1" si="82"/>
        <v>0.32247039999999999</v>
      </c>
      <c r="K109" s="457"/>
      <c r="L109" s="447">
        <f t="shared" ca="1" si="54"/>
        <v>0.82245053432699999</v>
      </c>
      <c r="M109" s="447">
        <f t="shared" ca="1" si="54"/>
        <v>1.6449010686550001</v>
      </c>
      <c r="N109" s="455">
        <f t="shared" ca="1" si="83"/>
        <v>0.54082353317862109</v>
      </c>
      <c r="O109" s="455">
        <f t="shared" ca="1" si="84"/>
        <v>3.4891840850278797</v>
      </c>
      <c r="P109" s="451">
        <f t="shared" ca="1" si="55"/>
        <v>0.50145239870788294</v>
      </c>
      <c r="Q109" s="451">
        <f t="shared" ca="1" si="56"/>
        <v>3.9175968649053354</v>
      </c>
      <c r="R109" s="451">
        <f t="shared" ca="1" si="85"/>
        <v>0.50145239870788294</v>
      </c>
      <c r="S109" s="451">
        <f t="shared" ca="1" si="86"/>
        <v>3.9175968649053354</v>
      </c>
      <c r="T109" s="445">
        <f t="shared" ca="1" si="57"/>
        <v>0.64875404082832355</v>
      </c>
      <c r="U109" s="453">
        <f ca="1">ROUND(IF(T109&gt;U92,U90,IF(T109&lt;U91,U89,T109/U91*U89)),3)</f>
        <v>0.26400000000000001</v>
      </c>
      <c r="V109" s="453">
        <f ca="1">ROUND(IF(T109&gt;V92,V90,IF(T109&lt;V91,V89,T109/V91*V89)),3)</f>
        <v>2.0640000000000001</v>
      </c>
      <c r="W109" s="449" t="str">
        <f t="shared" ca="1" si="58"/>
        <v>C</v>
      </c>
      <c r="Y109" s="458" t="str">
        <f t="shared" si="92"/>
        <v>FI</v>
      </c>
      <c r="Z109" s="447">
        <f t="shared" ca="1" si="59"/>
        <v>0.82245053432699999</v>
      </c>
      <c r="AA109" s="447">
        <f t="shared" ca="1" si="59"/>
        <v>1.6449010686550001</v>
      </c>
      <c r="AB109" s="451">
        <f t="shared" ca="1" si="93"/>
        <v>0.54082353317862109</v>
      </c>
      <c r="AC109" s="451">
        <f t="shared" ca="1" si="94"/>
        <v>3.4891840850278797</v>
      </c>
      <c r="AD109" s="451">
        <f t="shared" ca="1" si="60"/>
        <v>0.50145239870788294</v>
      </c>
      <c r="AE109" s="451">
        <f t="shared" ca="1" si="61"/>
        <v>3.9175968649053354</v>
      </c>
      <c r="AF109" s="451">
        <f t="shared" ca="1" si="87"/>
        <v>0.50145239870788294</v>
      </c>
      <c r="AG109" s="451">
        <f t="shared" ca="1" si="88"/>
        <v>3.9175968649053354</v>
      </c>
      <c r="AH109" s="445">
        <f t="shared" ca="1" si="62"/>
        <v>0.64875404082832355</v>
      </c>
      <c r="AI109" s="453">
        <f ca="1">ROUND(IF(AH109&gt;AI92,AI90,IF(AH109&lt;AI91,AI89,AH109/AI91*AI89)),3)</f>
        <v>0.28000000000000003</v>
      </c>
      <c r="AJ109" s="453">
        <f ca="1">ROUND(IF(AH109&gt;AJ92,AJ90,IF(AH109&lt;AJ91,AJ89,AH109/AJ91*AJ89)),3)</f>
        <v>2.1880000000000002</v>
      </c>
      <c r="AK109" s="449" t="str">
        <f t="shared" ca="1" si="63"/>
        <v>C</v>
      </c>
      <c r="AM109" s="458" t="str">
        <f t="shared" si="95"/>
        <v>FI</v>
      </c>
      <c r="AN109" s="447">
        <f t="shared" ca="1" si="64"/>
        <v>0.82245053432699999</v>
      </c>
      <c r="AO109" s="447">
        <f t="shared" ca="1" si="64"/>
        <v>1.6449010686550001</v>
      </c>
      <c r="AP109" s="451">
        <f t="shared" ca="1" si="96"/>
        <v>0.54082353317862109</v>
      </c>
      <c r="AQ109" s="451">
        <f t="shared" ca="1" si="97"/>
        <v>3.4891840850278797</v>
      </c>
      <c r="AR109" s="451">
        <f t="shared" ca="1" si="65"/>
        <v>0.50145239870788294</v>
      </c>
      <c r="AS109" s="451">
        <f t="shared" ca="1" si="66"/>
        <v>3.9175968649053354</v>
      </c>
      <c r="AT109" s="451">
        <f t="shared" ca="1" si="89"/>
        <v>0.50145239870788294</v>
      </c>
      <c r="AU109" s="451">
        <f t="shared" ca="1" si="90"/>
        <v>3.9175968649053354</v>
      </c>
      <c r="AV109" s="445">
        <f t="shared" ca="1" si="67"/>
        <v>0.64875404082832355</v>
      </c>
      <c r="AW109" s="453">
        <f ca="1">ROUND(IF(AV109&gt;AW92,AW90,IF(AV109&lt;AW91,AW89,AV109/AW91*AW89)),3)</f>
        <v>0.29699999999999999</v>
      </c>
      <c r="AX109" s="453">
        <f ca="1">ROUND(IF(AV109&gt;AX92,AX90,IF(AV109&lt;AX91,AX89,AV109/AX91*AX89)),3)</f>
        <v>2.319</v>
      </c>
      <c r="AY109" s="449" t="str">
        <f t="shared" ca="1" si="68"/>
        <v>C</v>
      </c>
      <c r="AZ109" s="456"/>
      <c r="BA109" s="458" t="str">
        <f t="shared" si="98"/>
        <v>FI</v>
      </c>
      <c r="BB109" s="447">
        <f t="shared" ca="1" si="69"/>
        <v>0.82245053432699999</v>
      </c>
      <c r="BC109" s="447">
        <f t="shared" ca="1" si="69"/>
        <v>1.6449010686550001</v>
      </c>
      <c r="BD109" s="451">
        <f t="shared" ca="1" si="99"/>
        <v>0.54082353317862109</v>
      </c>
      <c r="BE109" s="451">
        <f t="shared" ca="1" si="100"/>
        <v>3.4891840850278797</v>
      </c>
      <c r="BF109" s="451">
        <f t="shared" ca="1" si="70"/>
        <v>0.50145239870788294</v>
      </c>
      <c r="BG109" s="451">
        <f t="shared" ca="1" si="71"/>
        <v>3.9175968649053354</v>
      </c>
      <c r="BH109" s="451">
        <f t="shared" ca="1" si="72"/>
        <v>0.50145239870788294</v>
      </c>
      <c r="BI109" s="451">
        <f t="shared" ca="1" si="73"/>
        <v>3.9175968649053354</v>
      </c>
      <c r="BJ109" s="445">
        <f t="shared" ca="1" si="74"/>
        <v>0.64875404082832355</v>
      </c>
      <c r="BK109" s="453">
        <f ca="1">ROUND(IF(BJ109&gt;BK92,BK90,IF(BJ109&lt;BK91,BK89,BJ109/BK91*BK89)),3)</f>
        <v>0.315</v>
      </c>
      <c r="BL109" s="453">
        <f ca="1">ROUND(IF(BJ109&gt;BL92,BL90,IF(BJ109&lt;BL91,BL89,BJ109/BL91*BL89)),3)</f>
        <v>2.4580000000000002</v>
      </c>
      <c r="BM109" s="449" t="str">
        <f t="shared" ca="1" si="75"/>
        <v>C</v>
      </c>
      <c r="BN109" s="456"/>
      <c r="BO109" s="458" t="str">
        <f t="shared" si="101"/>
        <v>FI</v>
      </c>
      <c r="BP109" s="456">
        <f t="shared" si="91"/>
        <v>1.1000000000000001</v>
      </c>
      <c r="BQ109" s="453">
        <f t="shared" ca="1" si="76"/>
        <v>0.26400000000000001</v>
      </c>
      <c r="BR109" s="453">
        <f t="shared" ca="1" si="77"/>
        <v>2.0640000000000001</v>
      </c>
      <c r="BS109" s="453">
        <f t="shared" ca="1" si="78"/>
        <v>0.28000000000000003</v>
      </c>
      <c r="BT109" s="453">
        <f t="shared" ca="1" si="79"/>
        <v>2.1880000000000002</v>
      </c>
      <c r="BU109" s="453">
        <f t="shared" ca="1" si="80"/>
        <v>0.29699999999999999</v>
      </c>
      <c r="BV109" s="453">
        <f t="shared" ca="1" si="81"/>
        <v>2.319</v>
      </c>
      <c r="BW109" s="453">
        <f t="shared" ca="1" si="102"/>
        <v>0.315</v>
      </c>
      <c r="BX109" s="453">
        <f t="shared" ca="1" si="102"/>
        <v>2.4580000000000002</v>
      </c>
      <c r="BY109" s="456"/>
      <c r="BZ109" s="456"/>
      <c r="CA109" s="458" t="str">
        <f t="shared" si="103"/>
        <v>FI</v>
      </c>
      <c r="CB109" s="454"/>
      <c r="CC109" s="454"/>
      <c r="CD109" s="454"/>
      <c r="CE109" s="454"/>
    </row>
    <row r="110" spans="1:83" x14ac:dyDescent="0.2">
      <c r="B110" s="399">
        <v>10</v>
      </c>
      <c r="C110" s="399" t="s">
        <v>462</v>
      </c>
      <c r="D110" s="399" t="s">
        <v>463</v>
      </c>
      <c r="E110" s="399">
        <v>1.1000000000000001</v>
      </c>
      <c r="F110" s="399" t="s">
        <v>33</v>
      </c>
      <c r="H110" s="399">
        <v>0.249</v>
      </c>
      <c r="I110" s="399">
        <v>1.954</v>
      </c>
      <c r="J110" s="445">
        <f t="shared" ca="1" si="82"/>
        <v>0.32247039999999999</v>
      </c>
      <c r="K110" s="446"/>
      <c r="L110" s="447">
        <f t="shared" ca="1" si="54"/>
        <v>0.60649121228799996</v>
      </c>
      <c r="M110" s="447">
        <f t="shared" ca="1" si="54"/>
        <v>1.5437958130980001</v>
      </c>
      <c r="N110" s="455">
        <f t="shared" ca="1" si="83"/>
        <v>0.38477941099147872</v>
      </c>
      <c r="O110" s="455">
        <f t="shared" ca="1" si="84"/>
        <v>3.9764437610121219</v>
      </c>
      <c r="P110" s="451">
        <f t="shared" ca="1" si="55"/>
        <v>0.43668698434036868</v>
      </c>
      <c r="Q110" s="451">
        <f t="shared" ca="1" si="56"/>
        <v>3.4116170651591302</v>
      </c>
      <c r="R110" s="451">
        <f t="shared" ca="1" si="85"/>
        <v>0.43668698434036873</v>
      </c>
      <c r="S110" s="451">
        <f t="shared" ca="1" si="86"/>
        <v>3.4116170651591307</v>
      </c>
      <c r="T110" s="445">
        <f t="shared" ca="1" si="57"/>
        <v>0.56496378599035202</v>
      </c>
      <c r="U110" s="453">
        <f ca="1">ROUND(IF(T110&gt;U92,U90,IF(T110&lt;U91,U89,T110/U91*U89)),3)</f>
        <v>0.26400000000000001</v>
      </c>
      <c r="V110" s="453">
        <f ca="1">ROUND(IF(T110&gt;V92,V90,IF(T110&lt;V91,V89,T110/V91*V89)),3)</f>
        <v>2.0640000000000001</v>
      </c>
      <c r="W110" s="449" t="str">
        <f t="shared" ca="1" si="58"/>
        <v>C</v>
      </c>
      <c r="Y110" s="450" t="str">
        <f t="shared" si="92"/>
        <v>FO</v>
      </c>
      <c r="Z110" s="447">
        <f t="shared" ca="1" si="59"/>
        <v>0.60649121228799996</v>
      </c>
      <c r="AA110" s="447">
        <f t="shared" ca="1" si="59"/>
        <v>1.5437958130980001</v>
      </c>
      <c r="AB110" s="451">
        <f t="shared" ca="1" si="93"/>
        <v>0.38477941099147872</v>
      </c>
      <c r="AC110" s="451">
        <f t="shared" ca="1" si="94"/>
        <v>3.9764437610121219</v>
      </c>
      <c r="AD110" s="451">
        <f t="shared" ca="1" si="60"/>
        <v>0.43668698434036868</v>
      </c>
      <c r="AE110" s="451">
        <f t="shared" ca="1" si="61"/>
        <v>3.4116170651591302</v>
      </c>
      <c r="AF110" s="451">
        <f t="shared" ca="1" si="87"/>
        <v>0.43668698434036873</v>
      </c>
      <c r="AG110" s="451">
        <f t="shared" ca="1" si="88"/>
        <v>3.4116170651591307</v>
      </c>
      <c r="AH110" s="445">
        <f t="shared" ca="1" si="62"/>
        <v>0.56496378599035202</v>
      </c>
      <c r="AI110" s="453">
        <f ca="1">ROUND(IF(AH110&gt;AI92,AI90,IF(AH110&lt;AI91,AI89,AH110/AI91*AI89)),3)</f>
        <v>0.28000000000000003</v>
      </c>
      <c r="AJ110" s="453">
        <f ca="1">ROUND(IF(AH110&gt;AJ92,AJ90,IF(AH110&lt;AJ91,AJ89,AH110/AJ91*AJ89)),3)</f>
        <v>2.1880000000000002</v>
      </c>
      <c r="AK110" s="449" t="str">
        <f t="shared" ca="1" si="63"/>
        <v>C</v>
      </c>
      <c r="AM110" s="450" t="str">
        <f t="shared" si="95"/>
        <v>FO</v>
      </c>
      <c r="AN110" s="447">
        <f t="shared" ca="1" si="64"/>
        <v>0.60649121228799996</v>
      </c>
      <c r="AO110" s="447">
        <f t="shared" ca="1" si="64"/>
        <v>1.5437958130980001</v>
      </c>
      <c r="AP110" s="451">
        <f t="shared" ca="1" si="96"/>
        <v>0.38477941099147872</v>
      </c>
      <c r="AQ110" s="451">
        <f t="shared" ca="1" si="97"/>
        <v>3.9764437610121219</v>
      </c>
      <c r="AR110" s="451">
        <f t="shared" ca="1" si="65"/>
        <v>0.43668698434036868</v>
      </c>
      <c r="AS110" s="451">
        <f t="shared" ca="1" si="66"/>
        <v>3.4116170651591302</v>
      </c>
      <c r="AT110" s="451">
        <f t="shared" ca="1" si="89"/>
        <v>0.43668698434036873</v>
      </c>
      <c r="AU110" s="451">
        <f t="shared" ca="1" si="90"/>
        <v>3.4116170651591307</v>
      </c>
      <c r="AV110" s="445">
        <f t="shared" ca="1" si="67"/>
        <v>0.56496378599035202</v>
      </c>
      <c r="AW110" s="453">
        <f ca="1">ROUND(IF(AV110&gt;AW92,AW90,IF(AV110&lt;AW91,AW89,AV110/AW91*AW89)),3)</f>
        <v>0.29699999999999999</v>
      </c>
      <c r="AX110" s="453">
        <f ca="1">ROUND(IF(AV110&gt;AX92,AX90,IF(AV110&lt;AX91,AX89,AV110/AX91*AX89)),3)</f>
        <v>2.319</v>
      </c>
      <c r="AY110" s="449" t="str">
        <f t="shared" ca="1" si="68"/>
        <v>C</v>
      </c>
      <c r="BA110" s="450" t="str">
        <f t="shared" si="98"/>
        <v>FO</v>
      </c>
      <c r="BB110" s="447">
        <f t="shared" ca="1" si="69"/>
        <v>0.60649121228799996</v>
      </c>
      <c r="BC110" s="447">
        <f t="shared" ca="1" si="69"/>
        <v>1.5437958130980001</v>
      </c>
      <c r="BD110" s="451">
        <f t="shared" ca="1" si="99"/>
        <v>0.38477941099147872</v>
      </c>
      <c r="BE110" s="451">
        <f t="shared" ca="1" si="100"/>
        <v>3.9764437610121219</v>
      </c>
      <c r="BF110" s="451">
        <f t="shared" ca="1" si="70"/>
        <v>0.43668698434036868</v>
      </c>
      <c r="BG110" s="451">
        <f t="shared" ca="1" si="71"/>
        <v>3.4116170651591302</v>
      </c>
      <c r="BH110" s="451">
        <f t="shared" ca="1" si="72"/>
        <v>0.43668698434036873</v>
      </c>
      <c r="BI110" s="451">
        <f t="shared" ca="1" si="73"/>
        <v>3.4116170651591307</v>
      </c>
      <c r="BJ110" s="445">
        <f t="shared" ca="1" si="74"/>
        <v>0.56496378599035202</v>
      </c>
      <c r="BK110" s="453">
        <f ca="1">ROUND(IF(BJ110&gt;BK92,BK90,IF(BJ110&lt;BK91,BK89,BJ110/BK91*BK89)),3)</f>
        <v>0.315</v>
      </c>
      <c r="BL110" s="453">
        <f ca="1">ROUND(IF(BJ110&gt;BL92,BL90,IF(BJ110&lt;BL91,BL89,BJ110/BL91*BL89)),3)</f>
        <v>2.4580000000000002</v>
      </c>
      <c r="BM110" s="449" t="str">
        <f t="shared" ca="1" si="75"/>
        <v>C</v>
      </c>
      <c r="BO110" s="450" t="str">
        <f t="shared" si="101"/>
        <v>FO</v>
      </c>
      <c r="BP110" s="399">
        <f t="shared" si="91"/>
        <v>1.1000000000000001</v>
      </c>
      <c r="BQ110" s="453">
        <f t="shared" ca="1" si="76"/>
        <v>0.26400000000000001</v>
      </c>
      <c r="BR110" s="453">
        <f t="shared" ca="1" si="77"/>
        <v>2.0640000000000001</v>
      </c>
      <c r="BS110" s="453">
        <f t="shared" ca="1" si="78"/>
        <v>0.28000000000000003</v>
      </c>
      <c r="BT110" s="453">
        <f t="shared" ca="1" si="79"/>
        <v>2.1880000000000002</v>
      </c>
      <c r="BU110" s="453">
        <f t="shared" ca="1" si="80"/>
        <v>0.29699999999999999</v>
      </c>
      <c r="BV110" s="453">
        <f t="shared" ca="1" si="81"/>
        <v>2.319</v>
      </c>
      <c r="BW110" s="453">
        <f t="shared" ca="1" si="102"/>
        <v>0.315</v>
      </c>
      <c r="BX110" s="453">
        <f t="shared" ca="1" si="102"/>
        <v>2.4580000000000002</v>
      </c>
      <c r="CA110" s="450" t="str">
        <f t="shared" si="103"/>
        <v>FO</v>
      </c>
      <c r="CB110" s="454"/>
      <c r="CC110" s="454"/>
      <c r="CD110" s="454"/>
      <c r="CE110" s="454"/>
    </row>
    <row r="111" spans="1:83" x14ac:dyDescent="0.2">
      <c r="A111" s="456"/>
      <c r="B111" s="399">
        <v>11</v>
      </c>
      <c r="C111" s="399" t="s">
        <v>94</v>
      </c>
      <c r="D111" s="399" t="s">
        <v>95</v>
      </c>
      <c r="E111" s="399">
        <v>1.1000000000000001</v>
      </c>
      <c r="F111" s="399" t="s">
        <v>33</v>
      </c>
      <c r="H111" s="399">
        <v>0.249</v>
      </c>
      <c r="I111" s="399">
        <v>1.954</v>
      </c>
      <c r="J111" s="445">
        <f t="shared" ca="1" si="82"/>
        <v>0.32247039999999999</v>
      </c>
      <c r="K111" s="457"/>
      <c r="L111" s="447">
        <f t="shared" ca="1" si="54"/>
        <v>0.52636834197000004</v>
      </c>
      <c r="M111" s="447">
        <f t="shared" ca="1" si="54"/>
        <v>2.0890243571920002</v>
      </c>
      <c r="N111" s="455">
        <f t="shared" ca="1" si="83"/>
        <v>0.30216334176352122</v>
      </c>
      <c r="O111" s="455">
        <f t="shared" ca="1" si="84"/>
        <v>6.6294497615478791</v>
      </c>
      <c r="P111" s="451">
        <f t="shared" ca="1" si="55"/>
        <v>0.53051592169518291</v>
      </c>
      <c r="Q111" s="451">
        <f t="shared" ca="1" si="56"/>
        <v>4.1446556382436164</v>
      </c>
      <c r="R111" s="451">
        <f t="shared" ca="1" si="85"/>
        <v>0.53051592169518291</v>
      </c>
      <c r="S111" s="451">
        <f t="shared" ca="1" si="86"/>
        <v>4.1446556382436164</v>
      </c>
      <c r="T111" s="445">
        <f t="shared" ca="1" si="57"/>
        <v>0.68635497369314291</v>
      </c>
      <c r="U111" s="453">
        <f ca="1">ROUND(IF(T111&gt;U92,U90,IF(T111&lt;U91,U89,T111/U91*U89)),3)</f>
        <v>0.26400000000000001</v>
      </c>
      <c r="V111" s="453">
        <f ca="1">ROUND(IF(T111&gt;V92,V90,IF(T111&lt;V91,V89,T111/V91*V89)),3)</f>
        <v>2.0640000000000001</v>
      </c>
      <c r="W111" s="449" t="str">
        <f t="shared" ca="1" si="58"/>
        <v>C</v>
      </c>
      <c r="Y111" s="458" t="str">
        <f t="shared" si="92"/>
        <v>FR</v>
      </c>
      <c r="Z111" s="447">
        <f t="shared" ca="1" si="59"/>
        <v>0.52636834197000004</v>
      </c>
      <c r="AA111" s="447">
        <f t="shared" ca="1" si="59"/>
        <v>2.0890243571920002</v>
      </c>
      <c r="AB111" s="451">
        <f t="shared" ca="1" si="93"/>
        <v>0.30216334176352122</v>
      </c>
      <c r="AC111" s="451">
        <f t="shared" ca="1" si="94"/>
        <v>6.6294497615478791</v>
      </c>
      <c r="AD111" s="451">
        <f t="shared" ca="1" si="60"/>
        <v>0.53051592169518291</v>
      </c>
      <c r="AE111" s="451">
        <f t="shared" ca="1" si="61"/>
        <v>4.1446556382436164</v>
      </c>
      <c r="AF111" s="451">
        <f t="shared" ca="1" si="87"/>
        <v>0.53051592169518291</v>
      </c>
      <c r="AG111" s="451">
        <f t="shared" ca="1" si="88"/>
        <v>4.1446556382436164</v>
      </c>
      <c r="AH111" s="445">
        <f t="shared" ca="1" si="62"/>
        <v>0.68635497369314291</v>
      </c>
      <c r="AI111" s="453">
        <f ca="1">ROUND(IF(AH111&gt;AI92,AI90,IF(AH111&lt;AI91,AI89,AH111/AI91*AI89)),3)</f>
        <v>0.28000000000000003</v>
      </c>
      <c r="AJ111" s="453">
        <f ca="1">ROUND(IF(AH111&gt;AJ92,AJ90,IF(AH111&lt;AJ91,AJ89,AH111/AJ91*AJ89)),3)</f>
        <v>2.1880000000000002</v>
      </c>
      <c r="AK111" s="449" t="str">
        <f t="shared" ca="1" si="63"/>
        <v>C</v>
      </c>
      <c r="AM111" s="458" t="str">
        <f t="shared" si="95"/>
        <v>FR</v>
      </c>
      <c r="AN111" s="447">
        <f t="shared" ca="1" si="64"/>
        <v>0.52636834197000004</v>
      </c>
      <c r="AO111" s="447">
        <f t="shared" ca="1" si="64"/>
        <v>2.0890243571920002</v>
      </c>
      <c r="AP111" s="451">
        <f t="shared" ca="1" si="96"/>
        <v>0.30216334176352122</v>
      </c>
      <c r="AQ111" s="451">
        <f t="shared" ca="1" si="97"/>
        <v>6.6294497615478791</v>
      </c>
      <c r="AR111" s="451">
        <f t="shared" ca="1" si="65"/>
        <v>0.53051592169518291</v>
      </c>
      <c r="AS111" s="451">
        <f t="shared" ca="1" si="66"/>
        <v>4.1446556382436164</v>
      </c>
      <c r="AT111" s="451">
        <f t="shared" ca="1" si="89"/>
        <v>0.53051592169518291</v>
      </c>
      <c r="AU111" s="451">
        <f t="shared" ca="1" si="90"/>
        <v>4.1446556382436164</v>
      </c>
      <c r="AV111" s="445">
        <f t="shared" ca="1" si="67"/>
        <v>0.68635497369314291</v>
      </c>
      <c r="AW111" s="453">
        <f ca="1">ROUND(IF(AV111&gt;AW92,AW90,IF(AV111&lt;AW91,AW89,AV111/AW91*AW89)),3)</f>
        <v>0.29699999999999999</v>
      </c>
      <c r="AX111" s="453">
        <f ca="1">ROUND(IF(AV111&gt;AX92,AX90,IF(AV111&lt;AX91,AX89,AV111/AX91*AX89)),3)</f>
        <v>2.319</v>
      </c>
      <c r="AY111" s="449" t="str">
        <f t="shared" ca="1" si="68"/>
        <v>C</v>
      </c>
      <c r="AZ111" s="456"/>
      <c r="BA111" s="458" t="str">
        <f t="shared" si="98"/>
        <v>FR</v>
      </c>
      <c r="BB111" s="447">
        <f t="shared" ca="1" si="69"/>
        <v>0.52636834197000004</v>
      </c>
      <c r="BC111" s="447">
        <f t="shared" ca="1" si="69"/>
        <v>2.0890243571920002</v>
      </c>
      <c r="BD111" s="451">
        <f t="shared" ca="1" si="99"/>
        <v>0.30216334176352122</v>
      </c>
      <c r="BE111" s="451">
        <f t="shared" ca="1" si="100"/>
        <v>6.6294497615478791</v>
      </c>
      <c r="BF111" s="451">
        <f t="shared" ca="1" si="70"/>
        <v>0.53051592169518291</v>
      </c>
      <c r="BG111" s="451">
        <f t="shared" ca="1" si="71"/>
        <v>4.1446556382436164</v>
      </c>
      <c r="BH111" s="451">
        <f t="shared" ca="1" si="72"/>
        <v>0.53051592169518291</v>
      </c>
      <c r="BI111" s="451">
        <f t="shared" ca="1" si="73"/>
        <v>4.1446556382436164</v>
      </c>
      <c r="BJ111" s="445">
        <f t="shared" ca="1" si="74"/>
        <v>0.68635497369314291</v>
      </c>
      <c r="BK111" s="453">
        <f ca="1">ROUND(IF(BJ111&gt;BK92,BK90,IF(BJ111&lt;BK91,BK89,BJ111/BK91*BK89)),3)</f>
        <v>0.315</v>
      </c>
      <c r="BL111" s="453">
        <f ca="1">ROUND(IF(BJ111&gt;BL92,BL90,IF(BJ111&lt;BL91,BL89,BJ111/BL91*BL89)),3)</f>
        <v>2.4580000000000002</v>
      </c>
      <c r="BM111" s="449" t="str">
        <f t="shared" ca="1" si="75"/>
        <v>C</v>
      </c>
      <c r="BN111" s="456"/>
      <c r="BO111" s="458" t="str">
        <f t="shared" si="101"/>
        <v>FR</v>
      </c>
      <c r="BP111" s="456">
        <f t="shared" si="91"/>
        <v>1.1000000000000001</v>
      </c>
      <c r="BQ111" s="453">
        <f t="shared" ca="1" si="76"/>
        <v>0.26400000000000001</v>
      </c>
      <c r="BR111" s="453">
        <f t="shared" ca="1" si="77"/>
        <v>2.0640000000000001</v>
      </c>
      <c r="BS111" s="453">
        <f t="shared" ca="1" si="78"/>
        <v>0.28000000000000003</v>
      </c>
      <c r="BT111" s="453">
        <f t="shared" ca="1" si="79"/>
        <v>2.1880000000000002</v>
      </c>
      <c r="BU111" s="453">
        <f t="shared" ca="1" si="80"/>
        <v>0.29699999999999999</v>
      </c>
      <c r="BV111" s="453">
        <f t="shared" ca="1" si="81"/>
        <v>2.319</v>
      </c>
      <c r="BW111" s="453">
        <f t="shared" ca="1" si="102"/>
        <v>0.315</v>
      </c>
      <c r="BX111" s="453">
        <f t="shared" ca="1" si="102"/>
        <v>2.4580000000000002</v>
      </c>
      <c r="BY111" s="456"/>
      <c r="BZ111" s="456"/>
      <c r="CA111" s="458" t="str">
        <f t="shared" si="103"/>
        <v>FR</v>
      </c>
      <c r="CB111" s="454"/>
      <c r="CC111" s="454"/>
      <c r="CD111" s="454"/>
      <c r="CE111" s="454"/>
    </row>
    <row r="112" spans="1:83" x14ac:dyDescent="0.2">
      <c r="B112" s="399">
        <v>12</v>
      </c>
      <c r="C112" s="399" t="s">
        <v>96</v>
      </c>
      <c r="D112" s="399" t="s">
        <v>97</v>
      </c>
      <c r="E112" s="399">
        <v>1.1000000000000001</v>
      </c>
      <c r="F112" s="399" t="s">
        <v>33</v>
      </c>
      <c r="H112" s="399">
        <v>0.249</v>
      </c>
      <c r="I112" s="399">
        <v>1.954</v>
      </c>
      <c r="J112" s="445">
        <f t="shared" ca="1" si="82"/>
        <v>0.32247039999999999</v>
      </c>
      <c r="K112" s="446"/>
      <c r="L112" s="447">
        <f t="shared" ca="1" si="54"/>
        <v>0.70410311261799996</v>
      </c>
      <c r="M112" s="447">
        <f t="shared" ca="1" si="54"/>
        <v>1.4082062252359999</v>
      </c>
      <c r="N112" s="455">
        <f t="shared" ca="1" si="83"/>
        <v>0.46300113769123025</v>
      </c>
      <c r="O112" s="455">
        <f t="shared" ca="1" si="84"/>
        <v>2.9871041141369696</v>
      </c>
      <c r="P112" s="451">
        <f t="shared" ca="1" si="55"/>
        <v>0.42929535579760564</v>
      </c>
      <c r="Q112" s="451">
        <f t="shared" ca="1" si="56"/>
        <v>3.3538699671687939</v>
      </c>
      <c r="R112" s="451">
        <f t="shared" ca="1" si="85"/>
        <v>0.42929535579760564</v>
      </c>
      <c r="S112" s="451">
        <f t="shared" ca="1" si="86"/>
        <v>3.3538699671687939</v>
      </c>
      <c r="T112" s="445">
        <f t="shared" ca="1" si="57"/>
        <v>0.55540086656315224</v>
      </c>
      <c r="U112" s="453">
        <f ca="1">ROUND(IF(T112&gt;U92,U90,IF(T112&lt;U91,U89,T112/U91*U89)),3)</f>
        <v>0.26400000000000001</v>
      </c>
      <c r="V112" s="453">
        <f ca="1">ROUND(IF(T112&gt;V92,V90,IF(T112&lt;V91,V89,T112/V91*V89)),3)</f>
        <v>2.0640000000000001</v>
      </c>
      <c r="W112" s="449" t="str">
        <f t="shared" ca="1" si="58"/>
        <v>C</v>
      </c>
      <c r="Y112" s="450" t="str">
        <f t="shared" si="92"/>
        <v>GB</v>
      </c>
      <c r="Z112" s="447">
        <f t="shared" ca="1" si="59"/>
        <v>0.70410311261799996</v>
      </c>
      <c r="AA112" s="447">
        <f t="shared" ca="1" si="59"/>
        <v>1.4082062252359999</v>
      </c>
      <c r="AB112" s="451">
        <f t="shared" ca="1" si="93"/>
        <v>0.46300113769123025</v>
      </c>
      <c r="AC112" s="451">
        <f t="shared" ca="1" si="94"/>
        <v>2.9871041141369696</v>
      </c>
      <c r="AD112" s="451">
        <f t="shared" ca="1" si="60"/>
        <v>0.42929535579760564</v>
      </c>
      <c r="AE112" s="451">
        <f t="shared" ca="1" si="61"/>
        <v>3.3538699671687939</v>
      </c>
      <c r="AF112" s="451">
        <f t="shared" ca="1" si="87"/>
        <v>0.42929535579760564</v>
      </c>
      <c r="AG112" s="451">
        <f t="shared" ca="1" si="88"/>
        <v>3.3538699671687939</v>
      </c>
      <c r="AH112" s="445">
        <f t="shared" ca="1" si="62"/>
        <v>0.55540086656315224</v>
      </c>
      <c r="AI112" s="453">
        <f ca="1">ROUND(IF(AH112&gt;AI92,AI90,IF(AH112&lt;AI91,AI89,AH112/AI91*AI89)),3)</f>
        <v>0.28000000000000003</v>
      </c>
      <c r="AJ112" s="453">
        <f ca="1">ROUND(IF(AH112&gt;AJ92,AJ90,IF(AH112&lt;AJ91,AJ89,AH112/AJ91*AJ89)),3)</f>
        <v>2.1880000000000002</v>
      </c>
      <c r="AK112" s="449" t="str">
        <f t="shared" ca="1" si="63"/>
        <v>C</v>
      </c>
      <c r="AM112" s="450" t="str">
        <f t="shared" si="95"/>
        <v>GB</v>
      </c>
      <c r="AN112" s="447">
        <f t="shared" ca="1" si="64"/>
        <v>0.70410311261799996</v>
      </c>
      <c r="AO112" s="447">
        <f t="shared" ca="1" si="64"/>
        <v>1.4082062252359999</v>
      </c>
      <c r="AP112" s="451">
        <f t="shared" ca="1" si="96"/>
        <v>0.46300113769123025</v>
      </c>
      <c r="AQ112" s="451">
        <f t="shared" ca="1" si="97"/>
        <v>2.9871041141369696</v>
      </c>
      <c r="AR112" s="451">
        <f t="shared" ca="1" si="65"/>
        <v>0.42929535579760564</v>
      </c>
      <c r="AS112" s="451">
        <f t="shared" ca="1" si="66"/>
        <v>3.3538699671687939</v>
      </c>
      <c r="AT112" s="451">
        <f t="shared" ca="1" si="89"/>
        <v>0.42929535579760564</v>
      </c>
      <c r="AU112" s="451">
        <f t="shared" ca="1" si="90"/>
        <v>3.3538699671687939</v>
      </c>
      <c r="AV112" s="445">
        <f t="shared" ca="1" si="67"/>
        <v>0.55540086656315224</v>
      </c>
      <c r="AW112" s="453">
        <f ca="1">ROUND(IF(AV112&gt;AW92,AW90,IF(AV112&lt;AW91,AW89,AV112/AW91*AW89)),3)</f>
        <v>0.29699999999999999</v>
      </c>
      <c r="AX112" s="453">
        <f ca="1">ROUND(IF(AV112&gt;AX92,AX90,IF(AV112&lt;AX91,AX89,AV112/AX91*AX89)),3)</f>
        <v>2.319</v>
      </c>
      <c r="AY112" s="449" t="str">
        <f t="shared" ca="1" si="68"/>
        <v>C</v>
      </c>
      <c r="BA112" s="450" t="str">
        <f t="shared" si="98"/>
        <v>GB</v>
      </c>
      <c r="BB112" s="447">
        <f t="shared" ca="1" si="69"/>
        <v>0.70410311261799996</v>
      </c>
      <c r="BC112" s="447">
        <f t="shared" ca="1" si="69"/>
        <v>1.4082062252359999</v>
      </c>
      <c r="BD112" s="451">
        <f t="shared" ca="1" si="99"/>
        <v>0.46300113769123025</v>
      </c>
      <c r="BE112" s="451">
        <f t="shared" ca="1" si="100"/>
        <v>2.9871041141369696</v>
      </c>
      <c r="BF112" s="451">
        <f t="shared" ca="1" si="70"/>
        <v>0.42929535579760564</v>
      </c>
      <c r="BG112" s="451">
        <f t="shared" ca="1" si="71"/>
        <v>3.3538699671687939</v>
      </c>
      <c r="BH112" s="451">
        <f t="shared" ca="1" si="72"/>
        <v>0.42929535579760564</v>
      </c>
      <c r="BI112" s="451">
        <f t="shared" ca="1" si="73"/>
        <v>3.3538699671687939</v>
      </c>
      <c r="BJ112" s="445">
        <f t="shared" ca="1" si="74"/>
        <v>0.55540086656315224</v>
      </c>
      <c r="BK112" s="453">
        <f ca="1">ROUND(IF(BJ112&gt;BK92,BK90,IF(BJ112&lt;BK91,BK89,BJ112/BK91*BK89)),3)</f>
        <v>0.315</v>
      </c>
      <c r="BL112" s="453">
        <f ca="1">ROUND(IF(BJ112&gt;BL92,BL90,IF(BJ112&lt;BL91,BL89,BJ112/BL91*BL89)),3)</f>
        <v>2.4580000000000002</v>
      </c>
      <c r="BM112" s="449" t="str">
        <f t="shared" ca="1" si="75"/>
        <v>C</v>
      </c>
      <c r="BO112" s="450" t="str">
        <f t="shared" si="101"/>
        <v>GB</v>
      </c>
      <c r="BP112" s="399">
        <f t="shared" si="91"/>
        <v>1.1000000000000001</v>
      </c>
      <c r="BQ112" s="453">
        <f t="shared" ca="1" si="76"/>
        <v>0.26400000000000001</v>
      </c>
      <c r="BR112" s="453">
        <f t="shared" ca="1" si="77"/>
        <v>2.0640000000000001</v>
      </c>
      <c r="BS112" s="453">
        <f t="shared" ca="1" si="78"/>
        <v>0.28000000000000003</v>
      </c>
      <c r="BT112" s="453">
        <f t="shared" ca="1" si="79"/>
        <v>2.1880000000000002</v>
      </c>
      <c r="BU112" s="453">
        <f t="shared" ca="1" si="80"/>
        <v>0.29699999999999999</v>
      </c>
      <c r="BV112" s="453">
        <f t="shared" ca="1" si="81"/>
        <v>2.319</v>
      </c>
      <c r="BW112" s="453">
        <f t="shared" ca="1" si="102"/>
        <v>0.315</v>
      </c>
      <c r="BX112" s="453">
        <f t="shared" ca="1" si="102"/>
        <v>2.4580000000000002</v>
      </c>
      <c r="CA112" s="450" t="str">
        <f t="shared" si="103"/>
        <v>GB</v>
      </c>
      <c r="CB112" s="454"/>
      <c r="CC112" s="454"/>
      <c r="CD112" s="454"/>
      <c r="CE112" s="454"/>
    </row>
    <row r="113" spans="2:83" x14ac:dyDescent="0.2">
      <c r="B113" s="399">
        <v>13</v>
      </c>
      <c r="C113" s="399" t="s">
        <v>464</v>
      </c>
      <c r="D113" s="399" t="s">
        <v>465</v>
      </c>
      <c r="E113" s="399">
        <v>1.1000000000000001</v>
      </c>
      <c r="F113" s="399" t="s">
        <v>33</v>
      </c>
      <c r="H113" s="399">
        <v>0.249</v>
      </c>
      <c r="I113" s="399">
        <v>1.954</v>
      </c>
      <c r="J113" s="445">
        <f t="shared" ca="1" si="82"/>
        <v>0.32247039999999999</v>
      </c>
      <c r="K113" s="446"/>
      <c r="L113" s="447">
        <f t="shared" ca="1" si="54"/>
        <v>0.60649121228799996</v>
      </c>
      <c r="M113" s="447">
        <f t="shared" ca="1" si="54"/>
        <v>2.150287025386</v>
      </c>
      <c r="N113" s="455">
        <f t="shared" ca="1" si="83"/>
        <v>0.35904948077319992</v>
      </c>
      <c r="O113" s="455">
        <f t="shared" ca="1" si="84"/>
        <v>6.54943678284</v>
      </c>
      <c r="P113" s="451">
        <f t="shared" ca="1" si="55"/>
        <v>0.55934819601124641</v>
      </c>
      <c r="Q113" s="451">
        <f t="shared" ca="1" si="56"/>
        <v>4.3699077813378624</v>
      </c>
      <c r="R113" s="451">
        <f t="shared" ca="1" si="85"/>
        <v>0.55934819601124652</v>
      </c>
      <c r="S113" s="451">
        <f t="shared" ca="1" si="86"/>
        <v>4.3699077813378633</v>
      </c>
      <c r="T113" s="445">
        <f t="shared" ca="1" si="57"/>
        <v>0.7236567285895501</v>
      </c>
      <c r="U113" s="453">
        <f ca="1">ROUND(IF(T113&gt;U92,U90,IF(T113&lt;U91,U89,T113/U91*U89)),3)</f>
        <v>0.26400000000000001</v>
      </c>
      <c r="V113" s="453">
        <f ca="1">ROUND(IF(T113&gt;V92,V90,IF(T113&lt;V91,V89,T113/V91*V89)),3)</f>
        <v>2.0640000000000001</v>
      </c>
      <c r="W113" s="449" t="str">
        <f t="shared" ca="1" si="58"/>
        <v>C</v>
      </c>
      <c r="Y113" s="450" t="str">
        <f t="shared" si="92"/>
        <v>GL</v>
      </c>
      <c r="Z113" s="447">
        <f t="shared" ca="1" si="59"/>
        <v>0.60649121228799996</v>
      </c>
      <c r="AA113" s="447">
        <f t="shared" ca="1" si="59"/>
        <v>2.150287025386</v>
      </c>
      <c r="AB113" s="451">
        <f t="shared" ca="1" si="93"/>
        <v>0.35904948077319992</v>
      </c>
      <c r="AC113" s="451">
        <f t="shared" ca="1" si="94"/>
        <v>6.54943678284</v>
      </c>
      <c r="AD113" s="451">
        <f t="shared" ca="1" si="60"/>
        <v>0.55934819601124641</v>
      </c>
      <c r="AE113" s="451">
        <f t="shared" ca="1" si="61"/>
        <v>4.3699077813378624</v>
      </c>
      <c r="AF113" s="451">
        <f t="shared" ca="1" si="87"/>
        <v>0.55934819601124652</v>
      </c>
      <c r="AG113" s="451">
        <f t="shared" ca="1" si="88"/>
        <v>4.3699077813378633</v>
      </c>
      <c r="AH113" s="445">
        <f t="shared" ca="1" si="62"/>
        <v>0.7236567285895501</v>
      </c>
      <c r="AI113" s="453">
        <f ca="1">ROUND(IF(AH113&gt;AI92,AI90,IF(AH113&lt;AI91,AI89,AH113/AI91*AI89)),3)</f>
        <v>0.28000000000000003</v>
      </c>
      <c r="AJ113" s="453">
        <f ca="1">ROUND(IF(AH113&gt;AJ92,AJ90,IF(AH113&lt;AJ91,AJ89,AH113/AJ91*AJ89)),3)</f>
        <v>2.1880000000000002</v>
      </c>
      <c r="AK113" s="449" t="str">
        <f t="shared" ca="1" si="63"/>
        <v>C</v>
      </c>
      <c r="AM113" s="450" t="str">
        <f t="shared" si="95"/>
        <v>GL</v>
      </c>
      <c r="AN113" s="447">
        <f t="shared" ca="1" si="64"/>
        <v>0.60649121228799996</v>
      </c>
      <c r="AO113" s="447">
        <f t="shared" ca="1" si="64"/>
        <v>2.150287025386</v>
      </c>
      <c r="AP113" s="451">
        <f t="shared" ca="1" si="96"/>
        <v>0.35904948077319992</v>
      </c>
      <c r="AQ113" s="451">
        <f t="shared" ca="1" si="97"/>
        <v>6.54943678284</v>
      </c>
      <c r="AR113" s="451">
        <f t="shared" ca="1" si="65"/>
        <v>0.55934819601124641</v>
      </c>
      <c r="AS113" s="451">
        <f t="shared" ca="1" si="66"/>
        <v>4.3699077813378624</v>
      </c>
      <c r="AT113" s="451">
        <f t="shared" ca="1" si="89"/>
        <v>0.55934819601124652</v>
      </c>
      <c r="AU113" s="451">
        <f t="shared" ca="1" si="90"/>
        <v>4.3699077813378633</v>
      </c>
      <c r="AV113" s="445">
        <f t="shared" ca="1" si="67"/>
        <v>0.7236567285895501</v>
      </c>
      <c r="AW113" s="453">
        <f ca="1">ROUND(IF(AV113&gt;AW92,AW90,IF(AV113&lt;AW91,AW89,AV113/AW91*AW89)),3)</f>
        <v>0.29699999999999999</v>
      </c>
      <c r="AX113" s="453">
        <f ca="1">ROUND(IF(AV113&gt;AX92,AX90,IF(AV113&lt;AX91,AX89,AV113/AX91*AX89)),3)</f>
        <v>2.319</v>
      </c>
      <c r="AY113" s="449" t="str">
        <f t="shared" ca="1" si="68"/>
        <v>C</v>
      </c>
      <c r="BA113" s="450" t="str">
        <f t="shared" si="98"/>
        <v>GL</v>
      </c>
      <c r="BB113" s="447">
        <f t="shared" ca="1" si="69"/>
        <v>0.60649121228799996</v>
      </c>
      <c r="BC113" s="447">
        <f t="shared" ca="1" si="69"/>
        <v>2.150287025386</v>
      </c>
      <c r="BD113" s="451">
        <f t="shared" ca="1" si="99"/>
        <v>0.35904948077319992</v>
      </c>
      <c r="BE113" s="451">
        <f t="shared" ca="1" si="100"/>
        <v>6.54943678284</v>
      </c>
      <c r="BF113" s="451">
        <f t="shared" ca="1" si="70"/>
        <v>0.55934819601124641</v>
      </c>
      <c r="BG113" s="451">
        <f t="shared" ca="1" si="71"/>
        <v>4.3699077813378624</v>
      </c>
      <c r="BH113" s="451">
        <f t="shared" ca="1" si="72"/>
        <v>0.55934819601124652</v>
      </c>
      <c r="BI113" s="451">
        <f t="shared" ca="1" si="73"/>
        <v>4.3699077813378633</v>
      </c>
      <c r="BJ113" s="445">
        <f t="shared" ca="1" si="74"/>
        <v>0.7236567285895501</v>
      </c>
      <c r="BK113" s="453">
        <f ca="1">ROUND(IF(BJ113&gt;BK92,BK90,IF(BJ113&lt;BK91,BK89,BJ113/BK91*BK89)),3)</f>
        <v>0.315</v>
      </c>
      <c r="BL113" s="453">
        <f ca="1">ROUND(IF(BJ113&gt;BL92,BL90,IF(BJ113&lt;BL91,BL89,BJ113/BL91*BL89)),3)</f>
        <v>2.4580000000000002</v>
      </c>
      <c r="BM113" s="449" t="str">
        <f t="shared" ca="1" si="75"/>
        <v>C</v>
      </c>
      <c r="BO113" s="450" t="str">
        <f t="shared" si="101"/>
        <v>GL</v>
      </c>
      <c r="BP113" s="399">
        <f t="shared" si="91"/>
        <v>1.1000000000000001</v>
      </c>
      <c r="BQ113" s="453">
        <f t="shared" ca="1" si="76"/>
        <v>0.26400000000000001</v>
      </c>
      <c r="BR113" s="453">
        <f t="shared" ca="1" si="77"/>
        <v>2.0640000000000001</v>
      </c>
      <c r="BS113" s="453">
        <f t="shared" ca="1" si="78"/>
        <v>0.28000000000000003</v>
      </c>
      <c r="BT113" s="453">
        <f t="shared" ca="1" si="79"/>
        <v>2.1880000000000002</v>
      </c>
      <c r="BU113" s="453">
        <f t="shared" ca="1" si="80"/>
        <v>0.29699999999999999</v>
      </c>
      <c r="BV113" s="453">
        <f t="shared" ca="1" si="81"/>
        <v>2.319</v>
      </c>
      <c r="BW113" s="453">
        <f t="shared" ca="1" si="102"/>
        <v>0.315</v>
      </c>
      <c r="BX113" s="453">
        <f t="shared" ca="1" si="102"/>
        <v>2.4580000000000002</v>
      </c>
      <c r="CA113" s="450" t="str">
        <f t="shared" si="103"/>
        <v>GL</v>
      </c>
      <c r="CB113" s="454"/>
      <c r="CC113" s="454"/>
      <c r="CD113" s="454"/>
      <c r="CE113" s="454"/>
    </row>
    <row r="114" spans="2:83" x14ac:dyDescent="0.2">
      <c r="B114" s="399">
        <v>14</v>
      </c>
      <c r="C114" s="399" t="s">
        <v>99</v>
      </c>
      <c r="D114" s="399" t="s">
        <v>100</v>
      </c>
      <c r="E114" s="399">
        <v>1.1000000000000001</v>
      </c>
      <c r="F114" s="399" t="s">
        <v>33</v>
      </c>
      <c r="H114" s="399">
        <v>0.249</v>
      </c>
      <c r="I114" s="399">
        <v>1.954</v>
      </c>
      <c r="J114" s="445">
        <f t="shared" ca="1" si="82"/>
        <v>0.32247039999999999</v>
      </c>
      <c r="K114" s="446"/>
      <c r="L114" s="447">
        <f t="shared" ca="1" si="54"/>
        <v>0.59216438471599997</v>
      </c>
      <c r="M114" s="447">
        <f t="shared" ca="1" si="54"/>
        <v>1.7271461220869999</v>
      </c>
      <c r="N114" s="455">
        <f t="shared" ca="1" si="83"/>
        <v>0.36636432892788479</v>
      </c>
      <c r="O114" s="455">
        <f t="shared" ca="1" si="84"/>
        <v>4.8150740373315157</v>
      </c>
      <c r="P114" s="451">
        <f t="shared" ca="1" si="55"/>
        <v>0.47082907239066557</v>
      </c>
      <c r="Q114" s="451">
        <f t="shared" ca="1" si="56"/>
        <v>3.6783521280520746</v>
      </c>
      <c r="R114" s="451">
        <f t="shared" ca="1" si="85"/>
        <v>0.47082907239066563</v>
      </c>
      <c r="S114" s="451">
        <f t="shared" ca="1" si="86"/>
        <v>3.678352128052075</v>
      </c>
      <c r="T114" s="445">
        <f t="shared" ca="1" si="57"/>
        <v>0.60913511240542362</v>
      </c>
      <c r="U114" s="453">
        <f ca="1">ROUND(IF(T114&gt;U92,U90,IF(T114&lt;U91,U89,T114/U91*U89)),3)</f>
        <v>0.26400000000000001</v>
      </c>
      <c r="V114" s="453">
        <f ca="1">ROUND(IF(T114&gt;V92,V90,IF(T114&lt;V91,V89,T114/V91*V89)),3)</f>
        <v>2.0640000000000001</v>
      </c>
      <c r="W114" s="449" t="str">
        <f t="shared" ca="1" si="58"/>
        <v>C</v>
      </c>
      <c r="Y114" s="450" t="str">
        <f t="shared" si="92"/>
        <v>GR</v>
      </c>
      <c r="Z114" s="447">
        <f t="shared" ca="1" si="59"/>
        <v>0.59216438471599997</v>
      </c>
      <c r="AA114" s="447">
        <f t="shared" ca="1" si="59"/>
        <v>1.7271461220869999</v>
      </c>
      <c r="AB114" s="451">
        <f t="shared" ca="1" si="93"/>
        <v>0.36636432892788479</v>
      </c>
      <c r="AC114" s="451">
        <f t="shared" ca="1" si="94"/>
        <v>4.8150740373315157</v>
      </c>
      <c r="AD114" s="451">
        <f t="shared" ca="1" si="60"/>
        <v>0.47082907239066557</v>
      </c>
      <c r="AE114" s="451">
        <f t="shared" ca="1" si="61"/>
        <v>3.6783521280520746</v>
      </c>
      <c r="AF114" s="451">
        <f t="shared" ca="1" si="87"/>
        <v>0.47082907239066563</v>
      </c>
      <c r="AG114" s="451">
        <f t="shared" ca="1" si="88"/>
        <v>3.678352128052075</v>
      </c>
      <c r="AH114" s="445">
        <f t="shared" ca="1" si="62"/>
        <v>0.60913511240542362</v>
      </c>
      <c r="AI114" s="453">
        <f ca="1">ROUND(IF(AH114&gt;AI92,AI90,IF(AH114&lt;AI91,AI89,AH114/AI91*AI89)),3)</f>
        <v>0.28000000000000003</v>
      </c>
      <c r="AJ114" s="453">
        <f ca="1">ROUND(IF(AH114&gt;AJ92,AJ90,IF(AH114&lt;AJ91,AJ89,AH114/AJ91*AJ89)),3)</f>
        <v>2.1880000000000002</v>
      </c>
      <c r="AK114" s="449" t="str">
        <f t="shared" ca="1" si="63"/>
        <v>C</v>
      </c>
      <c r="AM114" s="450" t="str">
        <f t="shared" si="95"/>
        <v>GR</v>
      </c>
      <c r="AN114" s="447">
        <f t="shared" ca="1" si="64"/>
        <v>0.59216438471599997</v>
      </c>
      <c r="AO114" s="447">
        <f t="shared" ca="1" si="64"/>
        <v>1.7271461220869999</v>
      </c>
      <c r="AP114" s="451">
        <f t="shared" ca="1" si="96"/>
        <v>0.36636432892788479</v>
      </c>
      <c r="AQ114" s="451">
        <f t="shared" ca="1" si="97"/>
        <v>4.8150740373315157</v>
      </c>
      <c r="AR114" s="451">
        <f t="shared" ca="1" si="65"/>
        <v>0.47082907239066557</v>
      </c>
      <c r="AS114" s="451">
        <f t="shared" ca="1" si="66"/>
        <v>3.6783521280520746</v>
      </c>
      <c r="AT114" s="451">
        <f t="shared" ca="1" si="89"/>
        <v>0.47082907239066563</v>
      </c>
      <c r="AU114" s="451">
        <f t="shared" ca="1" si="90"/>
        <v>3.678352128052075</v>
      </c>
      <c r="AV114" s="445">
        <f t="shared" ca="1" si="67"/>
        <v>0.60913511240542362</v>
      </c>
      <c r="AW114" s="453">
        <f ca="1">ROUND(IF(AV114&gt;AW92,AW90,IF(AV114&lt;AW91,AW89,AV114/AW91*AW89)),3)</f>
        <v>0.29699999999999999</v>
      </c>
      <c r="AX114" s="453">
        <f ca="1">ROUND(IF(AV114&gt;AX92,AX90,IF(AV114&lt;AX91,AX89,AV114/AX91*AX89)),3)</f>
        <v>2.319</v>
      </c>
      <c r="AY114" s="449" t="str">
        <f t="shared" ca="1" si="68"/>
        <v>C</v>
      </c>
      <c r="BA114" s="450" t="str">
        <f t="shared" si="98"/>
        <v>GR</v>
      </c>
      <c r="BB114" s="447">
        <f t="shared" ca="1" si="69"/>
        <v>0.59216438471599997</v>
      </c>
      <c r="BC114" s="447">
        <f t="shared" ca="1" si="69"/>
        <v>1.7271461220869999</v>
      </c>
      <c r="BD114" s="451">
        <f t="shared" ca="1" si="99"/>
        <v>0.36636432892788479</v>
      </c>
      <c r="BE114" s="451">
        <f t="shared" ca="1" si="100"/>
        <v>4.8150740373315157</v>
      </c>
      <c r="BF114" s="451">
        <f t="shared" ca="1" si="70"/>
        <v>0.47082907239066557</v>
      </c>
      <c r="BG114" s="451">
        <f t="shared" ca="1" si="71"/>
        <v>3.6783521280520746</v>
      </c>
      <c r="BH114" s="451">
        <f t="shared" ca="1" si="72"/>
        <v>0.47082907239066563</v>
      </c>
      <c r="BI114" s="451">
        <f t="shared" ca="1" si="73"/>
        <v>3.678352128052075</v>
      </c>
      <c r="BJ114" s="445">
        <f t="shared" ca="1" si="74"/>
        <v>0.60913511240542362</v>
      </c>
      <c r="BK114" s="453">
        <f ca="1">ROUND(IF(BJ114&gt;BK92,BK90,IF(BJ114&lt;BK91,BK89,BJ114/BK91*BK89)),3)</f>
        <v>0.315</v>
      </c>
      <c r="BL114" s="453">
        <f ca="1">ROUND(IF(BJ114&gt;BL92,BL90,IF(BJ114&lt;BL91,BL89,BJ114/BL91*BL89)),3)</f>
        <v>2.4580000000000002</v>
      </c>
      <c r="BM114" s="449" t="str">
        <f t="shared" ca="1" si="75"/>
        <v>C</v>
      </c>
      <c r="BO114" s="450" t="str">
        <f t="shared" si="101"/>
        <v>GR</v>
      </c>
      <c r="BP114" s="399">
        <f t="shared" si="91"/>
        <v>1.1000000000000001</v>
      </c>
      <c r="BQ114" s="453">
        <f t="shared" ca="1" si="76"/>
        <v>0.26400000000000001</v>
      </c>
      <c r="BR114" s="453">
        <f t="shared" ca="1" si="77"/>
        <v>2.0640000000000001</v>
      </c>
      <c r="BS114" s="453">
        <f t="shared" ca="1" si="78"/>
        <v>0.28000000000000003</v>
      </c>
      <c r="BT114" s="453">
        <f t="shared" ca="1" si="79"/>
        <v>2.1880000000000002</v>
      </c>
      <c r="BU114" s="453">
        <f t="shared" ca="1" si="80"/>
        <v>0.29699999999999999</v>
      </c>
      <c r="BV114" s="453">
        <f t="shared" ca="1" si="81"/>
        <v>2.319</v>
      </c>
      <c r="BW114" s="453">
        <f t="shared" ca="1" si="102"/>
        <v>0.315</v>
      </c>
      <c r="BX114" s="453">
        <f t="shared" ca="1" si="102"/>
        <v>2.4580000000000002</v>
      </c>
      <c r="CA114" s="450" t="str">
        <f t="shared" si="103"/>
        <v>GR</v>
      </c>
      <c r="CB114" s="454"/>
      <c r="CC114" s="454"/>
      <c r="CD114" s="454"/>
      <c r="CE114" s="454"/>
    </row>
    <row r="115" spans="2:83" x14ac:dyDescent="0.2">
      <c r="B115" s="399">
        <v>15</v>
      </c>
      <c r="C115" s="399" t="s">
        <v>101</v>
      </c>
      <c r="D115" s="399" t="s">
        <v>102</v>
      </c>
      <c r="E115" s="399">
        <v>1.1000000000000001</v>
      </c>
      <c r="F115" s="399" t="s">
        <v>33</v>
      </c>
      <c r="H115" s="399">
        <v>0.249</v>
      </c>
      <c r="I115" s="399">
        <v>1.954</v>
      </c>
      <c r="J115" s="445">
        <f t="shared" ca="1" si="82"/>
        <v>0.32247039999999999</v>
      </c>
      <c r="K115" s="446"/>
      <c r="L115" s="447">
        <f t="shared" ca="1" si="54"/>
        <v>0.55926636334299995</v>
      </c>
      <c r="M115" s="447">
        <f t="shared" ca="1" si="54"/>
        <v>1.35704338164</v>
      </c>
      <c r="N115" s="455">
        <f t="shared" ca="1" si="83"/>
        <v>0.35764136871537872</v>
      </c>
      <c r="O115" s="455">
        <f t="shared" ca="1" si="84"/>
        <v>3.3845085624721221</v>
      </c>
      <c r="P115" s="451">
        <f t="shared" ca="1" si="55"/>
        <v>0.38922576770186695</v>
      </c>
      <c r="Q115" s="451">
        <f t="shared" ca="1" si="56"/>
        <v>3.0408263101708357</v>
      </c>
      <c r="R115" s="451">
        <f t="shared" ca="1" si="85"/>
        <v>0.3892257677018669</v>
      </c>
      <c r="S115" s="451">
        <f t="shared" ca="1" si="86"/>
        <v>3.0408263101708353</v>
      </c>
      <c r="T115" s="445">
        <f t="shared" ca="1" si="57"/>
        <v>0.50356083696429033</v>
      </c>
      <c r="U115" s="453">
        <f ca="1">ROUND(IF(T115&gt;U92,U90,IF(T115&lt;U91,U89,T115/U91*U89)),3)</f>
        <v>0.26400000000000001</v>
      </c>
      <c r="V115" s="453">
        <f ca="1">ROUND(IF(T115&gt;V92,V90,IF(T115&lt;V91,V89,T115/V91*V89)),3)</f>
        <v>2.0640000000000001</v>
      </c>
      <c r="W115" s="449" t="str">
        <f t="shared" ca="1" si="58"/>
        <v>C</v>
      </c>
      <c r="Y115" s="450" t="str">
        <f t="shared" si="92"/>
        <v>IE</v>
      </c>
      <c r="Z115" s="447">
        <f t="shared" ca="1" si="59"/>
        <v>0.55926636334299995</v>
      </c>
      <c r="AA115" s="447">
        <f t="shared" ca="1" si="59"/>
        <v>1.35704338164</v>
      </c>
      <c r="AB115" s="451">
        <f t="shared" ca="1" si="93"/>
        <v>0.35764136871537872</v>
      </c>
      <c r="AC115" s="451">
        <f t="shared" ca="1" si="94"/>
        <v>3.3845085624721221</v>
      </c>
      <c r="AD115" s="451">
        <f t="shared" ca="1" si="60"/>
        <v>0.38922576770186695</v>
      </c>
      <c r="AE115" s="451">
        <f t="shared" ca="1" si="61"/>
        <v>3.0408263101708357</v>
      </c>
      <c r="AF115" s="451">
        <f t="shared" ca="1" si="87"/>
        <v>0.3892257677018669</v>
      </c>
      <c r="AG115" s="451">
        <f t="shared" ca="1" si="88"/>
        <v>3.0408263101708353</v>
      </c>
      <c r="AH115" s="445">
        <f t="shared" ca="1" si="62"/>
        <v>0.50356083696429033</v>
      </c>
      <c r="AI115" s="453">
        <f ca="1">ROUND(IF(AH115&gt;AI92,AI90,IF(AH115&lt;AI91,AI89,AH115/AI91*AI89)),3)</f>
        <v>0.28000000000000003</v>
      </c>
      <c r="AJ115" s="453">
        <f ca="1">ROUND(IF(AH115&gt;AJ92,AJ90,IF(AH115&lt;AJ91,AJ89,AH115/AJ91*AJ89)),3)</f>
        <v>2.1880000000000002</v>
      </c>
      <c r="AK115" s="449" t="str">
        <f t="shared" ca="1" si="63"/>
        <v>C</v>
      </c>
      <c r="AM115" s="450" t="str">
        <f t="shared" si="95"/>
        <v>IE</v>
      </c>
      <c r="AN115" s="447">
        <f t="shared" ca="1" si="64"/>
        <v>0.55926636334299995</v>
      </c>
      <c r="AO115" s="447">
        <f t="shared" ca="1" si="64"/>
        <v>1.35704338164</v>
      </c>
      <c r="AP115" s="451">
        <f t="shared" ca="1" si="96"/>
        <v>0.35764136871537872</v>
      </c>
      <c r="AQ115" s="451">
        <f t="shared" ca="1" si="97"/>
        <v>3.3845085624721221</v>
      </c>
      <c r="AR115" s="451">
        <f t="shared" ca="1" si="65"/>
        <v>0.38922576770186695</v>
      </c>
      <c r="AS115" s="451">
        <f t="shared" ca="1" si="66"/>
        <v>3.0408263101708357</v>
      </c>
      <c r="AT115" s="451">
        <f t="shared" ca="1" si="89"/>
        <v>0.3892257677018669</v>
      </c>
      <c r="AU115" s="451">
        <f t="shared" ca="1" si="90"/>
        <v>3.0408263101708353</v>
      </c>
      <c r="AV115" s="445">
        <f t="shared" ca="1" si="67"/>
        <v>0.50356083696429033</v>
      </c>
      <c r="AW115" s="453">
        <f ca="1">ROUND(IF(AV115&gt;AW92,AW90,IF(AV115&lt;AW91,AW89,AV115/AW91*AW89)),3)</f>
        <v>0.29699999999999999</v>
      </c>
      <c r="AX115" s="453">
        <f ca="1">ROUND(IF(AV115&gt;AX92,AX90,IF(AV115&lt;AX91,AX89,AV115/AX91*AX89)),3)</f>
        <v>2.319</v>
      </c>
      <c r="AY115" s="449" t="str">
        <f t="shared" ca="1" si="68"/>
        <v>C</v>
      </c>
      <c r="BA115" s="450" t="str">
        <f t="shared" si="98"/>
        <v>IE</v>
      </c>
      <c r="BB115" s="447">
        <f t="shared" ca="1" si="69"/>
        <v>0.55926636334299995</v>
      </c>
      <c r="BC115" s="447">
        <f t="shared" ca="1" si="69"/>
        <v>1.35704338164</v>
      </c>
      <c r="BD115" s="451">
        <f t="shared" ca="1" si="99"/>
        <v>0.35764136871537872</v>
      </c>
      <c r="BE115" s="451">
        <f t="shared" ca="1" si="100"/>
        <v>3.3845085624721221</v>
      </c>
      <c r="BF115" s="451">
        <f t="shared" ca="1" si="70"/>
        <v>0.38922576770186695</v>
      </c>
      <c r="BG115" s="451">
        <f t="shared" ca="1" si="71"/>
        <v>3.0408263101708357</v>
      </c>
      <c r="BH115" s="451">
        <f t="shared" ca="1" si="72"/>
        <v>0.3892257677018669</v>
      </c>
      <c r="BI115" s="451">
        <f t="shared" ca="1" si="73"/>
        <v>3.0408263101708353</v>
      </c>
      <c r="BJ115" s="445">
        <f t="shared" ca="1" si="74"/>
        <v>0.50356083696429033</v>
      </c>
      <c r="BK115" s="453">
        <f ca="1">ROUND(IF(BJ115&gt;BK92,BK90,IF(BJ115&lt;BK91,BK89,BJ115/BK91*BK89)),3)</f>
        <v>0.315</v>
      </c>
      <c r="BL115" s="453">
        <f ca="1">ROUND(IF(BJ115&gt;BL92,BL90,IF(BJ115&lt;BL91,BL89,BJ115/BL91*BL89)),3)</f>
        <v>2.4580000000000002</v>
      </c>
      <c r="BM115" s="449" t="str">
        <f t="shared" ca="1" si="75"/>
        <v>C</v>
      </c>
      <c r="BO115" s="450" t="str">
        <f t="shared" si="101"/>
        <v>IE</v>
      </c>
      <c r="BP115" s="399">
        <f t="shared" si="91"/>
        <v>1.1000000000000001</v>
      </c>
      <c r="BQ115" s="453">
        <f t="shared" ca="1" si="76"/>
        <v>0.26400000000000001</v>
      </c>
      <c r="BR115" s="453">
        <f t="shared" ca="1" si="77"/>
        <v>2.0640000000000001</v>
      </c>
      <c r="BS115" s="453">
        <f t="shared" ca="1" si="78"/>
        <v>0.28000000000000003</v>
      </c>
      <c r="BT115" s="453">
        <f t="shared" ca="1" si="79"/>
        <v>2.1880000000000002</v>
      </c>
      <c r="BU115" s="453">
        <f t="shared" ca="1" si="80"/>
        <v>0.29699999999999999</v>
      </c>
      <c r="BV115" s="453">
        <f t="shared" ca="1" si="81"/>
        <v>2.319</v>
      </c>
      <c r="BW115" s="453">
        <f t="shared" ca="1" si="102"/>
        <v>0.315</v>
      </c>
      <c r="BX115" s="453">
        <f t="shared" ca="1" si="102"/>
        <v>2.4580000000000002</v>
      </c>
      <c r="CA115" s="450" t="str">
        <f t="shared" si="103"/>
        <v>IE</v>
      </c>
      <c r="CB115" s="454"/>
      <c r="CC115" s="454"/>
      <c r="CD115" s="454"/>
      <c r="CE115" s="454"/>
    </row>
    <row r="116" spans="2:83" x14ac:dyDescent="0.2">
      <c r="B116" s="399">
        <v>16</v>
      </c>
      <c r="C116" s="399" t="s">
        <v>103</v>
      </c>
      <c r="D116" s="399" t="s">
        <v>104</v>
      </c>
      <c r="E116" s="399">
        <v>1.1000000000000001</v>
      </c>
      <c r="F116" s="399" t="s">
        <v>33</v>
      </c>
      <c r="H116" s="399">
        <v>0.249</v>
      </c>
      <c r="I116" s="399">
        <v>1.954</v>
      </c>
      <c r="J116" s="445">
        <f t="shared" ca="1" si="82"/>
        <v>0.32247039999999999</v>
      </c>
      <c r="K116" s="446"/>
      <c r="L116" s="447">
        <f t="shared" ca="1" si="54"/>
        <v>0.53568610664830507</v>
      </c>
      <c r="M116" s="447">
        <f t="shared" ca="1" si="54"/>
        <v>1.0226734763279661</v>
      </c>
      <c r="N116" s="455">
        <f t="shared" ca="1" si="83"/>
        <v>0.35432020442497941</v>
      </c>
      <c r="O116" s="455">
        <f t="shared" ca="1" si="84"/>
        <v>2.0660070228834106</v>
      </c>
      <c r="P116" s="451">
        <f t="shared" ca="1" si="55"/>
        <v>0.31676143691668718</v>
      </c>
      <c r="Q116" s="451">
        <f t="shared" ca="1" si="56"/>
        <v>2.4746987259116184</v>
      </c>
      <c r="R116" s="451">
        <f t="shared" ca="1" si="85"/>
        <v>0.31676143691668718</v>
      </c>
      <c r="S116" s="451">
        <f t="shared" ca="1" si="86"/>
        <v>2.4746987259116184</v>
      </c>
      <c r="T116" s="445">
        <f t="shared" ca="1" si="57"/>
        <v>0.40981010901096404</v>
      </c>
      <c r="U116" s="453">
        <f ca="1">ROUND(IF(T116&gt;U92,U90,IF(T116&lt;U91,U89,T116/U91*U89)),3)</f>
        <v>0.26400000000000001</v>
      </c>
      <c r="V116" s="453">
        <f ca="1">ROUND(IF(T116&gt;V92,V90,IF(T116&lt;V91,V89,T116/V91*V89)),3)</f>
        <v>2.0640000000000001</v>
      </c>
      <c r="W116" s="449" t="str">
        <f t="shared" ca="1" si="58"/>
        <v/>
      </c>
      <c r="Y116" s="450" t="str">
        <f t="shared" si="92"/>
        <v>IL</v>
      </c>
      <c r="Z116" s="447">
        <f t="shared" ca="1" si="59"/>
        <v>0.53568610664830507</v>
      </c>
      <c r="AA116" s="447">
        <f t="shared" ca="1" si="59"/>
        <v>1.0226734763279661</v>
      </c>
      <c r="AB116" s="451">
        <f t="shared" ca="1" si="93"/>
        <v>0.35432020442497941</v>
      </c>
      <c r="AC116" s="451">
        <f t="shared" ca="1" si="94"/>
        <v>2.0660070228834106</v>
      </c>
      <c r="AD116" s="451">
        <f t="shared" ca="1" si="60"/>
        <v>0.31676143691668718</v>
      </c>
      <c r="AE116" s="451">
        <f t="shared" ca="1" si="61"/>
        <v>2.4746987259116184</v>
      </c>
      <c r="AF116" s="451">
        <f t="shared" ca="1" si="87"/>
        <v>0.31676143691668718</v>
      </c>
      <c r="AG116" s="451">
        <f t="shared" ca="1" si="88"/>
        <v>2.4746987259116184</v>
      </c>
      <c r="AH116" s="445">
        <f t="shared" ca="1" si="62"/>
        <v>0.40981010901096404</v>
      </c>
      <c r="AI116" s="453">
        <f ca="1">ROUND(IF(AH116&gt;AI92,AI90,IF(AH116&lt;AI91,AI89,AH116/AI91*AI89)),3)</f>
        <v>0.28000000000000003</v>
      </c>
      <c r="AJ116" s="453">
        <f ca="1">ROUND(IF(AH116&gt;AJ92,AJ90,IF(AH116&lt;AJ91,AJ89,AH116/AJ91*AJ89)),3)</f>
        <v>2.1880000000000002</v>
      </c>
      <c r="AK116" s="449" t="str">
        <f t="shared" ca="1" si="63"/>
        <v/>
      </c>
      <c r="AM116" s="450" t="str">
        <f t="shared" si="95"/>
        <v>IL</v>
      </c>
      <c r="AN116" s="447">
        <f t="shared" ca="1" si="64"/>
        <v>0.53568610664830507</v>
      </c>
      <c r="AO116" s="447">
        <f t="shared" ca="1" si="64"/>
        <v>1.0226734763279661</v>
      </c>
      <c r="AP116" s="451">
        <f t="shared" ca="1" si="96"/>
        <v>0.35432020442497941</v>
      </c>
      <c r="AQ116" s="451">
        <f t="shared" ca="1" si="97"/>
        <v>2.0660070228834106</v>
      </c>
      <c r="AR116" s="451">
        <f t="shared" ca="1" si="65"/>
        <v>0.31676143691668718</v>
      </c>
      <c r="AS116" s="451">
        <f t="shared" ca="1" si="66"/>
        <v>2.4746987259116184</v>
      </c>
      <c r="AT116" s="451">
        <f t="shared" ca="1" si="89"/>
        <v>0.31676143691668718</v>
      </c>
      <c r="AU116" s="451">
        <f t="shared" ca="1" si="90"/>
        <v>2.4746987259116184</v>
      </c>
      <c r="AV116" s="445">
        <f t="shared" ca="1" si="67"/>
        <v>0.40981010901096404</v>
      </c>
      <c r="AW116" s="453">
        <f ca="1">ROUND(IF(AV116&gt;AW92,AW90,IF(AV116&lt;AW91,AW89,AV116/AW91*AW89)),3)</f>
        <v>0.29699999999999999</v>
      </c>
      <c r="AX116" s="453">
        <f ca="1">ROUND(IF(AV116&gt;AX92,AX90,IF(AV116&lt;AX91,AX89,AV116/AX91*AX89)),3)</f>
        <v>2.319</v>
      </c>
      <c r="AY116" s="449" t="str">
        <f t="shared" ca="1" si="68"/>
        <v/>
      </c>
      <c r="BA116" s="450" t="str">
        <f t="shared" si="98"/>
        <v>IL</v>
      </c>
      <c r="BB116" s="447">
        <f t="shared" ca="1" si="69"/>
        <v>0.53568610664830507</v>
      </c>
      <c r="BC116" s="447">
        <f t="shared" ca="1" si="69"/>
        <v>1.0226734763279661</v>
      </c>
      <c r="BD116" s="451">
        <f t="shared" ca="1" si="99"/>
        <v>0.35432020442497941</v>
      </c>
      <c r="BE116" s="451">
        <f t="shared" ca="1" si="100"/>
        <v>2.0660070228834106</v>
      </c>
      <c r="BF116" s="451">
        <f t="shared" ca="1" si="70"/>
        <v>0.31676143691668718</v>
      </c>
      <c r="BG116" s="451">
        <f t="shared" ca="1" si="71"/>
        <v>2.4746987259116184</v>
      </c>
      <c r="BH116" s="451">
        <f t="shared" ca="1" si="72"/>
        <v>0.31676143691668718</v>
      </c>
      <c r="BI116" s="451">
        <f t="shared" ca="1" si="73"/>
        <v>2.4746987259116184</v>
      </c>
      <c r="BJ116" s="445">
        <f t="shared" ca="1" si="74"/>
        <v>0.40981010901096404</v>
      </c>
      <c r="BK116" s="453">
        <f ca="1">ROUND(IF(BJ116&gt;BK92,BK90,IF(BJ116&lt;BK91,BK89,BJ116/BK91*BK89)),3)</f>
        <v>0.315</v>
      </c>
      <c r="BL116" s="453">
        <f ca="1">ROUND(IF(BJ116&gt;BL92,BL90,IF(BJ116&lt;BL91,BL89,BJ116/BL91*BL89)),3)</f>
        <v>2.4580000000000002</v>
      </c>
      <c r="BM116" s="449" t="str">
        <f t="shared" ca="1" si="75"/>
        <v/>
      </c>
      <c r="BO116" s="450" t="str">
        <f t="shared" si="101"/>
        <v>IL</v>
      </c>
      <c r="BP116" s="399">
        <f t="shared" si="91"/>
        <v>1.1000000000000001</v>
      </c>
      <c r="BQ116" s="453">
        <f t="shared" ca="1" si="76"/>
        <v>0.26400000000000001</v>
      </c>
      <c r="BR116" s="453">
        <f t="shared" ca="1" si="77"/>
        <v>2.0640000000000001</v>
      </c>
      <c r="BS116" s="453">
        <f t="shared" ca="1" si="78"/>
        <v>0.28000000000000003</v>
      </c>
      <c r="BT116" s="453">
        <f t="shared" ca="1" si="79"/>
        <v>2.1880000000000002</v>
      </c>
      <c r="BU116" s="453">
        <f t="shared" ca="1" si="80"/>
        <v>0.29699999999999999</v>
      </c>
      <c r="BV116" s="453">
        <f t="shared" ca="1" si="81"/>
        <v>2.319</v>
      </c>
      <c r="BW116" s="453">
        <f t="shared" ca="1" si="102"/>
        <v>0.315</v>
      </c>
      <c r="BX116" s="453">
        <f t="shared" ca="1" si="102"/>
        <v>2.4580000000000002</v>
      </c>
      <c r="CA116" s="450" t="str">
        <f t="shared" si="103"/>
        <v>IL</v>
      </c>
      <c r="CB116" s="454"/>
      <c r="CC116" s="454"/>
      <c r="CD116" s="454"/>
      <c r="CE116" s="454"/>
    </row>
    <row r="117" spans="2:83" x14ac:dyDescent="0.2">
      <c r="B117" s="399">
        <v>17</v>
      </c>
      <c r="C117" s="399" t="s">
        <v>105</v>
      </c>
      <c r="D117" s="399" t="s">
        <v>106</v>
      </c>
      <c r="E117" s="399">
        <v>1.1000000000000001</v>
      </c>
      <c r="F117" s="399" t="s">
        <v>33</v>
      </c>
      <c r="H117" s="399">
        <v>0.249</v>
      </c>
      <c r="I117" s="399">
        <v>1.954</v>
      </c>
      <c r="J117" s="445">
        <f t="shared" ca="1" si="82"/>
        <v>0.32247039999999999</v>
      </c>
      <c r="K117" s="446"/>
      <c r="L117" s="447">
        <f t="shared" ca="1" si="54"/>
        <v>0.73433818024499997</v>
      </c>
      <c r="M117" s="447">
        <f t="shared" ca="1" si="54"/>
        <v>0.87555706106099995</v>
      </c>
      <c r="N117" s="455">
        <f t="shared" ca="1" si="83"/>
        <v>0.50804562213688176</v>
      </c>
      <c r="O117" s="455">
        <f t="shared" ca="1" si="84"/>
        <v>0.59911040346181821</v>
      </c>
      <c r="P117" s="451">
        <f t="shared" ca="1" si="55"/>
        <v>0.32777305653261907</v>
      </c>
      <c r="Q117" s="451">
        <f t="shared" ca="1" si="56"/>
        <v>2.5607270041610866</v>
      </c>
      <c r="R117" s="451">
        <f t="shared" ca="1" si="85"/>
        <v>0.32777305653261907</v>
      </c>
      <c r="S117" s="451">
        <f t="shared" ca="1" si="86"/>
        <v>2.5607270041610866</v>
      </c>
      <c r="T117" s="445">
        <f t="shared" ca="1" si="57"/>
        <v>0.42405639188907596</v>
      </c>
      <c r="U117" s="453">
        <f ca="1">ROUND(IF(T117&gt;U92,U90,IF(T117&lt;U91,U89,T117/U91*U89)),3)</f>
        <v>0.26400000000000001</v>
      </c>
      <c r="V117" s="453">
        <f ca="1">ROUND(IF(T117&gt;V92,V90,IF(T117&lt;V91,V89,T117/V91*V89)),3)</f>
        <v>2.0640000000000001</v>
      </c>
      <c r="W117" s="449" t="str">
        <f t="shared" ca="1" si="58"/>
        <v/>
      </c>
      <c r="Y117" s="450" t="str">
        <f t="shared" si="92"/>
        <v>IS</v>
      </c>
      <c r="Z117" s="447">
        <f t="shared" ca="1" si="59"/>
        <v>0.73433818024499997</v>
      </c>
      <c r="AA117" s="447">
        <f t="shared" ca="1" si="59"/>
        <v>0.87555706106099995</v>
      </c>
      <c r="AB117" s="451">
        <f t="shared" ca="1" si="93"/>
        <v>0.50804562213688176</v>
      </c>
      <c r="AC117" s="451">
        <f t="shared" ca="1" si="94"/>
        <v>0.59911040346181821</v>
      </c>
      <c r="AD117" s="451">
        <f t="shared" ca="1" si="60"/>
        <v>0.32777305653261907</v>
      </c>
      <c r="AE117" s="451">
        <f t="shared" ca="1" si="61"/>
        <v>2.5607270041610866</v>
      </c>
      <c r="AF117" s="451">
        <f t="shared" ca="1" si="87"/>
        <v>0.32777305653261907</v>
      </c>
      <c r="AG117" s="451">
        <f t="shared" ca="1" si="88"/>
        <v>2.5607270041610866</v>
      </c>
      <c r="AH117" s="445">
        <f t="shared" ca="1" si="62"/>
        <v>0.42405639188907596</v>
      </c>
      <c r="AI117" s="453">
        <f ca="1">ROUND(IF(AH117&gt;AI92,AI90,IF(AH117&lt;AI91,AI89,AH117/AI91*AI89)),3)</f>
        <v>0.28000000000000003</v>
      </c>
      <c r="AJ117" s="453">
        <f ca="1">ROUND(IF(AH117&gt;AJ92,AJ90,IF(AH117&lt;AJ91,AJ89,AH117/AJ91*AJ89)),3)</f>
        <v>2.1880000000000002</v>
      </c>
      <c r="AK117" s="449" t="str">
        <f t="shared" ca="1" si="63"/>
        <v/>
      </c>
      <c r="AM117" s="450" t="str">
        <f t="shared" si="95"/>
        <v>IS</v>
      </c>
      <c r="AN117" s="447">
        <f t="shared" ca="1" si="64"/>
        <v>0.73433818024499997</v>
      </c>
      <c r="AO117" s="447">
        <f t="shared" ca="1" si="64"/>
        <v>0.87555706106099995</v>
      </c>
      <c r="AP117" s="451">
        <f t="shared" ca="1" si="96"/>
        <v>0.50804562213688176</v>
      </c>
      <c r="AQ117" s="451">
        <f t="shared" ca="1" si="97"/>
        <v>0.59911040346181821</v>
      </c>
      <c r="AR117" s="451">
        <f t="shared" ca="1" si="65"/>
        <v>0.32777305653261907</v>
      </c>
      <c r="AS117" s="451">
        <f t="shared" ca="1" si="66"/>
        <v>2.5607270041610866</v>
      </c>
      <c r="AT117" s="451">
        <f t="shared" ca="1" si="89"/>
        <v>0.32777305653261907</v>
      </c>
      <c r="AU117" s="451">
        <f t="shared" ca="1" si="90"/>
        <v>2.5607270041610866</v>
      </c>
      <c r="AV117" s="445">
        <f t="shared" ca="1" si="67"/>
        <v>0.42405639188907596</v>
      </c>
      <c r="AW117" s="453">
        <f ca="1">ROUND(IF(AV117&gt;AW92,AW90,IF(AV117&lt;AW91,AW89,AV117/AW91*AW89)),3)</f>
        <v>0.29699999999999999</v>
      </c>
      <c r="AX117" s="453">
        <f ca="1">ROUND(IF(AV117&gt;AX92,AX90,IF(AV117&lt;AX91,AX89,AV117/AX91*AX89)),3)</f>
        <v>2.319</v>
      </c>
      <c r="AY117" s="449" t="str">
        <f t="shared" ca="1" si="68"/>
        <v/>
      </c>
      <c r="BA117" s="450" t="str">
        <f t="shared" si="98"/>
        <v>IS</v>
      </c>
      <c r="BB117" s="447">
        <f t="shared" ca="1" si="69"/>
        <v>0.73433818024499997</v>
      </c>
      <c r="BC117" s="447">
        <f t="shared" ca="1" si="69"/>
        <v>0.87555706106099995</v>
      </c>
      <c r="BD117" s="451">
        <f t="shared" ca="1" si="99"/>
        <v>0.50804562213688176</v>
      </c>
      <c r="BE117" s="451">
        <f t="shared" ca="1" si="100"/>
        <v>0.59911040346181821</v>
      </c>
      <c r="BF117" s="451">
        <f t="shared" ca="1" si="70"/>
        <v>0.32777305653261907</v>
      </c>
      <c r="BG117" s="451">
        <f t="shared" ca="1" si="71"/>
        <v>2.5607270041610866</v>
      </c>
      <c r="BH117" s="451">
        <f t="shared" ca="1" si="72"/>
        <v>0.32777305653261907</v>
      </c>
      <c r="BI117" s="451">
        <f t="shared" ca="1" si="73"/>
        <v>2.5607270041610866</v>
      </c>
      <c r="BJ117" s="445">
        <f t="shared" ca="1" si="74"/>
        <v>0.42405639188907596</v>
      </c>
      <c r="BK117" s="453">
        <f ca="1">ROUND(IF(BJ117&gt;BK92,BK90,IF(BJ117&lt;BK91,BK89,BJ117/BK91*BK89)),3)</f>
        <v>0.315</v>
      </c>
      <c r="BL117" s="453">
        <f ca="1">ROUND(IF(BJ117&gt;BL92,BL90,IF(BJ117&lt;BL91,BL89,BJ117/BL91*BL89)),3)</f>
        <v>2.4580000000000002</v>
      </c>
      <c r="BM117" s="449" t="str">
        <f t="shared" ca="1" si="75"/>
        <v/>
      </c>
      <c r="BO117" s="450" t="str">
        <f t="shared" si="101"/>
        <v>IS</v>
      </c>
      <c r="BP117" s="399">
        <f t="shared" si="91"/>
        <v>1.1000000000000001</v>
      </c>
      <c r="BQ117" s="453">
        <f t="shared" ca="1" si="76"/>
        <v>0.26400000000000001</v>
      </c>
      <c r="BR117" s="453">
        <f t="shared" ca="1" si="77"/>
        <v>2.0640000000000001</v>
      </c>
      <c r="BS117" s="453">
        <f t="shared" ca="1" si="78"/>
        <v>0.28000000000000003</v>
      </c>
      <c r="BT117" s="453">
        <f t="shared" ca="1" si="79"/>
        <v>2.1880000000000002</v>
      </c>
      <c r="BU117" s="453">
        <f t="shared" ca="1" si="80"/>
        <v>0.29699999999999999</v>
      </c>
      <c r="BV117" s="453">
        <f t="shared" ca="1" si="81"/>
        <v>2.319</v>
      </c>
      <c r="BW117" s="453">
        <f t="shared" ca="1" si="102"/>
        <v>0.315</v>
      </c>
      <c r="BX117" s="453">
        <f t="shared" ca="1" si="102"/>
        <v>2.4580000000000002</v>
      </c>
      <c r="CA117" s="450" t="str">
        <f t="shared" si="103"/>
        <v>IS</v>
      </c>
      <c r="CB117" s="454"/>
      <c r="CC117" s="454"/>
      <c r="CD117" s="454"/>
      <c r="CE117" s="454"/>
    </row>
    <row r="118" spans="2:83" x14ac:dyDescent="0.2">
      <c r="B118" s="399">
        <v>18</v>
      </c>
      <c r="C118" s="399" t="s">
        <v>107</v>
      </c>
      <c r="D118" s="399" t="s">
        <v>108</v>
      </c>
      <c r="E118" s="399">
        <v>1.1000000000000001</v>
      </c>
      <c r="F118" s="399" t="s">
        <v>33</v>
      </c>
      <c r="H118" s="399">
        <v>0.249</v>
      </c>
      <c r="I118" s="399">
        <v>1.954</v>
      </c>
      <c r="J118" s="445">
        <f t="shared" ca="1" si="82"/>
        <v>0.32247039999999999</v>
      </c>
      <c r="K118" s="446"/>
      <c r="L118" s="447">
        <f t="shared" ca="1" si="54"/>
        <v>0.57571537402899997</v>
      </c>
      <c r="M118" s="447">
        <f t="shared" ca="1" si="54"/>
        <v>2.1383713892510001</v>
      </c>
      <c r="N118" s="455">
        <f t="shared" ca="1" si="83"/>
        <v>0.33670626420482119</v>
      </c>
      <c r="O118" s="455">
        <f t="shared" ca="1" si="84"/>
        <v>6.6294497615478791</v>
      </c>
      <c r="P118" s="451">
        <f t="shared" ca="1" si="55"/>
        <v>0.55062276149730394</v>
      </c>
      <c r="Q118" s="451">
        <f t="shared" ca="1" si="56"/>
        <v>4.301740324197687</v>
      </c>
      <c r="R118" s="451">
        <f t="shared" ca="1" si="85"/>
        <v>0.55062276149730394</v>
      </c>
      <c r="S118" s="451">
        <f t="shared" ca="1" si="86"/>
        <v>4.301740324197687</v>
      </c>
      <c r="T118" s="445">
        <f t="shared" ca="1" si="57"/>
        <v>0.71236819768713699</v>
      </c>
      <c r="U118" s="453">
        <f ca="1">ROUND(IF(T118&gt;U92,U90,IF(T118&lt;U91,U89,T118/U91*U89)),3)</f>
        <v>0.26400000000000001</v>
      </c>
      <c r="V118" s="453">
        <f ca="1">ROUND(IF(T118&gt;V92,V90,IF(T118&lt;V91,V89,T118/V91*V89)),3)</f>
        <v>2.0640000000000001</v>
      </c>
      <c r="W118" s="449" t="str">
        <f t="shared" ca="1" si="58"/>
        <v>C</v>
      </c>
      <c r="Y118" s="450" t="str">
        <f t="shared" si="92"/>
        <v>IT</v>
      </c>
      <c r="Z118" s="447">
        <f t="shared" ca="1" si="59"/>
        <v>0.57571537402899997</v>
      </c>
      <c r="AA118" s="447">
        <f t="shared" ca="1" si="59"/>
        <v>2.1383713892510001</v>
      </c>
      <c r="AB118" s="451">
        <f t="shared" ca="1" si="93"/>
        <v>0.33670626420482119</v>
      </c>
      <c r="AC118" s="451">
        <f t="shared" ca="1" si="94"/>
        <v>6.6294497615478791</v>
      </c>
      <c r="AD118" s="451">
        <f t="shared" ca="1" si="60"/>
        <v>0.55062276149730394</v>
      </c>
      <c r="AE118" s="451">
        <f t="shared" ca="1" si="61"/>
        <v>4.301740324197687</v>
      </c>
      <c r="AF118" s="451">
        <f t="shared" ca="1" si="87"/>
        <v>0.55062276149730394</v>
      </c>
      <c r="AG118" s="451">
        <f t="shared" ca="1" si="88"/>
        <v>4.301740324197687</v>
      </c>
      <c r="AH118" s="445">
        <f t="shared" ca="1" si="62"/>
        <v>0.71236819768713699</v>
      </c>
      <c r="AI118" s="453">
        <f ca="1">ROUND(IF(AH118&gt;AI92,AI90,IF(AH118&lt;AI91,AI89,AH118/AI91*AI89)),3)</f>
        <v>0.28000000000000003</v>
      </c>
      <c r="AJ118" s="453">
        <f ca="1">ROUND(IF(AH118&gt;AJ92,AJ90,IF(AH118&lt;AJ91,AJ89,AH118/AJ91*AJ89)),3)</f>
        <v>2.1880000000000002</v>
      </c>
      <c r="AK118" s="449" t="str">
        <f t="shared" ca="1" si="63"/>
        <v>C</v>
      </c>
      <c r="AM118" s="450" t="str">
        <f t="shared" si="95"/>
        <v>IT</v>
      </c>
      <c r="AN118" s="447">
        <f t="shared" ca="1" si="64"/>
        <v>0.57571537402899997</v>
      </c>
      <c r="AO118" s="447">
        <f t="shared" ca="1" si="64"/>
        <v>2.1383713892510001</v>
      </c>
      <c r="AP118" s="451">
        <f t="shared" ca="1" si="96"/>
        <v>0.33670626420482119</v>
      </c>
      <c r="AQ118" s="451">
        <f t="shared" ca="1" si="97"/>
        <v>6.6294497615478791</v>
      </c>
      <c r="AR118" s="451">
        <f t="shared" ca="1" si="65"/>
        <v>0.55062276149730394</v>
      </c>
      <c r="AS118" s="451">
        <f t="shared" ca="1" si="66"/>
        <v>4.301740324197687</v>
      </c>
      <c r="AT118" s="451">
        <f t="shared" ca="1" si="89"/>
        <v>0.55062276149730394</v>
      </c>
      <c r="AU118" s="451">
        <f t="shared" ca="1" si="90"/>
        <v>4.301740324197687</v>
      </c>
      <c r="AV118" s="445">
        <f t="shared" ca="1" si="67"/>
        <v>0.71236819768713699</v>
      </c>
      <c r="AW118" s="453">
        <f ca="1">ROUND(IF(AV118&gt;AW92,AW90,IF(AV118&lt;AW91,AW89,AV118/AW91*AW89)),3)</f>
        <v>0.29699999999999999</v>
      </c>
      <c r="AX118" s="453">
        <f ca="1">ROUND(IF(AV118&gt;AX92,AX90,IF(AV118&lt;AX91,AX89,AV118/AX91*AX89)),3)</f>
        <v>2.319</v>
      </c>
      <c r="AY118" s="449" t="str">
        <f t="shared" ca="1" si="68"/>
        <v>C</v>
      </c>
      <c r="BA118" s="450" t="str">
        <f t="shared" si="98"/>
        <v>IT</v>
      </c>
      <c r="BB118" s="447">
        <f t="shared" ca="1" si="69"/>
        <v>0.57571537402899997</v>
      </c>
      <c r="BC118" s="447">
        <f t="shared" ca="1" si="69"/>
        <v>2.1383713892510001</v>
      </c>
      <c r="BD118" s="451">
        <f t="shared" ca="1" si="99"/>
        <v>0.33670626420482119</v>
      </c>
      <c r="BE118" s="451">
        <f t="shared" ca="1" si="100"/>
        <v>6.6294497615478791</v>
      </c>
      <c r="BF118" s="451">
        <f t="shared" ca="1" si="70"/>
        <v>0.55062276149730394</v>
      </c>
      <c r="BG118" s="451">
        <f t="shared" ca="1" si="71"/>
        <v>4.301740324197687</v>
      </c>
      <c r="BH118" s="451">
        <f t="shared" ca="1" si="72"/>
        <v>0.55062276149730394</v>
      </c>
      <c r="BI118" s="451">
        <f t="shared" ca="1" si="73"/>
        <v>4.301740324197687</v>
      </c>
      <c r="BJ118" s="445">
        <f t="shared" ca="1" si="74"/>
        <v>0.71236819768713699</v>
      </c>
      <c r="BK118" s="453">
        <f ca="1">ROUND(IF(BJ118&gt;BK92,BK90,IF(BJ118&lt;BK91,BK89,BJ118/BK91*BK89)),3)</f>
        <v>0.315</v>
      </c>
      <c r="BL118" s="453">
        <f ca="1">ROUND(IF(BJ118&gt;BL92,BL90,IF(BJ118&lt;BL91,BL89,BJ118/BL91*BL89)),3)</f>
        <v>2.4580000000000002</v>
      </c>
      <c r="BM118" s="449" t="str">
        <f t="shared" ca="1" si="75"/>
        <v>C</v>
      </c>
      <c r="BO118" s="450" t="str">
        <f t="shared" si="101"/>
        <v>IT</v>
      </c>
      <c r="BP118" s="399">
        <f t="shared" si="91"/>
        <v>1.1000000000000001</v>
      </c>
      <c r="BQ118" s="453">
        <f t="shared" ca="1" si="76"/>
        <v>0.26400000000000001</v>
      </c>
      <c r="BR118" s="453">
        <f t="shared" ca="1" si="77"/>
        <v>2.0640000000000001</v>
      </c>
      <c r="BS118" s="453">
        <f t="shared" ca="1" si="78"/>
        <v>0.28000000000000003</v>
      </c>
      <c r="BT118" s="453">
        <f t="shared" ca="1" si="79"/>
        <v>2.1880000000000002</v>
      </c>
      <c r="BU118" s="453">
        <f t="shared" ca="1" si="80"/>
        <v>0.29699999999999999</v>
      </c>
      <c r="BV118" s="453">
        <f t="shared" ca="1" si="81"/>
        <v>2.319</v>
      </c>
      <c r="BW118" s="453">
        <f t="shared" ca="1" si="102"/>
        <v>0.315</v>
      </c>
      <c r="BX118" s="453">
        <f t="shared" ca="1" si="102"/>
        <v>2.4580000000000002</v>
      </c>
      <c r="CA118" s="450" t="str">
        <f t="shared" si="103"/>
        <v>IT</v>
      </c>
      <c r="CB118" s="454"/>
      <c r="CC118" s="454"/>
      <c r="CD118" s="454"/>
      <c r="CE118" s="454"/>
    </row>
    <row r="119" spans="2:83" x14ac:dyDescent="0.2">
      <c r="B119" s="399">
        <v>19</v>
      </c>
      <c r="C119" s="399" t="s">
        <v>109</v>
      </c>
      <c r="D119" s="399" t="s">
        <v>110</v>
      </c>
      <c r="E119" s="399">
        <v>1.1000000000000001</v>
      </c>
      <c r="F119" s="399" t="s">
        <v>33</v>
      </c>
      <c r="H119" s="399">
        <v>0.249</v>
      </c>
      <c r="I119" s="399">
        <v>1.954</v>
      </c>
      <c r="J119" s="445">
        <f t="shared" ca="1" si="82"/>
        <v>0.32247039999999999</v>
      </c>
      <c r="K119" s="446"/>
      <c r="L119" s="447">
        <f t="shared" ca="1" si="54"/>
        <v>0.68412945048333329</v>
      </c>
      <c r="M119" s="447">
        <f t="shared" ca="1" si="54"/>
        <v>1.4252696885074074</v>
      </c>
      <c r="N119" s="455">
        <f t="shared" ca="1" si="83"/>
        <v>0.44744830221003923</v>
      </c>
      <c r="O119" s="455">
        <f t="shared" ca="1" si="84"/>
        <v>3.1442313128294055</v>
      </c>
      <c r="P119" s="451">
        <f t="shared" ca="1" si="55"/>
        <v>0.42864758736680264</v>
      </c>
      <c r="Q119" s="451">
        <f t="shared" ca="1" si="56"/>
        <v>3.3488092763031454</v>
      </c>
      <c r="R119" s="451">
        <f t="shared" ca="1" si="85"/>
        <v>0.4286475873668027</v>
      </c>
      <c r="S119" s="451">
        <f t="shared" ca="1" si="86"/>
        <v>3.3488092763031458</v>
      </c>
      <c r="T119" s="445">
        <f t="shared" ca="1" si="57"/>
        <v>0.55456281615580094</v>
      </c>
      <c r="U119" s="453">
        <f ca="1">ROUND(IF(T119&gt;U92,U90,IF(T119&lt;U91,U89,T119/U91*U89)),3)</f>
        <v>0.26400000000000001</v>
      </c>
      <c r="V119" s="453">
        <f ca="1">ROUND(IF(T119&gt;V92,V90,IF(T119&lt;V91,V89,T119/V91*V89)),3)</f>
        <v>2.0640000000000001</v>
      </c>
      <c r="W119" s="449" t="str">
        <f t="shared" ca="1" si="58"/>
        <v>C</v>
      </c>
      <c r="Y119" s="450" t="str">
        <f t="shared" si="92"/>
        <v>JP</v>
      </c>
      <c r="Z119" s="447">
        <f t="shared" ca="1" si="59"/>
        <v>0.68412945048333329</v>
      </c>
      <c r="AA119" s="447">
        <f t="shared" ca="1" si="59"/>
        <v>1.4252696885074074</v>
      </c>
      <c r="AB119" s="451">
        <f t="shared" ca="1" si="93"/>
        <v>0.44744830221003923</v>
      </c>
      <c r="AC119" s="451">
        <f t="shared" ca="1" si="94"/>
        <v>3.1442313128294055</v>
      </c>
      <c r="AD119" s="451">
        <f t="shared" ca="1" si="60"/>
        <v>0.42864758736680264</v>
      </c>
      <c r="AE119" s="451">
        <f t="shared" ca="1" si="61"/>
        <v>3.3488092763031454</v>
      </c>
      <c r="AF119" s="451">
        <f t="shared" ca="1" si="87"/>
        <v>0.4286475873668027</v>
      </c>
      <c r="AG119" s="451">
        <f t="shared" ca="1" si="88"/>
        <v>3.3488092763031458</v>
      </c>
      <c r="AH119" s="445">
        <f t="shared" ca="1" si="62"/>
        <v>0.55456281615580094</v>
      </c>
      <c r="AI119" s="453">
        <f ca="1">ROUND(IF(AH119&gt;AI92,AI90,IF(AH119&lt;AI91,AI89,AH119/AI91*AI89)),3)</f>
        <v>0.28000000000000003</v>
      </c>
      <c r="AJ119" s="453">
        <f ca="1">ROUND(IF(AH119&gt;AJ92,AJ90,IF(AH119&lt;AJ91,AJ89,AH119/AJ91*AJ89)),3)</f>
        <v>2.1880000000000002</v>
      </c>
      <c r="AK119" s="449" t="str">
        <f t="shared" ca="1" si="63"/>
        <v>C</v>
      </c>
      <c r="AM119" s="450" t="str">
        <f t="shared" si="95"/>
        <v>JP</v>
      </c>
      <c r="AN119" s="447">
        <f t="shared" ca="1" si="64"/>
        <v>0.68412945048333329</v>
      </c>
      <c r="AO119" s="447">
        <f t="shared" ca="1" si="64"/>
        <v>1.4252696885074074</v>
      </c>
      <c r="AP119" s="451">
        <f t="shared" ca="1" si="96"/>
        <v>0.44744830221003923</v>
      </c>
      <c r="AQ119" s="451">
        <f t="shared" ca="1" si="97"/>
        <v>3.1442313128294055</v>
      </c>
      <c r="AR119" s="451">
        <f t="shared" ca="1" si="65"/>
        <v>0.42864758736680264</v>
      </c>
      <c r="AS119" s="451">
        <f t="shared" ca="1" si="66"/>
        <v>3.3488092763031454</v>
      </c>
      <c r="AT119" s="451">
        <f t="shared" ca="1" si="89"/>
        <v>0.4286475873668027</v>
      </c>
      <c r="AU119" s="451">
        <f t="shared" ca="1" si="90"/>
        <v>3.3488092763031458</v>
      </c>
      <c r="AV119" s="445">
        <f t="shared" ca="1" si="67"/>
        <v>0.55456281615580094</v>
      </c>
      <c r="AW119" s="453">
        <f ca="1">ROUND(IF(AV119&gt;AW92,AW90,IF(AV119&lt;AW91,AW89,AV119/AW91*AW89)),3)</f>
        <v>0.29699999999999999</v>
      </c>
      <c r="AX119" s="453">
        <f ca="1">ROUND(IF(AV119&gt;AX92,AX90,IF(AV119&lt;AX91,AX89,AV119/AX91*AX89)),3)</f>
        <v>2.319</v>
      </c>
      <c r="AY119" s="449" t="str">
        <f t="shared" ca="1" si="68"/>
        <v>C</v>
      </c>
      <c r="BA119" s="450" t="str">
        <f t="shared" si="98"/>
        <v>JP</v>
      </c>
      <c r="BB119" s="447">
        <f t="shared" ca="1" si="69"/>
        <v>0.68412945048333329</v>
      </c>
      <c r="BC119" s="447">
        <f t="shared" ca="1" si="69"/>
        <v>1.4252696885074074</v>
      </c>
      <c r="BD119" s="451">
        <f t="shared" ca="1" si="99"/>
        <v>0.44744830221003923</v>
      </c>
      <c r="BE119" s="451">
        <f t="shared" ca="1" si="100"/>
        <v>3.1442313128294055</v>
      </c>
      <c r="BF119" s="451">
        <f t="shared" ca="1" si="70"/>
        <v>0.42864758736680264</v>
      </c>
      <c r="BG119" s="451">
        <f t="shared" ca="1" si="71"/>
        <v>3.3488092763031454</v>
      </c>
      <c r="BH119" s="451">
        <f t="shared" ca="1" si="72"/>
        <v>0.4286475873668027</v>
      </c>
      <c r="BI119" s="451">
        <f t="shared" ca="1" si="73"/>
        <v>3.3488092763031458</v>
      </c>
      <c r="BJ119" s="445">
        <f t="shared" ca="1" si="74"/>
        <v>0.55456281615580094</v>
      </c>
      <c r="BK119" s="453">
        <f ca="1">ROUND(IF(BJ119&gt;BK92,BK90,IF(BJ119&lt;BK91,BK89,BJ119/BK91*BK89)),3)</f>
        <v>0.315</v>
      </c>
      <c r="BL119" s="453">
        <f ca="1">ROUND(IF(BJ119&gt;BL92,BL90,IF(BJ119&lt;BL91,BL89,BJ119/BL91*BL89)),3)</f>
        <v>2.4580000000000002</v>
      </c>
      <c r="BM119" s="449" t="str">
        <f t="shared" ca="1" si="75"/>
        <v>C</v>
      </c>
      <c r="BO119" s="450" t="str">
        <f t="shared" si="101"/>
        <v>JP</v>
      </c>
      <c r="BP119" s="399">
        <f t="shared" si="91"/>
        <v>1.1000000000000001</v>
      </c>
      <c r="BQ119" s="453">
        <f t="shared" ca="1" si="76"/>
        <v>0.26400000000000001</v>
      </c>
      <c r="BR119" s="453">
        <f t="shared" ca="1" si="77"/>
        <v>2.0640000000000001</v>
      </c>
      <c r="BS119" s="453">
        <f t="shared" ca="1" si="78"/>
        <v>0.28000000000000003</v>
      </c>
      <c r="BT119" s="453">
        <f t="shared" ca="1" si="79"/>
        <v>2.1880000000000002</v>
      </c>
      <c r="BU119" s="453">
        <f t="shared" ca="1" si="80"/>
        <v>0.29699999999999999</v>
      </c>
      <c r="BV119" s="453">
        <f t="shared" ca="1" si="81"/>
        <v>2.319</v>
      </c>
      <c r="BW119" s="453">
        <f t="shared" ca="1" si="102"/>
        <v>0.315</v>
      </c>
      <c r="BX119" s="453">
        <f t="shared" ca="1" si="102"/>
        <v>2.4580000000000002</v>
      </c>
      <c r="CA119" s="450" t="str">
        <f t="shared" si="103"/>
        <v>JP</v>
      </c>
      <c r="CB119" s="454"/>
      <c r="CC119" s="454"/>
      <c r="CD119" s="454"/>
      <c r="CE119" s="454"/>
    </row>
    <row r="120" spans="2:83" x14ac:dyDescent="0.2">
      <c r="B120" s="399">
        <v>20</v>
      </c>
      <c r="C120" s="399" t="s">
        <v>111</v>
      </c>
      <c r="D120" s="399" t="s">
        <v>112</v>
      </c>
      <c r="E120" s="399">
        <v>1.1000000000000001</v>
      </c>
      <c r="F120" s="399" t="s">
        <v>33</v>
      </c>
      <c r="H120" s="399">
        <v>0.249</v>
      </c>
      <c r="I120" s="399">
        <v>1.954</v>
      </c>
      <c r="J120" s="445">
        <f t="shared" ca="1" si="82"/>
        <v>0.32247039999999999</v>
      </c>
      <c r="K120" s="446"/>
      <c r="L120" s="447">
        <f t="shared" ca="1" si="54"/>
        <v>0.71566876306944438</v>
      </c>
      <c r="M120" s="447">
        <f t="shared" ca="1" si="54"/>
        <v>1.4313375261398147</v>
      </c>
      <c r="N120" s="455">
        <f t="shared" ca="1" si="83"/>
        <v>0.47060642904865596</v>
      </c>
      <c r="O120" s="455">
        <f t="shared" ca="1" si="84"/>
        <v>3.036170509995511</v>
      </c>
      <c r="P120" s="451">
        <f t="shared" ca="1" si="55"/>
        <v>0.43634699345796801</v>
      </c>
      <c r="Q120" s="451">
        <f t="shared" ca="1" si="56"/>
        <v>3.4089608863903749</v>
      </c>
      <c r="R120" s="451">
        <f t="shared" ca="1" si="85"/>
        <v>0.43634699345796801</v>
      </c>
      <c r="S120" s="451">
        <f t="shared" ca="1" si="86"/>
        <v>3.4089608863903749</v>
      </c>
      <c r="T120" s="445">
        <f t="shared" ca="1" si="57"/>
        <v>0.56452392278624608</v>
      </c>
      <c r="U120" s="453">
        <f ca="1">ROUND(IF(T120&gt;U92,U90,IF(T120&lt;U91,U89,T120/U91*U89)),3)</f>
        <v>0.26400000000000001</v>
      </c>
      <c r="V120" s="453">
        <f ca="1">ROUND(IF(T120&gt;V92,V90,IF(T120&lt;V91,V89,T120/V91*V89)),3)</f>
        <v>2.0640000000000001</v>
      </c>
      <c r="W120" s="449" t="str">
        <f t="shared" ca="1" si="58"/>
        <v>C</v>
      </c>
      <c r="Y120" s="450" t="str">
        <f t="shared" si="92"/>
        <v>LI</v>
      </c>
      <c r="Z120" s="447">
        <f t="shared" ca="1" si="59"/>
        <v>0.71566876306944438</v>
      </c>
      <c r="AA120" s="447">
        <f t="shared" ca="1" si="59"/>
        <v>1.4313375261398147</v>
      </c>
      <c r="AB120" s="451">
        <f t="shared" ca="1" si="93"/>
        <v>0.47060642904865596</v>
      </c>
      <c r="AC120" s="451">
        <f t="shared" ca="1" si="94"/>
        <v>3.036170509995511</v>
      </c>
      <c r="AD120" s="451">
        <f t="shared" ca="1" si="60"/>
        <v>0.43634699345796801</v>
      </c>
      <c r="AE120" s="451">
        <f t="shared" ca="1" si="61"/>
        <v>3.4089608863903749</v>
      </c>
      <c r="AF120" s="451">
        <f t="shared" ca="1" si="87"/>
        <v>0.43634699345796801</v>
      </c>
      <c r="AG120" s="451">
        <f t="shared" ca="1" si="88"/>
        <v>3.4089608863903749</v>
      </c>
      <c r="AH120" s="445">
        <f t="shared" ca="1" si="62"/>
        <v>0.56452392278624608</v>
      </c>
      <c r="AI120" s="453">
        <f ca="1">ROUND(IF(AH120&gt;AI92,AI90,IF(AH120&lt;AI91,AI89,AH120/AI91*AI89)),3)</f>
        <v>0.28000000000000003</v>
      </c>
      <c r="AJ120" s="453">
        <f ca="1">ROUND(IF(AH120&gt;AJ92,AJ90,IF(AH120&lt;AJ91,AJ89,AH120/AJ91*AJ89)),3)</f>
        <v>2.1880000000000002</v>
      </c>
      <c r="AK120" s="449" t="str">
        <f t="shared" ca="1" si="63"/>
        <v>C</v>
      </c>
      <c r="AM120" s="450" t="str">
        <f t="shared" si="95"/>
        <v>LI</v>
      </c>
      <c r="AN120" s="447">
        <f t="shared" ca="1" si="64"/>
        <v>0.71566876306944438</v>
      </c>
      <c r="AO120" s="447">
        <f t="shared" ca="1" si="64"/>
        <v>1.4313375261398147</v>
      </c>
      <c r="AP120" s="451">
        <f t="shared" ca="1" si="96"/>
        <v>0.47060642904865596</v>
      </c>
      <c r="AQ120" s="451">
        <f t="shared" ca="1" si="97"/>
        <v>3.036170509995511</v>
      </c>
      <c r="AR120" s="451">
        <f t="shared" ca="1" si="65"/>
        <v>0.43634699345796801</v>
      </c>
      <c r="AS120" s="451">
        <f t="shared" ca="1" si="66"/>
        <v>3.4089608863903749</v>
      </c>
      <c r="AT120" s="451">
        <f t="shared" ca="1" si="89"/>
        <v>0.43634699345796801</v>
      </c>
      <c r="AU120" s="451">
        <f t="shared" ca="1" si="90"/>
        <v>3.4089608863903749</v>
      </c>
      <c r="AV120" s="445">
        <f t="shared" ca="1" si="67"/>
        <v>0.56452392278624608</v>
      </c>
      <c r="AW120" s="453">
        <f ca="1">ROUND(IF(AV120&gt;AW92,AW90,IF(AV120&lt;AW91,AW89,AV120/AW91*AW89)),3)</f>
        <v>0.29699999999999999</v>
      </c>
      <c r="AX120" s="453">
        <f ca="1">ROUND(IF(AV120&gt;AX92,AX90,IF(AV120&lt;AX91,AX89,AV120/AX91*AX89)),3)</f>
        <v>2.319</v>
      </c>
      <c r="AY120" s="449" t="str">
        <f t="shared" ca="1" si="68"/>
        <v>C</v>
      </c>
      <c r="BA120" s="450" t="str">
        <f t="shared" si="98"/>
        <v>LI</v>
      </c>
      <c r="BB120" s="447">
        <f t="shared" ca="1" si="69"/>
        <v>0.71566876306944438</v>
      </c>
      <c r="BC120" s="447">
        <f t="shared" ca="1" si="69"/>
        <v>1.4313375261398147</v>
      </c>
      <c r="BD120" s="451">
        <f t="shared" ca="1" si="99"/>
        <v>0.47060642904865596</v>
      </c>
      <c r="BE120" s="451">
        <f t="shared" ca="1" si="100"/>
        <v>3.036170509995511</v>
      </c>
      <c r="BF120" s="451">
        <f t="shared" ca="1" si="70"/>
        <v>0.43634699345796801</v>
      </c>
      <c r="BG120" s="451">
        <f t="shared" ca="1" si="71"/>
        <v>3.4089608863903749</v>
      </c>
      <c r="BH120" s="451">
        <f t="shared" ca="1" si="72"/>
        <v>0.43634699345796801</v>
      </c>
      <c r="BI120" s="451">
        <f t="shared" ca="1" si="73"/>
        <v>3.4089608863903749</v>
      </c>
      <c r="BJ120" s="445">
        <f t="shared" ca="1" si="74"/>
        <v>0.56452392278624608</v>
      </c>
      <c r="BK120" s="453">
        <f ca="1">ROUND(IF(BJ120&gt;BK92,BK90,IF(BJ120&lt;BK91,BK89,BJ120/BK91*BK89)),3)</f>
        <v>0.315</v>
      </c>
      <c r="BL120" s="453">
        <f ca="1">ROUND(IF(BJ120&gt;BL92,BL90,IF(BJ120&lt;BL91,BL89,BJ120/BL91*BL89)),3)</f>
        <v>2.4580000000000002</v>
      </c>
      <c r="BM120" s="449" t="str">
        <f t="shared" ca="1" si="75"/>
        <v>C</v>
      </c>
      <c r="BO120" s="450" t="str">
        <f t="shared" si="101"/>
        <v>LI</v>
      </c>
      <c r="BP120" s="399">
        <f t="shared" si="91"/>
        <v>1.1000000000000001</v>
      </c>
      <c r="BQ120" s="453">
        <f t="shared" ca="1" si="76"/>
        <v>0.26400000000000001</v>
      </c>
      <c r="BR120" s="453">
        <f t="shared" ca="1" si="77"/>
        <v>2.0640000000000001</v>
      </c>
      <c r="BS120" s="453">
        <f t="shared" ca="1" si="78"/>
        <v>0.28000000000000003</v>
      </c>
      <c r="BT120" s="453">
        <f t="shared" ca="1" si="79"/>
        <v>2.1880000000000002</v>
      </c>
      <c r="BU120" s="453">
        <f t="shared" ca="1" si="80"/>
        <v>0.29699999999999999</v>
      </c>
      <c r="BV120" s="453">
        <f t="shared" ca="1" si="81"/>
        <v>2.319</v>
      </c>
      <c r="BW120" s="453">
        <f t="shared" ca="1" si="102"/>
        <v>0.315</v>
      </c>
      <c r="BX120" s="453">
        <f t="shared" ca="1" si="102"/>
        <v>2.4580000000000002</v>
      </c>
      <c r="CA120" s="450" t="str">
        <f t="shared" si="103"/>
        <v>LI</v>
      </c>
      <c r="CB120" s="454"/>
      <c r="CC120" s="454"/>
      <c r="CD120" s="454"/>
      <c r="CE120" s="454"/>
    </row>
    <row r="121" spans="2:83" x14ac:dyDescent="0.2">
      <c r="B121" s="399">
        <v>21</v>
      </c>
      <c r="C121" s="399" t="s">
        <v>113</v>
      </c>
      <c r="D121" s="399" t="s">
        <v>114</v>
      </c>
      <c r="E121" s="399">
        <v>1.1000000000000001</v>
      </c>
      <c r="F121" s="399" t="s">
        <v>33</v>
      </c>
      <c r="H121" s="399">
        <v>0.249</v>
      </c>
      <c r="I121" s="399">
        <v>1.954</v>
      </c>
      <c r="J121" s="445">
        <f t="shared" ca="1" si="82"/>
        <v>0.32247039999999999</v>
      </c>
      <c r="K121" s="446"/>
      <c r="L121" s="447">
        <f t="shared" ref="L121:M140" ca="1" si="104">VLOOKUP($C121,INDIRECT($L$22),L$23,FALSE)</f>
        <v>0.49347032059599999</v>
      </c>
      <c r="M121" s="447">
        <f t="shared" ca="1" si="104"/>
        <v>1.1514307480579999</v>
      </c>
      <c r="N121" s="455">
        <f t="shared" ca="1" si="83"/>
        <v>0.31751575173699392</v>
      </c>
      <c r="O121" s="455">
        <f t="shared" ca="1" si="84"/>
        <v>2.7913472680206057</v>
      </c>
      <c r="P121" s="451">
        <f t="shared" ca="1" si="55"/>
        <v>0.33413911962489867</v>
      </c>
      <c r="Q121" s="451">
        <f t="shared" ca="1" si="56"/>
        <v>2.610461872069521</v>
      </c>
      <c r="R121" s="451">
        <f t="shared" ca="1" si="85"/>
        <v>0.33413911962489867</v>
      </c>
      <c r="S121" s="451">
        <f t="shared" ca="1" si="86"/>
        <v>2.610461872069521</v>
      </c>
      <c r="T121" s="445">
        <f t="shared" ca="1" si="57"/>
        <v>0.43229248601471265</v>
      </c>
      <c r="U121" s="453">
        <f ca="1">ROUND(IF(T121&gt;U92,U90,IF(T121&lt;U91,U89,T121/U91*U89)),3)</f>
        <v>0.26400000000000001</v>
      </c>
      <c r="V121" s="453">
        <f ca="1">ROUND(IF(T121&gt;V92,V90,IF(T121&lt;V91,V89,T121/V91*V89)),3)</f>
        <v>2.0640000000000001</v>
      </c>
      <c r="W121" s="449" t="str">
        <f t="shared" ca="1" si="58"/>
        <v>C</v>
      </c>
      <c r="Y121" s="450" t="str">
        <f t="shared" si="92"/>
        <v>LU</v>
      </c>
      <c r="Z121" s="447">
        <f t="shared" ref="Z121:AA140" ca="1" si="105">VLOOKUP($C121,INDIRECT($L$22),Z$23,FALSE)</f>
        <v>0.49347032059599999</v>
      </c>
      <c r="AA121" s="447">
        <f t="shared" ca="1" si="105"/>
        <v>1.1514307480579999</v>
      </c>
      <c r="AB121" s="451">
        <f t="shared" ca="1" si="93"/>
        <v>0.31751575173699392</v>
      </c>
      <c r="AC121" s="451">
        <f t="shared" ca="1" si="94"/>
        <v>2.7913472680206057</v>
      </c>
      <c r="AD121" s="451">
        <f t="shared" ca="1" si="60"/>
        <v>0.33413911962489867</v>
      </c>
      <c r="AE121" s="451">
        <f t="shared" ca="1" si="61"/>
        <v>2.610461872069521</v>
      </c>
      <c r="AF121" s="451">
        <f t="shared" ca="1" si="87"/>
        <v>0.33413911962489867</v>
      </c>
      <c r="AG121" s="451">
        <f t="shared" ca="1" si="88"/>
        <v>2.610461872069521</v>
      </c>
      <c r="AH121" s="445">
        <f t="shared" ca="1" si="62"/>
        <v>0.43229248601471265</v>
      </c>
      <c r="AI121" s="453">
        <f ca="1">ROUND(IF(AH121&gt;AI92,AI90,IF(AH121&lt;AI91,AI89,AH121/AI91*AI89)),3)</f>
        <v>0.28000000000000003</v>
      </c>
      <c r="AJ121" s="453">
        <f ca="1">ROUND(IF(AH121&gt;AJ92,AJ90,IF(AH121&lt;AJ91,AJ89,AH121/AJ91*AJ89)),3)</f>
        <v>2.1880000000000002</v>
      </c>
      <c r="AK121" s="449" t="str">
        <f t="shared" ca="1" si="63"/>
        <v/>
      </c>
      <c r="AM121" s="450" t="str">
        <f t="shared" si="95"/>
        <v>LU</v>
      </c>
      <c r="AN121" s="447">
        <f t="shared" ref="AN121:AO140" ca="1" si="106">VLOOKUP($C121,INDIRECT($L$22),AN$23,FALSE)</f>
        <v>0.49347032059599999</v>
      </c>
      <c r="AO121" s="447">
        <f t="shared" ca="1" si="106"/>
        <v>1.1514307480579999</v>
      </c>
      <c r="AP121" s="451">
        <f t="shared" ca="1" si="96"/>
        <v>0.31751575173699392</v>
      </c>
      <c r="AQ121" s="451">
        <f t="shared" ca="1" si="97"/>
        <v>2.7913472680206057</v>
      </c>
      <c r="AR121" s="451">
        <f t="shared" ca="1" si="65"/>
        <v>0.33413911962489867</v>
      </c>
      <c r="AS121" s="451">
        <f t="shared" ca="1" si="66"/>
        <v>2.610461872069521</v>
      </c>
      <c r="AT121" s="451">
        <f t="shared" ca="1" si="89"/>
        <v>0.33413911962489867</v>
      </c>
      <c r="AU121" s="451">
        <f t="shared" ca="1" si="90"/>
        <v>2.610461872069521</v>
      </c>
      <c r="AV121" s="445">
        <f t="shared" ca="1" si="67"/>
        <v>0.43229248601471265</v>
      </c>
      <c r="AW121" s="453">
        <f ca="1">ROUND(IF(AV121&gt;AW92,AW90,IF(AV121&lt;AW91,AW89,AV121/AW91*AW89)),3)</f>
        <v>0.29699999999999999</v>
      </c>
      <c r="AX121" s="453">
        <f ca="1">ROUND(IF(AV121&gt;AX92,AX90,IF(AV121&lt;AX91,AX89,AV121/AX91*AX89)),3)</f>
        <v>2.319</v>
      </c>
      <c r="AY121" s="449" t="str">
        <f t="shared" ca="1" si="68"/>
        <v/>
      </c>
      <c r="BA121" s="450" t="str">
        <f t="shared" si="98"/>
        <v>LU</v>
      </c>
      <c r="BB121" s="447">
        <f t="shared" ref="BB121:BC140" ca="1" si="107">VLOOKUP($C121,INDIRECT($L$22),BB$23,FALSE)</f>
        <v>0.49347032059599999</v>
      </c>
      <c r="BC121" s="447">
        <f t="shared" ca="1" si="107"/>
        <v>1.1514307480579999</v>
      </c>
      <c r="BD121" s="451">
        <f t="shared" ca="1" si="99"/>
        <v>0.31751575173699392</v>
      </c>
      <c r="BE121" s="451">
        <f t="shared" ca="1" si="100"/>
        <v>2.7913472680206057</v>
      </c>
      <c r="BF121" s="451">
        <f t="shared" ca="1" si="70"/>
        <v>0.33413911962489867</v>
      </c>
      <c r="BG121" s="451">
        <f t="shared" ca="1" si="71"/>
        <v>2.610461872069521</v>
      </c>
      <c r="BH121" s="451">
        <f t="shared" ca="1" si="72"/>
        <v>0.33413911962489867</v>
      </c>
      <c r="BI121" s="451">
        <f t="shared" ca="1" si="73"/>
        <v>2.610461872069521</v>
      </c>
      <c r="BJ121" s="445">
        <f t="shared" ca="1" si="74"/>
        <v>0.43229248601471265</v>
      </c>
      <c r="BK121" s="453">
        <f ca="1">ROUND(IF(BJ121&gt;BK92,BK90,IF(BJ121&lt;BK91,BK89,BJ121/BK91*BK89)),3)</f>
        <v>0.315</v>
      </c>
      <c r="BL121" s="453">
        <f ca="1">ROUND(IF(BJ121&gt;BL92,BL90,IF(BJ121&lt;BL91,BL89,BJ121/BL91*BL89)),3)</f>
        <v>2.4580000000000002</v>
      </c>
      <c r="BM121" s="449" t="str">
        <f t="shared" ca="1" si="75"/>
        <v/>
      </c>
      <c r="BO121" s="450" t="str">
        <f t="shared" si="101"/>
        <v>LU</v>
      </c>
      <c r="BP121" s="399">
        <f t="shared" si="91"/>
        <v>1.1000000000000001</v>
      </c>
      <c r="BQ121" s="453">
        <f t="shared" ca="1" si="76"/>
        <v>0.26400000000000001</v>
      </c>
      <c r="BR121" s="453">
        <f t="shared" ca="1" si="77"/>
        <v>2.0640000000000001</v>
      </c>
      <c r="BS121" s="453">
        <f t="shared" ca="1" si="78"/>
        <v>0.28000000000000003</v>
      </c>
      <c r="BT121" s="453">
        <f t="shared" ca="1" si="79"/>
        <v>2.1880000000000002</v>
      </c>
      <c r="BU121" s="453">
        <f t="shared" ca="1" si="80"/>
        <v>0.29699999999999999</v>
      </c>
      <c r="BV121" s="453">
        <f t="shared" ca="1" si="81"/>
        <v>2.319</v>
      </c>
      <c r="BW121" s="453">
        <f t="shared" ca="1" si="102"/>
        <v>0.315</v>
      </c>
      <c r="BX121" s="453">
        <f t="shared" ca="1" si="102"/>
        <v>2.4580000000000002</v>
      </c>
      <c r="CA121" s="450" t="str">
        <f t="shared" si="103"/>
        <v>LU</v>
      </c>
      <c r="CB121" s="454"/>
      <c r="CC121" s="454"/>
      <c r="CD121" s="454"/>
      <c r="CE121" s="454"/>
    </row>
    <row r="122" spans="2:83" x14ac:dyDescent="0.2">
      <c r="B122" s="399">
        <v>22</v>
      </c>
      <c r="C122" s="399" t="s">
        <v>115</v>
      </c>
      <c r="D122" s="399" t="s">
        <v>116</v>
      </c>
      <c r="E122" s="399">
        <v>1.1000000000000001</v>
      </c>
      <c r="F122" s="399" t="s">
        <v>33</v>
      </c>
      <c r="H122" s="399">
        <v>0.249</v>
      </c>
      <c r="I122" s="399">
        <v>1.954</v>
      </c>
      <c r="J122" s="445">
        <f t="shared" ca="1" si="82"/>
        <v>0.32247039999999999</v>
      </c>
      <c r="K122" s="446"/>
      <c r="L122" s="447">
        <f t="shared" ca="1" si="104"/>
        <v>0.52636834197000004</v>
      </c>
      <c r="M122" s="447">
        <f t="shared" ca="1" si="104"/>
        <v>2.0890243571920002</v>
      </c>
      <c r="N122" s="455">
        <f t="shared" ca="1" si="83"/>
        <v>0.30216334176352122</v>
      </c>
      <c r="O122" s="455">
        <f t="shared" ca="1" si="84"/>
        <v>6.6294497615478791</v>
      </c>
      <c r="P122" s="451">
        <f t="shared" ca="1" si="55"/>
        <v>0.53051592169518291</v>
      </c>
      <c r="Q122" s="451">
        <f t="shared" ca="1" si="56"/>
        <v>4.1446556382436164</v>
      </c>
      <c r="R122" s="451">
        <f t="shared" ca="1" si="85"/>
        <v>0.53051592169518291</v>
      </c>
      <c r="S122" s="451">
        <f t="shared" ca="1" si="86"/>
        <v>4.1446556382436164</v>
      </c>
      <c r="T122" s="445">
        <f t="shared" ca="1" si="57"/>
        <v>0.68635497369314291</v>
      </c>
      <c r="U122" s="453">
        <f ca="1">ROUND(IF(T122&gt;U92,U90,IF(T122&lt;U91,U89,T122/U91*U89)),3)</f>
        <v>0.26400000000000001</v>
      </c>
      <c r="V122" s="453">
        <f ca="1">ROUND(IF(T122&gt;V92,V90,IF(T122&lt;V91,V89,T122/V91*V89)),3)</f>
        <v>2.0640000000000001</v>
      </c>
      <c r="W122" s="449" t="str">
        <f t="shared" ca="1" si="58"/>
        <v>C</v>
      </c>
      <c r="Y122" s="450" t="str">
        <f t="shared" si="92"/>
        <v>MC</v>
      </c>
      <c r="Z122" s="447">
        <f t="shared" ca="1" si="105"/>
        <v>0.52636834197000004</v>
      </c>
      <c r="AA122" s="447">
        <f t="shared" ca="1" si="105"/>
        <v>2.0890243571920002</v>
      </c>
      <c r="AB122" s="451">
        <f t="shared" ca="1" si="93"/>
        <v>0.30216334176352122</v>
      </c>
      <c r="AC122" s="451">
        <f t="shared" ca="1" si="94"/>
        <v>6.6294497615478791</v>
      </c>
      <c r="AD122" s="451">
        <f t="shared" ca="1" si="60"/>
        <v>0.53051592169518291</v>
      </c>
      <c r="AE122" s="451">
        <f t="shared" ca="1" si="61"/>
        <v>4.1446556382436164</v>
      </c>
      <c r="AF122" s="451">
        <f t="shared" ca="1" si="87"/>
        <v>0.53051592169518291</v>
      </c>
      <c r="AG122" s="451">
        <f t="shared" ca="1" si="88"/>
        <v>4.1446556382436164</v>
      </c>
      <c r="AH122" s="445">
        <f t="shared" ca="1" si="62"/>
        <v>0.68635497369314291</v>
      </c>
      <c r="AI122" s="453">
        <f ca="1">ROUND(IF(AH122&gt;AI92,AI90,IF(AH122&lt;AI91,AI89,AH122/AI91*AI89)),3)</f>
        <v>0.28000000000000003</v>
      </c>
      <c r="AJ122" s="453">
        <f ca="1">ROUND(IF(AH122&gt;AJ92,AJ90,IF(AH122&lt;AJ91,AJ89,AH122/AJ91*AJ89)),3)</f>
        <v>2.1880000000000002</v>
      </c>
      <c r="AK122" s="449" t="str">
        <f t="shared" ca="1" si="63"/>
        <v>C</v>
      </c>
      <c r="AM122" s="450" t="str">
        <f t="shared" si="95"/>
        <v>MC</v>
      </c>
      <c r="AN122" s="447">
        <f t="shared" ca="1" si="106"/>
        <v>0.52636834197000004</v>
      </c>
      <c r="AO122" s="447">
        <f t="shared" ca="1" si="106"/>
        <v>2.0890243571920002</v>
      </c>
      <c r="AP122" s="451">
        <f t="shared" ca="1" si="96"/>
        <v>0.30216334176352122</v>
      </c>
      <c r="AQ122" s="451">
        <f t="shared" ca="1" si="97"/>
        <v>6.6294497615478791</v>
      </c>
      <c r="AR122" s="451">
        <f t="shared" ca="1" si="65"/>
        <v>0.53051592169518291</v>
      </c>
      <c r="AS122" s="451">
        <f t="shared" ca="1" si="66"/>
        <v>4.1446556382436164</v>
      </c>
      <c r="AT122" s="451">
        <f t="shared" ca="1" si="89"/>
        <v>0.53051592169518291</v>
      </c>
      <c r="AU122" s="451">
        <f t="shared" ca="1" si="90"/>
        <v>4.1446556382436164</v>
      </c>
      <c r="AV122" s="445">
        <f t="shared" ca="1" si="67"/>
        <v>0.68635497369314291</v>
      </c>
      <c r="AW122" s="453">
        <f ca="1">ROUND(IF(AV122&gt;AW92,AW90,IF(AV122&lt;AW91,AW89,AV122/AW91*AW89)),3)</f>
        <v>0.29699999999999999</v>
      </c>
      <c r="AX122" s="453">
        <f ca="1">ROUND(IF(AV122&gt;AX92,AX90,IF(AV122&lt;AX91,AX89,AV122/AX91*AX89)),3)</f>
        <v>2.319</v>
      </c>
      <c r="AY122" s="449" t="str">
        <f t="shared" ca="1" si="68"/>
        <v>C</v>
      </c>
      <c r="BA122" s="450" t="str">
        <f t="shared" si="98"/>
        <v>MC</v>
      </c>
      <c r="BB122" s="447">
        <f t="shared" ca="1" si="107"/>
        <v>0.52636834197000004</v>
      </c>
      <c r="BC122" s="447">
        <f t="shared" ca="1" si="107"/>
        <v>2.0890243571920002</v>
      </c>
      <c r="BD122" s="451">
        <f t="shared" ca="1" si="99"/>
        <v>0.30216334176352122</v>
      </c>
      <c r="BE122" s="451">
        <f t="shared" ca="1" si="100"/>
        <v>6.6294497615478791</v>
      </c>
      <c r="BF122" s="451">
        <f t="shared" ca="1" si="70"/>
        <v>0.53051592169518291</v>
      </c>
      <c r="BG122" s="451">
        <f t="shared" ca="1" si="71"/>
        <v>4.1446556382436164</v>
      </c>
      <c r="BH122" s="451">
        <f t="shared" ca="1" si="72"/>
        <v>0.53051592169518291</v>
      </c>
      <c r="BI122" s="451">
        <f t="shared" ca="1" si="73"/>
        <v>4.1446556382436164</v>
      </c>
      <c r="BJ122" s="445">
        <f t="shared" ca="1" si="74"/>
        <v>0.68635497369314291</v>
      </c>
      <c r="BK122" s="453">
        <f ca="1">ROUND(IF(BJ122&gt;BK92,BK90,IF(BJ122&lt;BK91,BK89,BJ122/BK91*BK89)),3)</f>
        <v>0.315</v>
      </c>
      <c r="BL122" s="453">
        <f ca="1">ROUND(IF(BJ122&gt;BL92,BL90,IF(BJ122&lt;BL91,BL89,BJ122/BL91*BL89)),3)</f>
        <v>2.4580000000000002</v>
      </c>
      <c r="BM122" s="449" t="str">
        <f t="shared" ca="1" si="75"/>
        <v>C</v>
      </c>
      <c r="BO122" s="450" t="str">
        <f t="shared" si="101"/>
        <v>MC</v>
      </c>
      <c r="BP122" s="399">
        <f t="shared" si="91"/>
        <v>1.1000000000000001</v>
      </c>
      <c r="BQ122" s="453">
        <f t="shared" ca="1" si="76"/>
        <v>0.26400000000000001</v>
      </c>
      <c r="BR122" s="453">
        <f t="shared" ca="1" si="77"/>
        <v>2.0640000000000001</v>
      </c>
      <c r="BS122" s="453">
        <f t="shared" ca="1" si="78"/>
        <v>0.28000000000000003</v>
      </c>
      <c r="BT122" s="453">
        <f t="shared" ca="1" si="79"/>
        <v>2.1880000000000002</v>
      </c>
      <c r="BU122" s="453">
        <f t="shared" ca="1" si="80"/>
        <v>0.29699999999999999</v>
      </c>
      <c r="BV122" s="453">
        <f t="shared" ca="1" si="81"/>
        <v>2.319</v>
      </c>
      <c r="BW122" s="453">
        <f t="shared" ca="1" si="102"/>
        <v>0.315</v>
      </c>
      <c r="BX122" s="453">
        <f t="shared" ca="1" si="102"/>
        <v>2.4580000000000002</v>
      </c>
      <c r="CA122" s="450" t="str">
        <f t="shared" si="103"/>
        <v>MC</v>
      </c>
      <c r="CB122" s="454"/>
      <c r="CC122" s="454"/>
      <c r="CD122" s="454"/>
      <c r="CE122" s="454"/>
    </row>
    <row r="123" spans="2:83" x14ac:dyDescent="0.2">
      <c r="B123" s="399">
        <v>23</v>
      </c>
      <c r="C123" s="399" t="s">
        <v>117</v>
      </c>
      <c r="D123" s="399" t="s">
        <v>118</v>
      </c>
      <c r="E123" s="399">
        <v>1.1000000000000001</v>
      </c>
      <c r="F123" s="399" t="s">
        <v>33</v>
      </c>
      <c r="H123" s="399">
        <v>0.249</v>
      </c>
      <c r="I123" s="399">
        <v>1.954</v>
      </c>
      <c r="J123" s="445">
        <f t="shared" ca="1" si="82"/>
        <v>0.32247039999999999</v>
      </c>
      <c r="K123" s="446"/>
      <c r="L123" s="447">
        <f t="shared" ca="1" si="104"/>
        <v>0.54724709911299996</v>
      </c>
      <c r="M123" s="447">
        <f t="shared" ca="1" si="104"/>
        <v>2.371404096155</v>
      </c>
      <c r="N123" s="455">
        <f t="shared" ca="1" si="83"/>
        <v>0.30568449071671211</v>
      </c>
      <c r="O123" s="455">
        <f t="shared" ca="1" si="84"/>
        <v>7.7388478662387872</v>
      </c>
      <c r="P123" s="451">
        <f t="shared" ca="1" si="55"/>
        <v>0.59191100514724548</v>
      </c>
      <c r="Q123" s="451">
        <f t="shared" ca="1" si="56"/>
        <v>4.6243047277128548</v>
      </c>
      <c r="R123" s="451">
        <f t="shared" ca="1" si="85"/>
        <v>0.59191100514724559</v>
      </c>
      <c r="S123" s="451">
        <f t="shared" ca="1" si="86"/>
        <v>4.6243047277128557</v>
      </c>
      <c r="T123" s="445">
        <f t="shared" ca="1" si="57"/>
        <v>0.76578486290924885</v>
      </c>
      <c r="U123" s="453">
        <f ca="1">ROUND(IF(T123&gt;U92,U90,IF(T123&lt;U91,U89,T123/U91*U89)),3)</f>
        <v>0.26400000000000001</v>
      </c>
      <c r="V123" s="453">
        <f ca="1">ROUND(IF(T123&gt;V92,V90,IF(T123&lt;V91,V89,T123/V91*V89)),3)</f>
        <v>2.0640000000000001</v>
      </c>
      <c r="W123" s="449" t="str">
        <f t="shared" ca="1" si="58"/>
        <v>C</v>
      </c>
      <c r="Y123" s="450" t="str">
        <f t="shared" si="92"/>
        <v>NC</v>
      </c>
      <c r="Z123" s="447">
        <f t="shared" ca="1" si="105"/>
        <v>0.54724709911299996</v>
      </c>
      <c r="AA123" s="447">
        <f t="shared" ca="1" si="105"/>
        <v>2.371404096155</v>
      </c>
      <c r="AB123" s="451">
        <f t="shared" ca="1" si="93"/>
        <v>0.30568449071671211</v>
      </c>
      <c r="AC123" s="451">
        <f t="shared" ca="1" si="94"/>
        <v>7.7388478662387872</v>
      </c>
      <c r="AD123" s="451">
        <f t="shared" ca="1" si="60"/>
        <v>0.59191100514724548</v>
      </c>
      <c r="AE123" s="451">
        <f t="shared" ca="1" si="61"/>
        <v>4.6243047277128548</v>
      </c>
      <c r="AF123" s="451">
        <f t="shared" ca="1" si="87"/>
        <v>0.59191100514724559</v>
      </c>
      <c r="AG123" s="451">
        <f t="shared" ca="1" si="88"/>
        <v>4.6243047277128557</v>
      </c>
      <c r="AH123" s="445">
        <f t="shared" ca="1" si="62"/>
        <v>0.76578486290924885</v>
      </c>
      <c r="AI123" s="453">
        <f ca="1">ROUND(IF(AH123&gt;AI92,AI90,IF(AH123&lt;AI91,AI89,AH123/AI91*AI89)),3)</f>
        <v>0.28000000000000003</v>
      </c>
      <c r="AJ123" s="453">
        <f ca="1">ROUND(IF(AH123&gt;AJ92,AJ90,IF(AH123&lt;AJ91,AJ89,AH123/AJ91*AJ89)),3)</f>
        <v>2.1880000000000002</v>
      </c>
      <c r="AK123" s="449" t="str">
        <f t="shared" ca="1" si="63"/>
        <v>C</v>
      </c>
      <c r="AM123" s="450" t="str">
        <f t="shared" si="95"/>
        <v>NC</v>
      </c>
      <c r="AN123" s="447">
        <f t="shared" ca="1" si="106"/>
        <v>0.54724709911299996</v>
      </c>
      <c r="AO123" s="447">
        <f t="shared" ca="1" si="106"/>
        <v>2.371404096155</v>
      </c>
      <c r="AP123" s="451">
        <f t="shared" ca="1" si="96"/>
        <v>0.30568449071671211</v>
      </c>
      <c r="AQ123" s="451">
        <f t="shared" ca="1" si="97"/>
        <v>7.7388478662387872</v>
      </c>
      <c r="AR123" s="451">
        <f t="shared" ca="1" si="65"/>
        <v>0.59191100514724548</v>
      </c>
      <c r="AS123" s="451">
        <f t="shared" ca="1" si="66"/>
        <v>4.6243047277128548</v>
      </c>
      <c r="AT123" s="451">
        <f t="shared" ca="1" si="89"/>
        <v>0.59191100514724559</v>
      </c>
      <c r="AU123" s="451">
        <f t="shared" ca="1" si="90"/>
        <v>4.6243047277128557</v>
      </c>
      <c r="AV123" s="445">
        <f t="shared" ca="1" si="67"/>
        <v>0.76578486290924885</v>
      </c>
      <c r="AW123" s="453">
        <f ca="1">ROUND(IF(AV123&gt;AW92,AW90,IF(AV123&lt;AW91,AW89,AV123/AW91*AW89)),3)</f>
        <v>0.29699999999999999</v>
      </c>
      <c r="AX123" s="453">
        <f ca="1">ROUND(IF(AV123&gt;AX92,AX90,IF(AV123&lt;AX91,AX89,AV123/AX91*AX89)),3)</f>
        <v>2.319</v>
      </c>
      <c r="AY123" s="449" t="str">
        <f t="shared" ca="1" si="68"/>
        <v>C</v>
      </c>
      <c r="BA123" s="450" t="str">
        <f t="shared" si="98"/>
        <v>NC</v>
      </c>
      <c r="BB123" s="447">
        <f t="shared" ca="1" si="107"/>
        <v>0.54724709911299996</v>
      </c>
      <c r="BC123" s="447">
        <f t="shared" ca="1" si="107"/>
        <v>2.371404096155</v>
      </c>
      <c r="BD123" s="451">
        <f t="shared" ca="1" si="99"/>
        <v>0.30568449071671211</v>
      </c>
      <c r="BE123" s="451">
        <f t="shared" ca="1" si="100"/>
        <v>7.7388478662387872</v>
      </c>
      <c r="BF123" s="451">
        <f t="shared" ca="1" si="70"/>
        <v>0.59191100514724548</v>
      </c>
      <c r="BG123" s="451">
        <f t="shared" ca="1" si="71"/>
        <v>4.6243047277128548</v>
      </c>
      <c r="BH123" s="451">
        <f t="shared" ca="1" si="72"/>
        <v>0.59191100514724559</v>
      </c>
      <c r="BI123" s="451">
        <f t="shared" ca="1" si="73"/>
        <v>4.6243047277128557</v>
      </c>
      <c r="BJ123" s="445">
        <f t="shared" ca="1" si="74"/>
        <v>0.76578486290924885</v>
      </c>
      <c r="BK123" s="453">
        <f ca="1">ROUND(IF(BJ123&gt;BK92,BK90,IF(BJ123&lt;BK91,BK89,BJ123/BK91*BK89)),3)</f>
        <v>0.315</v>
      </c>
      <c r="BL123" s="453">
        <f ca="1">ROUND(IF(BJ123&gt;BL92,BL90,IF(BJ123&lt;BL91,BL89,BJ123/BL91*BL89)),3)</f>
        <v>2.4580000000000002</v>
      </c>
      <c r="BM123" s="449" t="str">
        <f t="shared" ca="1" si="75"/>
        <v>C</v>
      </c>
      <c r="BO123" s="450" t="str">
        <f t="shared" si="101"/>
        <v>NC</v>
      </c>
      <c r="BP123" s="399">
        <f t="shared" si="91"/>
        <v>1.1000000000000001</v>
      </c>
      <c r="BQ123" s="453">
        <f t="shared" ca="1" si="76"/>
        <v>0.26400000000000001</v>
      </c>
      <c r="BR123" s="453">
        <f t="shared" ca="1" si="77"/>
        <v>2.0640000000000001</v>
      </c>
      <c r="BS123" s="453">
        <f t="shared" ca="1" si="78"/>
        <v>0.28000000000000003</v>
      </c>
      <c r="BT123" s="453">
        <f t="shared" ca="1" si="79"/>
        <v>2.1880000000000002</v>
      </c>
      <c r="BU123" s="453">
        <f t="shared" ca="1" si="80"/>
        <v>0.29699999999999999</v>
      </c>
      <c r="BV123" s="453">
        <f t="shared" ca="1" si="81"/>
        <v>2.319</v>
      </c>
      <c r="BW123" s="453">
        <f t="shared" ca="1" si="102"/>
        <v>0.315</v>
      </c>
      <c r="BX123" s="453">
        <f t="shared" ca="1" si="102"/>
        <v>2.4580000000000002</v>
      </c>
      <c r="CA123" s="450" t="str">
        <f t="shared" si="103"/>
        <v>NC</v>
      </c>
      <c r="CB123" s="454"/>
      <c r="CC123" s="454"/>
      <c r="CD123" s="454"/>
      <c r="CE123" s="454"/>
    </row>
    <row r="124" spans="2:83" x14ac:dyDescent="0.2">
      <c r="B124" s="399">
        <v>24</v>
      </c>
      <c r="C124" s="399" t="s">
        <v>119</v>
      </c>
      <c r="D124" s="399" t="s">
        <v>120</v>
      </c>
      <c r="E124" s="399">
        <v>1.1000000000000001</v>
      </c>
      <c r="F124" s="399" t="s">
        <v>33</v>
      </c>
      <c r="H124" s="399">
        <v>0.249</v>
      </c>
      <c r="I124" s="399">
        <v>1.954</v>
      </c>
      <c r="J124" s="445">
        <f t="shared" ca="1" si="82"/>
        <v>0.32247039999999999</v>
      </c>
      <c r="K124" s="446"/>
      <c r="L124" s="447">
        <f t="shared" ca="1" si="104"/>
        <v>0.52636834197000004</v>
      </c>
      <c r="M124" s="447">
        <f t="shared" ca="1" si="104"/>
        <v>2.105473367878</v>
      </c>
      <c r="N124" s="455">
        <f t="shared" ca="1" si="83"/>
        <v>0.3014655049465394</v>
      </c>
      <c r="O124" s="455">
        <f t="shared" ca="1" si="84"/>
        <v>6.6992334432460607</v>
      </c>
      <c r="P124" s="451">
        <f t="shared" ca="1" si="55"/>
        <v>0.53384268973510285</v>
      </c>
      <c r="Q124" s="451">
        <f t="shared" ca="1" si="56"/>
        <v>4.1706460135554906</v>
      </c>
      <c r="R124" s="451">
        <f t="shared" ca="1" si="85"/>
        <v>0.53384268973510285</v>
      </c>
      <c r="S124" s="451">
        <f t="shared" ca="1" si="86"/>
        <v>4.1706460135554906</v>
      </c>
      <c r="T124" s="445">
        <f t="shared" ca="1" si="57"/>
        <v>0.6906589798447893</v>
      </c>
      <c r="U124" s="453">
        <f ca="1">ROUND(IF(T124&gt;U92,U90,IF(T124&lt;U91,U89,T124/U91*U89)),3)</f>
        <v>0.26400000000000001</v>
      </c>
      <c r="V124" s="453">
        <f ca="1">ROUND(IF(T124&gt;V92,V90,IF(T124&lt;V91,V89,T124/V91*V89)),3)</f>
        <v>2.0640000000000001</v>
      </c>
      <c r="W124" s="449" t="str">
        <f t="shared" ca="1" si="58"/>
        <v>C</v>
      </c>
      <c r="Y124" s="450" t="str">
        <f t="shared" si="92"/>
        <v>NL</v>
      </c>
      <c r="Z124" s="447">
        <f t="shared" ca="1" si="105"/>
        <v>0.52636834197000004</v>
      </c>
      <c r="AA124" s="447">
        <f t="shared" ca="1" si="105"/>
        <v>2.105473367878</v>
      </c>
      <c r="AB124" s="451">
        <f t="shared" ca="1" si="93"/>
        <v>0.3014655049465394</v>
      </c>
      <c r="AC124" s="451">
        <f t="shared" ca="1" si="94"/>
        <v>6.6992334432460607</v>
      </c>
      <c r="AD124" s="451">
        <f t="shared" ca="1" si="60"/>
        <v>0.53384268973510285</v>
      </c>
      <c r="AE124" s="451">
        <f t="shared" ca="1" si="61"/>
        <v>4.1706460135554906</v>
      </c>
      <c r="AF124" s="451">
        <f t="shared" ca="1" si="87"/>
        <v>0.53384268973510285</v>
      </c>
      <c r="AG124" s="451">
        <f t="shared" ca="1" si="88"/>
        <v>4.1706460135554906</v>
      </c>
      <c r="AH124" s="445">
        <f t="shared" ca="1" si="62"/>
        <v>0.6906589798447893</v>
      </c>
      <c r="AI124" s="453">
        <f ca="1">ROUND(IF(AH124&gt;AI92,AI90,IF(AH124&lt;AI91,AI89,AH124/AI91*AI89)),3)</f>
        <v>0.28000000000000003</v>
      </c>
      <c r="AJ124" s="453">
        <f ca="1">ROUND(IF(AH124&gt;AJ92,AJ90,IF(AH124&lt;AJ91,AJ89,AH124/AJ91*AJ89)),3)</f>
        <v>2.1880000000000002</v>
      </c>
      <c r="AK124" s="449" t="str">
        <f t="shared" ca="1" si="63"/>
        <v>C</v>
      </c>
      <c r="AM124" s="450" t="str">
        <f t="shared" si="95"/>
        <v>NL</v>
      </c>
      <c r="AN124" s="447">
        <f t="shared" ca="1" si="106"/>
        <v>0.52636834197000004</v>
      </c>
      <c r="AO124" s="447">
        <f t="shared" ca="1" si="106"/>
        <v>2.105473367878</v>
      </c>
      <c r="AP124" s="451">
        <f t="shared" ca="1" si="96"/>
        <v>0.3014655049465394</v>
      </c>
      <c r="AQ124" s="451">
        <f t="shared" ca="1" si="97"/>
        <v>6.6992334432460607</v>
      </c>
      <c r="AR124" s="451">
        <f t="shared" ca="1" si="65"/>
        <v>0.53384268973510285</v>
      </c>
      <c r="AS124" s="451">
        <f t="shared" ca="1" si="66"/>
        <v>4.1706460135554906</v>
      </c>
      <c r="AT124" s="451">
        <f t="shared" ca="1" si="89"/>
        <v>0.53384268973510285</v>
      </c>
      <c r="AU124" s="451">
        <f t="shared" ca="1" si="90"/>
        <v>4.1706460135554906</v>
      </c>
      <c r="AV124" s="445">
        <f t="shared" ca="1" si="67"/>
        <v>0.6906589798447893</v>
      </c>
      <c r="AW124" s="453">
        <f ca="1">ROUND(IF(AV124&gt;AW92,AW90,IF(AV124&lt;AW91,AW89,AV124/AW91*AW89)),3)</f>
        <v>0.29699999999999999</v>
      </c>
      <c r="AX124" s="453">
        <f ca="1">ROUND(IF(AV124&gt;AX92,AX90,IF(AV124&lt;AX91,AX89,AV124/AX91*AX89)),3)</f>
        <v>2.319</v>
      </c>
      <c r="AY124" s="449" t="str">
        <f t="shared" ca="1" si="68"/>
        <v>C</v>
      </c>
      <c r="BA124" s="450" t="str">
        <f t="shared" si="98"/>
        <v>NL</v>
      </c>
      <c r="BB124" s="447">
        <f t="shared" ca="1" si="107"/>
        <v>0.52636834197000004</v>
      </c>
      <c r="BC124" s="447">
        <f t="shared" ca="1" si="107"/>
        <v>2.105473367878</v>
      </c>
      <c r="BD124" s="451">
        <f t="shared" ca="1" si="99"/>
        <v>0.3014655049465394</v>
      </c>
      <c r="BE124" s="451">
        <f t="shared" ca="1" si="100"/>
        <v>6.6992334432460607</v>
      </c>
      <c r="BF124" s="451">
        <f t="shared" ca="1" si="70"/>
        <v>0.53384268973510285</v>
      </c>
      <c r="BG124" s="451">
        <f t="shared" ca="1" si="71"/>
        <v>4.1706460135554906</v>
      </c>
      <c r="BH124" s="451">
        <f t="shared" ca="1" si="72"/>
        <v>0.53384268973510285</v>
      </c>
      <c r="BI124" s="451">
        <f t="shared" ca="1" si="73"/>
        <v>4.1706460135554906</v>
      </c>
      <c r="BJ124" s="445">
        <f t="shared" ca="1" si="74"/>
        <v>0.6906589798447893</v>
      </c>
      <c r="BK124" s="453">
        <f ca="1">ROUND(IF(BJ124&gt;BK92,BK90,IF(BJ124&lt;BK91,BK89,BJ124/BK91*BK89)),3)</f>
        <v>0.315</v>
      </c>
      <c r="BL124" s="453">
        <f ca="1">ROUND(IF(BJ124&gt;BL92,BL90,IF(BJ124&lt;BL91,BL89,BJ124/BL91*BL89)),3)</f>
        <v>2.4580000000000002</v>
      </c>
      <c r="BM124" s="449" t="str">
        <f t="shared" ca="1" si="75"/>
        <v>C</v>
      </c>
      <c r="BO124" s="450" t="str">
        <f t="shared" si="101"/>
        <v>NL</v>
      </c>
      <c r="BP124" s="399">
        <f t="shared" si="91"/>
        <v>1.1000000000000001</v>
      </c>
      <c r="BQ124" s="453">
        <f t="shared" ca="1" si="76"/>
        <v>0.26400000000000001</v>
      </c>
      <c r="BR124" s="453">
        <f t="shared" ca="1" si="77"/>
        <v>2.0640000000000001</v>
      </c>
      <c r="BS124" s="453">
        <f t="shared" ca="1" si="78"/>
        <v>0.28000000000000003</v>
      </c>
      <c r="BT124" s="453">
        <f t="shared" ca="1" si="79"/>
        <v>2.1880000000000002</v>
      </c>
      <c r="BU124" s="453">
        <f t="shared" ca="1" si="80"/>
        <v>0.29699999999999999</v>
      </c>
      <c r="BV124" s="453">
        <f t="shared" ca="1" si="81"/>
        <v>2.319</v>
      </c>
      <c r="BW124" s="453">
        <f t="shared" ca="1" si="102"/>
        <v>0.315</v>
      </c>
      <c r="BX124" s="453">
        <f t="shared" ca="1" si="102"/>
        <v>2.4580000000000002</v>
      </c>
      <c r="CA124" s="450" t="str">
        <f t="shared" si="103"/>
        <v>NL</v>
      </c>
      <c r="CB124" s="454"/>
      <c r="CC124" s="454"/>
      <c r="CD124" s="454"/>
      <c r="CE124" s="454"/>
    </row>
    <row r="125" spans="2:83" x14ac:dyDescent="0.2">
      <c r="B125" s="399">
        <v>25</v>
      </c>
      <c r="C125" s="399" t="s">
        <v>121</v>
      </c>
      <c r="D125" s="399" t="s">
        <v>122</v>
      </c>
      <c r="E125" s="399">
        <v>1.1000000000000001</v>
      </c>
      <c r="F125" s="399" t="s">
        <v>33</v>
      </c>
      <c r="H125" s="399">
        <v>0.249</v>
      </c>
      <c r="I125" s="399">
        <v>1.954</v>
      </c>
      <c r="J125" s="445">
        <f t="shared" ca="1" si="82"/>
        <v>0.32247039999999999</v>
      </c>
      <c r="K125" s="446"/>
      <c r="L125" s="447">
        <f t="shared" ca="1" si="104"/>
        <v>0.76263748891916661</v>
      </c>
      <c r="M125" s="447">
        <f t="shared" ca="1" si="104"/>
        <v>2.287912466756667</v>
      </c>
      <c r="N125" s="455">
        <f t="shared" ca="1" si="83"/>
        <v>0.46913760682000749</v>
      </c>
      <c r="O125" s="455">
        <f t="shared" ca="1" si="84"/>
        <v>6.4708635423409104</v>
      </c>
      <c r="P125" s="451">
        <f t="shared" ca="1" si="55"/>
        <v>0.61922544654036182</v>
      </c>
      <c r="Q125" s="451">
        <f t="shared" ca="1" si="56"/>
        <v>4.8376988010965762</v>
      </c>
      <c r="R125" s="451">
        <f t="shared" ca="1" si="85"/>
        <v>0.61922544654036193</v>
      </c>
      <c r="S125" s="451">
        <f t="shared" ca="1" si="86"/>
        <v>4.8376988010965771</v>
      </c>
      <c r="T125" s="445">
        <f t="shared" ca="1" si="57"/>
        <v>0.80112292146159314</v>
      </c>
      <c r="U125" s="453">
        <f ca="1">ROUND(IF(T125&gt;U92,U90,IF(T125&lt;U91,U89,T125/U91*U89)),3)</f>
        <v>0.26400000000000001</v>
      </c>
      <c r="V125" s="453">
        <f ca="1">ROUND(IF(T125&gt;V92,V90,IF(T125&lt;V91,V89,T125/V91*V89)),3)</f>
        <v>2.0640000000000001</v>
      </c>
      <c r="W125" s="449" t="str">
        <f t="shared" ca="1" si="58"/>
        <v>C</v>
      </c>
      <c r="Y125" s="450" t="str">
        <f t="shared" si="92"/>
        <v>NO</v>
      </c>
      <c r="Z125" s="447">
        <f t="shared" ca="1" si="105"/>
        <v>0.76263748891916661</v>
      </c>
      <c r="AA125" s="447">
        <f t="shared" ca="1" si="105"/>
        <v>2.287912466756667</v>
      </c>
      <c r="AB125" s="451">
        <f t="shared" ca="1" si="93"/>
        <v>0.46913760682000749</v>
      </c>
      <c r="AC125" s="451">
        <f t="shared" ca="1" si="94"/>
        <v>6.4708635423409104</v>
      </c>
      <c r="AD125" s="451">
        <f t="shared" ca="1" si="60"/>
        <v>0.61922544654036182</v>
      </c>
      <c r="AE125" s="451">
        <f t="shared" ca="1" si="61"/>
        <v>4.8376988010965762</v>
      </c>
      <c r="AF125" s="451">
        <f t="shared" ca="1" si="87"/>
        <v>0.61922544654036193</v>
      </c>
      <c r="AG125" s="451">
        <f t="shared" ca="1" si="88"/>
        <v>4.8376988010965771</v>
      </c>
      <c r="AH125" s="445">
        <f t="shared" ca="1" si="62"/>
        <v>0.80112292146159314</v>
      </c>
      <c r="AI125" s="453">
        <f ca="1">ROUND(IF(AH125&gt;AI92,AI90,IF(AH125&lt;AI91,AI89,AH125/AI91*AI89)),3)</f>
        <v>0.28000000000000003</v>
      </c>
      <c r="AJ125" s="453">
        <f ca="1">ROUND(IF(AH125&gt;AJ92,AJ90,IF(AH125&lt;AJ91,AJ89,AH125/AJ91*AJ89)),3)</f>
        <v>2.1880000000000002</v>
      </c>
      <c r="AK125" s="449" t="str">
        <f t="shared" ca="1" si="63"/>
        <v>C</v>
      </c>
      <c r="AM125" s="450" t="str">
        <f t="shared" si="95"/>
        <v>NO</v>
      </c>
      <c r="AN125" s="447">
        <f t="shared" ca="1" si="106"/>
        <v>0.76263748891916661</v>
      </c>
      <c r="AO125" s="447">
        <f t="shared" ca="1" si="106"/>
        <v>2.287912466756667</v>
      </c>
      <c r="AP125" s="451">
        <f t="shared" ca="1" si="96"/>
        <v>0.46913760682000749</v>
      </c>
      <c r="AQ125" s="451">
        <f t="shared" ca="1" si="97"/>
        <v>6.4708635423409104</v>
      </c>
      <c r="AR125" s="451">
        <f t="shared" ca="1" si="65"/>
        <v>0.61922544654036182</v>
      </c>
      <c r="AS125" s="451">
        <f t="shared" ca="1" si="66"/>
        <v>4.8376988010965762</v>
      </c>
      <c r="AT125" s="451">
        <f t="shared" ca="1" si="89"/>
        <v>0.61922544654036193</v>
      </c>
      <c r="AU125" s="451">
        <f t="shared" ca="1" si="90"/>
        <v>4.8376988010965771</v>
      </c>
      <c r="AV125" s="445">
        <f t="shared" ca="1" si="67"/>
        <v>0.80112292146159314</v>
      </c>
      <c r="AW125" s="453">
        <f ca="1">ROUND(IF(AV125&gt;AW92,AW90,IF(AV125&lt;AW91,AW89,AV125/AW91*AW89)),3)</f>
        <v>0.29699999999999999</v>
      </c>
      <c r="AX125" s="453">
        <f ca="1">ROUND(IF(AV125&gt;AX92,AX90,IF(AV125&lt;AX91,AX89,AV125/AX91*AX89)),3)</f>
        <v>2.319</v>
      </c>
      <c r="AY125" s="449" t="str">
        <f t="shared" ca="1" si="68"/>
        <v>C</v>
      </c>
      <c r="BA125" s="450" t="str">
        <f t="shared" si="98"/>
        <v>NO</v>
      </c>
      <c r="BB125" s="447">
        <f t="shared" ca="1" si="107"/>
        <v>0.76263748891916661</v>
      </c>
      <c r="BC125" s="447">
        <f t="shared" ca="1" si="107"/>
        <v>2.287912466756667</v>
      </c>
      <c r="BD125" s="451">
        <f t="shared" ca="1" si="99"/>
        <v>0.46913760682000749</v>
      </c>
      <c r="BE125" s="451">
        <f t="shared" ca="1" si="100"/>
        <v>6.4708635423409104</v>
      </c>
      <c r="BF125" s="451">
        <f t="shared" ca="1" si="70"/>
        <v>0.61922544654036182</v>
      </c>
      <c r="BG125" s="451">
        <f t="shared" ca="1" si="71"/>
        <v>4.8376988010965762</v>
      </c>
      <c r="BH125" s="451">
        <f t="shared" ca="1" si="72"/>
        <v>0.61922544654036193</v>
      </c>
      <c r="BI125" s="451">
        <f t="shared" ca="1" si="73"/>
        <v>4.8376988010965771</v>
      </c>
      <c r="BJ125" s="445">
        <f t="shared" ca="1" si="74"/>
        <v>0.80112292146159314</v>
      </c>
      <c r="BK125" s="453">
        <f ca="1">ROUND(IF(BJ125&gt;BK92,BK90,IF(BJ125&lt;BK91,BK89,BJ125/BK91*BK89)),3)</f>
        <v>0.315</v>
      </c>
      <c r="BL125" s="453">
        <f ca="1">ROUND(IF(BJ125&gt;BL92,BL90,IF(BJ125&lt;BL91,BL89,BJ125/BL91*BL89)),3)</f>
        <v>2.4580000000000002</v>
      </c>
      <c r="BM125" s="449" t="str">
        <f t="shared" ca="1" si="75"/>
        <v>C</v>
      </c>
      <c r="BO125" s="450" t="str">
        <f t="shared" si="101"/>
        <v>NO</v>
      </c>
      <c r="BP125" s="399">
        <f t="shared" si="91"/>
        <v>1.1000000000000001</v>
      </c>
      <c r="BQ125" s="453">
        <f t="shared" ca="1" si="76"/>
        <v>0.26400000000000001</v>
      </c>
      <c r="BR125" s="453">
        <f t="shared" ca="1" si="77"/>
        <v>2.0640000000000001</v>
      </c>
      <c r="BS125" s="453">
        <f t="shared" ca="1" si="78"/>
        <v>0.28000000000000003</v>
      </c>
      <c r="BT125" s="453">
        <f t="shared" ca="1" si="79"/>
        <v>2.1880000000000002</v>
      </c>
      <c r="BU125" s="453">
        <f t="shared" ca="1" si="80"/>
        <v>0.29699999999999999</v>
      </c>
      <c r="BV125" s="453">
        <f t="shared" ca="1" si="81"/>
        <v>2.319</v>
      </c>
      <c r="BW125" s="453">
        <f t="shared" ca="1" si="102"/>
        <v>0.315</v>
      </c>
      <c r="BX125" s="453">
        <f t="shared" ca="1" si="102"/>
        <v>2.4580000000000002</v>
      </c>
      <c r="CA125" s="450" t="str">
        <f t="shared" si="103"/>
        <v>NO</v>
      </c>
      <c r="CB125" s="454"/>
      <c r="CC125" s="454"/>
      <c r="CD125" s="454"/>
      <c r="CE125" s="454"/>
    </row>
    <row r="126" spans="2:83" x14ac:dyDescent="0.2">
      <c r="B126" s="399">
        <v>26</v>
      </c>
      <c r="C126" s="399" t="s">
        <v>123</v>
      </c>
      <c r="D126" s="399" t="s">
        <v>124</v>
      </c>
      <c r="E126" s="399">
        <v>1.1000000000000001</v>
      </c>
      <c r="F126" s="399" t="s">
        <v>33</v>
      </c>
      <c r="H126" s="399">
        <v>0.249</v>
      </c>
      <c r="I126" s="399">
        <v>1.954</v>
      </c>
      <c r="J126" s="445">
        <f t="shared" ca="1" si="82"/>
        <v>0.32247039999999999</v>
      </c>
      <c r="K126" s="446"/>
      <c r="L126" s="447">
        <f t="shared" ca="1" si="104"/>
        <v>0.62732076104347834</v>
      </c>
      <c r="M126" s="447">
        <f t="shared" ca="1" si="104"/>
        <v>1.2546415220860869</v>
      </c>
      <c r="N126" s="455">
        <f t="shared" ca="1" si="83"/>
        <v>0.41251092468620287</v>
      </c>
      <c r="O126" s="455">
        <f t="shared" ca="1" si="84"/>
        <v>2.6613608044231882</v>
      </c>
      <c r="P126" s="451">
        <f t="shared" ca="1" si="55"/>
        <v>0.38248075386277774</v>
      </c>
      <c r="Q126" s="451">
        <f t="shared" ca="1" si="56"/>
        <v>2.9881308895529513</v>
      </c>
      <c r="R126" s="451">
        <f t="shared" ca="1" si="85"/>
        <v>0.38248075386277774</v>
      </c>
      <c r="S126" s="451">
        <f t="shared" ca="1" si="86"/>
        <v>2.9881308895529513</v>
      </c>
      <c r="T126" s="445">
        <f t="shared" ca="1" si="57"/>
        <v>0.49483447530996871</v>
      </c>
      <c r="U126" s="453">
        <f ca="1">ROUND(IF(T126&gt;U92,U90,IF(T126&lt;U91,U89,T126/U91*U89)),3)</f>
        <v>0.26400000000000001</v>
      </c>
      <c r="V126" s="453">
        <f ca="1">ROUND(IF(T126&gt;V92,V90,IF(T126&lt;V91,V89,T126/V91*V89)),3)</f>
        <v>2.0640000000000001</v>
      </c>
      <c r="W126" s="449" t="str">
        <f t="shared" ca="1" si="58"/>
        <v>C</v>
      </c>
      <c r="Y126" s="450" t="str">
        <f t="shared" si="92"/>
        <v>NZ</v>
      </c>
      <c r="Z126" s="447">
        <f t="shared" ca="1" si="105"/>
        <v>0.62732076104347834</v>
      </c>
      <c r="AA126" s="447">
        <f t="shared" ca="1" si="105"/>
        <v>1.2546415220860869</v>
      </c>
      <c r="AB126" s="451">
        <f t="shared" ca="1" si="93"/>
        <v>0.41251092468620287</v>
      </c>
      <c r="AC126" s="451">
        <f t="shared" ca="1" si="94"/>
        <v>2.6613608044231882</v>
      </c>
      <c r="AD126" s="451">
        <f t="shared" ca="1" si="60"/>
        <v>0.38248075386277774</v>
      </c>
      <c r="AE126" s="451">
        <f t="shared" ca="1" si="61"/>
        <v>2.9881308895529513</v>
      </c>
      <c r="AF126" s="451">
        <f t="shared" ca="1" si="87"/>
        <v>0.38248075386277774</v>
      </c>
      <c r="AG126" s="451">
        <f t="shared" ca="1" si="88"/>
        <v>2.9881308895529513</v>
      </c>
      <c r="AH126" s="445">
        <f t="shared" ca="1" si="62"/>
        <v>0.49483447530996871</v>
      </c>
      <c r="AI126" s="453">
        <f ca="1">ROUND(IF(AH126&gt;AI92,AI90,IF(AH126&lt;AI91,AI89,AH126/AI91*AI89)),3)</f>
        <v>0.28000000000000003</v>
      </c>
      <c r="AJ126" s="453">
        <f ca="1">ROUND(IF(AH126&gt;AJ92,AJ90,IF(AH126&lt;AJ91,AJ89,AH126/AJ91*AJ89)),3)</f>
        <v>2.1880000000000002</v>
      </c>
      <c r="AK126" s="449" t="str">
        <f t="shared" ca="1" si="63"/>
        <v>C</v>
      </c>
      <c r="AM126" s="450" t="str">
        <f t="shared" si="95"/>
        <v>NZ</v>
      </c>
      <c r="AN126" s="447">
        <f t="shared" ca="1" si="106"/>
        <v>0.62732076104347834</v>
      </c>
      <c r="AO126" s="447">
        <f t="shared" ca="1" si="106"/>
        <v>1.2546415220860869</v>
      </c>
      <c r="AP126" s="451">
        <f t="shared" ca="1" si="96"/>
        <v>0.41251092468620287</v>
      </c>
      <c r="AQ126" s="451">
        <f t="shared" ca="1" si="97"/>
        <v>2.6613608044231882</v>
      </c>
      <c r="AR126" s="451">
        <f t="shared" ca="1" si="65"/>
        <v>0.38248075386277774</v>
      </c>
      <c r="AS126" s="451">
        <f t="shared" ca="1" si="66"/>
        <v>2.9881308895529513</v>
      </c>
      <c r="AT126" s="451">
        <f t="shared" ca="1" si="89"/>
        <v>0.38248075386277774</v>
      </c>
      <c r="AU126" s="451">
        <f t="shared" ca="1" si="90"/>
        <v>2.9881308895529513</v>
      </c>
      <c r="AV126" s="445">
        <f t="shared" ca="1" si="67"/>
        <v>0.49483447530996871</v>
      </c>
      <c r="AW126" s="453">
        <f ca="1">ROUND(IF(AV126&gt;AW92,AW90,IF(AV126&lt;AW91,AW89,AV126/AW91*AW89)),3)</f>
        <v>0.29699999999999999</v>
      </c>
      <c r="AX126" s="453">
        <f ca="1">ROUND(IF(AV126&gt;AX92,AX90,IF(AV126&lt;AX91,AX89,AV126/AX91*AX89)),3)</f>
        <v>2.319</v>
      </c>
      <c r="AY126" s="449" t="str">
        <f t="shared" ca="1" si="68"/>
        <v>C</v>
      </c>
      <c r="BA126" s="450" t="str">
        <f t="shared" si="98"/>
        <v>NZ</v>
      </c>
      <c r="BB126" s="447">
        <f t="shared" ca="1" si="107"/>
        <v>0.62732076104347834</v>
      </c>
      <c r="BC126" s="447">
        <f t="shared" ca="1" si="107"/>
        <v>1.2546415220860869</v>
      </c>
      <c r="BD126" s="451">
        <f t="shared" ca="1" si="99"/>
        <v>0.41251092468620287</v>
      </c>
      <c r="BE126" s="451">
        <f t="shared" ca="1" si="100"/>
        <v>2.6613608044231882</v>
      </c>
      <c r="BF126" s="451">
        <f t="shared" ca="1" si="70"/>
        <v>0.38248075386277774</v>
      </c>
      <c r="BG126" s="451">
        <f t="shared" ca="1" si="71"/>
        <v>2.9881308895529513</v>
      </c>
      <c r="BH126" s="451">
        <f t="shared" ca="1" si="72"/>
        <v>0.38248075386277774</v>
      </c>
      <c r="BI126" s="451">
        <f t="shared" ca="1" si="73"/>
        <v>2.9881308895529513</v>
      </c>
      <c r="BJ126" s="445">
        <f t="shared" ca="1" si="74"/>
        <v>0.49483447530996871</v>
      </c>
      <c r="BK126" s="453">
        <f ca="1">ROUND(IF(BJ126&gt;BK92,BK90,IF(BJ126&lt;BK91,BK89,BJ126/BK91*BK89)),3)</f>
        <v>0.315</v>
      </c>
      <c r="BL126" s="453">
        <f ca="1">ROUND(IF(BJ126&gt;BL92,BL90,IF(BJ126&lt;BL91,BL89,BJ126/BL91*BL89)),3)</f>
        <v>2.4580000000000002</v>
      </c>
      <c r="BM126" s="449" t="str">
        <f t="shared" ca="1" si="75"/>
        <v>C</v>
      </c>
      <c r="BO126" s="450" t="str">
        <f t="shared" si="101"/>
        <v>NZ</v>
      </c>
      <c r="BP126" s="399">
        <f t="shared" si="91"/>
        <v>1.1000000000000001</v>
      </c>
      <c r="BQ126" s="453">
        <f t="shared" ca="1" si="76"/>
        <v>0.26400000000000001</v>
      </c>
      <c r="BR126" s="453">
        <f t="shared" ca="1" si="77"/>
        <v>2.0640000000000001</v>
      </c>
      <c r="BS126" s="453">
        <f t="shared" ca="1" si="78"/>
        <v>0.28000000000000003</v>
      </c>
      <c r="BT126" s="453">
        <f t="shared" ca="1" si="79"/>
        <v>2.1880000000000002</v>
      </c>
      <c r="BU126" s="453">
        <f t="shared" ca="1" si="80"/>
        <v>0.29699999999999999</v>
      </c>
      <c r="BV126" s="453">
        <f t="shared" ca="1" si="81"/>
        <v>2.319</v>
      </c>
      <c r="BW126" s="453">
        <f t="shared" ca="1" si="102"/>
        <v>0.315</v>
      </c>
      <c r="BX126" s="453">
        <f t="shared" ca="1" si="102"/>
        <v>2.4580000000000002</v>
      </c>
      <c r="CA126" s="450" t="str">
        <f t="shared" si="103"/>
        <v>NZ</v>
      </c>
      <c r="CB126" s="454"/>
      <c r="CC126" s="454"/>
      <c r="CD126" s="454"/>
      <c r="CE126" s="454"/>
    </row>
    <row r="127" spans="2:83" x14ac:dyDescent="0.2">
      <c r="B127" s="399">
        <v>27</v>
      </c>
      <c r="C127" s="399" t="s">
        <v>125</v>
      </c>
      <c r="D127" s="399" t="s">
        <v>126</v>
      </c>
      <c r="E127" s="399">
        <v>1.1000000000000001</v>
      </c>
      <c r="F127" s="399" t="s">
        <v>33</v>
      </c>
      <c r="H127" s="399">
        <v>0.249</v>
      </c>
      <c r="I127" s="399">
        <v>1.954</v>
      </c>
      <c r="J127" s="445">
        <f t="shared" ca="1" si="82"/>
        <v>0.32247039999999999</v>
      </c>
      <c r="K127" s="446"/>
      <c r="L127" s="447">
        <f t="shared" ca="1" si="104"/>
        <v>0.45049381198999999</v>
      </c>
      <c r="M127" s="447">
        <f t="shared" ca="1" si="104"/>
        <v>1.8770575499569999</v>
      </c>
      <c r="N127" s="455">
        <f t="shared" ca="1" si="83"/>
        <v>0.25482478253985452</v>
      </c>
      <c r="O127" s="455">
        <f t="shared" ca="1" si="84"/>
        <v>6.0520885853145456</v>
      </c>
      <c r="P127" s="451">
        <f t="shared" ca="1" si="55"/>
        <v>0.47207594639323985</v>
      </c>
      <c r="Q127" s="451">
        <f t="shared" ca="1" si="56"/>
        <v>3.6880933311971864</v>
      </c>
      <c r="R127" s="451">
        <f t="shared" ca="1" si="85"/>
        <v>0.4720759463932398</v>
      </c>
      <c r="S127" s="451">
        <f t="shared" ca="1" si="86"/>
        <v>3.688093331197186</v>
      </c>
      <c r="T127" s="445">
        <f t="shared" ca="1" si="57"/>
        <v>0.61074825564625401</v>
      </c>
      <c r="U127" s="453">
        <f ca="1">ROUND(IF(T127&gt;U92,U90,IF(T127&lt;U91,U89,T127/U91*U89)),3)</f>
        <v>0.26400000000000001</v>
      </c>
      <c r="V127" s="453">
        <f ca="1">ROUND(IF(T127&gt;V92,V90,IF(T127&lt;V91,V89,T127/V91*V89)),3)</f>
        <v>2.0640000000000001</v>
      </c>
      <c r="W127" s="449" t="str">
        <f t="shared" ca="1" si="58"/>
        <v>C</v>
      </c>
      <c r="Y127" s="450" t="str">
        <f t="shared" si="92"/>
        <v>PF</v>
      </c>
      <c r="Z127" s="447">
        <f t="shared" ca="1" si="105"/>
        <v>0.45049381198999999</v>
      </c>
      <c r="AA127" s="447">
        <f t="shared" ca="1" si="105"/>
        <v>1.8770575499569999</v>
      </c>
      <c r="AB127" s="451">
        <f t="shared" ca="1" si="93"/>
        <v>0.25482478253985452</v>
      </c>
      <c r="AC127" s="451">
        <f t="shared" ca="1" si="94"/>
        <v>6.0520885853145456</v>
      </c>
      <c r="AD127" s="451">
        <f t="shared" ca="1" si="60"/>
        <v>0.47207594639323985</v>
      </c>
      <c r="AE127" s="451">
        <f t="shared" ca="1" si="61"/>
        <v>3.6880933311971864</v>
      </c>
      <c r="AF127" s="451">
        <f t="shared" ca="1" si="87"/>
        <v>0.4720759463932398</v>
      </c>
      <c r="AG127" s="451">
        <f t="shared" ca="1" si="88"/>
        <v>3.688093331197186</v>
      </c>
      <c r="AH127" s="445">
        <f t="shared" ca="1" si="62"/>
        <v>0.61074825564625401</v>
      </c>
      <c r="AI127" s="453">
        <f ca="1">ROUND(IF(AH127&gt;AI92,AI90,IF(AH127&lt;AI91,AI89,AH127/AI91*AI89)),3)</f>
        <v>0.28000000000000003</v>
      </c>
      <c r="AJ127" s="453">
        <f ca="1">ROUND(IF(AH127&gt;AJ92,AJ90,IF(AH127&lt;AJ91,AJ89,AH127/AJ91*AJ89)),3)</f>
        <v>2.1880000000000002</v>
      </c>
      <c r="AK127" s="449" t="str">
        <f t="shared" ca="1" si="63"/>
        <v>C</v>
      </c>
      <c r="AM127" s="450" t="str">
        <f t="shared" si="95"/>
        <v>PF</v>
      </c>
      <c r="AN127" s="447">
        <f t="shared" ca="1" si="106"/>
        <v>0.45049381198999999</v>
      </c>
      <c r="AO127" s="447">
        <f t="shared" ca="1" si="106"/>
        <v>1.8770575499569999</v>
      </c>
      <c r="AP127" s="451">
        <f t="shared" ca="1" si="96"/>
        <v>0.25482478253985452</v>
      </c>
      <c r="AQ127" s="451">
        <f t="shared" ca="1" si="97"/>
        <v>6.0520885853145456</v>
      </c>
      <c r="AR127" s="451">
        <f t="shared" ca="1" si="65"/>
        <v>0.47207594639323985</v>
      </c>
      <c r="AS127" s="451">
        <f t="shared" ca="1" si="66"/>
        <v>3.6880933311971864</v>
      </c>
      <c r="AT127" s="451">
        <f t="shared" ca="1" si="89"/>
        <v>0.4720759463932398</v>
      </c>
      <c r="AU127" s="451">
        <f t="shared" ca="1" si="90"/>
        <v>3.688093331197186</v>
      </c>
      <c r="AV127" s="445">
        <f t="shared" ca="1" si="67"/>
        <v>0.61074825564625401</v>
      </c>
      <c r="AW127" s="453">
        <f ca="1">ROUND(IF(AV127&gt;AW92,AW90,IF(AV127&lt;AW91,AW89,AV127/AW91*AW89)),3)</f>
        <v>0.29699999999999999</v>
      </c>
      <c r="AX127" s="453">
        <f ca="1">ROUND(IF(AV127&gt;AX92,AX90,IF(AV127&lt;AX91,AX89,AV127/AX91*AX89)),3)</f>
        <v>2.319</v>
      </c>
      <c r="AY127" s="449" t="str">
        <f t="shared" ca="1" si="68"/>
        <v>C</v>
      </c>
      <c r="BA127" s="450" t="str">
        <f t="shared" si="98"/>
        <v>PF</v>
      </c>
      <c r="BB127" s="447">
        <f t="shared" ca="1" si="107"/>
        <v>0.45049381198999999</v>
      </c>
      <c r="BC127" s="447">
        <f t="shared" ca="1" si="107"/>
        <v>1.8770575499569999</v>
      </c>
      <c r="BD127" s="451">
        <f t="shared" ca="1" si="99"/>
        <v>0.25482478253985452</v>
      </c>
      <c r="BE127" s="451">
        <f t="shared" ca="1" si="100"/>
        <v>6.0520885853145456</v>
      </c>
      <c r="BF127" s="451">
        <f t="shared" ca="1" si="70"/>
        <v>0.47207594639323985</v>
      </c>
      <c r="BG127" s="451">
        <f t="shared" ca="1" si="71"/>
        <v>3.6880933311971864</v>
      </c>
      <c r="BH127" s="451">
        <f t="shared" ca="1" si="72"/>
        <v>0.4720759463932398</v>
      </c>
      <c r="BI127" s="451">
        <f t="shared" ca="1" si="73"/>
        <v>3.688093331197186</v>
      </c>
      <c r="BJ127" s="445">
        <f t="shared" ca="1" si="74"/>
        <v>0.61074825564625401</v>
      </c>
      <c r="BK127" s="453">
        <f ca="1">ROUND(IF(BJ127&gt;BK92,BK90,IF(BJ127&lt;BK91,BK89,BJ127/BK91*BK89)),3)</f>
        <v>0.315</v>
      </c>
      <c r="BL127" s="453">
        <f ca="1">ROUND(IF(BJ127&gt;BL92,BL90,IF(BJ127&lt;BL91,BL89,BJ127/BL91*BL89)),3)</f>
        <v>2.4580000000000002</v>
      </c>
      <c r="BM127" s="449" t="str">
        <f t="shared" ca="1" si="75"/>
        <v>C</v>
      </c>
      <c r="BO127" s="450" t="str">
        <f t="shared" si="101"/>
        <v>PF</v>
      </c>
      <c r="BP127" s="399">
        <f t="shared" si="91"/>
        <v>1.1000000000000001</v>
      </c>
      <c r="BQ127" s="453">
        <f t="shared" ca="1" si="76"/>
        <v>0.26400000000000001</v>
      </c>
      <c r="BR127" s="453">
        <f t="shared" ca="1" si="77"/>
        <v>2.0640000000000001</v>
      </c>
      <c r="BS127" s="453">
        <f t="shared" ca="1" si="78"/>
        <v>0.28000000000000003</v>
      </c>
      <c r="BT127" s="453">
        <f t="shared" ca="1" si="79"/>
        <v>2.1880000000000002</v>
      </c>
      <c r="BU127" s="453">
        <f t="shared" ca="1" si="80"/>
        <v>0.29699999999999999</v>
      </c>
      <c r="BV127" s="453">
        <f t="shared" ca="1" si="81"/>
        <v>2.319</v>
      </c>
      <c r="BW127" s="453">
        <f t="shared" ca="1" si="102"/>
        <v>0.315</v>
      </c>
      <c r="BX127" s="453">
        <f t="shared" ca="1" si="102"/>
        <v>2.4580000000000002</v>
      </c>
      <c r="CA127" s="450" t="str">
        <f t="shared" si="103"/>
        <v>PF</v>
      </c>
      <c r="CB127" s="454"/>
      <c r="CC127" s="454"/>
      <c r="CD127" s="454"/>
      <c r="CE127" s="454"/>
    </row>
    <row r="128" spans="2:83" x14ac:dyDescent="0.2">
      <c r="B128" s="399">
        <v>28</v>
      </c>
      <c r="C128" s="399" t="s">
        <v>127</v>
      </c>
      <c r="D128" s="399" t="s">
        <v>128</v>
      </c>
      <c r="E128" s="399">
        <v>1.1000000000000001</v>
      </c>
      <c r="F128" s="399" t="s">
        <v>33</v>
      </c>
      <c r="H128" s="399">
        <v>0.249</v>
      </c>
      <c r="I128" s="399">
        <v>1.954</v>
      </c>
      <c r="J128" s="445">
        <f t="shared" ca="1" si="82"/>
        <v>0.32247039999999999</v>
      </c>
      <c r="K128" s="446"/>
      <c r="L128" s="447">
        <f t="shared" ca="1" si="104"/>
        <v>0.41122526716399999</v>
      </c>
      <c r="M128" s="447">
        <f t="shared" ca="1" si="104"/>
        <v>1.6860235953710001</v>
      </c>
      <c r="N128" s="455">
        <f t="shared" ca="1" si="83"/>
        <v>0.23377533369692724</v>
      </c>
      <c r="O128" s="455">
        <f t="shared" ca="1" si="84"/>
        <v>5.4082353317872736</v>
      </c>
      <c r="P128" s="451">
        <f t="shared" ca="1" si="55"/>
        <v>0.42538152145560137</v>
      </c>
      <c r="Q128" s="451">
        <f t="shared" ca="1" si="56"/>
        <v>3.3232931363718858</v>
      </c>
      <c r="R128" s="451">
        <f t="shared" ca="1" si="85"/>
        <v>0.42538152145560137</v>
      </c>
      <c r="S128" s="451">
        <f t="shared" ca="1" si="86"/>
        <v>3.3232931363718858</v>
      </c>
      <c r="T128" s="445">
        <f t="shared" ca="1" si="57"/>
        <v>0.5503373433831843</v>
      </c>
      <c r="U128" s="453">
        <f ca="1">ROUND(IF(T128&gt;U92,U90,IF(T128&lt;U91,U89,T128/U91*U89)),3)</f>
        <v>0.26400000000000001</v>
      </c>
      <c r="V128" s="453">
        <f ca="1">ROUND(IF(T128&gt;V92,V90,IF(T128&lt;V91,V89,T128/V91*V89)),3)</f>
        <v>2.0640000000000001</v>
      </c>
      <c r="W128" s="449" t="str">
        <f t="shared" ca="1" si="58"/>
        <v>C</v>
      </c>
      <c r="Y128" s="450" t="str">
        <f t="shared" si="92"/>
        <v>PT</v>
      </c>
      <c r="Z128" s="447">
        <f t="shared" ca="1" si="105"/>
        <v>0.41122526716399999</v>
      </c>
      <c r="AA128" s="447">
        <f t="shared" ca="1" si="105"/>
        <v>1.6860235953710001</v>
      </c>
      <c r="AB128" s="451">
        <f t="shared" ca="1" si="93"/>
        <v>0.23377533369692724</v>
      </c>
      <c r="AC128" s="451">
        <f t="shared" ca="1" si="94"/>
        <v>5.4082353317872736</v>
      </c>
      <c r="AD128" s="451">
        <f t="shared" ca="1" si="60"/>
        <v>0.42538152145560137</v>
      </c>
      <c r="AE128" s="451">
        <f t="shared" ca="1" si="61"/>
        <v>3.3232931363718858</v>
      </c>
      <c r="AF128" s="451">
        <f t="shared" ca="1" si="87"/>
        <v>0.42538152145560137</v>
      </c>
      <c r="AG128" s="451">
        <f t="shared" ca="1" si="88"/>
        <v>3.3232931363718858</v>
      </c>
      <c r="AH128" s="445">
        <f t="shared" ca="1" si="62"/>
        <v>0.5503373433831843</v>
      </c>
      <c r="AI128" s="453">
        <f ca="1">ROUND(IF(AH128&gt;AI92,AI90,IF(AH128&lt;AI91,AI89,AH128/AI91*AI89)),3)</f>
        <v>0.28000000000000003</v>
      </c>
      <c r="AJ128" s="453">
        <f ca="1">ROUND(IF(AH128&gt;AJ92,AJ90,IF(AH128&lt;AJ91,AJ89,AH128/AJ91*AJ89)),3)</f>
        <v>2.1880000000000002</v>
      </c>
      <c r="AK128" s="449" t="str">
        <f t="shared" ca="1" si="63"/>
        <v>C</v>
      </c>
      <c r="AM128" s="450" t="str">
        <f t="shared" si="95"/>
        <v>PT</v>
      </c>
      <c r="AN128" s="447">
        <f t="shared" ca="1" si="106"/>
        <v>0.41122526716399999</v>
      </c>
      <c r="AO128" s="447">
        <f t="shared" ca="1" si="106"/>
        <v>1.6860235953710001</v>
      </c>
      <c r="AP128" s="451">
        <f t="shared" ca="1" si="96"/>
        <v>0.23377533369692724</v>
      </c>
      <c r="AQ128" s="451">
        <f t="shared" ca="1" si="97"/>
        <v>5.4082353317872736</v>
      </c>
      <c r="AR128" s="451">
        <f t="shared" ca="1" si="65"/>
        <v>0.42538152145560137</v>
      </c>
      <c r="AS128" s="451">
        <f t="shared" ca="1" si="66"/>
        <v>3.3232931363718858</v>
      </c>
      <c r="AT128" s="451">
        <f t="shared" ca="1" si="89"/>
        <v>0.42538152145560137</v>
      </c>
      <c r="AU128" s="451">
        <f t="shared" ca="1" si="90"/>
        <v>3.3232931363718858</v>
      </c>
      <c r="AV128" s="445">
        <f t="shared" ca="1" si="67"/>
        <v>0.5503373433831843</v>
      </c>
      <c r="AW128" s="453">
        <f ca="1">ROUND(IF(AV128&gt;AW92,AW90,IF(AV128&lt;AW91,AW89,AV128/AW91*AW89)),3)</f>
        <v>0.29699999999999999</v>
      </c>
      <c r="AX128" s="453">
        <f ca="1">ROUND(IF(AV128&gt;AX92,AX90,IF(AV128&lt;AX91,AX89,AV128/AX91*AX89)),3)</f>
        <v>2.319</v>
      </c>
      <c r="AY128" s="449" t="str">
        <f t="shared" ca="1" si="68"/>
        <v>C</v>
      </c>
      <c r="BA128" s="450" t="str">
        <f t="shared" si="98"/>
        <v>PT</v>
      </c>
      <c r="BB128" s="447">
        <f t="shared" ca="1" si="107"/>
        <v>0.41122526716399999</v>
      </c>
      <c r="BC128" s="447">
        <f t="shared" ca="1" si="107"/>
        <v>1.6860235953710001</v>
      </c>
      <c r="BD128" s="451">
        <f t="shared" ca="1" si="99"/>
        <v>0.23377533369692724</v>
      </c>
      <c r="BE128" s="451">
        <f t="shared" ca="1" si="100"/>
        <v>5.4082353317872736</v>
      </c>
      <c r="BF128" s="451">
        <f t="shared" ca="1" si="70"/>
        <v>0.42538152145560137</v>
      </c>
      <c r="BG128" s="451">
        <f t="shared" ca="1" si="71"/>
        <v>3.3232931363718858</v>
      </c>
      <c r="BH128" s="451">
        <f t="shared" ca="1" si="72"/>
        <v>0.42538152145560137</v>
      </c>
      <c r="BI128" s="451">
        <f t="shared" ca="1" si="73"/>
        <v>3.3232931363718858</v>
      </c>
      <c r="BJ128" s="445">
        <f t="shared" ca="1" si="74"/>
        <v>0.5503373433831843</v>
      </c>
      <c r="BK128" s="453">
        <f ca="1">ROUND(IF(BJ128&gt;BK92,BK90,IF(BJ128&lt;BK91,BK89,BJ128/BK91*BK89)),3)</f>
        <v>0.315</v>
      </c>
      <c r="BL128" s="453">
        <f ca="1">ROUND(IF(BJ128&gt;BL92,BL90,IF(BJ128&lt;BL91,BL89,BJ128/BL91*BL89)),3)</f>
        <v>2.4580000000000002</v>
      </c>
      <c r="BM128" s="449" t="str">
        <f t="shared" ca="1" si="75"/>
        <v>C</v>
      </c>
      <c r="BO128" s="450" t="str">
        <f t="shared" si="101"/>
        <v>PT</v>
      </c>
      <c r="BP128" s="399">
        <f t="shared" si="91"/>
        <v>1.1000000000000001</v>
      </c>
      <c r="BQ128" s="453">
        <f t="shared" ca="1" si="76"/>
        <v>0.26400000000000001</v>
      </c>
      <c r="BR128" s="453">
        <f t="shared" ca="1" si="77"/>
        <v>2.0640000000000001</v>
      </c>
      <c r="BS128" s="453">
        <f t="shared" ca="1" si="78"/>
        <v>0.28000000000000003</v>
      </c>
      <c r="BT128" s="453">
        <f t="shared" ca="1" si="79"/>
        <v>2.1880000000000002</v>
      </c>
      <c r="BU128" s="453">
        <f t="shared" ca="1" si="80"/>
        <v>0.29699999999999999</v>
      </c>
      <c r="BV128" s="453">
        <f t="shared" ca="1" si="81"/>
        <v>2.319</v>
      </c>
      <c r="BW128" s="453">
        <f t="shared" ca="1" si="102"/>
        <v>0.315</v>
      </c>
      <c r="BX128" s="453">
        <f t="shared" ca="1" si="102"/>
        <v>2.4580000000000002</v>
      </c>
      <c r="CA128" s="450" t="str">
        <f t="shared" si="103"/>
        <v>PT</v>
      </c>
      <c r="CB128" s="454"/>
      <c r="CC128" s="454"/>
      <c r="CD128" s="454"/>
      <c r="CE128" s="454"/>
    </row>
    <row r="129" spans="2:83" x14ac:dyDescent="0.2">
      <c r="B129" s="399">
        <v>29</v>
      </c>
      <c r="C129" s="399" t="s">
        <v>129</v>
      </c>
      <c r="D129" s="399" t="s">
        <v>130</v>
      </c>
      <c r="E129" s="399">
        <v>1.1000000000000001</v>
      </c>
      <c r="F129" s="399" t="s">
        <v>33</v>
      </c>
      <c r="H129" s="399">
        <v>0.249</v>
      </c>
      <c r="I129" s="399">
        <v>1.954</v>
      </c>
      <c r="J129" s="445">
        <f t="shared" ca="1" si="82"/>
        <v>0.32247039999999999</v>
      </c>
      <c r="K129" s="446"/>
      <c r="L129" s="447">
        <f t="shared" ca="1" si="104"/>
        <v>0.49329634171279996</v>
      </c>
      <c r="M129" s="447">
        <f t="shared" ca="1" si="104"/>
        <v>1.9731853668519999</v>
      </c>
      <c r="N129" s="455">
        <f t="shared" ca="1" si="83"/>
        <v>0.28252426843547873</v>
      </c>
      <c r="O129" s="455">
        <f t="shared" ca="1" si="84"/>
        <v>6.2783170763481211</v>
      </c>
      <c r="P129" s="451">
        <f t="shared" ca="1" si="55"/>
        <v>0.5003010722703024</v>
      </c>
      <c r="Q129" s="451">
        <f t="shared" ca="1" si="56"/>
        <v>3.9086021271117373</v>
      </c>
      <c r="R129" s="451">
        <f t="shared" ca="1" si="85"/>
        <v>0.5003010722703024</v>
      </c>
      <c r="S129" s="451">
        <f t="shared" ca="1" si="86"/>
        <v>3.9086021271117373</v>
      </c>
      <c r="T129" s="445">
        <f t="shared" ca="1" si="57"/>
        <v>0.64726451224970372</v>
      </c>
      <c r="U129" s="453">
        <f ca="1">ROUND(IF(T129&gt;U92,U90,IF(T129&lt;U91,U89,T129/U91*U89)),3)</f>
        <v>0.26400000000000001</v>
      </c>
      <c r="V129" s="453">
        <f ca="1">ROUND(IF(T129&gt;V92,V90,IF(T129&lt;V91,V89,T129/V91*V89)),3)</f>
        <v>2.0640000000000001</v>
      </c>
      <c r="W129" s="449" t="str">
        <f t="shared" ca="1" si="58"/>
        <v>C</v>
      </c>
      <c r="Y129" s="450" t="str">
        <f t="shared" si="92"/>
        <v>SE</v>
      </c>
      <c r="Z129" s="447">
        <f t="shared" ca="1" si="105"/>
        <v>0.49329634171279996</v>
      </c>
      <c r="AA129" s="447">
        <f t="shared" ca="1" si="105"/>
        <v>1.9731853668519999</v>
      </c>
      <c r="AB129" s="451">
        <f t="shared" ca="1" si="93"/>
        <v>0.28252426843547873</v>
      </c>
      <c r="AC129" s="451">
        <f t="shared" ca="1" si="94"/>
        <v>6.2783170763481211</v>
      </c>
      <c r="AD129" s="451">
        <f t="shared" ca="1" si="60"/>
        <v>0.5003010722703024</v>
      </c>
      <c r="AE129" s="451">
        <f t="shared" ca="1" si="61"/>
        <v>3.9086021271117373</v>
      </c>
      <c r="AF129" s="451">
        <f t="shared" ca="1" si="87"/>
        <v>0.5003010722703024</v>
      </c>
      <c r="AG129" s="451">
        <f t="shared" ca="1" si="88"/>
        <v>3.9086021271117373</v>
      </c>
      <c r="AH129" s="445">
        <f t="shared" ca="1" si="62"/>
        <v>0.64726451224970372</v>
      </c>
      <c r="AI129" s="453">
        <f ca="1">ROUND(IF(AH129&gt;AI92,AI90,IF(AH129&lt;AI91,AI89,AH129/AI91*AI89)),3)</f>
        <v>0.28000000000000003</v>
      </c>
      <c r="AJ129" s="453">
        <f ca="1">ROUND(IF(AH129&gt;AJ92,AJ90,IF(AH129&lt;AJ91,AJ89,AH129/AJ91*AJ89)),3)</f>
        <v>2.1880000000000002</v>
      </c>
      <c r="AK129" s="449" t="str">
        <f t="shared" ca="1" si="63"/>
        <v>C</v>
      </c>
      <c r="AM129" s="450" t="str">
        <f t="shared" si="95"/>
        <v>SE</v>
      </c>
      <c r="AN129" s="447">
        <f t="shared" ca="1" si="106"/>
        <v>0.49329634171279996</v>
      </c>
      <c r="AO129" s="447">
        <f t="shared" ca="1" si="106"/>
        <v>1.9731853668519999</v>
      </c>
      <c r="AP129" s="451">
        <f t="shared" ca="1" si="96"/>
        <v>0.28252426843547873</v>
      </c>
      <c r="AQ129" s="451">
        <f t="shared" ca="1" si="97"/>
        <v>6.2783170763481211</v>
      </c>
      <c r="AR129" s="451">
        <f t="shared" ca="1" si="65"/>
        <v>0.5003010722703024</v>
      </c>
      <c r="AS129" s="451">
        <f t="shared" ca="1" si="66"/>
        <v>3.9086021271117373</v>
      </c>
      <c r="AT129" s="451">
        <f t="shared" ca="1" si="89"/>
        <v>0.5003010722703024</v>
      </c>
      <c r="AU129" s="451">
        <f t="shared" ca="1" si="90"/>
        <v>3.9086021271117373</v>
      </c>
      <c r="AV129" s="445">
        <f t="shared" ca="1" si="67"/>
        <v>0.64726451224970372</v>
      </c>
      <c r="AW129" s="453">
        <f ca="1">ROUND(IF(AV129&gt;AW92,AW90,IF(AV129&lt;AW91,AW89,AV129/AW91*AW89)),3)</f>
        <v>0.29699999999999999</v>
      </c>
      <c r="AX129" s="453">
        <f ca="1">ROUND(IF(AV129&gt;AX92,AX90,IF(AV129&lt;AX91,AX89,AV129/AX91*AX89)),3)</f>
        <v>2.319</v>
      </c>
      <c r="AY129" s="449" t="str">
        <f t="shared" ca="1" si="68"/>
        <v>C</v>
      </c>
      <c r="BA129" s="450" t="str">
        <f t="shared" si="98"/>
        <v>SE</v>
      </c>
      <c r="BB129" s="447">
        <f t="shared" ca="1" si="107"/>
        <v>0.49329634171279996</v>
      </c>
      <c r="BC129" s="447">
        <f t="shared" ca="1" si="107"/>
        <v>1.9731853668519999</v>
      </c>
      <c r="BD129" s="451">
        <f t="shared" ca="1" si="99"/>
        <v>0.28252426843547873</v>
      </c>
      <c r="BE129" s="451">
        <f t="shared" ca="1" si="100"/>
        <v>6.2783170763481211</v>
      </c>
      <c r="BF129" s="451">
        <f t="shared" ca="1" si="70"/>
        <v>0.5003010722703024</v>
      </c>
      <c r="BG129" s="451">
        <f t="shared" ca="1" si="71"/>
        <v>3.9086021271117373</v>
      </c>
      <c r="BH129" s="451">
        <f t="shared" ca="1" si="72"/>
        <v>0.5003010722703024</v>
      </c>
      <c r="BI129" s="451">
        <f t="shared" ca="1" si="73"/>
        <v>3.9086021271117373</v>
      </c>
      <c r="BJ129" s="445">
        <f t="shared" ca="1" si="74"/>
        <v>0.64726451224970372</v>
      </c>
      <c r="BK129" s="453">
        <f ca="1">ROUND(IF(BJ129&gt;BK92,BK90,IF(BJ129&lt;BK91,BK89,BJ129/BK91*BK89)),3)</f>
        <v>0.315</v>
      </c>
      <c r="BL129" s="453">
        <f ca="1">ROUND(IF(BJ129&gt;BL92,BL90,IF(BJ129&lt;BL91,BL89,BJ129/BL91*BL89)),3)</f>
        <v>2.4580000000000002</v>
      </c>
      <c r="BM129" s="449" t="str">
        <f t="shared" ca="1" si="75"/>
        <v>C</v>
      </c>
      <c r="BO129" s="450" t="str">
        <f t="shared" si="101"/>
        <v>SE</v>
      </c>
      <c r="BP129" s="399">
        <f t="shared" si="91"/>
        <v>1.1000000000000001</v>
      </c>
      <c r="BQ129" s="453">
        <f t="shared" ca="1" si="76"/>
        <v>0.26400000000000001</v>
      </c>
      <c r="BR129" s="453">
        <f t="shared" ca="1" si="77"/>
        <v>2.0640000000000001</v>
      </c>
      <c r="BS129" s="453">
        <f t="shared" ca="1" si="78"/>
        <v>0.28000000000000003</v>
      </c>
      <c r="BT129" s="453">
        <f t="shared" ca="1" si="79"/>
        <v>2.1880000000000002</v>
      </c>
      <c r="BU129" s="453">
        <f t="shared" ca="1" si="80"/>
        <v>0.29699999999999999</v>
      </c>
      <c r="BV129" s="453">
        <f t="shared" ca="1" si="81"/>
        <v>2.319</v>
      </c>
      <c r="BW129" s="453">
        <f t="shared" ca="1" si="102"/>
        <v>0.315</v>
      </c>
      <c r="BX129" s="453">
        <f t="shared" ca="1" si="102"/>
        <v>2.4580000000000002</v>
      </c>
      <c r="CA129" s="450" t="str">
        <f t="shared" si="103"/>
        <v>SE</v>
      </c>
      <c r="CB129" s="454"/>
      <c r="CC129" s="454"/>
      <c r="CD129" s="454"/>
      <c r="CE129" s="454"/>
    </row>
    <row r="130" spans="2:83" x14ac:dyDescent="0.2">
      <c r="B130" s="399">
        <v>30</v>
      </c>
      <c r="C130" s="399" t="s">
        <v>408</v>
      </c>
      <c r="D130" s="399" t="s">
        <v>466</v>
      </c>
      <c r="E130" s="399">
        <v>1.1000000000000001</v>
      </c>
      <c r="F130" s="399" t="s">
        <v>33</v>
      </c>
      <c r="H130" s="399">
        <v>0.249</v>
      </c>
      <c r="I130" s="399">
        <v>1.954</v>
      </c>
      <c r="J130" s="445">
        <f t="shared" ca="1" si="82"/>
        <v>0.32247039999999999</v>
      </c>
      <c r="K130" s="446"/>
      <c r="L130" s="447">
        <f t="shared" ca="1" si="104"/>
        <v>0.57571537402899997</v>
      </c>
      <c r="M130" s="447">
        <f t="shared" ca="1" si="104"/>
        <v>2.1383713892510001</v>
      </c>
      <c r="N130" s="455">
        <f t="shared" ca="1" si="83"/>
        <v>0.33670626420482119</v>
      </c>
      <c r="O130" s="455">
        <f t="shared" ca="1" si="84"/>
        <v>6.6294497615478791</v>
      </c>
      <c r="P130" s="451">
        <f t="shared" ca="1" si="55"/>
        <v>0.55062276149730394</v>
      </c>
      <c r="Q130" s="451">
        <f t="shared" ca="1" si="56"/>
        <v>4.301740324197687</v>
      </c>
      <c r="R130" s="451">
        <f t="shared" ca="1" si="85"/>
        <v>0.55062276149730394</v>
      </c>
      <c r="S130" s="451">
        <f t="shared" ca="1" si="86"/>
        <v>4.301740324197687</v>
      </c>
      <c r="T130" s="445">
        <f t="shared" ca="1" si="57"/>
        <v>0.71236819768713699</v>
      </c>
      <c r="U130" s="453">
        <f ca="1">ROUND(IF(T130&gt;U92,U90,IF(T130&lt;U91,U89,T130/U91*U89)),3)</f>
        <v>0.26400000000000001</v>
      </c>
      <c r="V130" s="453">
        <f ca="1">ROUND(IF(T130&gt;V92,V90,IF(T130&lt;V91,V89,T130/V91*V89)),3)</f>
        <v>2.0640000000000001</v>
      </c>
      <c r="W130" s="449" t="str">
        <f t="shared" ca="1" si="58"/>
        <v>C</v>
      </c>
      <c r="Y130" s="450" t="str">
        <f t="shared" si="92"/>
        <v>SM</v>
      </c>
      <c r="Z130" s="447">
        <f t="shared" ca="1" si="105"/>
        <v>0.57571537402899997</v>
      </c>
      <c r="AA130" s="447">
        <f t="shared" ca="1" si="105"/>
        <v>2.1383713892510001</v>
      </c>
      <c r="AB130" s="451">
        <f t="shared" ca="1" si="93"/>
        <v>0.33670626420482119</v>
      </c>
      <c r="AC130" s="451">
        <f t="shared" ca="1" si="94"/>
        <v>6.6294497615478791</v>
      </c>
      <c r="AD130" s="451">
        <f t="shared" ca="1" si="60"/>
        <v>0.55062276149730394</v>
      </c>
      <c r="AE130" s="451">
        <f t="shared" ca="1" si="61"/>
        <v>4.301740324197687</v>
      </c>
      <c r="AF130" s="451">
        <f t="shared" ca="1" si="87"/>
        <v>0.55062276149730394</v>
      </c>
      <c r="AG130" s="451">
        <f t="shared" ca="1" si="88"/>
        <v>4.301740324197687</v>
      </c>
      <c r="AH130" s="445">
        <f t="shared" ca="1" si="62"/>
        <v>0.71236819768713699</v>
      </c>
      <c r="AI130" s="453">
        <f ca="1">ROUND(IF(AH130&gt;AI92,AI90,IF(AH130&lt;AI91,AI89,AH130/AI91*AI89)),3)</f>
        <v>0.28000000000000003</v>
      </c>
      <c r="AJ130" s="453">
        <f ca="1">ROUND(IF(AH130&gt;AJ92,AJ90,IF(AH130&lt;AJ91,AJ89,AH130/AJ91*AJ89)),3)</f>
        <v>2.1880000000000002</v>
      </c>
      <c r="AK130" s="449" t="str">
        <f t="shared" ca="1" si="63"/>
        <v>C</v>
      </c>
      <c r="AM130" s="450" t="str">
        <f t="shared" si="95"/>
        <v>SM</v>
      </c>
      <c r="AN130" s="447">
        <f t="shared" ca="1" si="106"/>
        <v>0.57571537402899997</v>
      </c>
      <c r="AO130" s="447">
        <f t="shared" ca="1" si="106"/>
        <v>2.1383713892510001</v>
      </c>
      <c r="AP130" s="451">
        <f t="shared" ca="1" si="96"/>
        <v>0.33670626420482119</v>
      </c>
      <c r="AQ130" s="451">
        <f t="shared" ca="1" si="97"/>
        <v>6.6294497615478791</v>
      </c>
      <c r="AR130" s="451">
        <f t="shared" ca="1" si="65"/>
        <v>0.55062276149730394</v>
      </c>
      <c r="AS130" s="451">
        <f t="shared" ca="1" si="66"/>
        <v>4.301740324197687</v>
      </c>
      <c r="AT130" s="451">
        <f t="shared" ca="1" si="89"/>
        <v>0.55062276149730394</v>
      </c>
      <c r="AU130" s="451">
        <f t="shared" ca="1" si="90"/>
        <v>4.301740324197687</v>
      </c>
      <c r="AV130" s="445">
        <f t="shared" ca="1" si="67"/>
        <v>0.71236819768713699</v>
      </c>
      <c r="AW130" s="453">
        <f ca="1">ROUND(IF(AV130&gt;AW92,AW90,IF(AV130&lt;AW91,AW89,AV130/AW91*AW89)),3)</f>
        <v>0.29699999999999999</v>
      </c>
      <c r="AX130" s="453">
        <f ca="1">ROUND(IF(AV130&gt;AX92,AX90,IF(AV130&lt;AX91,AX89,AV130/AX91*AX89)),3)</f>
        <v>2.319</v>
      </c>
      <c r="AY130" s="449" t="str">
        <f t="shared" ca="1" si="68"/>
        <v>C</v>
      </c>
      <c r="BA130" s="450" t="str">
        <f t="shared" si="98"/>
        <v>SM</v>
      </c>
      <c r="BB130" s="447">
        <f t="shared" ca="1" si="107"/>
        <v>0.57571537402899997</v>
      </c>
      <c r="BC130" s="447">
        <f t="shared" ca="1" si="107"/>
        <v>2.1383713892510001</v>
      </c>
      <c r="BD130" s="451">
        <f t="shared" ca="1" si="99"/>
        <v>0.33670626420482119</v>
      </c>
      <c r="BE130" s="451">
        <f t="shared" ca="1" si="100"/>
        <v>6.6294497615478791</v>
      </c>
      <c r="BF130" s="451">
        <f t="shared" ca="1" si="70"/>
        <v>0.55062276149730394</v>
      </c>
      <c r="BG130" s="451">
        <f t="shared" ca="1" si="71"/>
        <v>4.301740324197687</v>
      </c>
      <c r="BH130" s="451">
        <f t="shared" ca="1" si="72"/>
        <v>0.55062276149730394</v>
      </c>
      <c r="BI130" s="451">
        <f t="shared" ca="1" si="73"/>
        <v>4.301740324197687</v>
      </c>
      <c r="BJ130" s="445">
        <f t="shared" ca="1" si="74"/>
        <v>0.71236819768713699</v>
      </c>
      <c r="BK130" s="453">
        <f ca="1">ROUND(IF(BJ130&gt;BK92,BK90,IF(BJ130&lt;BK91,BK89,BJ130/BK91*BK89)),3)</f>
        <v>0.315</v>
      </c>
      <c r="BL130" s="453">
        <f ca="1">ROUND(IF(BJ130&gt;BL92,BL90,IF(BJ130&lt;BL91,BL89,BJ130/BL91*BL89)),3)</f>
        <v>2.4580000000000002</v>
      </c>
      <c r="BM130" s="449" t="str">
        <f t="shared" ca="1" si="75"/>
        <v>C</v>
      </c>
      <c r="BO130" s="450" t="str">
        <f t="shared" si="101"/>
        <v>SM</v>
      </c>
      <c r="BP130" s="399">
        <f t="shared" si="91"/>
        <v>1.1000000000000001</v>
      </c>
      <c r="BQ130" s="453">
        <f t="shared" ca="1" si="76"/>
        <v>0.26400000000000001</v>
      </c>
      <c r="BR130" s="453">
        <f t="shared" ca="1" si="77"/>
        <v>2.0640000000000001</v>
      </c>
      <c r="BS130" s="453">
        <f t="shared" ca="1" si="78"/>
        <v>0.28000000000000003</v>
      </c>
      <c r="BT130" s="453">
        <f t="shared" ca="1" si="79"/>
        <v>2.1880000000000002</v>
      </c>
      <c r="BU130" s="453">
        <f t="shared" ca="1" si="80"/>
        <v>0.29699999999999999</v>
      </c>
      <c r="BV130" s="453">
        <f t="shared" ca="1" si="81"/>
        <v>2.319</v>
      </c>
      <c r="BW130" s="453">
        <f t="shared" ca="1" si="102"/>
        <v>0.315</v>
      </c>
      <c r="BX130" s="453">
        <f t="shared" ca="1" si="102"/>
        <v>2.4580000000000002</v>
      </c>
      <c r="CA130" s="450" t="str">
        <f t="shared" si="103"/>
        <v>SM</v>
      </c>
      <c r="CB130" s="454"/>
      <c r="CC130" s="454"/>
      <c r="CD130" s="454"/>
      <c r="CE130" s="454"/>
    </row>
    <row r="131" spans="2:83" s="456" customFormat="1" x14ac:dyDescent="0.2">
      <c r="B131" s="456">
        <v>31</v>
      </c>
      <c r="C131" s="456" t="s">
        <v>131</v>
      </c>
      <c r="D131" s="456" t="s">
        <v>132</v>
      </c>
      <c r="E131" s="456">
        <v>1.1000000000000001</v>
      </c>
      <c r="F131" s="456" t="s">
        <v>33</v>
      </c>
      <c r="H131" s="399">
        <v>0.249</v>
      </c>
      <c r="I131" s="399">
        <v>1.954</v>
      </c>
      <c r="J131" s="445">
        <f t="shared" ca="1" si="82"/>
        <v>0.32247039999999999</v>
      </c>
      <c r="K131" s="457"/>
      <c r="L131" s="447">
        <f t="shared" ca="1" si="104"/>
        <v>0.35089813212400001</v>
      </c>
      <c r="M131" s="447">
        <f t="shared" ca="1" si="104"/>
        <v>1.489526764934</v>
      </c>
      <c r="N131" s="455">
        <f t="shared" ca="1" si="83"/>
        <v>0.19732323533728485</v>
      </c>
      <c r="O131" s="455">
        <f t="shared" ca="1" si="84"/>
        <v>4.8305457149515156</v>
      </c>
      <c r="P131" s="451">
        <f t="shared" ca="1" si="55"/>
        <v>0.37326079798676726</v>
      </c>
      <c r="Q131" s="451">
        <f t="shared" ca="1" si="56"/>
        <v>2.9160999842716193</v>
      </c>
      <c r="R131" s="451">
        <f t="shared" ca="1" si="85"/>
        <v>0.37326079798676726</v>
      </c>
      <c r="S131" s="451">
        <f t="shared" ca="1" si="86"/>
        <v>2.9160999842716193</v>
      </c>
      <c r="T131" s="445">
        <f t="shared" ca="1" si="57"/>
        <v>0.48290615739538012</v>
      </c>
      <c r="U131" s="453">
        <f ca="1">ROUND(IF(T131&gt;U92,U90,IF(T131&lt;U91,U89,T131/U91*U89)),3)</f>
        <v>0.26400000000000001</v>
      </c>
      <c r="V131" s="453">
        <f ca="1">ROUND(IF(T131&gt;V92,V90,IF(T131&lt;V91,V89,T131/V91*V89)),3)</f>
        <v>2.0640000000000001</v>
      </c>
      <c r="W131" s="449" t="str">
        <f t="shared" ca="1" si="58"/>
        <v>C</v>
      </c>
      <c r="X131" s="399"/>
      <c r="Y131" s="458" t="str">
        <f t="shared" si="92"/>
        <v>US</v>
      </c>
      <c r="Z131" s="447">
        <f t="shared" ca="1" si="105"/>
        <v>0.35089813212400001</v>
      </c>
      <c r="AA131" s="447">
        <f t="shared" ca="1" si="105"/>
        <v>1.489526764934</v>
      </c>
      <c r="AB131" s="451">
        <f t="shared" ca="1" si="93"/>
        <v>0.19732323533728485</v>
      </c>
      <c r="AC131" s="451">
        <f t="shared" ca="1" si="94"/>
        <v>4.8305457149515156</v>
      </c>
      <c r="AD131" s="451">
        <f t="shared" ca="1" si="60"/>
        <v>0.37326079798676726</v>
      </c>
      <c r="AE131" s="451">
        <f t="shared" ca="1" si="61"/>
        <v>2.9160999842716193</v>
      </c>
      <c r="AF131" s="451">
        <f t="shared" ca="1" si="87"/>
        <v>0.37326079798676726</v>
      </c>
      <c r="AG131" s="451">
        <f t="shared" ca="1" si="88"/>
        <v>2.9160999842716193</v>
      </c>
      <c r="AH131" s="445">
        <f t="shared" ca="1" si="62"/>
        <v>0.48290615739538012</v>
      </c>
      <c r="AI131" s="453">
        <f ca="1">ROUND(IF(AH131&gt;AI92,AI90,IF(AH131&lt;AI91,AI89,AH131/AI91*AI89)),3)</f>
        <v>0.28000000000000003</v>
      </c>
      <c r="AJ131" s="453">
        <f ca="1">ROUND(IF(AH131&gt;AJ92,AJ90,IF(AH131&lt;AJ91,AJ89,AH131/AJ91*AJ89)),3)</f>
        <v>2.1880000000000002</v>
      </c>
      <c r="AK131" s="449" t="str">
        <f t="shared" ca="1" si="63"/>
        <v>C</v>
      </c>
      <c r="AL131" s="399"/>
      <c r="AM131" s="458" t="str">
        <f t="shared" si="95"/>
        <v>US</v>
      </c>
      <c r="AN131" s="447">
        <f t="shared" ca="1" si="106"/>
        <v>0.35089813212400001</v>
      </c>
      <c r="AO131" s="447">
        <f t="shared" ca="1" si="106"/>
        <v>1.489526764934</v>
      </c>
      <c r="AP131" s="451">
        <f t="shared" ca="1" si="96"/>
        <v>0.19732323533728485</v>
      </c>
      <c r="AQ131" s="451">
        <f t="shared" ca="1" si="97"/>
        <v>4.8305457149515156</v>
      </c>
      <c r="AR131" s="451">
        <f t="shared" ca="1" si="65"/>
        <v>0.37326079798676726</v>
      </c>
      <c r="AS131" s="451">
        <f t="shared" ca="1" si="66"/>
        <v>2.9160999842716193</v>
      </c>
      <c r="AT131" s="451">
        <f t="shared" ca="1" si="89"/>
        <v>0.37326079798676726</v>
      </c>
      <c r="AU131" s="451">
        <f t="shared" ca="1" si="90"/>
        <v>2.9160999842716193</v>
      </c>
      <c r="AV131" s="445">
        <f t="shared" ca="1" si="67"/>
        <v>0.48290615739538012</v>
      </c>
      <c r="AW131" s="453">
        <f ca="1">ROUND(IF(AV131&gt;AW92,AW90,IF(AV131&lt;AW91,AW89,AV131/AW91*AW89)),3)</f>
        <v>0.29699999999999999</v>
      </c>
      <c r="AX131" s="453">
        <f ca="1">ROUND(IF(AV131&gt;AX92,AX90,IF(AV131&lt;AX91,AX89,AV131/AX91*AX89)),3)</f>
        <v>2.319</v>
      </c>
      <c r="AY131" s="449" t="str">
        <f t="shared" ca="1" si="68"/>
        <v>C</v>
      </c>
      <c r="BA131" s="458" t="str">
        <f t="shared" si="98"/>
        <v>US</v>
      </c>
      <c r="BB131" s="447">
        <f t="shared" ca="1" si="107"/>
        <v>0.35089813212400001</v>
      </c>
      <c r="BC131" s="447">
        <f t="shared" ca="1" si="107"/>
        <v>1.489526764934</v>
      </c>
      <c r="BD131" s="451">
        <f t="shared" ca="1" si="99"/>
        <v>0.19732323533728485</v>
      </c>
      <c r="BE131" s="451">
        <f t="shared" ca="1" si="100"/>
        <v>4.8305457149515156</v>
      </c>
      <c r="BF131" s="451">
        <f t="shared" ca="1" si="70"/>
        <v>0.37326079798676726</v>
      </c>
      <c r="BG131" s="451">
        <f t="shared" ca="1" si="71"/>
        <v>2.9160999842716193</v>
      </c>
      <c r="BH131" s="451">
        <f t="shared" ca="1" si="72"/>
        <v>0.37326079798676726</v>
      </c>
      <c r="BI131" s="451">
        <f t="shared" ca="1" si="73"/>
        <v>2.9160999842716193</v>
      </c>
      <c r="BJ131" s="445">
        <f t="shared" ca="1" si="74"/>
        <v>0.48290615739538012</v>
      </c>
      <c r="BK131" s="453">
        <f ca="1">ROUND(IF(BJ131&gt;BK92,BK90,IF(BJ131&lt;BK91,BK89,BJ131/BK91*BK89)),3)</f>
        <v>0.315</v>
      </c>
      <c r="BL131" s="453">
        <f ca="1">ROUND(IF(BJ131&gt;BL92,BL90,IF(BJ131&lt;BL91,BL89,BJ131/BL91*BL89)),3)</f>
        <v>2.4580000000000002</v>
      </c>
      <c r="BM131" s="449" t="str">
        <f t="shared" ca="1" si="75"/>
        <v>C</v>
      </c>
      <c r="BO131" s="458" t="str">
        <f t="shared" si="101"/>
        <v>US</v>
      </c>
      <c r="BP131" s="456">
        <f t="shared" si="91"/>
        <v>1.1000000000000001</v>
      </c>
      <c r="BQ131" s="453">
        <f t="shared" ca="1" si="76"/>
        <v>0.26400000000000001</v>
      </c>
      <c r="BR131" s="453">
        <f t="shared" ca="1" si="77"/>
        <v>2.0640000000000001</v>
      </c>
      <c r="BS131" s="453">
        <f t="shared" ca="1" si="78"/>
        <v>0.28000000000000003</v>
      </c>
      <c r="BT131" s="453">
        <f t="shared" ca="1" si="79"/>
        <v>2.1880000000000002</v>
      </c>
      <c r="BU131" s="453">
        <f t="shared" ca="1" si="80"/>
        <v>0.29699999999999999</v>
      </c>
      <c r="BV131" s="453">
        <f t="shared" ca="1" si="81"/>
        <v>2.319</v>
      </c>
      <c r="BW131" s="453">
        <f t="shared" ca="1" si="102"/>
        <v>0.315</v>
      </c>
      <c r="BX131" s="453">
        <f t="shared" ca="1" si="102"/>
        <v>2.4580000000000002</v>
      </c>
      <c r="CA131" s="458" t="str">
        <f t="shared" si="103"/>
        <v>US</v>
      </c>
      <c r="CB131" s="454"/>
      <c r="CC131" s="454"/>
      <c r="CD131" s="453"/>
      <c r="CE131" s="453"/>
    </row>
    <row r="132" spans="2:83" x14ac:dyDescent="0.2">
      <c r="B132" s="399">
        <v>32</v>
      </c>
      <c r="C132" s="399" t="s">
        <v>133</v>
      </c>
      <c r="D132" s="399" t="s">
        <v>134</v>
      </c>
      <c r="E132" s="399">
        <v>1.1000000000000001</v>
      </c>
      <c r="F132" s="399" t="s">
        <v>33</v>
      </c>
      <c r="H132" s="399">
        <v>0.249</v>
      </c>
      <c r="I132" s="399">
        <v>1.954</v>
      </c>
      <c r="J132" s="445">
        <f t="shared" ca="1" si="82"/>
        <v>0.32247039999999999</v>
      </c>
      <c r="K132" s="446"/>
      <c r="L132" s="447">
        <f t="shared" ca="1" si="104"/>
        <v>0.57571537402899997</v>
      </c>
      <c r="M132" s="447">
        <f t="shared" ca="1" si="104"/>
        <v>2.1383713892510001</v>
      </c>
      <c r="N132" s="455">
        <f t="shared" ca="1" si="83"/>
        <v>0.33670626420482119</v>
      </c>
      <c r="O132" s="455">
        <f t="shared" ca="1" si="84"/>
        <v>6.6294497615478791</v>
      </c>
      <c r="P132" s="451">
        <f t="shared" ca="1" si="55"/>
        <v>0.55062276149730394</v>
      </c>
      <c r="Q132" s="451">
        <f t="shared" ca="1" si="56"/>
        <v>4.301740324197687</v>
      </c>
      <c r="R132" s="451">
        <f t="shared" ca="1" si="85"/>
        <v>0.55062276149730394</v>
      </c>
      <c r="S132" s="451">
        <f t="shared" ca="1" si="86"/>
        <v>4.301740324197687</v>
      </c>
      <c r="T132" s="445">
        <f t="shared" ca="1" si="57"/>
        <v>0.71236819768713699</v>
      </c>
      <c r="U132" s="453">
        <f ca="1">ROUND(IF(T132&gt;U92,U90,IF(T132&lt;U91,U89,T132/U91*U89)),3)</f>
        <v>0.26400000000000001</v>
      </c>
      <c r="V132" s="453">
        <f ca="1">ROUND(IF(T132&gt;V92,V90,IF(T132&lt;V91,V89,T132/V91*V89)),3)</f>
        <v>2.0640000000000001</v>
      </c>
      <c r="W132" s="449" t="str">
        <f t="shared" ca="1" si="58"/>
        <v>C</v>
      </c>
      <c r="Y132" s="450" t="str">
        <f t="shared" si="92"/>
        <v>VA</v>
      </c>
      <c r="Z132" s="447">
        <f t="shared" ca="1" si="105"/>
        <v>0.57571537402899997</v>
      </c>
      <c r="AA132" s="447">
        <f t="shared" ca="1" si="105"/>
        <v>2.1383713892510001</v>
      </c>
      <c r="AB132" s="451">
        <f t="shared" ca="1" si="93"/>
        <v>0.33670626420482119</v>
      </c>
      <c r="AC132" s="451">
        <f t="shared" ca="1" si="94"/>
        <v>6.6294497615478791</v>
      </c>
      <c r="AD132" s="451">
        <f t="shared" ca="1" si="60"/>
        <v>0.55062276149730394</v>
      </c>
      <c r="AE132" s="451">
        <f t="shared" ca="1" si="61"/>
        <v>4.301740324197687</v>
      </c>
      <c r="AF132" s="451">
        <f t="shared" ca="1" si="87"/>
        <v>0.55062276149730394</v>
      </c>
      <c r="AG132" s="451">
        <f t="shared" ca="1" si="88"/>
        <v>4.301740324197687</v>
      </c>
      <c r="AH132" s="445">
        <f t="shared" ca="1" si="62"/>
        <v>0.71236819768713699</v>
      </c>
      <c r="AI132" s="453">
        <f ca="1">ROUND(IF(AH132&gt;AI92,AI90,IF(AH132&lt;AI91,AI89,AH132/AI91*AI89)),3)</f>
        <v>0.28000000000000003</v>
      </c>
      <c r="AJ132" s="453">
        <f ca="1">ROUND(IF(AH132&gt;AJ92,AJ90,IF(AH132&lt;AJ91,AJ89,AH132/AJ91*AJ89)),3)</f>
        <v>2.1880000000000002</v>
      </c>
      <c r="AK132" s="449" t="str">
        <f t="shared" ca="1" si="63"/>
        <v>C</v>
      </c>
      <c r="AM132" s="450" t="str">
        <f t="shared" si="95"/>
        <v>VA</v>
      </c>
      <c r="AN132" s="447">
        <f t="shared" ca="1" si="106"/>
        <v>0.57571537402899997</v>
      </c>
      <c r="AO132" s="447">
        <f t="shared" ca="1" si="106"/>
        <v>2.1383713892510001</v>
      </c>
      <c r="AP132" s="451">
        <f t="shared" ca="1" si="96"/>
        <v>0.33670626420482119</v>
      </c>
      <c r="AQ132" s="451">
        <f t="shared" ca="1" si="97"/>
        <v>6.6294497615478791</v>
      </c>
      <c r="AR132" s="451">
        <f t="shared" ca="1" si="65"/>
        <v>0.55062276149730394</v>
      </c>
      <c r="AS132" s="451">
        <f t="shared" ca="1" si="66"/>
        <v>4.301740324197687</v>
      </c>
      <c r="AT132" s="451">
        <f t="shared" ca="1" si="89"/>
        <v>0.55062276149730394</v>
      </c>
      <c r="AU132" s="451">
        <f t="shared" ca="1" si="90"/>
        <v>4.301740324197687</v>
      </c>
      <c r="AV132" s="445">
        <f t="shared" ca="1" si="67"/>
        <v>0.71236819768713699</v>
      </c>
      <c r="AW132" s="453">
        <f ca="1">ROUND(IF(AV132&gt;AW92,AW90,IF(AV132&lt;AW91,AW89,AV132/AW91*AW89)),3)</f>
        <v>0.29699999999999999</v>
      </c>
      <c r="AX132" s="453">
        <f ca="1">ROUND(IF(AV132&gt;AX92,AX90,IF(AV132&lt;AX91,AX89,AV132/AX91*AX89)),3)</f>
        <v>2.319</v>
      </c>
      <c r="AY132" s="449" t="str">
        <f t="shared" ca="1" si="68"/>
        <v>C</v>
      </c>
      <c r="BA132" s="450" t="str">
        <f t="shared" si="98"/>
        <v>VA</v>
      </c>
      <c r="BB132" s="447">
        <f t="shared" ca="1" si="107"/>
        <v>0.57571537402899997</v>
      </c>
      <c r="BC132" s="447">
        <f t="shared" ca="1" si="107"/>
        <v>2.1383713892510001</v>
      </c>
      <c r="BD132" s="451">
        <f t="shared" ca="1" si="99"/>
        <v>0.33670626420482119</v>
      </c>
      <c r="BE132" s="451">
        <f t="shared" ca="1" si="100"/>
        <v>6.6294497615478791</v>
      </c>
      <c r="BF132" s="451">
        <f t="shared" ca="1" si="70"/>
        <v>0.55062276149730394</v>
      </c>
      <c r="BG132" s="451">
        <f t="shared" ca="1" si="71"/>
        <v>4.301740324197687</v>
      </c>
      <c r="BH132" s="451">
        <f t="shared" ca="1" si="72"/>
        <v>0.55062276149730394</v>
      </c>
      <c r="BI132" s="451">
        <f t="shared" ca="1" si="73"/>
        <v>4.301740324197687</v>
      </c>
      <c r="BJ132" s="445">
        <f t="shared" ca="1" si="74"/>
        <v>0.71236819768713699</v>
      </c>
      <c r="BK132" s="453">
        <f ca="1">ROUND(IF(BJ132&gt;BK92,BK90,IF(BJ132&lt;BK91,BK89,BJ132/BK91*BK89)),3)</f>
        <v>0.315</v>
      </c>
      <c r="BL132" s="453">
        <f ca="1">ROUND(IF(BJ132&gt;BL92,BL90,IF(BJ132&lt;BL91,BL89,BJ132/BL91*BL89)),3)</f>
        <v>2.4580000000000002</v>
      </c>
      <c r="BM132" s="449" t="str">
        <f t="shared" ca="1" si="75"/>
        <v>C</v>
      </c>
      <c r="BO132" s="450" t="str">
        <f t="shared" si="101"/>
        <v>VA</v>
      </c>
      <c r="BP132" s="399">
        <f t="shared" si="91"/>
        <v>1.1000000000000001</v>
      </c>
      <c r="BQ132" s="453">
        <f t="shared" ca="1" si="76"/>
        <v>0.26400000000000001</v>
      </c>
      <c r="BR132" s="453">
        <f t="shared" ca="1" si="77"/>
        <v>2.0640000000000001</v>
      </c>
      <c r="BS132" s="453">
        <f t="shared" ca="1" si="78"/>
        <v>0.28000000000000003</v>
      </c>
      <c r="BT132" s="453">
        <f t="shared" ca="1" si="79"/>
        <v>2.1880000000000002</v>
      </c>
      <c r="BU132" s="453">
        <f t="shared" ca="1" si="80"/>
        <v>0.29699999999999999</v>
      </c>
      <c r="BV132" s="453">
        <f t="shared" ca="1" si="81"/>
        <v>2.319</v>
      </c>
      <c r="BW132" s="453">
        <f t="shared" ca="1" si="102"/>
        <v>0.315</v>
      </c>
      <c r="BX132" s="453">
        <f t="shared" ca="1" si="102"/>
        <v>2.4580000000000002</v>
      </c>
      <c r="CA132" s="450" t="str">
        <f t="shared" si="103"/>
        <v>VA</v>
      </c>
      <c r="CB132" s="454"/>
      <c r="CC132" s="454"/>
      <c r="CD132" s="454"/>
      <c r="CE132" s="454"/>
    </row>
    <row r="133" spans="2:83" x14ac:dyDescent="0.2">
      <c r="B133" s="399">
        <v>33</v>
      </c>
      <c r="C133" s="399" t="s">
        <v>136</v>
      </c>
      <c r="D133" s="399" t="s">
        <v>137</v>
      </c>
      <c r="E133" s="399">
        <v>1.2</v>
      </c>
      <c r="F133" s="399" t="s">
        <v>36</v>
      </c>
      <c r="H133" s="399">
        <v>0.221</v>
      </c>
      <c r="I133" s="399">
        <v>1.7290000000000001</v>
      </c>
      <c r="J133" s="445">
        <f t="shared" ca="1" si="82"/>
        <v>0.2860104</v>
      </c>
      <c r="K133" s="446"/>
      <c r="L133" s="447" t="e">
        <f t="shared" ca="1" si="104"/>
        <v>#REF!</v>
      </c>
      <c r="M133" s="447" t="e">
        <f t="shared" ca="1" si="104"/>
        <v>#REF!</v>
      </c>
      <c r="N133" s="455" t="e">
        <f t="shared" ca="1" si="83"/>
        <v>#REF!</v>
      </c>
      <c r="O133" s="455" t="e">
        <f t="shared" ca="1" si="84"/>
        <v>#REF!</v>
      </c>
      <c r="P133" s="451" t="e">
        <f t="shared" ca="1" si="55"/>
        <v>#REF!</v>
      </c>
      <c r="Q133" s="451" t="e">
        <f t="shared" ca="1" si="56"/>
        <v>#REF!</v>
      </c>
      <c r="R133" s="451" t="e">
        <f t="shared" ca="1" si="85"/>
        <v>#REF!</v>
      </c>
      <c r="S133" s="451" t="e">
        <f t="shared" ca="1" si="86"/>
        <v>#REF!</v>
      </c>
      <c r="T133" s="445" t="e">
        <f t="shared" ref="T133:T153" ca="1" si="108">Q133*T$15+P133</f>
        <v>#REF!</v>
      </c>
      <c r="U133" s="453" t="e">
        <f ca="1">ROUND(IF(T133&gt;U92,U90,IF(T133&lt;U91,U89,T133/U91*U89)),3)</f>
        <v>#REF!</v>
      </c>
      <c r="V133" s="453" t="e">
        <f ca="1">ROUND(IF(T133&gt;V92,V90,IF(T133&lt;V91,V89,T133/V91*V89)),3)</f>
        <v>#REF!</v>
      </c>
      <c r="W133" s="449" t="e">
        <f t="shared" ca="1" si="58"/>
        <v>#REF!</v>
      </c>
      <c r="Y133" s="450" t="str">
        <f t="shared" si="92"/>
        <v>AW</v>
      </c>
      <c r="Z133" s="447" t="e">
        <f t="shared" ca="1" si="105"/>
        <v>#REF!</v>
      </c>
      <c r="AA133" s="447" t="e">
        <f t="shared" ca="1" si="105"/>
        <v>#REF!</v>
      </c>
      <c r="AB133" s="451" t="e">
        <f t="shared" ca="1" si="93"/>
        <v>#REF!</v>
      </c>
      <c r="AC133" s="451" t="e">
        <f t="shared" ca="1" si="94"/>
        <v>#REF!</v>
      </c>
      <c r="AD133" s="451" t="e">
        <f t="shared" ca="1" si="60"/>
        <v>#REF!</v>
      </c>
      <c r="AE133" s="451" t="e">
        <f t="shared" ca="1" si="61"/>
        <v>#REF!</v>
      </c>
      <c r="AF133" s="451" t="e">
        <f t="shared" ca="1" si="87"/>
        <v>#REF!</v>
      </c>
      <c r="AG133" s="451" t="e">
        <f t="shared" ca="1" si="88"/>
        <v>#REF!</v>
      </c>
      <c r="AH133" s="445" t="e">
        <f t="shared" ref="AH133:AH153" ca="1" si="109">AE133*AH$15+AD133</f>
        <v>#REF!</v>
      </c>
      <c r="AI133" s="453" t="e">
        <f ca="1">ROUND(IF(AH133&gt;AI92,AI90,IF(AH133&lt;AI91,AI89,AH133/AI91*AI89)),3)</f>
        <v>#REF!</v>
      </c>
      <c r="AJ133" s="453" t="e">
        <f ca="1">ROUND(IF(AH133&gt;AJ92,AJ90,IF(AH133&lt;AJ91,AJ89,AH133/AJ91*AJ89)),3)</f>
        <v>#REF!</v>
      </c>
      <c r="AK133" s="449" t="e">
        <f t="shared" ca="1" si="63"/>
        <v>#REF!</v>
      </c>
      <c r="AM133" s="450" t="str">
        <f t="shared" si="95"/>
        <v>AW</v>
      </c>
      <c r="AN133" s="447" t="e">
        <f t="shared" ca="1" si="106"/>
        <v>#REF!</v>
      </c>
      <c r="AO133" s="447" t="e">
        <f t="shared" ca="1" si="106"/>
        <v>#REF!</v>
      </c>
      <c r="AP133" s="451" t="e">
        <f t="shared" ca="1" si="96"/>
        <v>#REF!</v>
      </c>
      <c r="AQ133" s="451" t="e">
        <f t="shared" ca="1" si="97"/>
        <v>#REF!</v>
      </c>
      <c r="AR133" s="451" t="e">
        <f t="shared" ca="1" si="65"/>
        <v>#REF!</v>
      </c>
      <c r="AS133" s="451" t="e">
        <f t="shared" ca="1" si="66"/>
        <v>#REF!</v>
      </c>
      <c r="AT133" s="451" t="e">
        <f t="shared" ca="1" si="89"/>
        <v>#REF!</v>
      </c>
      <c r="AU133" s="451" t="e">
        <f t="shared" ca="1" si="90"/>
        <v>#REF!</v>
      </c>
      <c r="AV133" s="445" t="e">
        <f t="shared" ref="AV133:AV153" ca="1" si="110">AS133*AV$15+AR133</f>
        <v>#REF!</v>
      </c>
      <c r="AW133" s="453" t="e">
        <f ca="1">ROUND(IF(AV133&gt;AW92,AW90,IF(AV133&lt;AW91,AW89,AV133/AW91*AW89)),3)</f>
        <v>#REF!</v>
      </c>
      <c r="AX133" s="453" t="e">
        <f ca="1">ROUND(IF(AV133&gt;AX92,AX90,IF(AV133&lt;AX91,AX89,AV133/AX91*AX89)),3)</f>
        <v>#REF!</v>
      </c>
      <c r="AY133" s="449" t="e">
        <f t="shared" ca="1" si="68"/>
        <v>#REF!</v>
      </c>
      <c r="BA133" s="450" t="str">
        <f t="shared" si="98"/>
        <v>AW</v>
      </c>
      <c r="BB133" s="447" t="e">
        <f t="shared" ca="1" si="107"/>
        <v>#REF!</v>
      </c>
      <c r="BC133" s="447" t="e">
        <f t="shared" ca="1" si="107"/>
        <v>#REF!</v>
      </c>
      <c r="BD133" s="451" t="e">
        <f t="shared" ca="1" si="99"/>
        <v>#REF!</v>
      </c>
      <c r="BE133" s="451" t="e">
        <f t="shared" ca="1" si="100"/>
        <v>#REF!</v>
      </c>
      <c r="BF133" s="451" t="e">
        <f t="shared" ca="1" si="70"/>
        <v>#REF!</v>
      </c>
      <c r="BG133" s="451" t="e">
        <f t="shared" ca="1" si="71"/>
        <v>#REF!</v>
      </c>
      <c r="BH133" s="451" t="e">
        <f t="shared" ca="1" si="72"/>
        <v>#REF!</v>
      </c>
      <c r="BI133" s="451" t="e">
        <f t="shared" ca="1" si="73"/>
        <v>#REF!</v>
      </c>
      <c r="BJ133" s="445" t="e">
        <f t="shared" ref="BJ133:BJ153" ca="1" si="111">BG133*BJ$15+BF133</f>
        <v>#REF!</v>
      </c>
      <c r="BK133" s="453" t="e">
        <f ca="1">ROUND(IF(BJ133&gt;BK92,BK90,IF(BJ133&lt;BK91,BK89,BJ133/BK91*BK89)),3)</f>
        <v>#REF!</v>
      </c>
      <c r="BL133" s="453" t="e">
        <f ca="1">ROUND(IF(BJ133&gt;BL92,BL90,IF(BJ133&lt;BL91,BL89,BJ133/BL91*BL89)),3)</f>
        <v>#REF!</v>
      </c>
      <c r="BM133" s="449" t="e">
        <f t="shared" ca="1" si="75"/>
        <v>#REF!</v>
      </c>
      <c r="BO133" s="450" t="str">
        <f t="shared" si="101"/>
        <v>AW</v>
      </c>
      <c r="BP133" s="399">
        <f t="shared" si="91"/>
        <v>1.2</v>
      </c>
      <c r="BQ133" s="453" t="e">
        <f t="shared" ref="BQ133:BQ153" ca="1" si="112">+U133</f>
        <v>#REF!</v>
      </c>
      <c r="BR133" s="453" t="e">
        <f t="shared" ref="BR133:BR153" ca="1" si="113">+V133</f>
        <v>#REF!</v>
      </c>
      <c r="BS133" s="453" t="e">
        <f t="shared" ref="BS133:BS153" ca="1" si="114">+AI133</f>
        <v>#REF!</v>
      </c>
      <c r="BT133" s="453" t="e">
        <f t="shared" ref="BT133:BT153" ca="1" si="115">+AJ133</f>
        <v>#REF!</v>
      </c>
      <c r="BU133" s="453" t="e">
        <f t="shared" ref="BU133:BU153" ca="1" si="116">+AW133</f>
        <v>#REF!</v>
      </c>
      <c r="BV133" s="453" t="e">
        <f t="shared" ref="BV133:BV153" ca="1" si="117">+AX133</f>
        <v>#REF!</v>
      </c>
      <c r="BW133" s="453" t="e">
        <f t="shared" ca="1" si="102"/>
        <v>#REF!</v>
      </c>
      <c r="BX133" s="453" t="e">
        <f t="shared" ca="1" si="102"/>
        <v>#REF!</v>
      </c>
      <c r="CA133" s="450" t="str">
        <f t="shared" si="103"/>
        <v>AW</v>
      </c>
      <c r="CB133" s="454"/>
      <c r="CC133" s="454"/>
      <c r="CD133" s="454"/>
      <c r="CE133" s="454"/>
    </row>
    <row r="134" spans="2:83" x14ac:dyDescent="0.2">
      <c r="B134" s="399">
        <v>34</v>
      </c>
      <c r="C134" s="399" t="s">
        <v>138</v>
      </c>
      <c r="D134" s="399" t="s">
        <v>139</v>
      </c>
      <c r="E134" s="399">
        <v>1.2</v>
      </c>
      <c r="F134" s="399" t="s">
        <v>36</v>
      </c>
      <c r="H134" s="399">
        <v>0.249</v>
      </c>
      <c r="I134" s="399">
        <v>1.954</v>
      </c>
      <c r="J134" s="445">
        <f t="shared" ca="1" si="82"/>
        <v>0.32247039999999999</v>
      </c>
      <c r="K134" s="446"/>
      <c r="L134" s="447" t="e">
        <f t="shared" ca="1" si="104"/>
        <v>#REF!</v>
      </c>
      <c r="M134" s="447" t="e">
        <f t="shared" ca="1" si="104"/>
        <v>#REF!</v>
      </c>
      <c r="N134" s="455" t="e">
        <f t="shared" ca="1" si="83"/>
        <v>#REF!</v>
      </c>
      <c r="O134" s="455" t="e">
        <f t="shared" ca="1" si="84"/>
        <v>#REF!</v>
      </c>
      <c r="P134" s="451" t="e">
        <f t="shared" ca="1" si="55"/>
        <v>#REF!</v>
      </c>
      <c r="Q134" s="451" t="e">
        <f t="shared" ca="1" si="56"/>
        <v>#REF!</v>
      </c>
      <c r="R134" s="451" t="e">
        <f t="shared" ca="1" si="85"/>
        <v>#REF!</v>
      </c>
      <c r="S134" s="451" t="e">
        <f t="shared" ca="1" si="86"/>
        <v>#REF!</v>
      </c>
      <c r="T134" s="445" t="e">
        <f t="shared" ca="1" si="108"/>
        <v>#REF!</v>
      </c>
      <c r="U134" s="453" t="e">
        <f ca="1">ROUND(IF(T134&gt;U92,U90,IF(T134&lt;U91,U89,T134/U91*U89)),3)</f>
        <v>#REF!</v>
      </c>
      <c r="V134" s="453" t="e">
        <f ca="1">ROUND(IF(T134&gt;V92,V90,IF(T134&lt;V91,V89,T134/V91*V89)),3)</f>
        <v>#REF!</v>
      </c>
      <c r="W134" s="449" t="e">
        <f t="shared" ca="1" si="58"/>
        <v>#REF!</v>
      </c>
      <c r="Y134" s="450" t="str">
        <f t="shared" si="92"/>
        <v>BM</v>
      </c>
      <c r="Z134" s="447" t="e">
        <f t="shared" ca="1" si="105"/>
        <v>#REF!</v>
      </c>
      <c r="AA134" s="447" t="e">
        <f t="shared" ca="1" si="105"/>
        <v>#REF!</v>
      </c>
      <c r="AB134" s="451" t="e">
        <f t="shared" ca="1" si="93"/>
        <v>#REF!</v>
      </c>
      <c r="AC134" s="451" t="e">
        <f t="shared" ca="1" si="94"/>
        <v>#REF!</v>
      </c>
      <c r="AD134" s="451" t="e">
        <f t="shared" ca="1" si="60"/>
        <v>#REF!</v>
      </c>
      <c r="AE134" s="451" t="e">
        <f t="shared" ca="1" si="61"/>
        <v>#REF!</v>
      </c>
      <c r="AF134" s="451" t="e">
        <f t="shared" ca="1" si="87"/>
        <v>#REF!</v>
      </c>
      <c r="AG134" s="451" t="e">
        <f t="shared" ca="1" si="88"/>
        <v>#REF!</v>
      </c>
      <c r="AH134" s="445" t="e">
        <f t="shared" ca="1" si="109"/>
        <v>#REF!</v>
      </c>
      <c r="AI134" s="453" t="e">
        <f ca="1">ROUND(IF(AH134&gt;AI92,AI90,IF(AH134&lt;AI91,AI89,AH134/AI91*AI89)),3)</f>
        <v>#REF!</v>
      </c>
      <c r="AJ134" s="453" t="e">
        <f ca="1">ROUND(IF(AH134&gt;AJ92,AJ90,IF(AH134&lt;AJ91,AJ89,AH134/AJ91*AJ89)),3)</f>
        <v>#REF!</v>
      </c>
      <c r="AK134" s="449" t="e">
        <f t="shared" ca="1" si="63"/>
        <v>#REF!</v>
      </c>
      <c r="AM134" s="450" t="str">
        <f t="shared" si="95"/>
        <v>BM</v>
      </c>
      <c r="AN134" s="447" t="e">
        <f t="shared" ca="1" si="106"/>
        <v>#REF!</v>
      </c>
      <c r="AO134" s="447" t="e">
        <f t="shared" ca="1" si="106"/>
        <v>#REF!</v>
      </c>
      <c r="AP134" s="451" t="e">
        <f t="shared" ca="1" si="96"/>
        <v>#REF!</v>
      </c>
      <c r="AQ134" s="451" t="e">
        <f t="shared" ca="1" si="97"/>
        <v>#REF!</v>
      </c>
      <c r="AR134" s="451" t="e">
        <f t="shared" ca="1" si="65"/>
        <v>#REF!</v>
      </c>
      <c r="AS134" s="451" t="e">
        <f t="shared" ca="1" si="66"/>
        <v>#REF!</v>
      </c>
      <c r="AT134" s="451" t="e">
        <f t="shared" ca="1" si="89"/>
        <v>#REF!</v>
      </c>
      <c r="AU134" s="451" t="e">
        <f t="shared" ca="1" si="90"/>
        <v>#REF!</v>
      </c>
      <c r="AV134" s="445" t="e">
        <f t="shared" ca="1" si="110"/>
        <v>#REF!</v>
      </c>
      <c r="AW134" s="453" t="e">
        <f ca="1">ROUND(IF(AV134&gt;AW92,AW90,IF(AV134&lt;AW91,AW89,AV134/AW91*AW89)),3)</f>
        <v>#REF!</v>
      </c>
      <c r="AX134" s="453" t="e">
        <f ca="1">ROUND(IF(AV134&gt;AX92,AX90,IF(AV134&lt;AX91,AX89,AV134/AX91*AX89)),3)</f>
        <v>#REF!</v>
      </c>
      <c r="AY134" s="449" t="e">
        <f t="shared" ca="1" si="68"/>
        <v>#REF!</v>
      </c>
      <c r="BA134" s="450" t="str">
        <f t="shared" si="98"/>
        <v>BM</v>
      </c>
      <c r="BB134" s="447" t="e">
        <f t="shared" ca="1" si="107"/>
        <v>#REF!</v>
      </c>
      <c r="BC134" s="447" t="e">
        <f t="shared" ca="1" si="107"/>
        <v>#REF!</v>
      </c>
      <c r="BD134" s="451" t="e">
        <f t="shared" ca="1" si="99"/>
        <v>#REF!</v>
      </c>
      <c r="BE134" s="451" t="e">
        <f t="shared" ca="1" si="100"/>
        <v>#REF!</v>
      </c>
      <c r="BF134" s="451" t="e">
        <f t="shared" ca="1" si="70"/>
        <v>#REF!</v>
      </c>
      <c r="BG134" s="451" t="e">
        <f t="shared" ca="1" si="71"/>
        <v>#REF!</v>
      </c>
      <c r="BH134" s="451" t="e">
        <f t="shared" ca="1" si="72"/>
        <v>#REF!</v>
      </c>
      <c r="BI134" s="451" t="e">
        <f t="shared" ca="1" si="73"/>
        <v>#REF!</v>
      </c>
      <c r="BJ134" s="445" t="e">
        <f t="shared" ca="1" si="111"/>
        <v>#REF!</v>
      </c>
      <c r="BK134" s="453" t="e">
        <f ca="1">ROUND(IF(BJ134&gt;BK92,BK90,IF(BJ134&lt;BK91,BK89,BJ134/BK91*BK89)),3)</f>
        <v>#REF!</v>
      </c>
      <c r="BL134" s="453" t="e">
        <f ca="1">ROUND(IF(BJ134&gt;BL92,BL90,IF(BJ134&lt;BL91,BL89,BJ134/BL91*BL89)),3)</f>
        <v>#REF!</v>
      </c>
      <c r="BM134" s="449" t="e">
        <f t="shared" ca="1" si="75"/>
        <v>#REF!</v>
      </c>
      <c r="BO134" s="450" t="str">
        <f t="shared" si="101"/>
        <v>BM</v>
      </c>
      <c r="BP134" s="399">
        <f t="shared" si="91"/>
        <v>1.2</v>
      </c>
      <c r="BQ134" s="453" t="e">
        <f t="shared" ca="1" si="112"/>
        <v>#REF!</v>
      </c>
      <c r="BR134" s="453" t="e">
        <f t="shared" ca="1" si="113"/>
        <v>#REF!</v>
      </c>
      <c r="BS134" s="453" t="e">
        <f t="shared" ca="1" si="114"/>
        <v>#REF!</v>
      </c>
      <c r="BT134" s="453" t="e">
        <f t="shared" ca="1" si="115"/>
        <v>#REF!</v>
      </c>
      <c r="BU134" s="453" t="e">
        <f t="shared" ca="1" si="116"/>
        <v>#REF!</v>
      </c>
      <c r="BV134" s="453" t="e">
        <f t="shared" ca="1" si="117"/>
        <v>#REF!</v>
      </c>
      <c r="BW134" s="453" t="e">
        <f t="shared" ca="1" si="102"/>
        <v>#REF!</v>
      </c>
      <c r="BX134" s="453" t="e">
        <f t="shared" ca="1" si="102"/>
        <v>#REF!</v>
      </c>
      <c r="CA134" s="450" t="str">
        <f t="shared" si="103"/>
        <v>BM</v>
      </c>
      <c r="CB134" s="454"/>
      <c r="CC134" s="454"/>
      <c r="CD134" s="454"/>
      <c r="CE134" s="454"/>
    </row>
    <row r="135" spans="2:83" x14ac:dyDescent="0.2">
      <c r="B135" s="399">
        <v>35</v>
      </c>
      <c r="C135" s="399" t="s">
        <v>140</v>
      </c>
      <c r="D135" s="399" t="s">
        <v>141</v>
      </c>
      <c r="E135" s="399">
        <v>1.2</v>
      </c>
      <c r="F135" s="399" t="s">
        <v>36</v>
      </c>
      <c r="H135" s="399">
        <v>0.249</v>
      </c>
      <c r="I135" s="399">
        <v>1.954</v>
      </c>
      <c r="J135" s="445">
        <f t="shared" ca="1" si="82"/>
        <v>0.32247039999999999</v>
      </c>
      <c r="K135" s="446"/>
      <c r="L135" s="447" t="e">
        <f t="shared" ca="1" si="104"/>
        <v>#REF!</v>
      </c>
      <c r="M135" s="447" t="e">
        <f t="shared" ca="1" si="104"/>
        <v>#REF!</v>
      </c>
      <c r="N135" s="455" t="e">
        <f t="shared" ca="1" si="83"/>
        <v>#REF!</v>
      </c>
      <c r="O135" s="455" t="e">
        <f t="shared" ca="1" si="84"/>
        <v>#REF!</v>
      </c>
      <c r="P135" s="451" t="e">
        <f t="shared" ca="1" si="55"/>
        <v>#REF!</v>
      </c>
      <c r="Q135" s="451" t="e">
        <f t="shared" ca="1" si="56"/>
        <v>#REF!</v>
      </c>
      <c r="R135" s="451" t="e">
        <f t="shared" ca="1" si="85"/>
        <v>#REF!</v>
      </c>
      <c r="S135" s="451" t="e">
        <f t="shared" ca="1" si="86"/>
        <v>#REF!</v>
      </c>
      <c r="T135" s="445" t="e">
        <f t="shared" ca="1" si="108"/>
        <v>#REF!</v>
      </c>
      <c r="U135" s="453" t="e">
        <f ca="1">ROUND(IF(T135&gt;U92,U90,IF(T135&lt;U91,U89,T135/U91*U89)),3)</f>
        <v>#REF!</v>
      </c>
      <c r="V135" s="453" t="e">
        <f ca="1">ROUND(IF(T135&gt;V92,V90,IF(T135&lt;V91,V89,T135/V91*V89)),3)</f>
        <v>#REF!</v>
      </c>
      <c r="W135" s="449" t="e">
        <f t="shared" ca="1" si="58"/>
        <v>#REF!</v>
      </c>
      <c r="Y135" s="450" t="str">
        <f t="shared" si="92"/>
        <v>BS</v>
      </c>
      <c r="Z135" s="447" t="e">
        <f t="shared" ca="1" si="105"/>
        <v>#REF!</v>
      </c>
      <c r="AA135" s="447" t="e">
        <f t="shared" ca="1" si="105"/>
        <v>#REF!</v>
      </c>
      <c r="AB135" s="451" t="e">
        <f t="shared" ca="1" si="93"/>
        <v>#REF!</v>
      </c>
      <c r="AC135" s="451" t="e">
        <f t="shared" ca="1" si="94"/>
        <v>#REF!</v>
      </c>
      <c r="AD135" s="451" t="e">
        <f t="shared" ca="1" si="60"/>
        <v>#REF!</v>
      </c>
      <c r="AE135" s="451" t="e">
        <f t="shared" ca="1" si="61"/>
        <v>#REF!</v>
      </c>
      <c r="AF135" s="451" t="e">
        <f t="shared" ca="1" si="87"/>
        <v>#REF!</v>
      </c>
      <c r="AG135" s="451" t="e">
        <f t="shared" ca="1" si="88"/>
        <v>#REF!</v>
      </c>
      <c r="AH135" s="445" t="e">
        <f t="shared" ca="1" si="109"/>
        <v>#REF!</v>
      </c>
      <c r="AI135" s="453" t="e">
        <f ca="1">ROUND(IF(AH135&gt;AI92,AI90,IF(AH135&lt;AI91,AI89,AH135/AI91*AI89)),3)</f>
        <v>#REF!</v>
      </c>
      <c r="AJ135" s="453" t="e">
        <f ca="1">ROUND(IF(AH135&gt;AJ92,AJ90,IF(AH135&lt;AJ91,AJ89,AH135/AJ91*AJ89)),3)</f>
        <v>#REF!</v>
      </c>
      <c r="AK135" s="449" t="e">
        <f t="shared" ca="1" si="63"/>
        <v>#REF!</v>
      </c>
      <c r="AM135" s="450" t="str">
        <f t="shared" si="95"/>
        <v>BS</v>
      </c>
      <c r="AN135" s="447" t="e">
        <f t="shared" ca="1" si="106"/>
        <v>#REF!</v>
      </c>
      <c r="AO135" s="447" t="e">
        <f t="shared" ca="1" si="106"/>
        <v>#REF!</v>
      </c>
      <c r="AP135" s="451" t="e">
        <f t="shared" ca="1" si="96"/>
        <v>#REF!</v>
      </c>
      <c r="AQ135" s="451" t="e">
        <f t="shared" ca="1" si="97"/>
        <v>#REF!</v>
      </c>
      <c r="AR135" s="451" t="e">
        <f t="shared" ca="1" si="65"/>
        <v>#REF!</v>
      </c>
      <c r="AS135" s="451" t="e">
        <f t="shared" ca="1" si="66"/>
        <v>#REF!</v>
      </c>
      <c r="AT135" s="451" t="e">
        <f t="shared" ca="1" si="89"/>
        <v>#REF!</v>
      </c>
      <c r="AU135" s="451" t="e">
        <f t="shared" ca="1" si="90"/>
        <v>#REF!</v>
      </c>
      <c r="AV135" s="445" t="e">
        <f t="shared" ca="1" si="110"/>
        <v>#REF!</v>
      </c>
      <c r="AW135" s="453" t="e">
        <f ca="1">ROUND(IF(AV135&gt;AW92,AW90,IF(AV135&lt;AW91,AW89,AV135/AW91*AW89)),3)</f>
        <v>#REF!</v>
      </c>
      <c r="AX135" s="453" t="e">
        <f ca="1">ROUND(IF(AV135&gt;AX92,AX90,IF(AV135&lt;AX91,AX89,AV135/AX91*AX89)),3)</f>
        <v>#REF!</v>
      </c>
      <c r="AY135" s="449" t="e">
        <f t="shared" ca="1" si="68"/>
        <v>#REF!</v>
      </c>
      <c r="BA135" s="450" t="str">
        <f t="shared" si="98"/>
        <v>BS</v>
      </c>
      <c r="BB135" s="447" t="e">
        <f t="shared" ca="1" si="107"/>
        <v>#REF!</v>
      </c>
      <c r="BC135" s="447" t="e">
        <f t="shared" ca="1" si="107"/>
        <v>#REF!</v>
      </c>
      <c r="BD135" s="451" t="e">
        <f t="shared" ca="1" si="99"/>
        <v>#REF!</v>
      </c>
      <c r="BE135" s="451" t="e">
        <f t="shared" ca="1" si="100"/>
        <v>#REF!</v>
      </c>
      <c r="BF135" s="451" t="e">
        <f t="shared" ca="1" si="70"/>
        <v>#REF!</v>
      </c>
      <c r="BG135" s="451" t="e">
        <f t="shared" ca="1" si="71"/>
        <v>#REF!</v>
      </c>
      <c r="BH135" s="451" t="e">
        <f t="shared" ca="1" si="72"/>
        <v>#REF!</v>
      </c>
      <c r="BI135" s="451" t="e">
        <f t="shared" ca="1" si="73"/>
        <v>#REF!</v>
      </c>
      <c r="BJ135" s="445" t="e">
        <f t="shared" ca="1" si="111"/>
        <v>#REF!</v>
      </c>
      <c r="BK135" s="453" t="e">
        <f ca="1">ROUND(IF(BJ135&gt;BK92,BK90,IF(BJ135&lt;BK91,BK89,BJ135/BK91*BK89)),3)</f>
        <v>#REF!</v>
      </c>
      <c r="BL135" s="453" t="e">
        <f ca="1">ROUND(IF(BJ135&gt;BL92,BL90,IF(BJ135&lt;BL91,BL89,BJ135/BL91*BL89)),3)</f>
        <v>#REF!</v>
      </c>
      <c r="BM135" s="449" t="e">
        <f t="shared" ca="1" si="75"/>
        <v>#REF!</v>
      </c>
      <c r="BO135" s="450" t="str">
        <f t="shared" si="101"/>
        <v>BS</v>
      </c>
      <c r="BP135" s="399">
        <f t="shared" si="91"/>
        <v>1.2</v>
      </c>
      <c r="BQ135" s="453" t="e">
        <f t="shared" ca="1" si="112"/>
        <v>#REF!</v>
      </c>
      <c r="BR135" s="453" t="e">
        <f t="shared" ca="1" si="113"/>
        <v>#REF!</v>
      </c>
      <c r="BS135" s="453" t="e">
        <f t="shared" ca="1" si="114"/>
        <v>#REF!</v>
      </c>
      <c r="BT135" s="453" t="e">
        <f t="shared" ca="1" si="115"/>
        <v>#REF!</v>
      </c>
      <c r="BU135" s="453" t="e">
        <f t="shared" ca="1" si="116"/>
        <v>#REF!</v>
      </c>
      <c r="BV135" s="453" t="e">
        <f t="shared" ca="1" si="117"/>
        <v>#REF!</v>
      </c>
      <c r="BW135" s="453" t="e">
        <f t="shared" ca="1" si="102"/>
        <v>#REF!</v>
      </c>
      <c r="BX135" s="453" t="e">
        <f t="shared" ca="1" si="102"/>
        <v>#REF!</v>
      </c>
      <c r="CA135" s="450" t="str">
        <f t="shared" si="103"/>
        <v>BS</v>
      </c>
      <c r="CB135" s="454"/>
      <c r="CC135" s="454"/>
      <c r="CD135" s="454"/>
      <c r="CE135" s="454"/>
    </row>
    <row r="136" spans="2:83" x14ac:dyDescent="0.2">
      <c r="B136" s="399">
        <v>36</v>
      </c>
      <c r="C136" s="399" t="s">
        <v>142</v>
      </c>
      <c r="D136" s="399" t="s">
        <v>143</v>
      </c>
      <c r="E136" s="399">
        <v>1.2</v>
      </c>
      <c r="F136" s="399" t="s">
        <v>36</v>
      </c>
      <c r="H136" s="399">
        <v>0.221</v>
      </c>
      <c r="I136" s="399">
        <v>1.7290000000000001</v>
      </c>
      <c r="J136" s="445">
        <f t="shared" ca="1" si="82"/>
        <v>0.2860104</v>
      </c>
      <c r="K136" s="446"/>
      <c r="L136" s="447" t="e">
        <f t="shared" ca="1" si="104"/>
        <v>#REF!</v>
      </c>
      <c r="M136" s="447" t="e">
        <f t="shared" ca="1" si="104"/>
        <v>#REF!</v>
      </c>
      <c r="N136" s="455" t="e">
        <f t="shared" ca="1" si="83"/>
        <v>#REF!</v>
      </c>
      <c r="O136" s="455" t="e">
        <f t="shared" ca="1" si="84"/>
        <v>#REF!</v>
      </c>
      <c r="P136" s="451" t="e">
        <f t="shared" ca="1" si="55"/>
        <v>#REF!</v>
      </c>
      <c r="Q136" s="451" t="e">
        <f t="shared" ca="1" si="56"/>
        <v>#REF!</v>
      </c>
      <c r="R136" s="451" t="e">
        <f t="shared" ca="1" si="85"/>
        <v>#REF!</v>
      </c>
      <c r="S136" s="451" t="e">
        <f t="shared" ca="1" si="86"/>
        <v>#REF!</v>
      </c>
      <c r="T136" s="445" t="e">
        <f t="shared" ca="1" si="108"/>
        <v>#REF!</v>
      </c>
      <c r="U136" s="453" t="e">
        <f ca="1">ROUND(IF(T136&gt;U92,U90,IF(T136&lt;U91,U89,T136/U91*U89)),3)</f>
        <v>#REF!</v>
      </c>
      <c r="V136" s="453" t="e">
        <f ca="1">ROUND(IF(T136&gt;V92,V90,IF(T136&lt;V91,V89,T136/V91*V89)),3)</f>
        <v>#REF!</v>
      </c>
      <c r="W136" s="449" t="e">
        <f t="shared" ca="1" si="58"/>
        <v>#REF!</v>
      </c>
      <c r="Y136" s="450" t="str">
        <f t="shared" si="92"/>
        <v>HK</v>
      </c>
      <c r="Z136" s="447" t="e">
        <f t="shared" ca="1" si="105"/>
        <v>#REF!</v>
      </c>
      <c r="AA136" s="447" t="e">
        <f t="shared" ca="1" si="105"/>
        <v>#REF!</v>
      </c>
      <c r="AB136" s="451" t="e">
        <f t="shared" ca="1" si="93"/>
        <v>#REF!</v>
      </c>
      <c r="AC136" s="451" t="e">
        <f t="shared" ca="1" si="94"/>
        <v>#REF!</v>
      </c>
      <c r="AD136" s="451" t="e">
        <f t="shared" ca="1" si="60"/>
        <v>#REF!</v>
      </c>
      <c r="AE136" s="451" t="e">
        <f t="shared" ca="1" si="61"/>
        <v>#REF!</v>
      </c>
      <c r="AF136" s="451" t="e">
        <f t="shared" ca="1" si="87"/>
        <v>#REF!</v>
      </c>
      <c r="AG136" s="451" t="e">
        <f t="shared" ca="1" si="88"/>
        <v>#REF!</v>
      </c>
      <c r="AH136" s="445" t="e">
        <f t="shared" ca="1" si="109"/>
        <v>#REF!</v>
      </c>
      <c r="AI136" s="453" t="e">
        <f ca="1">ROUND(IF(AH136&gt;AI92,AI90,IF(AH136&lt;AI91,AI89,AH136/AI91*AI89)),3)</f>
        <v>#REF!</v>
      </c>
      <c r="AJ136" s="453" t="e">
        <f ca="1">ROUND(IF(AH136&gt;AJ92,AJ90,IF(AH136&lt;AJ91,AJ89,AH136/AJ91*AJ89)),3)</f>
        <v>#REF!</v>
      </c>
      <c r="AK136" s="449" t="e">
        <f t="shared" ca="1" si="63"/>
        <v>#REF!</v>
      </c>
      <c r="AM136" s="450" t="str">
        <f t="shared" si="95"/>
        <v>HK</v>
      </c>
      <c r="AN136" s="447" t="e">
        <f t="shared" ca="1" si="106"/>
        <v>#REF!</v>
      </c>
      <c r="AO136" s="447" t="e">
        <f t="shared" ca="1" si="106"/>
        <v>#REF!</v>
      </c>
      <c r="AP136" s="451" t="e">
        <f t="shared" ca="1" si="96"/>
        <v>#REF!</v>
      </c>
      <c r="AQ136" s="451" t="e">
        <f t="shared" ca="1" si="97"/>
        <v>#REF!</v>
      </c>
      <c r="AR136" s="451" t="e">
        <f t="shared" ca="1" si="65"/>
        <v>#REF!</v>
      </c>
      <c r="AS136" s="451" t="e">
        <f t="shared" ca="1" si="66"/>
        <v>#REF!</v>
      </c>
      <c r="AT136" s="451" t="e">
        <f t="shared" ca="1" si="89"/>
        <v>#REF!</v>
      </c>
      <c r="AU136" s="451" t="e">
        <f t="shared" ca="1" si="90"/>
        <v>#REF!</v>
      </c>
      <c r="AV136" s="445" t="e">
        <f t="shared" ca="1" si="110"/>
        <v>#REF!</v>
      </c>
      <c r="AW136" s="453" t="e">
        <f ca="1">ROUND(IF(AV136&gt;AW92,AW90,IF(AV136&lt;AW91,AW89,AV136/AW91*AW89)),3)</f>
        <v>#REF!</v>
      </c>
      <c r="AX136" s="453" t="e">
        <f ca="1">ROUND(IF(AV136&gt;AX92,AX90,IF(AV136&lt;AX91,AX89,AV136/AX91*AX89)),3)</f>
        <v>#REF!</v>
      </c>
      <c r="AY136" s="449" t="e">
        <f t="shared" ca="1" si="68"/>
        <v>#REF!</v>
      </c>
      <c r="BA136" s="450" t="str">
        <f t="shared" si="98"/>
        <v>HK</v>
      </c>
      <c r="BB136" s="447" t="e">
        <f t="shared" ca="1" si="107"/>
        <v>#REF!</v>
      </c>
      <c r="BC136" s="447" t="e">
        <f t="shared" ca="1" si="107"/>
        <v>#REF!</v>
      </c>
      <c r="BD136" s="451" t="e">
        <f t="shared" ca="1" si="99"/>
        <v>#REF!</v>
      </c>
      <c r="BE136" s="451" t="e">
        <f t="shared" ca="1" si="100"/>
        <v>#REF!</v>
      </c>
      <c r="BF136" s="451" t="e">
        <f t="shared" ca="1" si="70"/>
        <v>#REF!</v>
      </c>
      <c r="BG136" s="451" t="e">
        <f t="shared" ca="1" si="71"/>
        <v>#REF!</v>
      </c>
      <c r="BH136" s="451" t="e">
        <f t="shared" ca="1" si="72"/>
        <v>#REF!</v>
      </c>
      <c r="BI136" s="451" t="e">
        <f t="shared" ca="1" si="73"/>
        <v>#REF!</v>
      </c>
      <c r="BJ136" s="445" t="e">
        <f t="shared" ca="1" si="111"/>
        <v>#REF!</v>
      </c>
      <c r="BK136" s="453" t="e">
        <f ca="1">ROUND(IF(BJ136&gt;BK92,BK90,IF(BJ136&lt;BK91,BK89,BJ136/BK91*BK89)),3)</f>
        <v>#REF!</v>
      </c>
      <c r="BL136" s="453" t="e">
        <f ca="1">ROUND(IF(BJ136&gt;BL92,BL90,IF(BJ136&lt;BL91,BL89,BJ136/BL91*BL89)),3)</f>
        <v>#REF!</v>
      </c>
      <c r="BM136" s="449" t="e">
        <f t="shared" ca="1" si="75"/>
        <v>#REF!</v>
      </c>
      <c r="BO136" s="450" t="str">
        <f t="shared" si="101"/>
        <v>HK</v>
      </c>
      <c r="BP136" s="399">
        <f t="shared" si="91"/>
        <v>1.2</v>
      </c>
      <c r="BQ136" s="453" t="e">
        <f t="shared" ca="1" si="112"/>
        <v>#REF!</v>
      </c>
      <c r="BR136" s="453" t="e">
        <f t="shared" ca="1" si="113"/>
        <v>#REF!</v>
      </c>
      <c r="BS136" s="453" t="e">
        <f t="shared" ca="1" si="114"/>
        <v>#REF!</v>
      </c>
      <c r="BT136" s="453" t="e">
        <f t="shared" ca="1" si="115"/>
        <v>#REF!</v>
      </c>
      <c r="BU136" s="453" t="e">
        <f t="shared" ca="1" si="116"/>
        <v>#REF!</v>
      </c>
      <c r="BV136" s="453" t="e">
        <f t="shared" ca="1" si="117"/>
        <v>#REF!</v>
      </c>
      <c r="BW136" s="453" t="e">
        <f t="shared" ca="1" si="102"/>
        <v>#REF!</v>
      </c>
      <c r="BX136" s="453" t="e">
        <f t="shared" ca="1" si="102"/>
        <v>#REF!</v>
      </c>
      <c r="CA136" s="450" t="str">
        <f t="shared" si="103"/>
        <v>HK</v>
      </c>
      <c r="CB136" s="454"/>
      <c r="CC136" s="454"/>
      <c r="CD136" s="454"/>
      <c r="CE136" s="454"/>
    </row>
    <row r="137" spans="2:83" x14ac:dyDescent="0.2">
      <c r="B137" s="399">
        <v>37</v>
      </c>
      <c r="C137" s="399" t="s">
        <v>146</v>
      </c>
      <c r="D137" s="399" t="s">
        <v>147</v>
      </c>
      <c r="E137" s="399">
        <v>1.2</v>
      </c>
      <c r="F137" s="399" t="s">
        <v>36</v>
      </c>
      <c r="H137" s="399">
        <v>0.221</v>
      </c>
      <c r="I137" s="399">
        <v>1.7290000000000001</v>
      </c>
      <c r="J137" s="445">
        <f t="shared" ca="1" si="82"/>
        <v>0.2860104</v>
      </c>
      <c r="K137" s="446"/>
      <c r="L137" s="447" t="e">
        <f t="shared" ca="1" si="104"/>
        <v>#REF!</v>
      </c>
      <c r="M137" s="447" t="e">
        <f t="shared" ca="1" si="104"/>
        <v>#REF!</v>
      </c>
      <c r="N137" s="455" t="e">
        <f t="shared" ca="1" si="83"/>
        <v>#REF!</v>
      </c>
      <c r="O137" s="455" t="e">
        <f t="shared" ca="1" si="84"/>
        <v>#REF!</v>
      </c>
      <c r="P137" s="451" t="e">
        <f t="shared" ca="1" si="55"/>
        <v>#REF!</v>
      </c>
      <c r="Q137" s="451" t="e">
        <f t="shared" ca="1" si="56"/>
        <v>#REF!</v>
      </c>
      <c r="R137" s="451" t="e">
        <f t="shared" ca="1" si="85"/>
        <v>#REF!</v>
      </c>
      <c r="S137" s="451" t="e">
        <f t="shared" ca="1" si="86"/>
        <v>#REF!</v>
      </c>
      <c r="T137" s="445" t="e">
        <f t="shared" ca="1" si="108"/>
        <v>#REF!</v>
      </c>
      <c r="U137" s="453" t="e">
        <f ca="1">ROUND(IF(T137&gt;U92,U90,IF(T137&lt;U91,U89,T137/U91*U89)),3)</f>
        <v>#REF!</v>
      </c>
      <c r="V137" s="453" t="e">
        <f ca="1">ROUND(IF(T137&gt;V92,V90,IF(T137&lt;V91,V89,T137/V91*V89)),3)</f>
        <v>#REF!</v>
      </c>
      <c r="W137" s="449" t="e">
        <f t="shared" ca="1" si="58"/>
        <v>#REF!</v>
      </c>
      <c r="Y137" s="450" t="str">
        <f t="shared" si="92"/>
        <v>QA</v>
      </c>
      <c r="Z137" s="447" t="e">
        <f t="shared" ca="1" si="105"/>
        <v>#REF!</v>
      </c>
      <c r="AA137" s="447" t="e">
        <f t="shared" ca="1" si="105"/>
        <v>#REF!</v>
      </c>
      <c r="AB137" s="451" t="e">
        <f t="shared" ca="1" si="93"/>
        <v>#REF!</v>
      </c>
      <c r="AC137" s="451" t="e">
        <f t="shared" ca="1" si="94"/>
        <v>#REF!</v>
      </c>
      <c r="AD137" s="451" t="e">
        <f t="shared" ca="1" si="60"/>
        <v>#REF!</v>
      </c>
      <c r="AE137" s="451" t="e">
        <f t="shared" ca="1" si="61"/>
        <v>#REF!</v>
      </c>
      <c r="AF137" s="451" t="e">
        <f t="shared" ca="1" si="87"/>
        <v>#REF!</v>
      </c>
      <c r="AG137" s="451" t="e">
        <f t="shared" ca="1" si="88"/>
        <v>#REF!</v>
      </c>
      <c r="AH137" s="445" t="e">
        <f t="shared" ca="1" si="109"/>
        <v>#REF!</v>
      </c>
      <c r="AI137" s="453" t="e">
        <f ca="1">ROUND(IF(AH137&gt;AI92,AI90,IF(AH137&lt;AI91,AI89,AH137/AI91*AI89)),3)</f>
        <v>#REF!</v>
      </c>
      <c r="AJ137" s="453" t="e">
        <f ca="1">ROUND(IF(AH137&gt;AJ92,AJ90,IF(AH137&lt;AJ91,AJ89,AH137/AJ91*AJ89)),3)</f>
        <v>#REF!</v>
      </c>
      <c r="AK137" s="449" t="e">
        <f t="shared" ca="1" si="63"/>
        <v>#REF!</v>
      </c>
      <c r="AM137" s="450" t="str">
        <f t="shared" si="95"/>
        <v>QA</v>
      </c>
      <c r="AN137" s="447" t="e">
        <f t="shared" ca="1" si="106"/>
        <v>#REF!</v>
      </c>
      <c r="AO137" s="447" t="e">
        <f t="shared" ca="1" si="106"/>
        <v>#REF!</v>
      </c>
      <c r="AP137" s="451" t="e">
        <f t="shared" ca="1" si="96"/>
        <v>#REF!</v>
      </c>
      <c r="AQ137" s="451" t="e">
        <f t="shared" ca="1" si="97"/>
        <v>#REF!</v>
      </c>
      <c r="AR137" s="451" t="e">
        <f t="shared" ca="1" si="65"/>
        <v>#REF!</v>
      </c>
      <c r="AS137" s="451" t="e">
        <f t="shared" ca="1" si="66"/>
        <v>#REF!</v>
      </c>
      <c r="AT137" s="451" t="e">
        <f t="shared" ca="1" si="89"/>
        <v>#REF!</v>
      </c>
      <c r="AU137" s="451" t="e">
        <f t="shared" ca="1" si="90"/>
        <v>#REF!</v>
      </c>
      <c r="AV137" s="445" t="e">
        <f t="shared" ca="1" si="110"/>
        <v>#REF!</v>
      </c>
      <c r="AW137" s="453" t="e">
        <f ca="1">ROUND(IF(AV137&gt;AW92,AW90,IF(AV137&lt;AW91,AW89,AV137/AW91*AW89)),3)</f>
        <v>#REF!</v>
      </c>
      <c r="AX137" s="453" t="e">
        <f ca="1">ROUND(IF(AV137&gt;AX92,AX90,IF(AV137&lt;AX91,AX89,AV137/AX91*AX89)),3)</f>
        <v>#REF!</v>
      </c>
      <c r="AY137" s="449" t="e">
        <f t="shared" ca="1" si="68"/>
        <v>#REF!</v>
      </c>
      <c r="BA137" s="450" t="str">
        <f t="shared" si="98"/>
        <v>QA</v>
      </c>
      <c r="BB137" s="447" t="e">
        <f t="shared" ca="1" si="107"/>
        <v>#REF!</v>
      </c>
      <c r="BC137" s="447" t="e">
        <f t="shared" ca="1" si="107"/>
        <v>#REF!</v>
      </c>
      <c r="BD137" s="451" t="e">
        <f t="shared" ca="1" si="99"/>
        <v>#REF!</v>
      </c>
      <c r="BE137" s="451" t="e">
        <f t="shared" ca="1" si="100"/>
        <v>#REF!</v>
      </c>
      <c r="BF137" s="451" t="e">
        <f t="shared" ca="1" si="70"/>
        <v>#REF!</v>
      </c>
      <c r="BG137" s="451" t="e">
        <f t="shared" ca="1" si="71"/>
        <v>#REF!</v>
      </c>
      <c r="BH137" s="451" t="e">
        <f t="shared" ca="1" si="72"/>
        <v>#REF!</v>
      </c>
      <c r="BI137" s="451" t="e">
        <f t="shared" ca="1" si="73"/>
        <v>#REF!</v>
      </c>
      <c r="BJ137" s="445" t="e">
        <f t="shared" ca="1" si="111"/>
        <v>#REF!</v>
      </c>
      <c r="BK137" s="453" t="e">
        <f ca="1">ROUND(IF(BJ137&gt;BK92,BK90,IF(BJ137&lt;BK91,BK89,BJ137/BK91*BK89)),3)</f>
        <v>#REF!</v>
      </c>
      <c r="BL137" s="453" t="e">
        <f ca="1">ROUND(IF(BJ137&gt;BL92,BL90,IF(BJ137&lt;BL91,BL89,BJ137/BL91*BL89)),3)</f>
        <v>#REF!</v>
      </c>
      <c r="BM137" s="449" t="e">
        <f t="shared" ca="1" si="75"/>
        <v>#REF!</v>
      </c>
      <c r="BO137" s="450" t="str">
        <f t="shared" si="101"/>
        <v>QA</v>
      </c>
      <c r="BP137" s="399">
        <f t="shared" si="91"/>
        <v>1.2</v>
      </c>
      <c r="BQ137" s="453" t="e">
        <f t="shared" ca="1" si="112"/>
        <v>#REF!</v>
      </c>
      <c r="BR137" s="453" t="e">
        <f t="shared" ca="1" si="113"/>
        <v>#REF!</v>
      </c>
      <c r="BS137" s="453" t="e">
        <f t="shared" ca="1" si="114"/>
        <v>#REF!</v>
      </c>
      <c r="BT137" s="453" t="e">
        <f t="shared" ca="1" si="115"/>
        <v>#REF!</v>
      </c>
      <c r="BU137" s="453" t="e">
        <f t="shared" ca="1" si="116"/>
        <v>#REF!</v>
      </c>
      <c r="BV137" s="453" t="e">
        <f t="shared" ca="1" si="117"/>
        <v>#REF!</v>
      </c>
      <c r="BW137" s="453" t="e">
        <f t="shared" ca="1" si="102"/>
        <v>#REF!</v>
      </c>
      <c r="BX137" s="453" t="e">
        <f t="shared" ca="1" si="102"/>
        <v>#REF!</v>
      </c>
      <c r="CA137" s="450" t="str">
        <f t="shared" si="103"/>
        <v>QA</v>
      </c>
      <c r="CB137" s="454"/>
      <c r="CC137" s="454"/>
      <c r="CD137" s="454"/>
      <c r="CE137" s="454"/>
    </row>
    <row r="138" spans="2:83" x14ac:dyDescent="0.2">
      <c r="B138" s="399">
        <v>38</v>
      </c>
      <c r="C138" s="399" t="s">
        <v>148</v>
      </c>
      <c r="D138" s="399" t="s">
        <v>149</v>
      </c>
      <c r="E138" s="399">
        <v>1.2</v>
      </c>
      <c r="F138" s="399" t="s">
        <v>36</v>
      </c>
      <c r="H138" s="399">
        <v>0.221</v>
      </c>
      <c r="I138" s="399">
        <v>1.7290000000000001</v>
      </c>
      <c r="J138" s="445">
        <f t="shared" ca="1" si="82"/>
        <v>0.2860104</v>
      </c>
      <c r="K138" s="446"/>
      <c r="L138" s="447" t="e">
        <f t="shared" ca="1" si="104"/>
        <v>#REF!</v>
      </c>
      <c r="M138" s="447" t="e">
        <f t="shared" ca="1" si="104"/>
        <v>#REF!</v>
      </c>
      <c r="N138" s="455" t="e">
        <f t="shared" ca="1" si="83"/>
        <v>#REF!</v>
      </c>
      <c r="O138" s="455" t="e">
        <f t="shared" ca="1" si="84"/>
        <v>#REF!</v>
      </c>
      <c r="P138" s="451" t="e">
        <f t="shared" ca="1" si="55"/>
        <v>#REF!</v>
      </c>
      <c r="Q138" s="451" t="e">
        <f t="shared" ca="1" si="56"/>
        <v>#REF!</v>
      </c>
      <c r="R138" s="451" t="e">
        <f t="shared" ca="1" si="85"/>
        <v>#REF!</v>
      </c>
      <c r="S138" s="451" t="e">
        <f t="shared" ca="1" si="86"/>
        <v>#REF!</v>
      </c>
      <c r="T138" s="445" t="e">
        <f t="shared" ca="1" si="108"/>
        <v>#REF!</v>
      </c>
      <c r="U138" s="453" t="e">
        <f ca="1">ROUND(IF(T138&gt;U92,U90,IF(T138&lt;U91,U89,T138/U91*U89)),3)</f>
        <v>#REF!</v>
      </c>
      <c r="V138" s="453" t="e">
        <f ca="1">ROUND(IF(T138&gt;V92,V90,IF(T138&lt;V91,V89,T138/V91*V89)),3)</f>
        <v>#REF!</v>
      </c>
      <c r="W138" s="449" t="e">
        <f t="shared" ca="1" si="58"/>
        <v>#REF!</v>
      </c>
      <c r="Y138" s="450" t="str">
        <f t="shared" si="92"/>
        <v>SG</v>
      </c>
      <c r="Z138" s="447" t="e">
        <f t="shared" ca="1" si="105"/>
        <v>#REF!</v>
      </c>
      <c r="AA138" s="447" t="e">
        <f t="shared" ca="1" si="105"/>
        <v>#REF!</v>
      </c>
      <c r="AB138" s="451" t="e">
        <f t="shared" ca="1" si="93"/>
        <v>#REF!</v>
      </c>
      <c r="AC138" s="451" t="e">
        <f t="shared" ca="1" si="94"/>
        <v>#REF!</v>
      </c>
      <c r="AD138" s="451" t="e">
        <f t="shared" ca="1" si="60"/>
        <v>#REF!</v>
      </c>
      <c r="AE138" s="451" t="e">
        <f t="shared" ca="1" si="61"/>
        <v>#REF!</v>
      </c>
      <c r="AF138" s="451" t="e">
        <f t="shared" ca="1" si="87"/>
        <v>#REF!</v>
      </c>
      <c r="AG138" s="451" t="e">
        <f t="shared" ca="1" si="88"/>
        <v>#REF!</v>
      </c>
      <c r="AH138" s="445" t="e">
        <f t="shared" ca="1" si="109"/>
        <v>#REF!</v>
      </c>
      <c r="AI138" s="453" t="e">
        <f ca="1">ROUND(IF(AH138&gt;AI92,AI90,IF(AH138&lt;AI91,AI89,AH138/AI91*AI89)),3)</f>
        <v>#REF!</v>
      </c>
      <c r="AJ138" s="453" t="e">
        <f ca="1">ROUND(IF(AH138&gt;AJ92,AJ90,IF(AH138&lt;AJ91,AJ89,AH138/AJ91*AJ89)),3)</f>
        <v>#REF!</v>
      </c>
      <c r="AK138" s="449" t="e">
        <f t="shared" ca="1" si="63"/>
        <v>#REF!</v>
      </c>
      <c r="AM138" s="450" t="str">
        <f t="shared" si="95"/>
        <v>SG</v>
      </c>
      <c r="AN138" s="447" t="e">
        <f t="shared" ca="1" si="106"/>
        <v>#REF!</v>
      </c>
      <c r="AO138" s="447" t="e">
        <f t="shared" ca="1" si="106"/>
        <v>#REF!</v>
      </c>
      <c r="AP138" s="451" t="e">
        <f t="shared" ca="1" si="96"/>
        <v>#REF!</v>
      </c>
      <c r="AQ138" s="451" t="e">
        <f t="shared" ca="1" si="97"/>
        <v>#REF!</v>
      </c>
      <c r="AR138" s="451" t="e">
        <f t="shared" ca="1" si="65"/>
        <v>#REF!</v>
      </c>
      <c r="AS138" s="451" t="e">
        <f t="shared" ca="1" si="66"/>
        <v>#REF!</v>
      </c>
      <c r="AT138" s="451" t="e">
        <f t="shared" ca="1" si="89"/>
        <v>#REF!</v>
      </c>
      <c r="AU138" s="451" t="e">
        <f t="shared" ca="1" si="90"/>
        <v>#REF!</v>
      </c>
      <c r="AV138" s="445" t="e">
        <f t="shared" ca="1" si="110"/>
        <v>#REF!</v>
      </c>
      <c r="AW138" s="453" t="e">
        <f ca="1">ROUND(IF(AV138&gt;AW92,AW90,IF(AV138&lt;AW91,AW89,AV138/AW91*AW89)),3)</f>
        <v>#REF!</v>
      </c>
      <c r="AX138" s="453" t="e">
        <f ca="1">ROUND(IF(AV138&gt;AX92,AX90,IF(AV138&lt;AX91,AX89,AV138/AX91*AX89)),3)</f>
        <v>#REF!</v>
      </c>
      <c r="AY138" s="449" t="e">
        <f t="shared" ca="1" si="68"/>
        <v>#REF!</v>
      </c>
      <c r="BA138" s="450" t="str">
        <f t="shared" si="98"/>
        <v>SG</v>
      </c>
      <c r="BB138" s="447" t="e">
        <f t="shared" ca="1" si="107"/>
        <v>#REF!</v>
      </c>
      <c r="BC138" s="447" t="e">
        <f t="shared" ca="1" si="107"/>
        <v>#REF!</v>
      </c>
      <c r="BD138" s="451" t="e">
        <f t="shared" ca="1" si="99"/>
        <v>#REF!</v>
      </c>
      <c r="BE138" s="451" t="e">
        <f t="shared" ca="1" si="100"/>
        <v>#REF!</v>
      </c>
      <c r="BF138" s="451" t="e">
        <f t="shared" ca="1" si="70"/>
        <v>#REF!</v>
      </c>
      <c r="BG138" s="451" t="e">
        <f t="shared" ca="1" si="71"/>
        <v>#REF!</v>
      </c>
      <c r="BH138" s="451" t="e">
        <f t="shared" ca="1" si="72"/>
        <v>#REF!</v>
      </c>
      <c r="BI138" s="451" t="e">
        <f t="shared" ca="1" si="73"/>
        <v>#REF!</v>
      </c>
      <c r="BJ138" s="445" t="e">
        <f t="shared" ca="1" si="111"/>
        <v>#REF!</v>
      </c>
      <c r="BK138" s="453" t="e">
        <f ca="1">ROUND(IF(BJ138&gt;BK92,BK90,IF(BJ138&lt;BK91,BK89,BJ138/BK91*BK89)),3)</f>
        <v>#REF!</v>
      </c>
      <c r="BL138" s="453" t="e">
        <f ca="1">ROUND(IF(BJ138&gt;BL92,BL90,IF(BJ138&lt;BL91,BL89,BJ138/BL91*BL89)),3)</f>
        <v>#REF!</v>
      </c>
      <c r="BM138" s="449" t="e">
        <f t="shared" ca="1" si="75"/>
        <v>#REF!</v>
      </c>
      <c r="BO138" s="450" t="str">
        <f t="shared" si="101"/>
        <v>SG</v>
      </c>
      <c r="BP138" s="399">
        <f t="shared" si="91"/>
        <v>1.2</v>
      </c>
      <c r="BQ138" s="453" t="e">
        <f t="shared" ca="1" si="112"/>
        <v>#REF!</v>
      </c>
      <c r="BR138" s="453" t="e">
        <f t="shared" ca="1" si="113"/>
        <v>#REF!</v>
      </c>
      <c r="BS138" s="453" t="e">
        <f t="shared" ca="1" si="114"/>
        <v>#REF!</v>
      </c>
      <c r="BT138" s="453" t="e">
        <f t="shared" ca="1" si="115"/>
        <v>#REF!</v>
      </c>
      <c r="BU138" s="453" t="e">
        <f t="shared" ca="1" si="116"/>
        <v>#REF!</v>
      </c>
      <c r="BV138" s="453" t="e">
        <f t="shared" ca="1" si="117"/>
        <v>#REF!</v>
      </c>
      <c r="BW138" s="453" t="e">
        <f t="shared" ca="1" si="102"/>
        <v>#REF!</v>
      </c>
      <c r="BX138" s="453" t="e">
        <f t="shared" ca="1" si="102"/>
        <v>#REF!</v>
      </c>
      <c r="CA138" s="450" t="str">
        <f t="shared" si="103"/>
        <v>SG</v>
      </c>
      <c r="CB138" s="454"/>
      <c r="CC138" s="454"/>
      <c r="CD138" s="454"/>
      <c r="CE138" s="454"/>
    </row>
    <row r="139" spans="2:83" x14ac:dyDescent="0.2">
      <c r="B139" s="399">
        <v>39</v>
      </c>
      <c r="C139" s="399" t="s">
        <v>150</v>
      </c>
      <c r="D139" s="399" t="s">
        <v>151</v>
      </c>
      <c r="E139" s="399">
        <v>1.2</v>
      </c>
      <c r="F139" s="399" t="s">
        <v>36</v>
      </c>
      <c r="H139" s="399">
        <v>0.221</v>
      </c>
      <c r="I139" s="399">
        <v>1.7290000000000001</v>
      </c>
      <c r="J139" s="445">
        <f t="shared" ca="1" si="82"/>
        <v>0.2860104</v>
      </c>
      <c r="K139" s="446"/>
      <c r="L139" s="447" t="e">
        <f t="shared" ca="1" si="104"/>
        <v>#REF!</v>
      </c>
      <c r="M139" s="447" t="e">
        <f t="shared" ca="1" si="104"/>
        <v>#REF!</v>
      </c>
      <c r="N139" s="455" t="e">
        <f t="shared" ca="1" si="83"/>
        <v>#REF!</v>
      </c>
      <c r="O139" s="455" t="e">
        <f t="shared" ca="1" si="84"/>
        <v>#REF!</v>
      </c>
      <c r="P139" s="451" t="e">
        <f t="shared" ca="1" si="55"/>
        <v>#REF!</v>
      </c>
      <c r="Q139" s="451" t="e">
        <f t="shared" ca="1" si="56"/>
        <v>#REF!</v>
      </c>
      <c r="R139" s="451" t="e">
        <f t="shared" ca="1" si="85"/>
        <v>#REF!</v>
      </c>
      <c r="S139" s="451" t="e">
        <f t="shared" ca="1" si="86"/>
        <v>#REF!</v>
      </c>
      <c r="T139" s="445" t="e">
        <f t="shared" ca="1" si="108"/>
        <v>#REF!</v>
      </c>
      <c r="U139" s="453" t="e">
        <f ca="1">ROUND(IF(T139&gt;U92,U90,IF(T139&lt;U91,U89,T139/U91*U89)),3)</f>
        <v>#REF!</v>
      </c>
      <c r="V139" s="453" t="e">
        <f ca="1">ROUND(IF(T139&gt;V92,V90,IF(T139&lt;V91,V89,T139/V91*V89)),3)</f>
        <v>#REF!</v>
      </c>
      <c r="W139" s="449" t="e">
        <f t="shared" ca="1" si="58"/>
        <v>#REF!</v>
      </c>
      <c r="Y139" s="450" t="str">
        <f t="shared" si="92"/>
        <v>SI</v>
      </c>
      <c r="Z139" s="447" t="e">
        <f t="shared" ca="1" si="105"/>
        <v>#REF!</v>
      </c>
      <c r="AA139" s="447" t="e">
        <f t="shared" ca="1" si="105"/>
        <v>#REF!</v>
      </c>
      <c r="AB139" s="451" t="e">
        <f t="shared" ca="1" si="93"/>
        <v>#REF!</v>
      </c>
      <c r="AC139" s="451" t="e">
        <f t="shared" ca="1" si="94"/>
        <v>#REF!</v>
      </c>
      <c r="AD139" s="451" t="e">
        <f t="shared" ca="1" si="60"/>
        <v>#REF!</v>
      </c>
      <c r="AE139" s="451" t="e">
        <f t="shared" ca="1" si="61"/>
        <v>#REF!</v>
      </c>
      <c r="AF139" s="451" t="e">
        <f t="shared" ca="1" si="87"/>
        <v>#REF!</v>
      </c>
      <c r="AG139" s="451" t="e">
        <f t="shared" ca="1" si="88"/>
        <v>#REF!</v>
      </c>
      <c r="AH139" s="445" t="e">
        <f t="shared" ca="1" si="109"/>
        <v>#REF!</v>
      </c>
      <c r="AI139" s="453" t="e">
        <f ca="1">ROUND(IF(AH139&gt;AI92,AI90,IF(AH139&lt;AI91,AI89,AH139/AI91*AI89)),3)</f>
        <v>#REF!</v>
      </c>
      <c r="AJ139" s="453" t="e">
        <f ca="1">ROUND(IF(AH139&gt;AJ92,AJ90,IF(AH139&lt;AJ91,AJ89,AH139/AJ91*AJ89)),3)</f>
        <v>#REF!</v>
      </c>
      <c r="AK139" s="449" t="e">
        <f t="shared" ca="1" si="63"/>
        <v>#REF!</v>
      </c>
      <c r="AM139" s="450" t="str">
        <f t="shared" si="95"/>
        <v>SI</v>
      </c>
      <c r="AN139" s="447" t="e">
        <f t="shared" ca="1" si="106"/>
        <v>#REF!</v>
      </c>
      <c r="AO139" s="447" t="e">
        <f t="shared" ca="1" si="106"/>
        <v>#REF!</v>
      </c>
      <c r="AP139" s="451" t="e">
        <f t="shared" ca="1" si="96"/>
        <v>#REF!</v>
      </c>
      <c r="AQ139" s="451" t="e">
        <f t="shared" ca="1" si="97"/>
        <v>#REF!</v>
      </c>
      <c r="AR139" s="451" t="e">
        <f t="shared" ca="1" si="65"/>
        <v>#REF!</v>
      </c>
      <c r="AS139" s="451" t="e">
        <f t="shared" ca="1" si="66"/>
        <v>#REF!</v>
      </c>
      <c r="AT139" s="451" t="e">
        <f t="shared" ca="1" si="89"/>
        <v>#REF!</v>
      </c>
      <c r="AU139" s="451" t="e">
        <f t="shared" ca="1" si="90"/>
        <v>#REF!</v>
      </c>
      <c r="AV139" s="445" t="e">
        <f t="shared" ca="1" si="110"/>
        <v>#REF!</v>
      </c>
      <c r="AW139" s="453" t="e">
        <f ca="1">ROUND(IF(AV139&gt;AW92,AW90,IF(AV139&lt;AW91,AW89,AV139/AW91*AW89)),3)</f>
        <v>#REF!</v>
      </c>
      <c r="AX139" s="453" t="e">
        <f ca="1">ROUND(IF(AV139&gt;AX92,AX90,IF(AV139&lt;AX91,AX89,AV139/AX91*AX89)),3)</f>
        <v>#REF!</v>
      </c>
      <c r="AY139" s="449" t="e">
        <f t="shared" ca="1" si="68"/>
        <v>#REF!</v>
      </c>
      <c r="BA139" s="450" t="str">
        <f t="shared" si="98"/>
        <v>SI</v>
      </c>
      <c r="BB139" s="447" t="e">
        <f t="shared" ca="1" si="107"/>
        <v>#REF!</v>
      </c>
      <c r="BC139" s="447" t="e">
        <f t="shared" ca="1" si="107"/>
        <v>#REF!</v>
      </c>
      <c r="BD139" s="451" t="e">
        <f t="shared" ca="1" si="99"/>
        <v>#REF!</v>
      </c>
      <c r="BE139" s="451" t="e">
        <f t="shared" ca="1" si="100"/>
        <v>#REF!</v>
      </c>
      <c r="BF139" s="451" t="e">
        <f t="shared" ca="1" si="70"/>
        <v>#REF!</v>
      </c>
      <c r="BG139" s="451" t="e">
        <f t="shared" ca="1" si="71"/>
        <v>#REF!</v>
      </c>
      <c r="BH139" s="451" t="e">
        <f t="shared" ca="1" si="72"/>
        <v>#REF!</v>
      </c>
      <c r="BI139" s="451" t="e">
        <f t="shared" ca="1" si="73"/>
        <v>#REF!</v>
      </c>
      <c r="BJ139" s="445" t="e">
        <f t="shared" ca="1" si="111"/>
        <v>#REF!</v>
      </c>
      <c r="BK139" s="453" t="e">
        <f ca="1">ROUND(IF(BJ139&gt;BK92,BK90,IF(BJ139&lt;BK91,BK89,BJ139/BK91*BK89)),3)</f>
        <v>#REF!</v>
      </c>
      <c r="BL139" s="453" t="e">
        <f ca="1">ROUND(IF(BJ139&gt;BL92,BL90,IF(BJ139&lt;BL91,BL89,BJ139/BL91*BL89)),3)</f>
        <v>#REF!</v>
      </c>
      <c r="BM139" s="449" t="e">
        <f t="shared" ca="1" si="75"/>
        <v>#REF!</v>
      </c>
      <c r="BO139" s="450" t="str">
        <f t="shared" si="101"/>
        <v>SI</v>
      </c>
      <c r="BP139" s="399">
        <f t="shared" si="91"/>
        <v>1.2</v>
      </c>
      <c r="BQ139" s="453" t="e">
        <f t="shared" ca="1" si="112"/>
        <v>#REF!</v>
      </c>
      <c r="BR139" s="453" t="e">
        <f t="shared" ca="1" si="113"/>
        <v>#REF!</v>
      </c>
      <c r="BS139" s="453" t="e">
        <f t="shared" ca="1" si="114"/>
        <v>#REF!</v>
      </c>
      <c r="BT139" s="453" t="e">
        <f t="shared" ca="1" si="115"/>
        <v>#REF!</v>
      </c>
      <c r="BU139" s="453" t="e">
        <f t="shared" ca="1" si="116"/>
        <v>#REF!</v>
      </c>
      <c r="BV139" s="453" t="e">
        <f t="shared" ca="1" si="117"/>
        <v>#REF!</v>
      </c>
      <c r="BW139" s="453" t="e">
        <f t="shared" ca="1" si="102"/>
        <v>#REF!</v>
      </c>
      <c r="BX139" s="453" t="e">
        <f t="shared" ca="1" si="102"/>
        <v>#REF!</v>
      </c>
      <c r="CA139" s="450" t="str">
        <f t="shared" si="103"/>
        <v>SI</v>
      </c>
      <c r="CB139" s="454"/>
      <c r="CC139" s="454"/>
      <c r="CD139" s="454"/>
      <c r="CE139" s="454"/>
    </row>
    <row r="140" spans="2:83" x14ac:dyDescent="0.2">
      <c r="B140" s="399">
        <v>40</v>
      </c>
      <c r="C140" s="399" t="s">
        <v>153</v>
      </c>
      <c r="D140" s="399" t="s">
        <v>154</v>
      </c>
      <c r="E140" s="399">
        <v>2</v>
      </c>
      <c r="F140" s="399" t="s">
        <v>36</v>
      </c>
      <c r="H140" s="399">
        <v>0.221</v>
      </c>
      <c r="I140" s="399">
        <v>1.7290000000000001</v>
      </c>
      <c r="J140" s="445">
        <f t="shared" ca="1" si="82"/>
        <v>0.2860104</v>
      </c>
      <c r="K140" s="446"/>
      <c r="L140" s="447" t="e">
        <f t="shared" ca="1" si="104"/>
        <v>#REF!</v>
      </c>
      <c r="M140" s="447" t="e">
        <f t="shared" ca="1" si="104"/>
        <v>#REF!</v>
      </c>
      <c r="N140" s="455" t="e">
        <f t="shared" ca="1" si="83"/>
        <v>#REF!</v>
      </c>
      <c r="O140" s="455" t="e">
        <f t="shared" ca="1" si="84"/>
        <v>#REF!</v>
      </c>
      <c r="P140" s="451" t="e">
        <f t="shared" ca="1" si="55"/>
        <v>#REF!</v>
      </c>
      <c r="Q140" s="451" t="e">
        <f t="shared" ca="1" si="56"/>
        <v>#REF!</v>
      </c>
      <c r="R140" s="451" t="e">
        <f t="shared" ca="1" si="85"/>
        <v>#REF!</v>
      </c>
      <c r="S140" s="451" t="e">
        <f t="shared" ca="1" si="86"/>
        <v>#REF!</v>
      </c>
      <c r="T140" s="445" t="e">
        <f t="shared" ca="1" si="108"/>
        <v>#REF!</v>
      </c>
      <c r="U140" s="453" t="e">
        <f ca="1">ROUND(IF(T140&gt;U92,U90,IF(T140&lt;U91,U89,T140/U91*U89)),3)</f>
        <v>#REF!</v>
      </c>
      <c r="V140" s="453" t="e">
        <f ca="1">ROUND(IF(T140&gt;V92,V90,IF(T140&lt;V91,V89,T140/V91*V89)),3)</f>
        <v>#REF!</v>
      </c>
      <c r="W140" s="449" t="e">
        <f t="shared" ca="1" si="58"/>
        <v>#REF!</v>
      </c>
      <c r="Y140" s="450" t="str">
        <f t="shared" si="92"/>
        <v>BB</v>
      </c>
      <c r="Z140" s="447" t="e">
        <f t="shared" ca="1" si="105"/>
        <v>#REF!</v>
      </c>
      <c r="AA140" s="447" t="e">
        <f t="shared" ca="1" si="105"/>
        <v>#REF!</v>
      </c>
      <c r="AB140" s="451" t="e">
        <f t="shared" ca="1" si="93"/>
        <v>#REF!</v>
      </c>
      <c r="AC140" s="451" t="e">
        <f t="shared" ca="1" si="94"/>
        <v>#REF!</v>
      </c>
      <c r="AD140" s="451" t="e">
        <f t="shared" ca="1" si="60"/>
        <v>#REF!</v>
      </c>
      <c r="AE140" s="451" t="e">
        <f t="shared" ca="1" si="61"/>
        <v>#REF!</v>
      </c>
      <c r="AF140" s="451" t="e">
        <f t="shared" ca="1" si="87"/>
        <v>#REF!</v>
      </c>
      <c r="AG140" s="451" t="e">
        <f t="shared" ca="1" si="88"/>
        <v>#REF!</v>
      </c>
      <c r="AH140" s="445" t="e">
        <f t="shared" ca="1" si="109"/>
        <v>#REF!</v>
      </c>
      <c r="AI140" s="453" t="e">
        <f ca="1">ROUND(IF(AH140&gt;AI92,AI90,IF(AH140&lt;AI91,AI89,AH140/AI91*AI89)),3)</f>
        <v>#REF!</v>
      </c>
      <c r="AJ140" s="453" t="e">
        <f ca="1">ROUND(IF(AH140&gt;AJ92,AJ90,IF(AH140&lt;AJ91,AJ89,AH140/AJ91*AJ89)),3)</f>
        <v>#REF!</v>
      </c>
      <c r="AK140" s="449" t="e">
        <f t="shared" ca="1" si="63"/>
        <v>#REF!</v>
      </c>
      <c r="AM140" s="450" t="str">
        <f t="shared" si="95"/>
        <v>BB</v>
      </c>
      <c r="AN140" s="447" t="e">
        <f t="shared" ca="1" si="106"/>
        <v>#REF!</v>
      </c>
      <c r="AO140" s="447" t="e">
        <f t="shared" ca="1" si="106"/>
        <v>#REF!</v>
      </c>
      <c r="AP140" s="451" t="e">
        <f t="shared" ca="1" si="96"/>
        <v>#REF!</v>
      </c>
      <c r="AQ140" s="451" t="e">
        <f t="shared" ca="1" si="97"/>
        <v>#REF!</v>
      </c>
      <c r="AR140" s="451" t="e">
        <f t="shared" ca="1" si="65"/>
        <v>#REF!</v>
      </c>
      <c r="AS140" s="451" t="e">
        <f t="shared" ca="1" si="66"/>
        <v>#REF!</v>
      </c>
      <c r="AT140" s="451" t="e">
        <f t="shared" ca="1" si="89"/>
        <v>#REF!</v>
      </c>
      <c r="AU140" s="451" t="e">
        <f t="shared" ca="1" si="90"/>
        <v>#REF!</v>
      </c>
      <c r="AV140" s="445" t="e">
        <f t="shared" ca="1" si="110"/>
        <v>#REF!</v>
      </c>
      <c r="AW140" s="453" t="e">
        <f ca="1">ROUND(IF(AV140&gt;AW92,AW90,IF(AV140&lt;AW91,AW89,AV140/AW91*AW89)),3)</f>
        <v>#REF!</v>
      </c>
      <c r="AX140" s="453" t="e">
        <f ca="1">ROUND(IF(AV140&gt;AX92,AX90,IF(AV140&lt;AX91,AX89,AV140/AX91*AX89)),3)</f>
        <v>#REF!</v>
      </c>
      <c r="AY140" s="449" t="e">
        <f t="shared" ca="1" si="68"/>
        <v>#REF!</v>
      </c>
      <c r="BA140" s="450" t="str">
        <f t="shared" si="98"/>
        <v>BB</v>
      </c>
      <c r="BB140" s="447" t="e">
        <f t="shared" ca="1" si="107"/>
        <v>#REF!</v>
      </c>
      <c r="BC140" s="447" t="e">
        <f t="shared" ca="1" si="107"/>
        <v>#REF!</v>
      </c>
      <c r="BD140" s="451" t="e">
        <f t="shared" ca="1" si="99"/>
        <v>#REF!</v>
      </c>
      <c r="BE140" s="451" t="e">
        <f t="shared" ca="1" si="100"/>
        <v>#REF!</v>
      </c>
      <c r="BF140" s="451" t="e">
        <f t="shared" ca="1" si="70"/>
        <v>#REF!</v>
      </c>
      <c r="BG140" s="451" t="e">
        <f t="shared" ca="1" si="71"/>
        <v>#REF!</v>
      </c>
      <c r="BH140" s="451" t="e">
        <f t="shared" ca="1" si="72"/>
        <v>#REF!</v>
      </c>
      <c r="BI140" s="451" t="e">
        <f t="shared" ca="1" si="73"/>
        <v>#REF!</v>
      </c>
      <c r="BJ140" s="445" t="e">
        <f t="shared" ca="1" si="111"/>
        <v>#REF!</v>
      </c>
      <c r="BK140" s="453" t="e">
        <f ca="1">ROUND(IF(BJ140&gt;BK92,BK90,IF(BJ140&lt;BK91,BK89,BJ140/BK91*BK89)),3)</f>
        <v>#REF!</v>
      </c>
      <c r="BL140" s="453" t="e">
        <f ca="1">ROUND(IF(BJ140&gt;BL92,BL90,IF(BJ140&lt;BL91,BL89,BJ140/BL91*BL89)),3)</f>
        <v>#REF!</v>
      </c>
      <c r="BM140" s="449" t="e">
        <f t="shared" ca="1" si="75"/>
        <v>#REF!</v>
      </c>
      <c r="BO140" s="450" t="str">
        <f t="shared" si="101"/>
        <v>BB</v>
      </c>
      <c r="BP140" s="399">
        <f t="shared" si="91"/>
        <v>2</v>
      </c>
      <c r="BQ140" s="453" t="e">
        <f t="shared" ca="1" si="112"/>
        <v>#REF!</v>
      </c>
      <c r="BR140" s="453" t="e">
        <f t="shared" ca="1" si="113"/>
        <v>#REF!</v>
      </c>
      <c r="BS140" s="453" t="e">
        <f t="shared" ca="1" si="114"/>
        <v>#REF!</v>
      </c>
      <c r="BT140" s="453" t="e">
        <f t="shared" ca="1" si="115"/>
        <v>#REF!</v>
      </c>
      <c r="BU140" s="453" t="e">
        <f t="shared" ca="1" si="116"/>
        <v>#REF!</v>
      </c>
      <c r="BV140" s="453" t="e">
        <f t="shared" ca="1" si="117"/>
        <v>#REF!</v>
      </c>
      <c r="BW140" s="453" t="e">
        <f t="shared" ca="1" si="102"/>
        <v>#REF!</v>
      </c>
      <c r="BX140" s="453" t="e">
        <f t="shared" ca="1" si="102"/>
        <v>#REF!</v>
      </c>
      <c r="CA140" s="450" t="str">
        <f t="shared" si="103"/>
        <v>BB</v>
      </c>
      <c r="CB140" s="454"/>
      <c r="CC140" s="454"/>
      <c r="CD140" s="454"/>
      <c r="CE140" s="454"/>
    </row>
    <row r="141" spans="2:83" x14ac:dyDescent="0.2">
      <c r="B141" s="399">
        <v>41</v>
      </c>
      <c r="C141" s="399" t="s">
        <v>155</v>
      </c>
      <c r="D141" s="399" t="s">
        <v>156</v>
      </c>
      <c r="E141" s="399">
        <v>2</v>
      </c>
      <c r="F141" s="399" t="s">
        <v>36</v>
      </c>
      <c r="H141" s="399">
        <v>0.249</v>
      </c>
      <c r="I141" s="399">
        <v>1.954</v>
      </c>
      <c r="J141" s="445">
        <f t="shared" ca="1" si="82"/>
        <v>0.32247039999999999</v>
      </c>
      <c r="K141" s="446"/>
      <c r="L141" s="447" t="e">
        <f t="shared" ref="L141:M153" ca="1" si="118">VLOOKUP($C141,INDIRECT($L$22),L$23,FALSE)</f>
        <v>#REF!</v>
      </c>
      <c r="M141" s="447" t="e">
        <f t="shared" ca="1" si="118"/>
        <v>#REF!</v>
      </c>
      <c r="N141" s="455" t="e">
        <f t="shared" ca="1" si="83"/>
        <v>#REF!</v>
      </c>
      <c r="O141" s="455" t="e">
        <f t="shared" ca="1" si="84"/>
        <v>#REF!</v>
      </c>
      <c r="P141" s="451" t="e">
        <f t="shared" ca="1" si="55"/>
        <v>#REF!</v>
      </c>
      <c r="Q141" s="451" t="e">
        <f t="shared" ca="1" si="56"/>
        <v>#REF!</v>
      </c>
      <c r="R141" s="451" t="e">
        <f t="shared" ca="1" si="85"/>
        <v>#REF!</v>
      </c>
      <c r="S141" s="451" t="e">
        <f t="shared" ca="1" si="86"/>
        <v>#REF!</v>
      </c>
      <c r="T141" s="445" t="e">
        <f t="shared" ca="1" si="108"/>
        <v>#REF!</v>
      </c>
      <c r="U141" s="453" t="e">
        <f ca="1">ROUND(IF(T141&gt;U92,U90,IF(T141&lt;U91,U89,T141/U91*U89)),3)</f>
        <v>#REF!</v>
      </c>
      <c r="V141" s="453" t="e">
        <f ca="1">ROUND(IF(T141&gt;V92,V90,IF(T141&lt;V91,V89,T141/V91*V89)),3)</f>
        <v>#REF!</v>
      </c>
      <c r="W141" s="449" t="e">
        <f t="shared" ca="1" si="58"/>
        <v>#REF!</v>
      </c>
      <c r="Y141" s="450" t="str">
        <f t="shared" si="92"/>
        <v>BH</v>
      </c>
      <c r="Z141" s="447" t="e">
        <f t="shared" ref="Z141:AA153" ca="1" si="119">VLOOKUP($C141,INDIRECT($L$22),Z$23,FALSE)</f>
        <v>#REF!</v>
      </c>
      <c r="AA141" s="447" t="e">
        <f t="shared" ca="1" si="119"/>
        <v>#REF!</v>
      </c>
      <c r="AB141" s="451" t="e">
        <f t="shared" ca="1" si="93"/>
        <v>#REF!</v>
      </c>
      <c r="AC141" s="451" t="e">
        <f t="shared" ca="1" si="94"/>
        <v>#REF!</v>
      </c>
      <c r="AD141" s="451" t="e">
        <f t="shared" ca="1" si="60"/>
        <v>#REF!</v>
      </c>
      <c r="AE141" s="451" t="e">
        <f t="shared" ca="1" si="61"/>
        <v>#REF!</v>
      </c>
      <c r="AF141" s="451" t="e">
        <f t="shared" ca="1" si="87"/>
        <v>#REF!</v>
      </c>
      <c r="AG141" s="451" t="e">
        <f t="shared" ca="1" si="88"/>
        <v>#REF!</v>
      </c>
      <c r="AH141" s="445" t="e">
        <f t="shared" ca="1" si="109"/>
        <v>#REF!</v>
      </c>
      <c r="AI141" s="453" t="e">
        <f ca="1">ROUND(IF(AH141&gt;AI92,AI90,IF(AH141&lt;AI91,AI89,AH141/AI91*AI89)),3)</f>
        <v>#REF!</v>
      </c>
      <c r="AJ141" s="453" t="e">
        <f ca="1">ROUND(IF(AH141&gt;AJ92,AJ90,IF(AH141&lt;AJ91,AJ89,AH141/AJ91*AJ89)),3)</f>
        <v>#REF!</v>
      </c>
      <c r="AK141" s="449" t="e">
        <f t="shared" ca="1" si="63"/>
        <v>#REF!</v>
      </c>
      <c r="AM141" s="450" t="str">
        <f t="shared" si="95"/>
        <v>BH</v>
      </c>
      <c r="AN141" s="447" t="e">
        <f t="shared" ref="AN141:AO153" ca="1" si="120">VLOOKUP($C141,INDIRECT($L$22),AN$23,FALSE)</f>
        <v>#REF!</v>
      </c>
      <c r="AO141" s="447" t="e">
        <f t="shared" ca="1" si="120"/>
        <v>#REF!</v>
      </c>
      <c r="AP141" s="451" t="e">
        <f t="shared" ca="1" si="96"/>
        <v>#REF!</v>
      </c>
      <c r="AQ141" s="451" t="e">
        <f t="shared" ca="1" si="97"/>
        <v>#REF!</v>
      </c>
      <c r="AR141" s="451" t="e">
        <f t="shared" ca="1" si="65"/>
        <v>#REF!</v>
      </c>
      <c r="AS141" s="451" t="e">
        <f t="shared" ca="1" si="66"/>
        <v>#REF!</v>
      </c>
      <c r="AT141" s="451" t="e">
        <f t="shared" ca="1" si="89"/>
        <v>#REF!</v>
      </c>
      <c r="AU141" s="451" t="e">
        <f t="shared" ca="1" si="90"/>
        <v>#REF!</v>
      </c>
      <c r="AV141" s="445" t="e">
        <f t="shared" ca="1" si="110"/>
        <v>#REF!</v>
      </c>
      <c r="AW141" s="453" t="e">
        <f ca="1">ROUND(IF(AV141&gt;AW92,AW90,IF(AV141&lt;AW91,AW89,AV141/AW91*AW89)),3)</f>
        <v>#REF!</v>
      </c>
      <c r="AX141" s="453" t="e">
        <f ca="1">ROUND(IF(AV141&gt;AX92,AX90,IF(AV141&lt;AX91,AX89,AV141/AX91*AX89)),3)</f>
        <v>#REF!</v>
      </c>
      <c r="AY141" s="449" t="e">
        <f t="shared" ca="1" si="68"/>
        <v>#REF!</v>
      </c>
      <c r="BA141" s="450" t="str">
        <f t="shared" si="98"/>
        <v>BH</v>
      </c>
      <c r="BB141" s="447" t="e">
        <f t="shared" ref="BB141:BC153" ca="1" si="121">VLOOKUP($C141,INDIRECT($L$22),BB$23,FALSE)</f>
        <v>#REF!</v>
      </c>
      <c r="BC141" s="447" t="e">
        <f t="shared" ca="1" si="121"/>
        <v>#REF!</v>
      </c>
      <c r="BD141" s="451" t="e">
        <f t="shared" ca="1" si="99"/>
        <v>#REF!</v>
      </c>
      <c r="BE141" s="451" t="e">
        <f t="shared" ca="1" si="100"/>
        <v>#REF!</v>
      </c>
      <c r="BF141" s="451" t="e">
        <f t="shared" ca="1" si="70"/>
        <v>#REF!</v>
      </c>
      <c r="BG141" s="451" t="e">
        <f t="shared" ca="1" si="71"/>
        <v>#REF!</v>
      </c>
      <c r="BH141" s="451" t="e">
        <f t="shared" ca="1" si="72"/>
        <v>#REF!</v>
      </c>
      <c r="BI141" s="451" t="e">
        <f t="shared" ca="1" si="73"/>
        <v>#REF!</v>
      </c>
      <c r="BJ141" s="445" t="e">
        <f t="shared" ca="1" si="111"/>
        <v>#REF!</v>
      </c>
      <c r="BK141" s="453" t="e">
        <f ca="1">ROUND(IF(BJ141&gt;BK92,BK90,IF(BJ141&lt;BK91,BK89,BJ141/BK91*BK89)),3)</f>
        <v>#REF!</v>
      </c>
      <c r="BL141" s="453" t="e">
        <f ca="1">ROUND(IF(BJ141&gt;BL92,BL90,IF(BJ141&lt;BL91,BL89,BJ141/BL91*BL89)),3)</f>
        <v>#REF!</v>
      </c>
      <c r="BM141" s="449" t="e">
        <f t="shared" ca="1" si="75"/>
        <v>#REF!</v>
      </c>
      <c r="BO141" s="450" t="str">
        <f t="shared" si="101"/>
        <v>BH</v>
      </c>
      <c r="BP141" s="399">
        <f t="shared" si="91"/>
        <v>2</v>
      </c>
      <c r="BQ141" s="453" t="e">
        <f t="shared" ca="1" si="112"/>
        <v>#REF!</v>
      </c>
      <c r="BR141" s="453" t="e">
        <f t="shared" ca="1" si="113"/>
        <v>#REF!</v>
      </c>
      <c r="BS141" s="453" t="e">
        <f t="shared" ca="1" si="114"/>
        <v>#REF!</v>
      </c>
      <c r="BT141" s="453" t="e">
        <f t="shared" ca="1" si="115"/>
        <v>#REF!</v>
      </c>
      <c r="BU141" s="453" t="e">
        <f t="shared" ca="1" si="116"/>
        <v>#REF!</v>
      </c>
      <c r="BV141" s="453" t="e">
        <f t="shared" ca="1" si="117"/>
        <v>#REF!</v>
      </c>
      <c r="BW141" s="453" t="e">
        <f t="shared" ca="1" si="102"/>
        <v>#REF!</v>
      </c>
      <c r="BX141" s="453" t="e">
        <f t="shared" ca="1" si="102"/>
        <v>#REF!</v>
      </c>
      <c r="CA141" s="450" t="str">
        <f t="shared" si="103"/>
        <v>BH</v>
      </c>
      <c r="CB141" s="454"/>
      <c r="CC141" s="454"/>
      <c r="CD141" s="454"/>
      <c r="CE141" s="454"/>
    </row>
    <row r="142" spans="2:83" x14ac:dyDescent="0.2">
      <c r="B142" s="399">
        <v>42</v>
      </c>
      <c r="C142" s="399" t="s">
        <v>157</v>
      </c>
      <c r="D142" s="399" t="s">
        <v>158</v>
      </c>
      <c r="E142" s="399">
        <v>2</v>
      </c>
      <c r="F142" s="399" t="s">
        <v>36</v>
      </c>
      <c r="H142" s="399">
        <v>0.221</v>
      </c>
      <c r="I142" s="399">
        <v>1.7290000000000001</v>
      </c>
      <c r="J142" s="445">
        <f t="shared" ca="1" si="82"/>
        <v>0.2860104</v>
      </c>
      <c r="K142" s="446"/>
      <c r="L142" s="447" t="e">
        <f t="shared" ca="1" si="118"/>
        <v>#REF!</v>
      </c>
      <c r="M142" s="447" t="e">
        <f t="shared" ca="1" si="118"/>
        <v>#REF!</v>
      </c>
      <c r="N142" s="455" t="e">
        <f t="shared" ca="1" si="83"/>
        <v>#REF!</v>
      </c>
      <c r="O142" s="455" t="e">
        <f t="shared" ca="1" si="84"/>
        <v>#REF!</v>
      </c>
      <c r="P142" s="451" t="e">
        <f t="shared" ca="1" si="55"/>
        <v>#REF!</v>
      </c>
      <c r="Q142" s="451" t="e">
        <f t="shared" ca="1" si="56"/>
        <v>#REF!</v>
      </c>
      <c r="R142" s="451" t="e">
        <f t="shared" ca="1" si="85"/>
        <v>#REF!</v>
      </c>
      <c r="S142" s="451" t="e">
        <f t="shared" ca="1" si="86"/>
        <v>#REF!</v>
      </c>
      <c r="T142" s="445" t="e">
        <f t="shared" ca="1" si="108"/>
        <v>#REF!</v>
      </c>
      <c r="U142" s="453" t="e">
        <f ca="1">ROUND(IF(T142&gt;U92,U90,IF(T142&lt;U91,U89,T142/U91*U89)),3)</f>
        <v>#REF!</v>
      </c>
      <c r="V142" s="453" t="e">
        <f ca="1">ROUND(IF(T142&gt;V92,V90,IF(T142&lt;V91,V89,T142/V91*V89)),3)</f>
        <v>#REF!</v>
      </c>
      <c r="W142" s="449" t="e">
        <f t="shared" ca="1" si="58"/>
        <v>#REF!</v>
      </c>
      <c r="Y142" s="450" t="str">
        <f t="shared" si="92"/>
        <v>BN</v>
      </c>
      <c r="Z142" s="447" t="e">
        <f t="shared" ca="1" si="119"/>
        <v>#REF!</v>
      </c>
      <c r="AA142" s="447" t="e">
        <f t="shared" ca="1" si="119"/>
        <v>#REF!</v>
      </c>
      <c r="AB142" s="451" t="e">
        <f t="shared" ca="1" si="93"/>
        <v>#REF!</v>
      </c>
      <c r="AC142" s="451" t="e">
        <f t="shared" ca="1" si="94"/>
        <v>#REF!</v>
      </c>
      <c r="AD142" s="451" t="e">
        <f t="shared" ca="1" si="60"/>
        <v>#REF!</v>
      </c>
      <c r="AE142" s="451" t="e">
        <f t="shared" ca="1" si="61"/>
        <v>#REF!</v>
      </c>
      <c r="AF142" s="451" t="e">
        <f t="shared" ca="1" si="87"/>
        <v>#REF!</v>
      </c>
      <c r="AG142" s="451" t="e">
        <f t="shared" ca="1" si="88"/>
        <v>#REF!</v>
      </c>
      <c r="AH142" s="445" t="e">
        <f t="shared" ca="1" si="109"/>
        <v>#REF!</v>
      </c>
      <c r="AI142" s="453" t="e">
        <f ca="1">ROUND(IF(AH142&gt;AI92,AI90,IF(AH142&lt;AI91,AI89,AH142/AI91*AI89)),3)</f>
        <v>#REF!</v>
      </c>
      <c r="AJ142" s="453" t="e">
        <f ca="1">ROUND(IF(AH142&gt;AJ92,AJ90,IF(AH142&lt;AJ91,AJ89,AH142/AJ91*AJ89)),3)</f>
        <v>#REF!</v>
      </c>
      <c r="AK142" s="449" t="e">
        <f t="shared" ca="1" si="63"/>
        <v>#REF!</v>
      </c>
      <c r="AM142" s="450" t="str">
        <f t="shared" si="95"/>
        <v>BN</v>
      </c>
      <c r="AN142" s="447" t="e">
        <f t="shared" ca="1" si="120"/>
        <v>#REF!</v>
      </c>
      <c r="AO142" s="447" t="e">
        <f t="shared" ca="1" si="120"/>
        <v>#REF!</v>
      </c>
      <c r="AP142" s="451" t="e">
        <f t="shared" ca="1" si="96"/>
        <v>#REF!</v>
      </c>
      <c r="AQ142" s="451" t="e">
        <f t="shared" ca="1" si="97"/>
        <v>#REF!</v>
      </c>
      <c r="AR142" s="451" t="e">
        <f t="shared" ca="1" si="65"/>
        <v>#REF!</v>
      </c>
      <c r="AS142" s="451" t="e">
        <f t="shared" ca="1" si="66"/>
        <v>#REF!</v>
      </c>
      <c r="AT142" s="451" t="e">
        <f t="shared" ca="1" si="89"/>
        <v>#REF!</v>
      </c>
      <c r="AU142" s="451" t="e">
        <f t="shared" ca="1" si="90"/>
        <v>#REF!</v>
      </c>
      <c r="AV142" s="445" t="e">
        <f t="shared" ca="1" si="110"/>
        <v>#REF!</v>
      </c>
      <c r="AW142" s="453" t="e">
        <f ca="1">ROUND(IF(AV142&gt;AW92,AW90,IF(AV142&lt;AW91,AW89,AV142/AW91*AW89)),3)</f>
        <v>#REF!</v>
      </c>
      <c r="AX142" s="453" t="e">
        <f ca="1">ROUND(IF(AV142&gt;AX92,AX90,IF(AV142&lt;AX91,AX89,AV142/AX91*AX89)),3)</f>
        <v>#REF!</v>
      </c>
      <c r="AY142" s="449" t="e">
        <f t="shared" ca="1" si="68"/>
        <v>#REF!</v>
      </c>
      <c r="BA142" s="450" t="str">
        <f t="shared" si="98"/>
        <v>BN</v>
      </c>
      <c r="BB142" s="447" t="e">
        <f t="shared" ca="1" si="121"/>
        <v>#REF!</v>
      </c>
      <c r="BC142" s="447" t="e">
        <f t="shared" ca="1" si="121"/>
        <v>#REF!</v>
      </c>
      <c r="BD142" s="451" t="e">
        <f t="shared" ca="1" si="99"/>
        <v>#REF!</v>
      </c>
      <c r="BE142" s="451" t="e">
        <f t="shared" ca="1" si="100"/>
        <v>#REF!</v>
      </c>
      <c r="BF142" s="451" t="e">
        <f t="shared" ca="1" si="70"/>
        <v>#REF!</v>
      </c>
      <c r="BG142" s="451" t="e">
        <f t="shared" ca="1" si="71"/>
        <v>#REF!</v>
      </c>
      <c r="BH142" s="451" t="e">
        <f t="shared" ca="1" si="72"/>
        <v>#REF!</v>
      </c>
      <c r="BI142" s="451" t="e">
        <f t="shared" ca="1" si="73"/>
        <v>#REF!</v>
      </c>
      <c r="BJ142" s="445" t="e">
        <f t="shared" ca="1" si="111"/>
        <v>#REF!</v>
      </c>
      <c r="BK142" s="453" t="e">
        <f ca="1">ROUND(IF(BJ142&gt;BK92,BK90,IF(BJ142&lt;BK91,BK89,BJ142/BK91*BK89)),3)</f>
        <v>#REF!</v>
      </c>
      <c r="BL142" s="453" t="e">
        <f ca="1">ROUND(IF(BJ142&gt;BL92,BL90,IF(BJ142&lt;BL91,BL89,BJ142/BL91*BL89)),3)</f>
        <v>#REF!</v>
      </c>
      <c r="BM142" s="449" t="e">
        <f t="shared" ca="1" si="75"/>
        <v>#REF!</v>
      </c>
      <c r="BO142" s="450" t="str">
        <f t="shared" si="101"/>
        <v>BN</v>
      </c>
      <c r="BP142" s="399">
        <f t="shared" si="91"/>
        <v>2</v>
      </c>
      <c r="BQ142" s="453" t="e">
        <f t="shared" ca="1" si="112"/>
        <v>#REF!</v>
      </c>
      <c r="BR142" s="453" t="e">
        <f t="shared" ca="1" si="113"/>
        <v>#REF!</v>
      </c>
      <c r="BS142" s="453" t="e">
        <f t="shared" ca="1" si="114"/>
        <v>#REF!</v>
      </c>
      <c r="BT142" s="453" t="e">
        <f t="shared" ca="1" si="115"/>
        <v>#REF!</v>
      </c>
      <c r="BU142" s="453" t="e">
        <f t="shared" ca="1" si="116"/>
        <v>#REF!</v>
      </c>
      <c r="BV142" s="453" t="e">
        <f t="shared" ca="1" si="117"/>
        <v>#REF!</v>
      </c>
      <c r="BW142" s="453" t="e">
        <f t="shared" ca="1" si="102"/>
        <v>#REF!</v>
      </c>
      <c r="BX142" s="453" t="e">
        <f t="shared" ca="1" si="102"/>
        <v>#REF!</v>
      </c>
      <c r="CA142" s="450" t="str">
        <f t="shared" si="103"/>
        <v>BN</v>
      </c>
      <c r="CB142" s="454"/>
      <c r="CC142" s="454"/>
      <c r="CD142" s="454"/>
      <c r="CE142" s="454"/>
    </row>
    <row r="143" spans="2:83" x14ac:dyDescent="0.2">
      <c r="B143" s="399">
        <v>43</v>
      </c>
      <c r="C143" s="399" t="s">
        <v>159</v>
      </c>
      <c r="D143" s="399" t="s">
        <v>160</v>
      </c>
      <c r="E143" s="399">
        <v>2</v>
      </c>
      <c r="F143" s="399" t="s">
        <v>36</v>
      </c>
      <c r="H143" s="399">
        <v>0.221</v>
      </c>
      <c r="I143" s="399">
        <v>1.7290000000000001</v>
      </c>
      <c r="J143" s="445">
        <f t="shared" ca="1" si="82"/>
        <v>0.2860104</v>
      </c>
      <c r="K143" s="446"/>
      <c r="L143" s="447" t="e">
        <f t="shared" ca="1" si="118"/>
        <v>#REF!</v>
      </c>
      <c r="M143" s="447" t="e">
        <f t="shared" ca="1" si="118"/>
        <v>#REF!</v>
      </c>
      <c r="N143" s="455" t="e">
        <f t="shared" ca="1" si="83"/>
        <v>#REF!</v>
      </c>
      <c r="O143" s="455" t="e">
        <f t="shared" ca="1" si="84"/>
        <v>#REF!</v>
      </c>
      <c r="P143" s="451" t="e">
        <f t="shared" ca="1" si="55"/>
        <v>#REF!</v>
      </c>
      <c r="Q143" s="451" t="e">
        <f t="shared" ca="1" si="56"/>
        <v>#REF!</v>
      </c>
      <c r="R143" s="451" t="e">
        <f t="shared" ca="1" si="85"/>
        <v>#REF!</v>
      </c>
      <c r="S143" s="451" t="e">
        <f t="shared" ca="1" si="86"/>
        <v>#REF!</v>
      </c>
      <c r="T143" s="445" t="e">
        <f t="shared" ca="1" si="108"/>
        <v>#REF!</v>
      </c>
      <c r="U143" s="453" t="e">
        <f ca="1">ROUND(IF(T143&gt;U92,U90,IF(T143&lt;U91,U89,T143/U91*U89)),3)</f>
        <v>#REF!</v>
      </c>
      <c r="V143" s="453" t="e">
        <f ca="1">ROUND(IF(T143&gt;V92,V90,IF(T143&lt;V91,V89,T143/V91*V89)),3)</f>
        <v>#REF!</v>
      </c>
      <c r="W143" s="449" t="e">
        <f t="shared" ca="1" si="58"/>
        <v>#REF!</v>
      </c>
      <c r="Y143" s="450" t="str">
        <f t="shared" si="92"/>
        <v>CY</v>
      </c>
      <c r="Z143" s="447" t="e">
        <f t="shared" ca="1" si="119"/>
        <v>#REF!</v>
      </c>
      <c r="AA143" s="447" t="e">
        <f t="shared" ca="1" si="119"/>
        <v>#REF!</v>
      </c>
      <c r="AB143" s="451" t="e">
        <f t="shared" ca="1" si="93"/>
        <v>#REF!</v>
      </c>
      <c r="AC143" s="451" t="e">
        <f t="shared" ca="1" si="94"/>
        <v>#REF!</v>
      </c>
      <c r="AD143" s="451" t="e">
        <f t="shared" ca="1" si="60"/>
        <v>#REF!</v>
      </c>
      <c r="AE143" s="451" t="e">
        <f t="shared" ca="1" si="61"/>
        <v>#REF!</v>
      </c>
      <c r="AF143" s="451" t="e">
        <f t="shared" ca="1" si="87"/>
        <v>#REF!</v>
      </c>
      <c r="AG143" s="451" t="e">
        <f t="shared" ca="1" si="88"/>
        <v>#REF!</v>
      </c>
      <c r="AH143" s="445" t="e">
        <f t="shared" ca="1" si="109"/>
        <v>#REF!</v>
      </c>
      <c r="AI143" s="453" t="e">
        <f ca="1">ROUND(IF(AH143&gt;AI92,AI90,IF(AH143&lt;AI91,AI89,AH143/AI91*AI89)),3)</f>
        <v>#REF!</v>
      </c>
      <c r="AJ143" s="453" t="e">
        <f ca="1">ROUND(IF(AH143&gt;AJ92,AJ90,IF(AH143&lt;AJ91,AJ89,AH143/AJ91*AJ89)),3)</f>
        <v>#REF!</v>
      </c>
      <c r="AK143" s="449" t="e">
        <f t="shared" ca="1" si="63"/>
        <v>#REF!</v>
      </c>
      <c r="AM143" s="450" t="str">
        <f t="shared" si="95"/>
        <v>CY</v>
      </c>
      <c r="AN143" s="447" t="e">
        <f t="shared" ca="1" si="120"/>
        <v>#REF!</v>
      </c>
      <c r="AO143" s="447" t="e">
        <f t="shared" ca="1" si="120"/>
        <v>#REF!</v>
      </c>
      <c r="AP143" s="451" t="e">
        <f t="shared" ca="1" si="96"/>
        <v>#REF!</v>
      </c>
      <c r="AQ143" s="451" t="e">
        <f t="shared" ca="1" si="97"/>
        <v>#REF!</v>
      </c>
      <c r="AR143" s="451" t="e">
        <f t="shared" ca="1" si="65"/>
        <v>#REF!</v>
      </c>
      <c r="AS143" s="451" t="e">
        <f t="shared" ca="1" si="66"/>
        <v>#REF!</v>
      </c>
      <c r="AT143" s="451" t="e">
        <f t="shared" ca="1" si="89"/>
        <v>#REF!</v>
      </c>
      <c r="AU143" s="451" t="e">
        <f t="shared" ca="1" si="90"/>
        <v>#REF!</v>
      </c>
      <c r="AV143" s="445" t="e">
        <f t="shared" ca="1" si="110"/>
        <v>#REF!</v>
      </c>
      <c r="AW143" s="453" t="e">
        <f ca="1">ROUND(IF(AV143&gt;AW92,AW90,IF(AV143&lt;AW91,AW89,AV143/AW91*AW89)),3)</f>
        <v>#REF!</v>
      </c>
      <c r="AX143" s="453" t="e">
        <f ca="1">ROUND(IF(AV143&gt;AX92,AX90,IF(AV143&lt;AX91,AX89,AV143/AX91*AX89)),3)</f>
        <v>#REF!</v>
      </c>
      <c r="AY143" s="449" t="e">
        <f t="shared" ca="1" si="68"/>
        <v>#REF!</v>
      </c>
      <c r="BA143" s="450" t="str">
        <f t="shared" si="98"/>
        <v>CY</v>
      </c>
      <c r="BB143" s="447" t="e">
        <f t="shared" ca="1" si="121"/>
        <v>#REF!</v>
      </c>
      <c r="BC143" s="447" t="e">
        <f t="shared" ca="1" si="121"/>
        <v>#REF!</v>
      </c>
      <c r="BD143" s="451" t="e">
        <f t="shared" ca="1" si="99"/>
        <v>#REF!</v>
      </c>
      <c r="BE143" s="451" t="e">
        <f t="shared" ca="1" si="100"/>
        <v>#REF!</v>
      </c>
      <c r="BF143" s="451" t="e">
        <f t="shared" ca="1" si="70"/>
        <v>#REF!</v>
      </c>
      <c r="BG143" s="451" t="e">
        <f t="shared" ca="1" si="71"/>
        <v>#REF!</v>
      </c>
      <c r="BH143" s="451" t="e">
        <f t="shared" ca="1" si="72"/>
        <v>#REF!</v>
      </c>
      <c r="BI143" s="451" t="e">
        <f t="shared" ca="1" si="73"/>
        <v>#REF!</v>
      </c>
      <c r="BJ143" s="445" t="e">
        <f t="shared" ca="1" si="111"/>
        <v>#REF!</v>
      </c>
      <c r="BK143" s="453" t="e">
        <f ca="1">ROUND(IF(BJ143&gt;BK92,BK90,IF(BJ143&lt;BK91,BK89,BJ143/BK91*BK89)),3)</f>
        <v>#REF!</v>
      </c>
      <c r="BL143" s="453" t="e">
        <f ca="1">ROUND(IF(BJ143&gt;BL92,BL90,IF(BJ143&lt;BL91,BL89,BJ143/BL91*BL89)),3)</f>
        <v>#REF!</v>
      </c>
      <c r="BM143" s="449" t="e">
        <f t="shared" ca="1" si="75"/>
        <v>#REF!</v>
      </c>
      <c r="BO143" s="450" t="str">
        <f t="shared" si="101"/>
        <v>CY</v>
      </c>
      <c r="BP143" s="399">
        <f t="shared" si="91"/>
        <v>2</v>
      </c>
      <c r="BQ143" s="453" t="e">
        <f t="shared" ca="1" si="112"/>
        <v>#REF!</v>
      </c>
      <c r="BR143" s="453" t="e">
        <f t="shared" ca="1" si="113"/>
        <v>#REF!</v>
      </c>
      <c r="BS143" s="453" t="e">
        <f t="shared" ca="1" si="114"/>
        <v>#REF!</v>
      </c>
      <c r="BT143" s="453" t="e">
        <f t="shared" ca="1" si="115"/>
        <v>#REF!</v>
      </c>
      <c r="BU143" s="453" t="e">
        <f t="shared" ca="1" si="116"/>
        <v>#REF!</v>
      </c>
      <c r="BV143" s="453" t="e">
        <f t="shared" ca="1" si="117"/>
        <v>#REF!</v>
      </c>
      <c r="BW143" s="453" t="e">
        <f t="shared" ca="1" si="102"/>
        <v>#REF!</v>
      </c>
      <c r="BX143" s="453" t="e">
        <f t="shared" ca="1" si="102"/>
        <v>#REF!</v>
      </c>
      <c r="CA143" s="450" t="str">
        <f t="shared" si="103"/>
        <v>CY</v>
      </c>
      <c r="CB143" s="454"/>
      <c r="CC143" s="454"/>
      <c r="CD143" s="454"/>
      <c r="CE143" s="454"/>
    </row>
    <row r="144" spans="2:83" s="456" customFormat="1" x14ac:dyDescent="0.2">
      <c r="B144" s="456">
        <v>44</v>
      </c>
      <c r="C144" s="456" t="s">
        <v>161</v>
      </c>
      <c r="D144" s="456" t="s">
        <v>162</v>
      </c>
      <c r="E144" s="456">
        <v>2</v>
      </c>
      <c r="F144" s="456" t="s">
        <v>36</v>
      </c>
      <c r="H144" s="456">
        <v>0.23</v>
      </c>
      <c r="I144" s="456">
        <v>1.8009999999999999</v>
      </c>
      <c r="J144" s="445">
        <f t="shared" ca="1" si="82"/>
        <v>0.29771760000000003</v>
      </c>
      <c r="K144" s="457"/>
      <c r="L144" s="447" t="e">
        <f t="shared" ca="1" si="118"/>
        <v>#REF!</v>
      </c>
      <c r="M144" s="447" t="e">
        <f t="shared" ca="1" si="118"/>
        <v>#REF!</v>
      </c>
      <c r="N144" s="455" t="e">
        <f t="shared" ca="1" si="83"/>
        <v>#REF!</v>
      </c>
      <c r="O144" s="455" t="e">
        <f t="shared" ca="1" si="84"/>
        <v>#REF!</v>
      </c>
      <c r="P144" s="451" t="e">
        <f t="shared" ca="1" si="55"/>
        <v>#REF!</v>
      </c>
      <c r="Q144" s="451" t="e">
        <f t="shared" ca="1" si="56"/>
        <v>#REF!</v>
      </c>
      <c r="R144" s="451" t="e">
        <f t="shared" ca="1" si="85"/>
        <v>#REF!</v>
      </c>
      <c r="S144" s="451" t="e">
        <f t="shared" ca="1" si="86"/>
        <v>#REF!</v>
      </c>
      <c r="T144" s="445" t="e">
        <f t="shared" ca="1" si="108"/>
        <v>#REF!</v>
      </c>
      <c r="U144" s="453" t="e">
        <f ca="1">ROUND(IF(T144&gt;U92,U90,IF(T144&lt;U91,U89,T144/U91*U89)),3)</f>
        <v>#REF!</v>
      </c>
      <c r="V144" s="453" t="e">
        <f ca="1">ROUND(IF(T144&gt;V92,V90,IF(T144&lt;V91,V89,T144/V91*V89)),3)</f>
        <v>#REF!</v>
      </c>
      <c r="W144" s="449" t="e">
        <f t="shared" ca="1" si="58"/>
        <v>#REF!</v>
      </c>
      <c r="Y144" s="458" t="str">
        <f t="shared" si="92"/>
        <v>CZ</v>
      </c>
      <c r="Z144" s="447" t="e">
        <f t="shared" ca="1" si="119"/>
        <v>#REF!</v>
      </c>
      <c r="AA144" s="447" t="e">
        <f t="shared" ca="1" si="119"/>
        <v>#REF!</v>
      </c>
      <c r="AB144" s="451" t="e">
        <f t="shared" ca="1" si="93"/>
        <v>#REF!</v>
      </c>
      <c r="AC144" s="451" t="e">
        <f t="shared" ca="1" si="94"/>
        <v>#REF!</v>
      </c>
      <c r="AD144" s="451" t="e">
        <f t="shared" ca="1" si="60"/>
        <v>#REF!</v>
      </c>
      <c r="AE144" s="451" t="e">
        <f t="shared" ca="1" si="61"/>
        <v>#REF!</v>
      </c>
      <c r="AF144" s="451" t="e">
        <f t="shared" ca="1" si="87"/>
        <v>#REF!</v>
      </c>
      <c r="AG144" s="451" t="e">
        <f t="shared" ca="1" si="88"/>
        <v>#REF!</v>
      </c>
      <c r="AH144" s="445" t="e">
        <f t="shared" ca="1" si="109"/>
        <v>#REF!</v>
      </c>
      <c r="AI144" s="453" t="e">
        <f ca="1">ROUND(IF(AH144&gt;AI92,AI90,IF(AH144&lt;AI91,AI89,AH144/AI91*AI89)),3)</f>
        <v>#REF!</v>
      </c>
      <c r="AJ144" s="453" t="e">
        <f ca="1">ROUND(IF(AH144&gt;AJ92,AJ90,IF(AH144&lt;AJ91,AJ89,AH144/AJ91*AJ89)),3)</f>
        <v>#REF!</v>
      </c>
      <c r="AK144" s="449" t="e">
        <f t="shared" ca="1" si="63"/>
        <v>#REF!</v>
      </c>
      <c r="AM144" s="458" t="str">
        <f t="shared" si="95"/>
        <v>CZ</v>
      </c>
      <c r="AN144" s="447" t="e">
        <f t="shared" ca="1" si="120"/>
        <v>#REF!</v>
      </c>
      <c r="AO144" s="447" t="e">
        <f t="shared" ca="1" si="120"/>
        <v>#REF!</v>
      </c>
      <c r="AP144" s="451" t="e">
        <f t="shared" ca="1" si="96"/>
        <v>#REF!</v>
      </c>
      <c r="AQ144" s="451" t="e">
        <f t="shared" ca="1" si="97"/>
        <v>#REF!</v>
      </c>
      <c r="AR144" s="451" t="e">
        <f t="shared" ca="1" si="65"/>
        <v>#REF!</v>
      </c>
      <c r="AS144" s="451" t="e">
        <f t="shared" ca="1" si="66"/>
        <v>#REF!</v>
      </c>
      <c r="AT144" s="451" t="e">
        <f t="shared" ca="1" si="89"/>
        <v>#REF!</v>
      </c>
      <c r="AU144" s="451" t="e">
        <f t="shared" ca="1" si="90"/>
        <v>#REF!</v>
      </c>
      <c r="AV144" s="445" t="e">
        <f t="shared" ca="1" si="110"/>
        <v>#REF!</v>
      </c>
      <c r="AW144" s="453" t="e">
        <f ca="1">ROUND(IF(AV144&gt;AW92,AW90,IF(AV144&lt;AW91,AW89,AV144/AW91*AW89)),3)</f>
        <v>#REF!</v>
      </c>
      <c r="AX144" s="453" t="e">
        <f ca="1">ROUND(IF(AV144&gt;AX92,AX90,IF(AV144&lt;AX91,AX89,AV144/AX91*AX89)),3)</f>
        <v>#REF!</v>
      </c>
      <c r="AY144" s="449" t="e">
        <f t="shared" ca="1" si="68"/>
        <v>#REF!</v>
      </c>
      <c r="BA144" s="458" t="str">
        <f t="shared" si="98"/>
        <v>CZ</v>
      </c>
      <c r="BB144" s="447" t="e">
        <f t="shared" ca="1" si="121"/>
        <v>#REF!</v>
      </c>
      <c r="BC144" s="447" t="e">
        <f t="shared" ca="1" si="121"/>
        <v>#REF!</v>
      </c>
      <c r="BD144" s="451" t="e">
        <f t="shared" ca="1" si="99"/>
        <v>#REF!</v>
      </c>
      <c r="BE144" s="451" t="e">
        <f t="shared" ca="1" si="100"/>
        <v>#REF!</v>
      </c>
      <c r="BF144" s="451" t="e">
        <f t="shared" ca="1" si="70"/>
        <v>#REF!</v>
      </c>
      <c r="BG144" s="451" t="e">
        <f t="shared" ca="1" si="71"/>
        <v>#REF!</v>
      </c>
      <c r="BH144" s="451" t="e">
        <f t="shared" ca="1" si="72"/>
        <v>#REF!</v>
      </c>
      <c r="BI144" s="451" t="e">
        <f t="shared" ca="1" si="73"/>
        <v>#REF!</v>
      </c>
      <c r="BJ144" s="445" t="e">
        <f t="shared" ca="1" si="111"/>
        <v>#REF!</v>
      </c>
      <c r="BK144" s="453" t="e">
        <f ca="1">ROUND(IF(BJ144&gt;BK92,BK90,IF(BJ144&lt;BK91,BK89,BJ144/BK91*BK89)),3)</f>
        <v>#REF!</v>
      </c>
      <c r="BL144" s="453" t="e">
        <f ca="1">ROUND(IF(BJ144&gt;BL92,BL90,IF(BJ144&lt;BL91,BL89,BJ144/BL91*BL89)),3)</f>
        <v>#REF!</v>
      </c>
      <c r="BM144" s="449" t="e">
        <f t="shared" ca="1" si="75"/>
        <v>#REF!</v>
      </c>
      <c r="BO144" s="458" t="str">
        <f t="shared" si="101"/>
        <v>CZ</v>
      </c>
      <c r="BP144" s="456">
        <f t="shared" si="91"/>
        <v>2</v>
      </c>
      <c r="BQ144" s="453" t="e">
        <f t="shared" ca="1" si="112"/>
        <v>#REF!</v>
      </c>
      <c r="BR144" s="453" t="e">
        <f t="shared" ca="1" si="113"/>
        <v>#REF!</v>
      </c>
      <c r="BS144" s="453" t="e">
        <f t="shared" ca="1" si="114"/>
        <v>#REF!</v>
      </c>
      <c r="BT144" s="453" t="e">
        <f t="shared" ca="1" si="115"/>
        <v>#REF!</v>
      </c>
      <c r="BU144" s="453" t="e">
        <f t="shared" ca="1" si="116"/>
        <v>#REF!</v>
      </c>
      <c r="BV144" s="453" t="e">
        <f t="shared" ca="1" si="117"/>
        <v>#REF!</v>
      </c>
      <c r="BW144" s="453" t="e">
        <f t="shared" ca="1" si="102"/>
        <v>#REF!</v>
      </c>
      <c r="BX144" s="453" t="e">
        <f t="shared" ca="1" si="102"/>
        <v>#REF!</v>
      </c>
      <c r="CA144" s="458" t="str">
        <f t="shared" si="103"/>
        <v>CZ</v>
      </c>
      <c r="CB144" s="454"/>
      <c r="CC144" s="454"/>
      <c r="CD144" s="453"/>
      <c r="CE144" s="453"/>
    </row>
    <row r="145" spans="1:83" x14ac:dyDescent="0.2">
      <c r="B145" s="399">
        <v>45</v>
      </c>
      <c r="C145" s="399" t="s">
        <v>163</v>
      </c>
      <c r="D145" s="399" t="s">
        <v>164</v>
      </c>
      <c r="E145" s="399">
        <v>2</v>
      </c>
      <c r="F145" s="399" t="s">
        <v>36</v>
      </c>
      <c r="H145" s="399">
        <v>0.221</v>
      </c>
      <c r="I145" s="399">
        <v>1.7290000000000001</v>
      </c>
      <c r="J145" s="445">
        <f t="shared" ca="1" si="82"/>
        <v>0.2860104</v>
      </c>
      <c r="K145" s="446"/>
      <c r="L145" s="447" t="e">
        <f t="shared" ca="1" si="118"/>
        <v>#REF!</v>
      </c>
      <c r="M145" s="447" t="e">
        <f t="shared" ca="1" si="118"/>
        <v>#REF!</v>
      </c>
      <c r="N145" s="455" t="e">
        <f t="shared" ca="1" si="83"/>
        <v>#REF!</v>
      </c>
      <c r="O145" s="455" t="e">
        <f t="shared" ca="1" si="84"/>
        <v>#REF!</v>
      </c>
      <c r="P145" s="451" t="e">
        <f t="shared" ca="1" si="55"/>
        <v>#REF!</v>
      </c>
      <c r="Q145" s="451" t="e">
        <f t="shared" ca="1" si="56"/>
        <v>#REF!</v>
      </c>
      <c r="R145" s="451" t="e">
        <f t="shared" ca="1" si="85"/>
        <v>#REF!</v>
      </c>
      <c r="S145" s="451" t="e">
        <f t="shared" ca="1" si="86"/>
        <v>#REF!</v>
      </c>
      <c r="T145" s="445" t="e">
        <f t="shared" ca="1" si="108"/>
        <v>#REF!</v>
      </c>
      <c r="U145" s="453" t="e">
        <f ca="1">ROUND(IF(T145&gt;U92,U90,IF(T145&lt;U91,U89,T145/U91*U89)),3)</f>
        <v>#REF!</v>
      </c>
      <c r="V145" s="453" t="e">
        <f ca="1">ROUND(IF(T145&gt;V92,V90,IF(T145&lt;V91,V89,T145/V91*V89)),3)</f>
        <v>#REF!</v>
      </c>
      <c r="W145" s="449" t="e">
        <f t="shared" ca="1" si="58"/>
        <v>#REF!</v>
      </c>
      <c r="Y145" s="450" t="str">
        <f t="shared" si="92"/>
        <v>EE</v>
      </c>
      <c r="Z145" s="447" t="e">
        <f t="shared" ca="1" si="119"/>
        <v>#REF!</v>
      </c>
      <c r="AA145" s="447" t="e">
        <f t="shared" ca="1" si="119"/>
        <v>#REF!</v>
      </c>
      <c r="AB145" s="451" t="e">
        <f t="shared" ca="1" si="93"/>
        <v>#REF!</v>
      </c>
      <c r="AC145" s="451" t="e">
        <f t="shared" ca="1" si="94"/>
        <v>#REF!</v>
      </c>
      <c r="AD145" s="451" t="e">
        <f t="shared" ca="1" si="60"/>
        <v>#REF!</v>
      </c>
      <c r="AE145" s="451" t="e">
        <f t="shared" ca="1" si="61"/>
        <v>#REF!</v>
      </c>
      <c r="AF145" s="451" t="e">
        <f t="shared" ca="1" si="87"/>
        <v>#REF!</v>
      </c>
      <c r="AG145" s="451" t="e">
        <f t="shared" ca="1" si="88"/>
        <v>#REF!</v>
      </c>
      <c r="AH145" s="445" t="e">
        <f t="shared" ca="1" si="109"/>
        <v>#REF!</v>
      </c>
      <c r="AI145" s="453" t="e">
        <f ca="1">ROUND(IF(AH145&gt;AI92,AI90,IF(AH145&lt;AI91,AI89,AH145/AI91*AI89)),3)</f>
        <v>#REF!</v>
      </c>
      <c r="AJ145" s="453" t="e">
        <f ca="1">ROUND(IF(AH145&gt;AJ92,AJ90,IF(AH145&lt;AJ91,AJ89,AH145/AJ91*AJ89)),3)</f>
        <v>#REF!</v>
      </c>
      <c r="AK145" s="449" t="e">
        <f t="shared" ca="1" si="63"/>
        <v>#REF!</v>
      </c>
      <c r="AM145" s="450" t="str">
        <f t="shared" si="95"/>
        <v>EE</v>
      </c>
      <c r="AN145" s="447" t="e">
        <f t="shared" ca="1" si="120"/>
        <v>#REF!</v>
      </c>
      <c r="AO145" s="447" t="e">
        <f t="shared" ca="1" si="120"/>
        <v>#REF!</v>
      </c>
      <c r="AP145" s="451" t="e">
        <f t="shared" ca="1" si="96"/>
        <v>#REF!</v>
      </c>
      <c r="AQ145" s="451" t="e">
        <f t="shared" ca="1" si="97"/>
        <v>#REF!</v>
      </c>
      <c r="AR145" s="451" t="e">
        <f t="shared" ca="1" si="65"/>
        <v>#REF!</v>
      </c>
      <c r="AS145" s="451" t="e">
        <f t="shared" ca="1" si="66"/>
        <v>#REF!</v>
      </c>
      <c r="AT145" s="451" t="e">
        <f t="shared" ca="1" si="89"/>
        <v>#REF!</v>
      </c>
      <c r="AU145" s="451" t="e">
        <f t="shared" ca="1" si="90"/>
        <v>#REF!</v>
      </c>
      <c r="AV145" s="445" t="e">
        <f t="shared" ca="1" si="110"/>
        <v>#REF!</v>
      </c>
      <c r="AW145" s="453" t="e">
        <f ca="1">ROUND(IF(AV145&gt;AW92,AW90,IF(AV145&lt;AW91,AW89,AV145/AW91*AW89)),3)</f>
        <v>#REF!</v>
      </c>
      <c r="AX145" s="453" t="e">
        <f ca="1">ROUND(IF(AV145&gt;AX92,AX90,IF(AV145&lt;AX91,AX89,AV145/AX91*AX89)),3)</f>
        <v>#REF!</v>
      </c>
      <c r="AY145" s="449" t="e">
        <f t="shared" ca="1" si="68"/>
        <v>#REF!</v>
      </c>
      <c r="BA145" s="450" t="str">
        <f t="shared" si="98"/>
        <v>EE</v>
      </c>
      <c r="BB145" s="447" t="e">
        <f t="shared" ca="1" si="121"/>
        <v>#REF!</v>
      </c>
      <c r="BC145" s="447" t="e">
        <f t="shared" ca="1" si="121"/>
        <v>#REF!</v>
      </c>
      <c r="BD145" s="451" t="e">
        <f t="shared" ca="1" si="99"/>
        <v>#REF!</v>
      </c>
      <c r="BE145" s="451" t="e">
        <f t="shared" ca="1" si="100"/>
        <v>#REF!</v>
      </c>
      <c r="BF145" s="451" t="e">
        <f t="shared" ca="1" si="70"/>
        <v>#REF!</v>
      </c>
      <c r="BG145" s="451" t="e">
        <f t="shared" ca="1" si="71"/>
        <v>#REF!</v>
      </c>
      <c r="BH145" s="451" t="e">
        <f t="shared" ca="1" si="72"/>
        <v>#REF!</v>
      </c>
      <c r="BI145" s="451" t="e">
        <f t="shared" ca="1" si="73"/>
        <v>#REF!</v>
      </c>
      <c r="BJ145" s="445" t="e">
        <f t="shared" ca="1" si="111"/>
        <v>#REF!</v>
      </c>
      <c r="BK145" s="453" t="e">
        <f ca="1">ROUND(IF(BJ145&gt;BK92,BK90,IF(BJ145&lt;BK91,BK89,BJ145/BK91*BK89)),3)</f>
        <v>#REF!</v>
      </c>
      <c r="BL145" s="453" t="e">
        <f ca="1">ROUND(IF(BJ145&gt;BL92,BL90,IF(BJ145&lt;BL91,BL89,BJ145/BL91*BL89)),3)</f>
        <v>#REF!</v>
      </c>
      <c r="BM145" s="449" t="e">
        <f t="shared" ca="1" si="75"/>
        <v>#REF!</v>
      </c>
      <c r="BO145" s="450" t="str">
        <f t="shared" si="101"/>
        <v>EE</v>
      </c>
      <c r="BP145" s="399">
        <f t="shared" si="91"/>
        <v>2</v>
      </c>
      <c r="BQ145" s="453" t="e">
        <f t="shared" ca="1" si="112"/>
        <v>#REF!</v>
      </c>
      <c r="BR145" s="453" t="e">
        <f t="shared" ca="1" si="113"/>
        <v>#REF!</v>
      </c>
      <c r="BS145" s="453" t="e">
        <f t="shared" ca="1" si="114"/>
        <v>#REF!</v>
      </c>
      <c r="BT145" s="453" t="e">
        <f t="shared" ca="1" si="115"/>
        <v>#REF!</v>
      </c>
      <c r="BU145" s="453" t="e">
        <f t="shared" ca="1" si="116"/>
        <v>#REF!</v>
      </c>
      <c r="BV145" s="453" t="e">
        <f t="shared" ca="1" si="117"/>
        <v>#REF!</v>
      </c>
      <c r="BW145" s="453" t="e">
        <f t="shared" ca="1" si="102"/>
        <v>#REF!</v>
      </c>
      <c r="BX145" s="453" t="e">
        <f t="shared" ca="1" si="102"/>
        <v>#REF!</v>
      </c>
      <c r="CA145" s="450" t="str">
        <f t="shared" si="103"/>
        <v>EE</v>
      </c>
      <c r="CB145" s="454"/>
      <c r="CC145" s="454"/>
      <c r="CD145" s="454"/>
      <c r="CE145" s="454"/>
    </row>
    <row r="146" spans="1:83" x14ac:dyDescent="0.2">
      <c r="B146" s="399">
        <v>46</v>
      </c>
      <c r="C146" s="399" t="s">
        <v>165</v>
      </c>
      <c r="D146" s="399" t="s">
        <v>166</v>
      </c>
      <c r="E146" s="399">
        <v>2</v>
      </c>
      <c r="F146" s="399" t="s">
        <v>36</v>
      </c>
      <c r="H146" s="399">
        <v>0.249</v>
      </c>
      <c r="I146" s="399">
        <v>1.954</v>
      </c>
      <c r="J146" s="445">
        <f t="shared" ca="1" si="82"/>
        <v>0.32247039999999999</v>
      </c>
      <c r="K146" s="446"/>
      <c r="L146" s="447" t="e">
        <f t="shared" ca="1" si="118"/>
        <v>#REF!</v>
      </c>
      <c r="M146" s="447" t="e">
        <f t="shared" ca="1" si="118"/>
        <v>#REF!</v>
      </c>
      <c r="N146" s="455" t="e">
        <f t="shared" ca="1" si="83"/>
        <v>#REF!</v>
      </c>
      <c r="O146" s="455" t="e">
        <f t="shared" ca="1" si="84"/>
        <v>#REF!</v>
      </c>
      <c r="P146" s="451" t="e">
        <f t="shared" ca="1" si="55"/>
        <v>#REF!</v>
      </c>
      <c r="Q146" s="451" t="e">
        <f t="shared" ca="1" si="56"/>
        <v>#REF!</v>
      </c>
      <c r="R146" s="451" t="e">
        <f t="shared" ca="1" si="85"/>
        <v>#REF!</v>
      </c>
      <c r="S146" s="451" t="e">
        <f t="shared" ca="1" si="86"/>
        <v>#REF!</v>
      </c>
      <c r="T146" s="445" t="e">
        <f t="shared" ca="1" si="108"/>
        <v>#REF!</v>
      </c>
      <c r="U146" s="453" t="e">
        <f ca="1">ROUND(IF(T146&gt;U92,U90,IF(T146&lt;U91,U89,T146/U91*U89)),3)</f>
        <v>#REF!</v>
      </c>
      <c r="V146" s="453" t="e">
        <f ca="1">ROUND(IF(T146&gt;V92,V90,IF(T146&lt;V91,V89,T146/V91*V89)),3)</f>
        <v>#REF!</v>
      </c>
      <c r="W146" s="449" t="e">
        <f t="shared" ca="1" si="58"/>
        <v>#REF!</v>
      </c>
      <c r="Y146" s="450" t="str">
        <f t="shared" si="92"/>
        <v>HR</v>
      </c>
      <c r="Z146" s="447" t="e">
        <f t="shared" ca="1" si="119"/>
        <v>#REF!</v>
      </c>
      <c r="AA146" s="447" t="e">
        <f t="shared" ca="1" si="119"/>
        <v>#REF!</v>
      </c>
      <c r="AB146" s="451" t="e">
        <f t="shared" ca="1" si="93"/>
        <v>#REF!</v>
      </c>
      <c r="AC146" s="451" t="e">
        <f t="shared" ca="1" si="94"/>
        <v>#REF!</v>
      </c>
      <c r="AD146" s="451" t="e">
        <f t="shared" ca="1" si="60"/>
        <v>#REF!</v>
      </c>
      <c r="AE146" s="451" t="e">
        <f t="shared" ca="1" si="61"/>
        <v>#REF!</v>
      </c>
      <c r="AF146" s="451" t="e">
        <f t="shared" ca="1" si="87"/>
        <v>#REF!</v>
      </c>
      <c r="AG146" s="451" t="e">
        <f t="shared" ca="1" si="88"/>
        <v>#REF!</v>
      </c>
      <c r="AH146" s="445" t="e">
        <f t="shared" ca="1" si="109"/>
        <v>#REF!</v>
      </c>
      <c r="AI146" s="453" t="e">
        <f ca="1">ROUND(IF(AH146&gt;AI92,AI90,IF(AH146&lt;AI91,AI89,AH146/AI91*AI89)),3)</f>
        <v>#REF!</v>
      </c>
      <c r="AJ146" s="453" t="e">
        <f ca="1">ROUND(IF(AH146&gt;AJ92,AJ90,IF(AH146&lt;AJ91,AJ89,AH146/AJ91*AJ89)),3)</f>
        <v>#REF!</v>
      </c>
      <c r="AK146" s="449" t="e">
        <f t="shared" ca="1" si="63"/>
        <v>#REF!</v>
      </c>
      <c r="AM146" s="450" t="str">
        <f t="shared" si="95"/>
        <v>HR</v>
      </c>
      <c r="AN146" s="447" t="e">
        <f t="shared" ca="1" si="120"/>
        <v>#REF!</v>
      </c>
      <c r="AO146" s="447" t="e">
        <f t="shared" ca="1" si="120"/>
        <v>#REF!</v>
      </c>
      <c r="AP146" s="451" t="e">
        <f t="shared" ca="1" si="96"/>
        <v>#REF!</v>
      </c>
      <c r="AQ146" s="451" t="e">
        <f t="shared" ca="1" si="97"/>
        <v>#REF!</v>
      </c>
      <c r="AR146" s="451" t="e">
        <f t="shared" ca="1" si="65"/>
        <v>#REF!</v>
      </c>
      <c r="AS146" s="451" t="e">
        <f t="shared" ca="1" si="66"/>
        <v>#REF!</v>
      </c>
      <c r="AT146" s="451" t="e">
        <f t="shared" ca="1" si="89"/>
        <v>#REF!</v>
      </c>
      <c r="AU146" s="451" t="e">
        <f t="shared" ca="1" si="90"/>
        <v>#REF!</v>
      </c>
      <c r="AV146" s="445" t="e">
        <f t="shared" ca="1" si="110"/>
        <v>#REF!</v>
      </c>
      <c r="AW146" s="453" t="e">
        <f ca="1">ROUND(IF(AV146&gt;AW92,AW90,IF(AV146&lt;AW91,AW89,AV146/AW91*AW89)),3)</f>
        <v>#REF!</v>
      </c>
      <c r="AX146" s="453" t="e">
        <f ca="1">ROUND(IF(AV146&gt;AX92,AX90,IF(AV146&lt;AX91,AX89,AV146/AX91*AX89)),3)</f>
        <v>#REF!</v>
      </c>
      <c r="AY146" s="449" t="e">
        <f t="shared" ca="1" si="68"/>
        <v>#REF!</v>
      </c>
      <c r="BA146" s="450" t="str">
        <f t="shared" si="98"/>
        <v>HR</v>
      </c>
      <c r="BB146" s="447" t="e">
        <f t="shared" ca="1" si="121"/>
        <v>#REF!</v>
      </c>
      <c r="BC146" s="447" t="e">
        <f t="shared" ca="1" si="121"/>
        <v>#REF!</v>
      </c>
      <c r="BD146" s="451" t="e">
        <f t="shared" ca="1" si="99"/>
        <v>#REF!</v>
      </c>
      <c r="BE146" s="451" t="e">
        <f t="shared" ca="1" si="100"/>
        <v>#REF!</v>
      </c>
      <c r="BF146" s="451" t="e">
        <f t="shared" ca="1" si="70"/>
        <v>#REF!</v>
      </c>
      <c r="BG146" s="451" t="e">
        <f t="shared" ca="1" si="71"/>
        <v>#REF!</v>
      </c>
      <c r="BH146" s="451" t="e">
        <f t="shared" ca="1" si="72"/>
        <v>#REF!</v>
      </c>
      <c r="BI146" s="451" t="e">
        <f t="shared" ca="1" si="73"/>
        <v>#REF!</v>
      </c>
      <c r="BJ146" s="445" t="e">
        <f t="shared" ca="1" si="111"/>
        <v>#REF!</v>
      </c>
      <c r="BK146" s="453" t="e">
        <f ca="1">ROUND(IF(BJ146&gt;BK92,BK90,IF(BJ146&lt;BK91,BK89,BJ146/BK91*BK89)),3)</f>
        <v>#REF!</v>
      </c>
      <c r="BL146" s="453" t="e">
        <f ca="1">ROUND(IF(BJ146&gt;BL92,BL90,IF(BJ146&lt;BL91,BL89,BJ146/BL91*BL89)),3)</f>
        <v>#REF!</v>
      </c>
      <c r="BM146" s="449" t="e">
        <f t="shared" ca="1" si="75"/>
        <v>#REF!</v>
      </c>
      <c r="BO146" s="450" t="str">
        <f t="shared" si="101"/>
        <v>HR</v>
      </c>
      <c r="BP146" s="399">
        <f t="shared" si="91"/>
        <v>2</v>
      </c>
      <c r="BQ146" s="453" t="e">
        <f t="shared" ca="1" si="112"/>
        <v>#REF!</v>
      </c>
      <c r="BR146" s="453" t="e">
        <f t="shared" ca="1" si="113"/>
        <v>#REF!</v>
      </c>
      <c r="BS146" s="453" t="e">
        <f t="shared" ca="1" si="114"/>
        <v>#REF!</v>
      </c>
      <c r="BT146" s="453" t="e">
        <f t="shared" ca="1" si="115"/>
        <v>#REF!</v>
      </c>
      <c r="BU146" s="453" t="e">
        <f t="shared" ca="1" si="116"/>
        <v>#REF!</v>
      </c>
      <c r="BV146" s="453" t="e">
        <f t="shared" ca="1" si="117"/>
        <v>#REF!</v>
      </c>
      <c r="BW146" s="453" t="e">
        <f t="shared" ca="1" si="102"/>
        <v>#REF!</v>
      </c>
      <c r="BX146" s="453" t="e">
        <f t="shared" ca="1" si="102"/>
        <v>#REF!</v>
      </c>
      <c r="CA146" s="450" t="str">
        <f t="shared" si="103"/>
        <v>HR</v>
      </c>
      <c r="CB146" s="454"/>
      <c r="CC146" s="454"/>
      <c r="CD146" s="454"/>
      <c r="CE146" s="454"/>
    </row>
    <row r="147" spans="1:83" x14ac:dyDescent="0.2">
      <c r="B147" s="399">
        <v>47</v>
      </c>
      <c r="C147" s="399" t="s">
        <v>167</v>
      </c>
      <c r="D147" s="399" t="s">
        <v>168</v>
      </c>
      <c r="E147" s="399">
        <v>2</v>
      </c>
      <c r="F147" s="399" t="s">
        <v>36</v>
      </c>
      <c r="H147" s="399">
        <v>0.249</v>
      </c>
      <c r="I147" s="399">
        <v>1.954</v>
      </c>
      <c r="J147" s="445">
        <f t="shared" ca="1" si="82"/>
        <v>0.32247039999999999</v>
      </c>
      <c r="K147" s="446"/>
      <c r="L147" s="447" t="e">
        <f t="shared" ca="1" si="118"/>
        <v>#REF!</v>
      </c>
      <c r="M147" s="447" t="e">
        <f t="shared" ca="1" si="118"/>
        <v>#REF!</v>
      </c>
      <c r="N147" s="455" t="e">
        <f t="shared" ca="1" si="83"/>
        <v>#REF!</v>
      </c>
      <c r="O147" s="455" t="e">
        <f t="shared" ca="1" si="84"/>
        <v>#REF!</v>
      </c>
      <c r="P147" s="451" t="e">
        <f t="shared" ca="1" si="55"/>
        <v>#REF!</v>
      </c>
      <c r="Q147" s="451" t="e">
        <f t="shared" ca="1" si="56"/>
        <v>#REF!</v>
      </c>
      <c r="R147" s="451" t="e">
        <f t="shared" ca="1" si="85"/>
        <v>#REF!</v>
      </c>
      <c r="S147" s="451" t="e">
        <f t="shared" ca="1" si="86"/>
        <v>#REF!</v>
      </c>
      <c r="T147" s="445" t="e">
        <f t="shared" ca="1" si="108"/>
        <v>#REF!</v>
      </c>
      <c r="U147" s="453" t="e">
        <f ca="1">ROUND(IF(T147&gt;U92,U90,IF(T147&lt;U91,U89,T147/U91*U89)),3)</f>
        <v>#REF!</v>
      </c>
      <c r="V147" s="453" t="e">
        <f ca="1">ROUND(IF(T147&gt;V92,V90,IF(T147&lt;V91,V89,T147/V91*V89)),3)</f>
        <v>#REF!</v>
      </c>
      <c r="W147" s="449" t="e">
        <f t="shared" ca="1" si="58"/>
        <v>#REF!</v>
      </c>
      <c r="Y147" s="450" t="str">
        <f t="shared" si="92"/>
        <v>HU</v>
      </c>
      <c r="Z147" s="447" t="e">
        <f t="shared" ca="1" si="119"/>
        <v>#REF!</v>
      </c>
      <c r="AA147" s="447" t="e">
        <f t="shared" ca="1" si="119"/>
        <v>#REF!</v>
      </c>
      <c r="AB147" s="451" t="e">
        <f t="shared" ca="1" si="93"/>
        <v>#REF!</v>
      </c>
      <c r="AC147" s="451" t="e">
        <f t="shared" ca="1" si="94"/>
        <v>#REF!</v>
      </c>
      <c r="AD147" s="451" t="e">
        <f t="shared" ca="1" si="60"/>
        <v>#REF!</v>
      </c>
      <c r="AE147" s="451" t="e">
        <f t="shared" ca="1" si="61"/>
        <v>#REF!</v>
      </c>
      <c r="AF147" s="451" t="e">
        <f t="shared" ca="1" si="87"/>
        <v>#REF!</v>
      </c>
      <c r="AG147" s="451" t="e">
        <f t="shared" ca="1" si="88"/>
        <v>#REF!</v>
      </c>
      <c r="AH147" s="445" t="e">
        <f t="shared" ca="1" si="109"/>
        <v>#REF!</v>
      </c>
      <c r="AI147" s="453" t="e">
        <f ca="1">ROUND(IF(AH147&gt;AI92,AI90,IF(AH147&lt;AI91,AI89,AH147/AI91*AI89)),3)</f>
        <v>#REF!</v>
      </c>
      <c r="AJ147" s="453" t="e">
        <f ca="1">ROUND(IF(AH147&gt;AJ92,AJ90,IF(AH147&lt;AJ91,AJ89,AH147/AJ91*AJ89)),3)</f>
        <v>#REF!</v>
      </c>
      <c r="AK147" s="449" t="e">
        <f t="shared" ca="1" si="63"/>
        <v>#REF!</v>
      </c>
      <c r="AM147" s="450" t="str">
        <f t="shared" si="95"/>
        <v>HU</v>
      </c>
      <c r="AN147" s="447" t="e">
        <f t="shared" ca="1" si="120"/>
        <v>#REF!</v>
      </c>
      <c r="AO147" s="447" t="e">
        <f t="shared" ca="1" si="120"/>
        <v>#REF!</v>
      </c>
      <c r="AP147" s="451" t="e">
        <f t="shared" ca="1" si="96"/>
        <v>#REF!</v>
      </c>
      <c r="AQ147" s="451" t="e">
        <f t="shared" ca="1" si="97"/>
        <v>#REF!</v>
      </c>
      <c r="AR147" s="451" t="e">
        <f t="shared" ca="1" si="65"/>
        <v>#REF!</v>
      </c>
      <c r="AS147" s="451" t="e">
        <f t="shared" ca="1" si="66"/>
        <v>#REF!</v>
      </c>
      <c r="AT147" s="451" t="e">
        <f t="shared" ca="1" si="89"/>
        <v>#REF!</v>
      </c>
      <c r="AU147" s="451" t="e">
        <f t="shared" ca="1" si="90"/>
        <v>#REF!</v>
      </c>
      <c r="AV147" s="445" t="e">
        <f t="shared" ca="1" si="110"/>
        <v>#REF!</v>
      </c>
      <c r="AW147" s="453" t="e">
        <f ca="1">ROUND(IF(AV147&gt;AW92,AW90,IF(AV147&lt;AW91,AW89,AV147/AW91*AW89)),3)</f>
        <v>#REF!</v>
      </c>
      <c r="AX147" s="453" t="e">
        <f ca="1">ROUND(IF(AV147&gt;AX92,AX90,IF(AV147&lt;AX91,AX89,AV147/AX91*AX89)),3)</f>
        <v>#REF!</v>
      </c>
      <c r="AY147" s="449" t="e">
        <f t="shared" ca="1" si="68"/>
        <v>#REF!</v>
      </c>
      <c r="BA147" s="450" t="str">
        <f t="shared" si="98"/>
        <v>HU</v>
      </c>
      <c r="BB147" s="447" t="e">
        <f t="shared" ca="1" si="121"/>
        <v>#REF!</v>
      </c>
      <c r="BC147" s="447" t="e">
        <f t="shared" ca="1" si="121"/>
        <v>#REF!</v>
      </c>
      <c r="BD147" s="451" t="e">
        <f t="shared" ca="1" si="99"/>
        <v>#REF!</v>
      </c>
      <c r="BE147" s="451" t="e">
        <f t="shared" ca="1" si="100"/>
        <v>#REF!</v>
      </c>
      <c r="BF147" s="451" t="e">
        <f t="shared" ca="1" si="70"/>
        <v>#REF!</v>
      </c>
      <c r="BG147" s="451" t="e">
        <f t="shared" ca="1" si="71"/>
        <v>#REF!</v>
      </c>
      <c r="BH147" s="451" t="e">
        <f t="shared" ca="1" si="72"/>
        <v>#REF!</v>
      </c>
      <c r="BI147" s="451" t="e">
        <f t="shared" ca="1" si="73"/>
        <v>#REF!</v>
      </c>
      <c r="BJ147" s="445" t="e">
        <f t="shared" ca="1" si="111"/>
        <v>#REF!</v>
      </c>
      <c r="BK147" s="453" t="e">
        <f ca="1">ROUND(IF(BJ147&gt;BK92,BK90,IF(BJ147&lt;BK91,BK89,BJ147/BK91*BK89)),3)</f>
        <v>#REF!</v>
      </c>
      <c r="BL147" s="453" t="e">
        <f ca="1">ROUND(IF(BJ147&gt;BL92,BL90,IF(BJ147&lt;BL91,BL89,BJ147/BL91*BL89)),3)</f>
        <v>#REF!</v>
      </c>
      <c r="BM147" s="449" t="e">
        <f t="shared" ca="1" si="75"/>
        <v>#REF!</v>
      </c>
      <c r="BO147" s="450" t="str">
        <f t="shared" si="101"/>
        <v>HU</v>
      </c>
      <c r="BP147" s="399">
        <f t="shared" si="91"/>
        <v>2</v>
      </c>
      <c r="BQ147" s="453" t="e">
        <f t="shared" ca="1" si="112"/>
        <v>#REF!</v>
      </c>
      <c r="BR147" s="453" t="e">
        <f t="shared" ca="1" si="113"/>
        <v>#REF!</v>
      </c>
      <c r="BS147" s="453" t="e">
        <f t="shared" ca="1" si="114"/>
        <v>#REF!</v>
      </c>
      <c r="BT147" s="453" t="e">
        <f t="shared" ca="1" si="115"/>
        <v>#REF!</v>
      </c>
      <c r="BU147" s="453" t="e">
        <f t="shared" ca="1" si="116"/>
        <v>#REF!</v>
      </c>
      <c r="BV147" s="453" t="e">
        <f t="shared" ca="1" si="117"/>
        <v>#REF!</v>
      </c>
      <c r="BW147" s="453" t="e">
        <f t="shared" ca="1" si="102"/>
        <v>#REF!</v>
      </c>
      <c r="BX147" s="453" t="e">
        <f t="shared" ca="1" si="102"/>
        <v>#REF!</v>
      </c>
      <c r="CA147" s="450" t="str">
        <f t="shared" si="103"/>
        <v>HU</v>
      </c>
      <c r="CB147" s="454"/>
      <c r="CC147" s="454"/>
      <c r="CD147" s="454"/>
      <c r="CE147" s="454"/>
    </row>
    <row r="148" spans="1:83" x14ac:dyDescent="0.2">
      <c r="B148" s="399">
        <v>48</v>
      </c>
      <c r="C148" s="399" t="s">
        <v>169</v>
      </c>
      <c r="D148" s="399" t="s">
        <v>170</v>
      </c>
      <c r="E148" s="399">
        <v>2</v>
      </c>
      <c r="F148" s="399" t="s">
        <v>36</v>
      </c>
      <c r="H148" s="399">
        <v>0.221</v>
      </c>
      <c r="I148" s="399">
        <v>1.7290000000000001</v>
      </c>
      <c r="J148" s="445">
        <f t="shared" ca="1" si="82"/>
        <v>0.2860104</v>
      </c>
      <c r="K148" s="446"/>
      <c r="L148" s="447" t="e">
        <f t="shared" ca="1" si="118"/>
        <v>#REF!</v>
      </c>
      <c r="M148" s="447" t="e">
        <f t="shared" ca="1" si="118"/>
        <v>#REF!</v>
      </c>
      <c r="N148" s="455" t="e">
        <f t="shared" ca="1" si="83"/>
        <v>#REF!</v>
      </c>
      <c r="O148" s="455" t="e">
        <f t="shared" ca="1" si="84"/>
        <v>#REF!</v>
      </c>
      <c r="P148" s="451" t="e">
        <f t="shared" ca="1" si="55"/>
        <v>#REF!</v>
      </c>
      <c r="Q148" s="451" t="e">
        <f t="shared" ca="1" si="56"/>
        <v>#REF!</v>
      </c>
      <c r="R148" s="451" t="e">
        <f t="shared" ca="1" si="85"/>
        <v>#REF!</v>
      </c>
      <c r="S148" s="451" t="e">
        <f t="shared" ca="1" si="86"/>
        <v>#REF!</v>
      </c>
      <c r="T148" s="445" t="e">
        <f t="shared" ca="1" si="108"/>
        <v>#REF!</v>
      </c>
      <c r="U148" s="453" t="e">
        <f ca="1">ROUND(IF(T148&gt;U92,U90,IF(T148&lt;U91,U89,T148/U91*U89)),3)</f>
        <v>#REF!</v>
      </c>
      <c r="V148" s="453" t="e">
        <f ca="1">ROUND(IF(T148&gt;V92,V90,IF(T148&lt;V91,V89,T148/V91*V89)),3)</f>
        <v>#REF!</v>
      </c>
      <c r="W148" s="449" t="e">
        <f t="shared" ca="1" si="58"/>
        <v>#REF!</v>
      </c>
      <c r="Y148" s="450" t="str">
        <f t="shared" si="92"/>
        <v>KR</v>
      </c>
      <c r="Z148" s="447" t="e">
        <f t="shared" ca="1" si="119"/>
        <v>#REF!</v>
      </c>
      <c r="AA148" s="447" t="e">
        <f t="shared" ca="1" si="119"/>
        <v>#REF!</v>
      </c>
      <c r="AB148" s="451" t="e">
        <f t="shared" ca="1" si="93"/>
        <v>#REF!</v>
      </c>
      <c r="AC148" s="451" t="e">
        <f t="shared" ca="1" si="94"/>
        <v>#REF!</v>
      </c>
      <c r="AD148" s="451" t="e">
        <f t="shared" ca="1" si="60"/>
        <v>#REF!</v>
      </c>
      <c r="AE148" s="451" t="e">
        <f t="shared" ca="1" si="61"/>
        <v>#REF!</v>
      </c>
      <c r="AF148" s="451" t="e">
        <f t="shared" ca="1" si="87"/>
        <v>#REF!</v>
      </c>
      <c r="AG148" s="451" t="e">
        <f t="shared" ca="1" si="88"/>
        <v>#REF!</v>
      </c>
      <c r="AH148" s="445" t="e">
        <f t="shared" ca="1" si="109"/>
        <v>#REF!</v>
      </c>
      <c r="AI148" s="453" t="e">
        <f ca="1">ROUND(IF(AH148&gt;AI92,AI90,IF(AH148&lt;AI91,AI89,AH148/AI91*AI89)),3)</f>
        <v>#REF!</v>
      </c>
      <c r="AJ148" s="453" t="e">
        <f ca="1">ROUND(IF(AH148&gt;AJ92,AJ90,IF(AH148&lt;AJ91,AJ89,AH148/AJ91*AJ89)),3)</f>
        <v>#REF!</v>
      </c>
      <c r="AK148" s="449" t="e">
        <f t="shared" ca="1" si="63"/>
        <v>#REF!</v>
      </c>
      <c r="AM148" s="450" t="str">
        <f t="shared" si="95"/>
        <v>KR</v>
      </c>
      <c r="AN148" s="447" t="e">
        <f t="shared" ca="1" si="120"/>
        <v>#REF!</v>
      </c>
      <c r="AO148" s="447" t="e">
        <f t="shared" ca="1" si="120"/>
        <v>#REF!</v>
      </c>
      <c r="AP148" s="451" t="e">
        <f t="shared" ca="1" si="96"/>
        <v>#REF!</v>
      </c>
      <c r="AQ148" s="451" t="e">
        <f t="shared" ca="1" si="97"/>
        <v>#REF!</v>
      </c>
      <c r="AR148" s="451" t="e">
        <f t="shared" ca="1" si="65"/>
        <v>#REF!</v>
      </c>
      <c r="AS148" s="451" t="e">
        <f t="shared" ca="1" si="66"/>
        <v>#REF!</v>
      </c>
      <c r="AT148" s="451" t="e">
        <f t="shared" ca="1" si="89"/>
        <v>#REF!</v>
      </c>
      <c r="AU148" s="451" t="e">
        <f t="shared" ca="1" si="90"/>
        <v>#REF!</v>
      </c>
      <c r="AV148" s="445" t="e">
        <f t="shared" ca="1" si="110"/>
        <v>#REF!</v>
      </c>
      <c r="AW148" s="453" t="e">
        <f ca="1">ROUND(IF(AV148&gt;AW92,AW90,IF(AV148&lt;AW91,AW89,AV148/AW91*AW89)),3)</f>
        <v>#REF!</v>
      </c>
      <c r="AX148" s="453" t="e">
        <f ca="1">ROUND(IF(AV148&gt;AX92,AX90,IF(AV148&lt;AX91,AX89,AV148/AX91*AX89)),3)</f>
        <v>#REF!</v>
      </c>
      <c r="AY148" s="449" t="e">
        <f t="shared" ca="1" si="68"/>
        <v>#REF!</v>
      </c>
      <c r="BA148" s="450" t="str">
        <f t="shared" si="98"/>
        <v>KR</v>
      </c>
      <c r="BB148" s="447" t="e">
        <f t="shared" ca="1" si="121"/>
        <v>#REF!</v>
      </c>
      <c r="BC148" s="447" t="e">
        <f t="shared" ca="1" si="121"/>
        <v>#REF!</v>
      </c>
      <c r="BD148" s="451" t="e">
        <f t="shared" ca="1" si="99"/>
        <v>#REF!</v>
      </c>
      <c r="BE148" s="451" t="e">
        <f t="shared" ca="1" si="100"/>
        <v>#REF!</v>
      </c>
      <c r="BF148" s="451" t="e">
        <f t="shared" ca="1" si="70"/>
        <v>#REF!</v>
      </c>
      <c r="BG148" s="451" t="e">
        <f t="shared" ca="1" si="71"/>
        <v>#REF!</v>
      </c>
      <c r="BH148" s="451" t="e">
        <f t="shared" ca="1" si="72"/>
        <v>#REF!</v>
      </c>
      <c r="BI148" s="451" t="e">
        <f t="shared" ca="1" si="73"/>
        <v>#REF!</v>
      </c>
      <c r="BJ148" s="445" t="e">
        <f t="shared" ca="1" si="111"/>
        <v>#REF!</v>
      </c>
      <c r="BK148" s="453" t="e">
        <f ca="1">ROUND(IF(BJ148&gt;BK92,BK90,IF(BJ148&lt;BK91,BK89,BJ148/BK91*BK89)),3)</f>
        <v>#REF!</v>
      </c>
      <c r="BL148" s="453" t="e">
        <f ca="1">ROUND(IF(BJ148&gt;BL92,BL90,IF(BJ148&lt;BL91,BL89,BJ148/BL91*BL89)),3)</f>
        <v>#REF!</v>
      </c>
      <c r="BM148" s="449" t="e">
        <f t="shared" ca="1" si="75"/>
        <v>#REF!</v>
      </c>
      <c r="BO148" s="450" t="str">
        <f t="shared" si="101"/>
        <v>KR</v>
      </c>
      <c r="BP148" s="399">
        <f t="shared" si="91"/>
        <v>2</v>
      </c>
      <c r="BQ148" s="453" t="e">
        <f t="shared" ca="1" si="112"/>
        <v>#REF!</v>
      </c>
      <c r="BR148" s="453" t="e">
        <f t="shared" ca="1" si="113"/>
        <v>#REF!</v>
      </c>
      <c r="BS148" s="453" t="e">
        <f t="shared" ca="1" si="114"/>
        <v>#REF!</v>
      </c>
      <c r="BT148" s="453" t="e">
        <f t="shared" ca="1" si="115"/>
        <v>#REF!</v>
      </c>
      <c r="BU148" s="453" t="e">
        <f t="shared" ca="1" si="116"/>
        <v>#REF!</v>
      </c>
      <c r="BV148" s="453" t="e">
        <f t="shared" ca="1" si="117"/>
        <v>#REF!</v>
      </c>
      <c r="BW148" s="453" t="e">
        <f t="shared" ca="1" si="102"/>
        <v>#REF!</v>
      </c>
      <c r="BX148" s="453" t="e">
        <f t="shared" ca="1" si="102"/>
        <v>#REF!</v>
      </c>
      <c r="CA148" s="450" t="str">
        <f t="shared" si="103"/>
        <v>KR</v>
      </c>
      <c r="CB148" s="454"/>
      <c r="CC148" s="454"/>
      <c r="CD148" s="454"/>
      <c r="CE148" s="454"/>
    </row>
    <row r="149" spans="1:83" x14ac:dyDescent="0.2">
      <c r="B149" s="399">
        <v>49</v>
      </c>
      <c r="C149" s="399" t="s">
        <v>171</v>
      </c>
      <c r="D149" s="399" t="s">
        <v>172</v>
      </c>
      <c r="E149" s="399">
        <v>2</v>
      </c>
      <c r="F149" s="399" t="s">
        <v>36</v>
      </c>
      <c r="H149" s="399">
        <v>0.221</v>
      </c>
      <c r="I149" s="399">
        <v>1.7290000000000001</v>
      </c>
      <c r="J149" s="445">
        <f t="shared" ca="1" si="82"/>
        <v>0.2860104</v>
      </c>
      <c r="K149" s="446"/>
      <c r="L149" s="447" t="e">
        <f t="shared" ca="1" si="118"/>
        <v>#REF!</v>
      </c>
      <c r="M149" s="447" t="e">
        <f t="shared" ca="1" si="118"/>
        <v>#REF!</v>
      </c>
      <c r="N149" s="455" t="e">
        <f t="shared" ca="1" si="83"/>
        <v>#REF!</v>
      </c>
      <c r="O149" s="455" t="e">
        <f t="shared" ca="1" si="84"/>
        <v>#REF!</v>
      </c>
      <c r="P149" s="451" t="e">
        <f t="shared" ca="1" si="55"/>
        <v>#REF!</v>
      </c>
      <c r="Q149" s="451" t="e">
        <f t="shared" ca="1" si="56"/>
        <v>#REF!</v>
      </c>
      <c r="R149" s="451" t="e">
        <f t="shared" ca="1" si="85"/>
        <v>#REF!</v>
      </c>
      <c r="S149" s="451" t="e">
        <f t="shared" ca="1" si="86"/>
        <v>#REF!</v>
      </c>
      <c r="T149" s="445" t="e">
        <f t="shared" ca="1" si="108"/>
        <v>#REF!</v>
      </c>
      <c r="U149" s="453" t="e">
        <f ca="1">ROUND(IF(T149&gt;U92,U90,IF(T149&lt;U91,U89,T149/U91*U89)),3)</f>
        <v>#REF!</v>
      </c>
      <c r="V149" s="453" t="e">
        <f ca="1">ROUND(IF(T149&gt;V92,V90,IF(T149&lt;V91,V89,T149/V91*V89)),3)</f>
        <v>#REF!</v>
      </c>
      <c r="W149" s="449" t="e">
        <f t="shared" ca="1" si="58"/>
        <v>#REF!</v>
      </c>
      <c r="Y149" s="450" t="str">
        <f t="shared" si="92"/>
        <v>MO</v>
      </c>
      <c r="Z149" s="447" t="e">
        <f t="shared" ca="1" si="119"/>
        <v>#REF!</v>
      </c>
      <c r="AA149" s="447" t="e">
        <f t="shared" ca="1" si="119"/>
        <v>#REF!</v>
      </c>
      <c r="AB149" s="451" t="e">
        <f t="shared" ca="1" si="93"/>
        <v>#REF!</v>
      </c>
      <c r="AC149" s="451" t="e">
        <f t="shared" ca="1" si="94"/>
        <v>#REF!</v>
      </c>
      <c r="AD149" s="451" t="e">
        <f t="shared" ca="1" si="60"/>
        <v>#REF!</v>
      </c>
      <c r="AE149" s="451" t="e">
        <f t="shared" ca="1" si="61"/>
        <v>#REF!</v>
      </c>
      <c r="AF149" s="451" t="e">
        <f t="shared" ca="1" si="87"/>
        <v>#REF!</v>
      </c>
      <c r="AG149" s="451" t="e">
        <f t="shared" ca="1" si="88"/>
        <v>#REF!</v>
      </c>
      <c r="AH149" s="445" t="e">
        <f t="shared" ca="1" si="109"/>
        <v>#REF!</v>
      </c>
      <c r="AI149" s="453" t="e">
        <f ca="1">ROUND(IF(AH149&gt;AI92,AI90,IF(AH149&lt;AI91,AI89,AH149/AI91*AI89)),3)</f>
        <v>#REF!</v>
      </c>
      <c r="AJ149" s="453" t="e">
        <f ca="1">ROUND(IF(AH149&gt;AJ92,AJ90,IF(AH149&lt;AJ91,AJ89,AH149/AJ91*AJ89)),3)</f>
        <v>#REF!</v>
      </c>
      <c r="AK149" s="449" t="e">
        <f t="shared" ca="1" si="63"/>
        <v>#REF!</v>
      </c>
      <c r="AM149" s="450" t="str">
        <f t="shared" si="95"/>
        <v>MO</v>
      </c>
      <c r="AN149" s="447" t="e">
        <f t="shared" ca="1" si="120"/>
        <v>#REF!</v>
      </c>
      <c r="AO149" s="447" t="e">
        <f t="shared" ca="1" si="120"/>
        <v>#REF!</v>
      </c>
      <c r="AP149" s="451" t="e">
        <f t="shared" ca="1" si="96"/>
        <v>#REF!</v>
      </c>
      <c r="AQ149" s="451" t="e">
        <f t="shared" ca="1" si="97"/>
        <v>#REF!</v>
      </c>
      <c r="AR149" s="451" t="e">
        <f t="shared" ca="1" si="65"/>
        <v>#REF!</v>
      </c>
      <c r="AS149" s="451" t="e">
        <f t="shared" ca="1" si="66"/>
        <v>#REF!</v>
      </c>
      <c r="AT149" s="451" t="e">
        <f t="shared" ca="1" si="89"/>
        <v>#REF!</v>
      </c>
      <c r="AU149" s="451" t="e">
        <f t="shared" ca="1" si="90"/>
        <v>#REF!</v>
      </c>
      <c r="AV149" s="445" t="e">
        <f t="shared" ca="1" si="110"/>
        <v>#REF!</v>
      </c>
      <c r="AW149" s="453" t="e">
        <f ca="1">ROUND(IF(AV149&gt;AW92,AW90,IF(AV149&lt;AW91,AW89,AV149/AW91*AW89)),3)</f>
        <v>#REF!</v>
      </c>
      <c r="AX149" s="453" t="e">
        <f ca="1">ROUND(IF(AV149&gt;AX92,AX90,IF(AV149&lt;AX91,AX89,AV149/AX91*AX89)),3)</f>
        <v>#REF!</v>
      </c>
      <c r="AY149" s="449" t="e">
        <f t="shared" ca="1" si="68"/>
        <v>#REF!</v>
      </c>
      <c r="BA149" s="450" t="str">
        <f t="shared" si="98"/>
        <v>MO</v>
      </c>
      <c r="BB149" s="447" t="e">
        <f t="shared" ca="1" si="121"/>
        <v>#REF!</v>
      </c>
      <c r="BC149" s="447" t="e">
        <f t="shared" ca="1" si="121"/>
        <v>#REF!</v>
      </c>
      <c r="BD149" s="451" t="e">
        <f t="shared" ca="1" si="99"/>
        <v>#REF!</v>
      </c>
      <c r="BE149" s="451" t="e">
        <f t="shared" ca="1" si="100"/>
        <v>#REF!</v>
      </c>
      <c r="BF149" s="451" t="e">
        <f t="shared" ca="1" si="70"/>
        <v>#REF!</v>
      </c>
      <c r="BG149" s="451" t="e">
        <f t="shared" ca="1" si="71"/>
        <v>#REF!</v>
      </c>
      <c r="BH149" s="451" t="e">
        <f t="shared" ca="1" si="72"/>
        <v>#REF!</v>
      </c>
      <c r="BI149" s="451" t="e">
        <f t="shared" ca="1" si="73"/>
        <v>#REF!</v>
      </c>
      <c r="BJ149" s="445" t="e">
        <f t="shared" ca="1" si="111"/>
        <v>#REF!</v>
      </c>
      <c r="BK149" s="453" t="e">
        <f ca="1">ROUND(IF(BJ149&gt;BK92,BK90,IF(BJ149&lt;BK91,BK89,BJ149/BK91*BK89)),3)</f>
        <v>#REF!</v>
      </c>
      <c r="BL149" s="453" t="e">
        <f ca="1">ROUND(IF(BJ149&gt;BL92,BL90,IF(BJ149&lt;BL91,BL89,BJ149/BL91*BL89)),3)</f>
        <v>#REF!</v>
      </c>
      <c r="BM149" s="449" t="e">
        <f t="shared" ca="1" si="75"/>
        <v>#REF!</v>
      </c>
      <c r="BO149" s="450" t="str">
        <f t="shared" si="101"/>
        <v>MO</v>
      </c>
      <c r="BP149" s="399">
        <f t="shared" si="91"/>
        <v>2</v>
      </c>
      <c r="BQ149" s="453" t="e">
        <f t="shared" ca="1" si="112"/>
        <v>#REF!</v>
      </c>
      <c r="BR149" s="453" t="e">
        <f t="shared" ca="1" si="113"/>
        <v>#REF!</v>
      </c>
      <c r="BS149" s="453" t="e">
        <f t="shared" ca="1" si="114"/>
        <v>#REF!</v>
      </c>
      <c r="BT149" s="453" t="e">
        <f t="shared" ca="1" si="115"/>
        <v>#REF!</v>
      </c>
      <c r="BU149" s="453" t="e">
        <f t="shared" ca="1" si="116"/>
        <v>#REF!</v>
      </c>
      <c r="BV149" s="453" t="e">
        <f t="shared" ca="1" si="117"/>
        <v>#REF!</v>
      </c>
      <c r="BW149" s="453" t="e">
        <f t="shared" ca="1" si="102"/>
        <v>#REF!</v>
      </c>
      <c r="BX149" s="453" t="e">
        <f t="shared" ca="1" si="102"/>
        <v>#REF!</v>
      </c>
      <c r="CA149" s="450" t="str">
        <f t="shared" si="103"/>
        <v>MO</v>
      </c>
      <c r="CB149" s="454"/>
      <c r="CC149" s="454"/>
      <c r="CD149" s="454"/>
      <c r="CE149" s="454"/>
    </row>
    <row r="150" spans="1:83" x14ac:dyDescent="0.2">
      <c r="B150" s="399">
        <v>50</v>
      </c>
      <c r="C150" s="399" t="s">
        <v>173</v>
      </c>
      <c r="D150" s="399" t="s">
        <v>174</v>
      </c>
      <c r="E150" s="399">
        <v>2</v>
      </c>
      <c r="F150" s="399" t="s">
        <v>36</v>
      </c>
      <c r="H150" s="399">
        <v>0.221</v>
      </c>
      <c r="I150" s="399">
        <v>1.7290000000000001</v>
      </c>
      <c r="J150" s="445">
        <f t="shared" ca="1" si="82"/>
        <v>0.2860104</v>
      </c>
      <c r="K150" s="446"/>
      <c r="L150" s="447" t="e">
        <f t="shared" ca="1" si="118"/>
        <v>#REF!</v>
      </c>
      <c r="M150" s="447" t="e">
        <f t="shared" ca="1" si="118"/>
        <v>#REF!</v>
      </c>
      <c r="N150" s="455" t="e">
        <f t="shared" ca="1" si="83"/>
        <v>#REF!</v>
      </c>
      <c r="O150" s="455" t="e">
        <f t="shared" ca="1" si="84"/>
        <v>#REF!</v>
      </c>
      <c r="P150" s="451" t="e">
        <f t="shared" ca="1" si="55"/>
        <v>#REF!</v>
      </c>
      <c r="Q150" s="451" t="e">
        <f t="shared" ca="1" si="56"/>
        <v>#REF!</v>
      </c>
      <c r="R150" s="451" t="e">
        <f t="shared" ca="1" si="85"/>
        <v>#REF!</v>
      </c>
      <c r="S150" s="451" t="e">
        <f t="shared" ca="1" si="86"/>
        <v>#REF!</v>
      </c>
      <c r="T150" s="445" t="e">
        <f t="shared" ca="1" si="108"/>
        <v>#REF!</v>
      </c>
      <c r="U150" s="453" t="e">
        <f ca="1">ROUND(IF(T150&gt;U92,U90,IF(T150&lt;U91,U89,T150/U91*U89)),3)</f>
        <v>#REF!</v>
      </c>
      <c r="V150" s="453" t="e">
        <f ca="1">ROUND(IF(T150&gt;V92,V90,IF(T150&lt;V91,V89,T150/V91*V89)),3)</f>
        <v>#REF!</v>
      </c>
      <c r="W150" s="449" t="e">
        <f t="shared" ca="1" si="58"/>
        <v>#REF!</v>
      </c>
      <c r="Y150" s="450" t="str">
        <f t="shared" si="92"/>
        <v>MT</v>
      </c>
      <c r="Z150" s="447" t="e">
        <f t="shared" ca="1" si="119"/>
        <v>#REF!</v>
      </c>
      <c r="AA150" s="447" t="e">
        <f t="shared" ca="1" si="119"/>
        <v>#REF!</v>
      </c>
      <c r="AB150" s="451" t="e">
        <f t="shared" ca="1" si="93"/>
        <v>#REF!</v>
      </c>
      <c r="AC150" s="451" t="e">
        <f t="shared" ca="1" si="94"/>
        <v>#REF!</v>
      </c>
      <c r="AD150" s="451" t="e">
        <f t="shared" ca="1" si="60"/>
        <v>#REF!</v>
      </c>
      <c r="AE150" s="451" t="e">
        <f t="shared" ca="1" si="61"/>
        <v>#REF!</v>
      </c>
      <c r="AF150" s="451" t="e">
        <f t="shared" ca="1" si="87"/>
        <v>#REF!</v>
      </c>
      <c r="AG150" s="451" t="e">
        <f t="shared" ca="1" si="88"/>
        <v>#REF!</v>
      </c>
      <c r="AH150" s="445" t="e">
        <f t="shared" ca="1" si="109"/>
        <v>#REF!</v>
      </c>
      <c r="AI150" s="453" t="e">
        <f ca="1">ROUND(IF(AH150&gt;AI92,AI90,IF(AH150&lt;AI91,AI89,AH150/AI91*AI89)),3)</f>
        <v>#REF!</v>
      </c>
      <c r="AJ150" s="453" t="e">
        <f ca="1">ROUND(IF(AH150&gt;AJ92,AJ90,IF(AH150&lt;AJ91,AJ89,AH150/AJ91*AJ89)),3)</f>
        <v>#REF!</v>
      </c>
      <c r="AK150" s="449" t="e">
        <f t="shared" ca="1" si="63"/>
        <v>#REF!</v>
      </c>
      <c r="AM150" s="450" t="str">
        <f t="shared" si="95"/>
        <v>MT</v>
      </c>
      <c r="AN150" s="447" t="e">
        <f t="shared" ca="1" si="120"/>
        <v>#REF!</v>
      </c>
      <c r="AO150" s="447" t="e">
        <f t="shared" ca="1" si="120"/>
        <v>#REF!</v>
      </c>
      <c r="AP150" s="451" t="e">
        <f t="shared" ca="1" si="96"/>
        <v>#REF!</v>
      </c>
      <c r="AQ150" s="451" t="e">
        <f t="shared" ca="1" si="97"/>
        <v>#REF!</v>
      </c>
      <c r="AR150" s="451" t="e">
        <f t="shared" ca="1" si="65"/>
        <v>#REF!</v>
      </c>
      <c r="AS150" s="451" t="e">
        <f t="shared" ca="1" si="66"/>
        <v>#REF!</v>
      </c>
      <c r="AT150" s="451" t="e">
        <f t="shared" ca="1" si="89"/>
        <v>#REF!</v>
      </c>
      <c r="AU150" s="451" t="e">
        <f t="shared" ca="1" si="90"/>
        <v>#REF!</v>
      </c>
      <c r="AV150" s="445" t="e">
        <f t="shared" ca="1" si="110"/>
        <v>#REF!</v>
      </c>
      <c r="AW150" s="453" t="e">
        <f ca="1">ROUND(IF(AV150&gt;AW92,AW90,IF(AV150&lt;AW91,AW89,AV150/AW91*AW89)),3)</f>
        <v>#REF!</v>
      </c>
      <c r="AX150" s="453" t="e">
        <f ca="1">ROUND(IF(AV150&gt;AX92,AX90,IF(AV150&lt;AX91,AX89,AV150/AX91*AX89)),3)</f>
        <v>#REF!</v>
      </c>
      <c r="AY150" s="449" t="e">
        <f t="shared" ca="1" si="68"/>
        <v>#REF!</v>
      </c>
      <c r="BA150" s="450" t="str">
        <f t="shared" si="98"/>
        <v>MT</v>
      </c>
      <c r="BB150" s="447" t="e">
        <f t="shared" ca="1" si="121"/>
        <v>#REF!</v>
      </c>
      <c r="BC150" s="447" t="e">
        <f t="shared" ca="1" si="121"/>
        <v>#REF!</v>
      </c>
      <c r="BD150" s="451" t="e">
        <f t="shared" ca="1" si="99"/>
        <v>#REF!</v>
      </c>
      <c r="BE150" s="451" t="e">
        <f t="shared" ca="1" si="100"/>
        <v>#REF!</v>
      </c>
      <c r="BF150" s="451" t="e">
        <f t="shared" ca="1" si="70"/>
        <v>#REF!</v>
      </c>
      <c r="BG150" s="451" t="e">
        <f t="shared" ca="1" si="71"/>
        <v>#REF!</v>
      </c>
      <c r="BH150" s="451" t="e">
        <f t="shared" ca="1" si="72"/>
        <v>#REF!</v>
      </c>
      <c r="BI150" s="451" t="e">
        <f t="shared" ca="1" si="73"/>
        <v>#REF!</v>
      </c>
      <c r="BJ150" s="445" t="e">
        <f t="shared" ca="1" si="111"/>
        <v>#REF!</v>
      </c>
      <c r="BK150" s="453" t="e">
        <f ca="1">ROUND(IF(BJ150&gt;BK92,BK90,IF(BJ150&lt;BK91,BK89,BJ150/BK91*BK89)),3)</f>
        <v>#REF!</v>
      </c>
      <c r="BL150" s="453" t="e">
        <f ca="1">ROUND(IF(BJ150&gt;BL92,BL90,IF(BJ150&lt;BL91,BL89,BJ150/BL91*BL89)),3)</f>
        <v>#REF!</v>
      </c>
      <c r="BM150" s="449" t="e">
        <f t="shared" ca="1" si="75"/>
        <v>#REF!</v>
      </c>
      <c r="BO150" s="450" t="str">
        <f t="shared" si="101"/>
        <v>MT</v>
      </c>
      <c r="BP150" s="399">
        <f t="shared" si="91"/>
        <v>2</v>
      </c>
      <c r="BQ150" s="453" t="e">
        <f t="shared" ca="1" si="112"/>
        <v>#REF!</v>
      </c>
      <c r="BR150" s="453" t="e">
        <f t="shared" ca="1" si="113"/>
        <v>#REF!</v>
      </c>
      <c r="BS150" s="453" t="e">
        <f t="shared" ca="1" si="114"/>
        <v>#REF!</v>
      </c>
      <c r="BT150" s="453" t="e">
        <f t="shared" ca="1" si="115"/>
        <v>#REF!</v>
      </c>
      <c r="BU150" s="453" t="e">
        <f t="shared" ca="1" si="116"/>
        <v>#REF!</v>
      </c>
      <c r="BV150" s="453" t="e">
        <f t="shared" ca="1" si="117"/>
        <v>#REF!</v>
      </c>
      <c r="BW150" s="453" t="e">
        <f t="shared" ca="1" si="102"/>
        <v>#REF!</v>
      </c>
      <c r="BX150" s="453" t="e">
        <f t="shared" ca="1" si="102"/>
        <v>#REF!</v>
      </c>
      <c r="CA150" s="450" t="str">
        <f t="shared" si="103"/>
        <v>MT</v>
      </c>
      <c r="CB150" s="454"/>
      <c r="CC150" s="454"/>
      <c r="CD150" s="454"/>
      <c r="CE150" s="454"/>
    </row>
    <row r="151" spans="1:83" x14ac:dyDescent="0.2">
      <c r="B151" s="399">
        <v>51</v>
      </c>
      <c r="C151" s="399" t="s">
        <v>175</v>
      </c>
      <c r="D151" s="399" t="s">
        <v>176</v>
      </c>
      <c r="E151" s="399">
        <v>2</v>
      </c>
      <c r="F151" s="399" t="s">
        <v>36</v>
      </c>
      <c r="H151" s="399">
        <v>0.221</v>
      </c>
      <c r="I151" s="399">
        <v>1.7290000000000001</v>
      </c>
      <c r="J151" s="445">
        <f t="shared" ca="1" si="82"/>
        <v>0.2860104</v>
      </c>
      <c r="K151" s="446"/>
      <c r="L151" s="447" t="e">
        <f t="shared" ca="1" si="118"/>
        <v>#REF!</v>
      </c>
      <c r="M151" s="447" t="e">
        <f t="shared" ca="1" si="118"/>
        <v>#REF!</v>
      </c>
      <c r="N151" s="455" t="e">
        <f t="shared" ca="1" si="83"/>
        <v>#REF!</v>
      </c>
      <c r="O151" s="455" t="e">
        <f t="shared" ca="1" si="84"/>
        <v>#REF!</v>
      </c>
      <c r="P151" s="451" t="e">
        <f t="shared" ca="1" si="55"/>
        <v>#REF!</v>
      </c>
      <c r="Q151" s="451" t="e">
        <f t="shared" ca="1" si="56"/>
        <v>#REF!</v>
      </c>
      <c r="R151" s="451" t="e">
        <f t="shared" ca="1" si="85"/>
        <v>#REF!</v>
      </c>
      <c r="S151" s="451" t="e">
        <f t="shared" ca="1" si="86"/>
        <v>#REF!</v>
      </c>
      <c r="T151" s="445" t="e">
        <f t="shared" ca="1" si="108"/>
        <v>#REF!</v>
      </c>
      <c r="U151" s="453" t="e">
        <f ca="1">ROUND(IF(T151&gt;U92,U90,IF(T151&lt;U91,U89,T151/U91*U89)),3)</f>
        <v>#REF!</v>
      </c>
      <c r="V151" s="453" t="e">
        <f ca="1">ROUND(IF(T151&gt;V92,V90,IF(T151&lt;V91,V89,T151/V91*V89)),3)</f>
        <v>#REF!</v>
      </c>
      <c r="W151" s="449" t="e">
        <f t="shared" ca="1" si="58"/>
        <v>#REF!</v>
      </c>
      <c r="Y151" s="450" t="str">
        <f t="shared" si="92"/>
        <v>PL</v>
      </c>
      <c r="Z151" s="447" t="e">
        <f t="shared" ca="1" si="119"/>
        <v>#REF!</v>
      </c>
      <c r="AA151" s="447" t="e">
        <f t="shared" ca="1" si="119"/>
        <v>#REF!</v>
      </c>
      <c r="AB151" s="451" t="e">
        <f t="shared" ca="1" si="93"/>
        <v>#REF!</v>
      </c>
      <c r="AC151" s="451" t="e">
        <f t="shared" ca="1" si="94"/>
        <v>#REF!</v>
      </c>
      <c r="AD151" s="451" t="e">
        <f t="shared" ca="1" si="60"/>
        <v>#REF!</v>
      </c>
      <c r="AE151" s="451" t="e">
        <f t="shared" ca="1" si="61"/>
        <v>#REF!</v>
      </c>
      <c r="AF151" s="451" t="e">
        <f t="shared" ca="1" si="87"/>
        <v>#REF!</v>
      </c>
      <c r="AG151" s="451" t="e">
        <f t="shared" ca="1" si="88"/>
        <v>#REF!</v>
      </c>
      <c r="AH151" s="445" t="e">
        <f t="shared" ca="1" si="109"/>
        <v>#REF!</v>
      </c>
      <c r="AI151" s="453" t="e">
        <f ca="1">ROUND(IF(AH151&gt;AI92,AI90,IF(AH151&lt;AI91,AI89,AH151/AI91*AI89)),3)</f>
        <v>#REF!</v>
      </c>
      <c r="AJ151" s="453" t="e">
        <f ca="1">ROUND(IF(AH151&gt;AJ92,AJ90,IF(AH151&lt;AJ91,AJ89,AH151/AJ91*AJ89)),3)</f>
        <v>#REF!</v>
      </c>
      <c r="AK151" s="449" t="e">
        <f t="shared" ca="1" si="63"/>
        <v>#REF!</v>
      </c>
      <c r="AM151" s="450" t="str">
        <f t="shared" si="95"/>
        <v>PL</v>
      </c>
      <c r="AN151" s="447" t="e">
        <f t="shared" ca="1" si="120"/>
        <v>#REF!</v>
      </c>
      <c r="AO151" s="447" t="e">
        <f t="shared" ca="1" si="120"/>
        <v>#REF!</v>
      </c>
      <c r="AP151" s="451" t="e">
        <f t="shared" ca="1" si="96"/>
        <v>#REF!</v>
      </c>
      <c r="AQ151" s="451" t="e">
        <f t="shared" ca="1" si="97"/>
        <v>#REF!</v>
      </c>
      <c r="AR151" s="451" t="e">
        <f t="shared" ca="1" si="65"/>
        <v>#REF!</v>
      </c>
      <c r="AS151" s="451" t="e">
        <f t="shared" ca="1" si="66"/>
        <v>#REF!</v>
      </c>
      <c r="AT151" s="451" t="e">
        <f t="shared" ca="1" si="89"/>
        <v>#REF!</v>
      </c>
      <c r="AU151" s="451" t="e">
        <f t="shared" ca="1" si="90"/>
        <v>#REF!</v>
      </c>
      <c r="AV151" s="445" t="e">
        <f t="shared" ca="1" si="110"/>
        <v>#REF!</v>
      </c>
      <c r="AW151" s="453" t="e">
        <f ca="1">ROUND(IF(AV151&gt;AW92,AW90,IF(AV151&lt;AW91,AW89,AV151/AW91*AW89)),3)</f>
        <v>#REF!</v>
      </c>
      <c r="AX151" s="453" t="e">
        <f ca="1">ROUND(IF(AV151&gt;AX92,AX90,IF(AV151&lt;AX91,AX89,AV151/AX91*AX89)),3)</f>
        <v>#REF!</v>
      </c>
      <c r="AY151" s="449" t="e">
        <f t="shared" ca="1" si="68"/>
        <v>#REF!</v>
      </c>
      <c r="BA151" s="450" t="str">
        <f t="shared" si="98"/>
        <v>PL</v>
      </c>
      <c r="BB151" s="447" t="e">
        <f t="shared" ca="1" si="121"/>
        <v>#REF!</v>
      </c>
      <c r="BC151" s="447" t="e">
        <f t="shared" ca="1" si="121"/>
        <v>#REF!</v>
      </c>
      <c r="BD151" s="451" t="e">
        <f t="shared" ca="1" si="99"/>
        <v>#REF!</v>
      </c>
      <c r="BE151" s="451" t="e">
        <f t="shared" ca="1" si="100"/>
        <v>#REF!</v>
      </c>
      <c r="BF151" s="451" t="e">
        <f t="shared" ca="1" si="70"/>
        <v>#REF!</v>
      </c>
      <c r="BG151" s="451" t="e">
        <f t="shared" ca="1" si="71"/>
        <v>#REF!</v>
      </c>
      <c r="BH151" s="451" t="e">
        <f t="shared" ca="1" si="72"/>
        <v>#REF!</v>
      </c>
      <c r="BI151" s="451" t="e">
        <f t="shared" ca="1" si="73"/>
        <v>#REF!</v>
      </c>
      <c r="BJ151" s="445" t="e">
        <f t="shared" ca="1" si="111"/>
        <v>#REF!</v>
      </c>
      <c r="BK151" s="453" t="e">
        <f ca="1">ROUND(IF(BJ151&gt;BK92,BK90,IF(BJ151&lt;BK91,BK89,BJ151/BK91*BK89)),3)</f>
        <v>#REF!</v>
      </c>
      <c r="BL151" s="453" t="e">
        <f ca="1">ROUND(IF(BJ151&gt;BL92,BL90,IF(BJ151&lt;BL91,BL89,BJ151/BL91*BL89)),3)</f>
        <v>#REF!</v>
      </c>
      <c r="BM151" s="449" t="e">
        <f t="shared" ca="1" si="75"/>
        <v>#REF!</v>
      </c>
      <c r="BO151" s="450" t="str">
        <f t="shared" si="101"/>
        <v>PL</v>
      </c>
      <c r="BP151" s="399">
        <f t="shared" si="91"/>
        <v>2</v>
      </c>
      <c r="BQ151" s="453" t="e">
        <f t="shared" ca="1" si="112"/>
        <v>#REF!</v>
      </c>
      <c r="BR151" s="453" t="e">
        <f t="shared" ca="1" si="113"/>
        <v>#REF!</v>
      </c>
      <c r="BS151" s="453" t="e">
        <f t="shared" ca="1" si="114"/>
        <v>#REF!</v>
      </c>
      <c r="BT151" s="453" t="e">
        <f t="shared" ca="1" si="115"/>
        <v>#REF!</v>
      </c>
      <c r="BU151" s="453" t="e">
        <f t="shared" ca="1" si="116"/>
        <v>#REF!</v>
      </c>
      <c r="BV151" s="453" t="e">
        <f t="shared" ca="1" si="117"/>
        <v>#REF!</v>
      </c>
      <c r="BW151" s="453" t="e">
        <f t="shared" ca="1" si="102"/>
        <v>#REF!</v>
      </c>
      <c r="BX151" s="453" t="e">
        <f t="shared" ca="1" si="102"/>
        <v>#REF!</v>
      </c>
      <c r="CA151" s="450" t="str">
        <f t="shared" si="103"/>
        <v>PL</v>
      </c>
      <c r="CB151" s="454"/>
      <c r="CC151" s="454"/>
      <c r="CD151" s="454"/>
      <c r="CE151" s="454"/>
    </row>
    <row r="152" spans="1:83" x14ac:dyDescent="0.2">
      <c r="B152" s="399">
        <v>52</v>
      </c>
      <c r="C152" s="399" t="s">
        <v>177</v>
      </c>
      <c r="D152" s="399" t="s">
        <v>178</v>
      </c>
      <c r="E152" s="399">
        <v>2</v>
      </c>
      <c r="F152" s="399" t="s">
        <v>36</v>
      </c>
      <c r="H152" s="399">
        <v>0.249</v>
      </c>
      <c r="I152" s="399">
        <v>1.954</v>
      </c>
      <c r="J152" s="445">
        <f t="shared" ca="1" si="82"/>
        <v>0.32247039999999999</v>
      </c>
      <c r="K152" s="446"/>
      <c r="L152" s="447" t="e">
        <f t="shared" ca="1" si="118"/>
        <v>#REF!</v>
      </c>
      <c r="M152" s="447" t="e">
        <f t="shared" ca="1" si="118"/>
        <v>#REF!</v>
      </c>
      <c r="N152" s="455" t="e">
        <f t="shared" ca="1" si="83"/>
        <v>#REF!</v>
      </c>
      <c r="O152" s="455" t="e">
        <f t="shared" ca="1" si="84"/>
        <v>#REF!</v>
      </c>
      <c r="P152" s="451" t="e">
        <f t="shared" ca="1" si="55"/>
        <v>#REF!</v>
      </c>
      <c r="Q152" s="451" t="e">
        <f t="shared" ca="1" si="56"/>
        <v>#REF!</v>
      </c>
      <c r="R152" s="451" t="e">
        <f t="shared" ca="1" si="85"/>
        <v>#REF!</v>
      </c>
      <c r="S152" s="451" t="e">
        <f t="shared" ca="1" si="86"/>
        <v>#REF!</v>
      </c>
      <c r="T152" s="445" t="e">
        <f t="shared" ca="1" si="108"/>
        <v>#REF!</v>
      </c>
      <c r="U152" s="453" t="e">
        <f ca="1">ROUND(IF(T152&gt;U92,U90,IF(T152&lt;U91,U89,T152/U91*U89)),3)</f>
        <v>#REF!</v>
      </c>
      <c r="V152" s="453" t="e">
        <f ca="1">ROUND(IF(T152&gt;V92,V90,IF(T152&lt;V91,V89,T152/V91*V89)),3)</f>
        <v>#REF!</v>
      </c>
      <c r="W152" s="449" t="e">
        <f t="shared" ca="1" si="58"/>
        <v>#REF!</v>
      </c>
      <c r="Y152" s="450" t="str">
        <f t="shared" si="92"/>
        <v>SK</v>
      </c>
      <c r="Z152" s="447" t="e">
        <f t="shared" ca="1" si="119"/>
        <v>#REF!</v>
      </c>
      <c r="AA152" s="447" t="e">
        <f t="shared" ca="1" si="119"/>
        <v>#REF!</v>
      </c>
      <c r="AB152" s="451" t="e">
        <f t="shared" ca="1" si="93"/>
        <v>#REF!</v>
      </c>
      <c r="AC152" s="451" t="e">
        <f t="shared" ca="1" si="94"/>
        <v>#REF!</v>
      </c>
      <c r="AD152" s="451" t="e">
        <f t="shared" ca="1" si="60"/>
        <v>#REF!</v>
      </c>
      <c r="AE152" s="451" t="e">
        <f t="shared" ca="1" si="61"/>
        <v>#REF!</v>
      </c>
      <c r="AF152" s="451" t="e">
        <f t="shared" ca="1" si="87"/>
        <v>#REF!</v>
      </c>
      <c r="AG152" s="451" t="e">
        <f t="shared" ca="1" si="88"/>
        <v>#REF!</v>
      </c>
      <c r="AH152" s="445" t="e">
        <f t="shared" ca="1" si="109"/>
        <v>#REF!</v>
      </c>
      <c r="AI152" s="453" t="e">
        <f ca="1">ROUND(IF(AH152&gt;AI92,AI90,IF(AH152&lt;AI91,AI89,AH152/AI91*AI89)),3)</f>
        <v>#REF!</v>
      </c>
      <c r="AJ152" s="453" t="e">
        <f ca="1">ROUND(IF(AH152&gt;AJ92,AJ90,IF(AH152&lt;AJ91,AJ89,AH152/AJ91*AJ89)),3)</f>
        <v>#REF!</v>
      </c>
      <c r="AK152" s="449" t="e">
        <f t="shared" ca="1" si="63"/>
        <v>#REF!</v>
      </c>
      <c r="AM152" s="450" t="str">
        <f t="shared" si="95"/>
        <v>SK</v>
      </c>
      <c r="AN152" s="447" t="e">
        <f t="shared" ca="1" si="120"/>
        <v>#REF!</v>
      </c>
      <c r="AO152" s="447" t="e">
        <f t="shared" ca="1" si="120"/>
        <v>#REF!</v>
      </c>
      <c r="AP152" s="451" t="e">
        <f t="shared" ca="1" si="96"/>
        <v>#REF!</v>
      </c>
      <c r="AQ152" s="451" t="e">
        <f t="shared" ca="1" si="97"/>
        <v>#REF!</v>
      </c>
      <c r="AR152" s="451" t="e">
        <f t="shared" ca="1" si="65"/>
        <v>#REF!</v>
      </c>
      <c r="AS152" s="451" t="e">
        <f t="shared" ca="1" si="66"/>
        <v>#REF!</v>
      </c>
      <c r="AT152" s="451" t="e">
        <f t="shared" ca="1" si="89"/>
        <v>#REF!</v>
      </c>
      <c r="AU152" s="451" t="e">
        <f t="shared" ca="1" si="90"/>
        <v>#REF!</v>
      </c>
      <c r="AV152" s="445" t="e">
        <f t="shared" ca="1" si="110"/>
        <v>#REF!</v>
      </c>
      <c r="AW152" s="453" t="e">
        <f ca="1">ROUND(IF(AV152&gt;AW92,AW90,IF(AV152&lt;AW91,AW89,AV152/AW91*AW89)),3)</f>
        <v>#REF!</v>
      </c>
      <c r="AX152" s="453" t="e">
        <f ca="1">ROUND(IF(AV152&gt;AX92,AX90,IF(AV152&lt;AX91,AX89,AV152/AX91*AX89)),3)</f>
        <v>#REF!</v>
      </c>
      <c r="AY152" s="449" t="e">
        <f t="shared" ca="1" si="68"/>
        <v>#REF!</v>
      </c>
      <c r="BA152" s="450" t="str">
        <f t="shared" si="98"/>
        <v>SK</v>
      </c>
      <c r="BB152" s="447" t="e">
        <f t="shared" ca="1" si="121"/>
        <v>#REF!</v>
      </c>
      <c r="BC152" s="447" t="e">
        <f t="shared" ca="1" si="121"/>
        <v>#REF!</v>
      </c>
      <c r="BD152" s="451" t="e">
        <f t="shared" ca="1" si="99"/>
        <v>#REF!</v>
      </c>
      <c r="BE152" s="451" t="e">
        <f t="shared" ca="1" si="100"/>
        <v>#REF!</v>
      </c>
      <c r="BF152" s="451" t="e">
        <f t="shared" ca="1" si="70"/>
        <v>#REF!</v>
      </c>
      <c r="BG152" s="451" t="e">
        <f t="shared" ca="1" si="71"/>
        <v>#REF!</v>
      </c>
      <c r="BH152" s="451" t="e">
        <f t="shared" ca="1" si="72"/>
        <v>#REF!</v>
      </c>
      <c r="BI152" s="451" t="e">
        <f t="shared" ca="1" si="73"/>
        <v>#REF!</v>
      </c>
      <c r="BJ152" s="445" t="e">
        <f t="shared" ca="1" si="111"/>
        <v>#REF!</v>
      </c>
      <c r="BK152" s="453" t="e">
        <f ca="1">ROUND(IF(BJ152&gt;BK92,BK90,IF(BJ152&lt;BK91,BK89,BJ152/BK91*BK89)),3)</f>
        <v>#REF!</v>
      </c>
      <c r="BL152" s="453" t="e">
        <f ca="1">ROUND(IF(BJ152&gt;BL92,BL90,IF(BJ152&lt;BL91,BL89,BJ152/BL91*BL89)),3)</f>
        <v>#REF!</v>
      </c>
      <c r="BM152" s="449" t="e">
        <f t="shared" ca="1" si="75"/>
        <v>#REF!</v>
      </c>
      <c r="BO152" s="450" t="str">
        <f t="shared" si="101"/>
        <v>SK</v>
      </c>
      <c r="BP152" s="399">
        <f t="shared" si="91"/>
        <v>2</v>
      </c>
      <c r="BQ152" s="453" t="e">
        <f t="shared" ca="1" si="112"/>
        <v>#REF!</v>
      </c>
      <c r="BR152" s="453" t="e">
        <f t="shared" ca="1" si="113"/>
        <v>#REF!</v>
      </c>
      <c r="BS152" s="453" t="e">
        <f t="shared" ca="1" si="114"/>
        <v>#REF!</v>
      </c>
      <c r="BT152" s="453" t="e">
        <f t="shared" ca="1" si="115"/>
        <v>#REF!</v>
      </c>
      <c r="BU152" s="453" t="e">
        <f t="shared" ca="1" si="116"/>
        <v>#REF!</v>
      </c>
      <c r="BV152" s="453" t="e">
        <f t="shared" ca="1" si="117"/>
        <v>#REF!</v>
      </c>
      <c r="BW152" s="453" t="e">
        <f t="shared" ca="1" si="102"/>
        <v>#REF!</v>
      </c>
      <c r="BX152" s="453" t="e">
        <f t="shared" ca="1" si="102"/>
        <v>#REF!</v>
      </c>
      <c r="CA152" s="450" t="str">
        <f t="shared" si="103"/>
        <v>SK</v>
      </c>
      <c r="CB152" s="454"/>
      <c r="CC152" s="454"/>
      <c r="CD152" s="454"/>
      <c r="CE152" s="454"/>
    </row>
    <row r="153" spans="1:83" x14ac:dyDescent="0.2">
      <c r="B153" s="399">
        <v>53</v>
      </c>
      <c r="C153" s="399" t="s">
        <v>179</v>
      </c>
      <c r="D153" s="399" t="s">
        <v>180</v>
      </c>
      <c r="E153" s="399">
        <v>2</v>
      </c>
      <c r="F153" s="399" t="s">
        <v>36</v>
      </c>
      <c r="H153" s="399">
        <v>0.221</v>
      </c>
      <c r="I153" s="399">
        <v>1.7290000000000001</v>
      </c>
      <c r="J153" s="445">
        <f t="shared" ca="1" si="82"/>
        <v>0.2860104</v>
      </c>
      <c r="K153" s="446"/>
      <c r="L153" s="447" t="e">
        <f t="shared" ca="1" si="118"/>
        <v>#REF!</v>
      </c>
      <c r="M153" s="447" t="e">
        <f t="shared" ca="1" si="118"/>
        <v>#REF!</v>
      </c>
      <c r="N153" s="455" t="e">
        <f t="shared" ca="1" si="83"/>
        <v>#REF!</v>
      </c>
      <c r="O153" s="455" t="e">
        <f t="shared" ca="1" si="84"/>
        <v>#REF!</v>
      </c>
      <c r="P153" s="451" t="e">
        <f t="shared" ca="1" si="55"/>
        <v>#REF!</v>
      </c>
      <c r="Q153" s="451" t="e">
        <f t="shared" ca="1" si="56"/>
        <v>#REF!</v>
      </c>
      <c r="R153" s="451" t="e">
        <f t="shared" ca="1" si="85"/>
        <v>#REF!</v>
      </c>
      <c r="S153" s="451" t="e">
        <f t="shared" ca="1" si="86"/>
        <v>#REF!</v>
      </c>
      <c r="T153" s="445" t="e">
        <f t="shared" ca="1" si="108"/>
        <v>#REF!</v>
      </c>
      <c r="U153" s="453" t="e">
        <f ca="1">ROUND(IF(T153&gt;U92,U90,IF(T153&lt;U91,U89,T153/U91*U89)),3)</f>
        <v>#REF!</v>
      </c>
      <c r="V153" s="453" t="e">
        <f ca="1">ROUND(IF(T153&gt;V92,V90,IF(T153&lt;V91,V89,T153/V91*V89)),3)</f>
        <v>#REF!</v>
      </c>
      <c r="W153" s="449" t="e">
        <f t="shared" ca="1" si="58"/>
        <v>#REF!</v>
      </c>
      <c r="Y153" s="450" t="str">
        <f t="shared" si="92"/>
        <v>TT</v>
      </c>
      <c r="Z153" s="447" t="e">
        <f t="shared" ca="1" si="119"/>
        <v>#REF!</v>
      </c>
      <c r="AA153" s="447" t="e">
        <f t="shared" ca="1" si="119"/>
        <v>#REF!</v>
      </c>
      <c r="AB153" s="451" t="e">
        <f t="shared" ca="1" si="93"/>
        <v>#REF!</v>
      </c>
      <c r="AC153" s="451" t="e">
        <f t="shared" ca="1" si="94"/>
        <v>#REF!</v>
      </c>
      <c r="AD153" s="451" t="e">
        <f t="shared" ca="1" si="60"/>
        <v>#REF!</v>
      </c>
      <c r="AE153" s="451" t="e">
        <f t="shared" ca="1" si="61"/>
        <v>#REF!</v>
      </c>
      <c r="AF153" s="451" t="e">
        <f t="shared" ca="1" si="87"/>
        <v>#REF!</v>
      </c>
      <c r="AG153" s="451" t="e">
        <f t="shared" ca="1" si="88"/>
        <v>#REF!</v>
      </c>
      <c r="AH153" s="445" t="e">
        <f t="shared" ca="1" si="109"/>
        <v>#REF!</v>
      </c>
      <c r="AI153" s="453" t="e">
        <f ca="1">ROUND(IF(AH153&gt;AI92,AI90,IF(AH153&lt;AI91,AI89,AH153/AI91*AI89)),3)</f>
        <v>#REF!</v>
      </c>
      <c r="AJ153" s="453" t="e">
        <f ca="1">ROUND(IF(AH153&gt;AJ92,AJ90,IF(AH153&lt;AJ91,AJ89,AH153/AJ91*AJ89)),3)</f>
        <v>#REF!</v>
      </c>
      <c r="AK153" s="449" t="e">
        <f t="shared" ca="1" si="63"/>
        <v>#REF!</v>
      </c>
      <c r="AM153" s="450" t="str">
        <f t="shared" si="95"/>
        <v>TT</v>
      </c>
      <c r="AN153" s="447" t="e">
        <f t="shared" ca="1" si="120"/>
        <v>#REF!</v>
      </c>
      <c r="AO153" s="447" t="e">
        <f t="shared" ca="1" si="120"/>
        <v>#REF!</v>
      </c>
      <c r="AP153" s="451" t="e">
        <f t="shared" ca="1" si="96"/>
        <v>#REF!</v>
      </c>
      <c r="AQ153" s="451" t="e">
        <f t="shared" ca="1" si="97"/>
        <v>#REF!</v>
      </c>
      <c r="AR153" s="451" t="e">
        <f t="shared" ca="1" si="65"/>
        <v>#REF!</v>
      </c>
      <c r="AS153" s="451" t="e">
        <f t="shared" ca="1" si="66"/>
        <v>#REF!</v>
      </c>
      <c r="AT153" s="451" t="e">
        <f t="shared" ca="1" si="89"/>
        <v>#REF!</v>
      </c>
      <c r="AU153" s="451" t="e">
        <f t="shared" ca="1" si="90"/>
        <v>#REF!</v>
      </c>
      <c r="AV153" s="445" t="e">
        <f t="shared" ca="1" si="110"/>
        <v>#REF!</v>
      </c>
      <c r="AW153" s="453" t="e">
        <f ca="1">ROUND(IF(AV153&gt;AW92,AW90,IF(AV153&lt;AW91,AW89,AV153/AW91*AW89)),3)</f>
        <v>#REF!</v>
      </c>
      <c r="AX153" s="453" t="e">
        <f ca="1">ROUND(IF(AV153&gt;AX92,AX90,IF(AV153&lt;AX91,AX89,AV153/AX91*AX89)),3)</f>
        <v>#REF!</v>
      </c>
      <c r="AY153" s="449" t="e">
        <f t="shared" ca="1" si="68"/>
        <v>#REF!</v>
      </c>
      <c r="BA153" s="450" t="str">
        <f t="shared" si="98"/>
        <v>TT</v>
      </c>
      <c r="BB153" s="447" t="e">
        <f t="shared" ca="1" si="121"/>
        <v>#REF!</v>
      </c>
      <c r="BC153" s="447" t="e">
        <f t="shared" ca="1" si="121"/>
        <v>#REF!</v>
      </c>
      <c r="BD153" s="451" t="e">
        <f t="shared" ca="1" si="99"/>
        <v>#REF!</v>
      </c>
      <c r="BE153" s="451" t="e">
        <f t="shared" ca="1" si="100"/>
        <v>#REF!</v>
      </c>
      <c r="BF153" s="451" t="e">
        <f t="shared" ca="1" si="70"/>
        <v>#REF!</v>
      </c>
      <c r="BG153" s="451" t="e">
        <f t="shared" ca="1" si="71"/>
        <v>#REF!</v>
      </c>
      <c r="BH153" s="451" t="e">
        <f t="shared" ca="1" si="72"/>
        <v>#REF!</v>
      </c>
      <c r="BI153" s="451" t="e">
        <f t="shared" ca="1" si="73"/>
        <v>#REF!</v>
      </c>
      <c r="BJ153" s="445" t="e">
        <f t="shared" ca="1" si="111"/>
        <v>#REF!</v>
      </c>
      <c r="BK153" s="453" t="e">
        <f ca="1">ROUND(IF(BJ153&gt;BK92,BK90,IF(BJ153&lt;BK91,BK89,BJ153/BK91*BK89)),3)</f>
        <v>#REF!</v>
      </c>
      <c r="BL153" s="453" t="e">
        <f ca="1">ROUND(IF(BJ153&gt;BL92,BL90,IF(BJ153&lt;BL91,BL89,BJ153/BL91*BL89)),3)</f>
        <v>#REF!</v>
      </c>
      <c r="BM153" s="449" t="e">
        <f t="shared" ca="1" si="75"/>
        <v>#REF!</v>
      </c>
      <c r="BO153" s="450" t="str">
        <f t="shared" si="101"/>
        <v>TT</v>
      </c>
      <c r="BP153" s="399">
        <f t="shared" si="91"/>
        <v>2</v>
      </c>
      <c r="BQ153" s="453" t="e">
        <f t="shared" ca="1" si="112"/>
        <v>#REF!</v>
      </c>
      <c r="BR153" s="453" t="e">
        <f t="shared" ca="1" si="113"/>
        <v>#REF!</v>
      </c>
      <c r="BS153" s="453" t="e">
        <f t="shared" ca="1" si="114"/>
        <v>#REF!</v>
      </c>
      <c r="BT153" s="453" t="e">
        <f t="shared" ca="1" si="115"/>
        <v>#REF!</v>
      </c>
      <c r="BU153" s="453" t="e">
        <f t="shared" ca="1" si="116"/>
        <v>#REF!</v>
      </c>
      <c r="BV153" s="453" t="e">
        <f t="shared" ca="1" si="117"/>
        <v>#REF!</v>
      </c>
      <c r="BW153" s="453" t="e">
        <f t="shared" ca="1" si="102"/>
        <v>#REF!</v>
      </c>
      <c r="BX153" s="453" t="e">
        <f t="shared" ca="1" si="102"/>
        <v>#REF!</v>
      </c>
      <c r="CA153" s="450" t="str">
        <f t="shared" si="103"/>
        <v>TT</v>
      </c>
      <c r="CB153" s="454"/>
      <c r="CC153" s="454"/>
      <c r="CD153" s="454"/>
      <c r="CE153" s="454"/>
    </row>
    <row r="154" spans="1:83" x14ac:dyDescent="0.2">
      <c r="A154" s="456"/>
      <c r="B154" s="456"/>
      <c r="C154" s="456"/>
      <c r="D154" s="456"/>
      <c r="E154" s="456"/>
      <c r="F154" s="456"/>
      <c r="G154" s="456"/>
      <c r="H154" s="456"/>
      <c r="I154" s="456"/>
      <c r="J154" s="456"/>
      <c r="K154" s="457"/>
      <c r="L154" s="459"/>
      <c r="M154" s="459"/>
      <c r="N154" s="455"/>
      <c r="O154" s="455"/>
      <c r="P154" s="455"/>
      <c r="Q154" s="455"/>
      <c r="R154" s="455"/>
      <c r="S154" s="455"/>
      <c r="T154" s="455"/>
      <c r="U154" s="453"/>
      <c r="V154" s="453"/>
      <c r="W154" s="449"/>
      <c r="X154" s="458"/>
      <c r="Y154" s="458"/>
      <c r="Z154" s="459"/>
      <c r="AA154" s="459"/>
      <c r="AB154" s="451"/>
      <c r="AC154" s="451"/>
      <c r="AD154" s="451"/>
      <c r="AE154" s="451"/>
      <c r="AF154" s="451"/>
      <c r="AG154" s="451"/>
      <c r="AH154" s="455"/>
      <c r="AI154" s="453"/>
      <c r="AJ154" s="453"/>
      <c r="AK154" s="449"/>
      <c r="AL154" s="456"/>
      <c r="AM154" s="458"/>
      <c r="AN154" s="459"/>
      <c r="AO154" s="459"/>
      <c r="AP154" s="451"/>
      <c r="AQ154" s="451"/>
      <c r="AR154" s="451"/>
      <c r="AS154" s="451"/>
      <c r="AT154" s="451"/>
      <c r="AU154" s="451"/>
      <c r="AV154" s="455"/>
      <c r="AW154" s="453"/>
      <c r="AX154" s="453"/>
      <c r="AY154" s="449"/>
      <c r="AZ154" s="456"/>
      <c r="BA154" s="458"/>
      <c r="BB154" s="459"/>
      <c r="BC154" s="459"/>
      <c r="BD154" s="451"/>
      <c r="BE154" s="451"/>
      <c r="BF154" s="451"/>
      <c r="BG154" s="451"/>
      <c r="BH154" s="451"/>
      <c r="BI154" s="451"/>
      <c r="BJ154" s="455"/>
      <c r="BK154" s="453"/>
      <c r="BL154" s="453"/>
      <c r="BM154" s="449"/>
      <c r="BN154" s="456"/>
      <c r="BO154" s="458"/>
      <c r="BP154" s="456"/>
      <c r="BQ154" s="453"/>
      <c r="BR154" s="453"/>
      <c r="BS154" s="453"/>
      <c r="BT154" s="453"/>
      <c r="BU154" s="453"/>
      <c r="BV154" s="453"/>
      <c r="BW154" s="453"/>
      <c r="BX154" s="453"/>
      <c r="BY154" s="456"/>
      <c r="BZ154" s="456"/>
      <c r="CA154" s="458"/>
      <c r="CB154" s="453"/>
      <c r="CC154" s="453"/>
      <c r="CD154" s="453"/>
      <c r="CE154" s="453"/>
    </row>
    <row r="155" spans="1:83" x14ac:dyDescent="0.2">
      <c r="A155" s="456"/>
      <c r="B155" s="456"/>
      <c r="C155" s="456"/>
      <c r="D155" s="456"/>
      <c r="E155" s="456"/>
      <c r="F155" s="456"/>
      <c r="G155" s="456"/>
      <c r="H155" s="456"/>
      <c r="I155" s="456"/>
      <c r="J155" s="456"/>
      <c r="K155" s="457"/>
      <c r="L155" s="459"/>
      <c r="M155" s="459"/>
      <c r="N155" s="455"/>
      <c r="O155" s="455"/>
      <c r="P155" s="455"/>
      <c r="Q155" s="455"/>
      <c r="R155" s="455"/>
      <c r="S155" s="455"/>
      <c r="T155" s="455"/>
      <c r="U155" s="453"/>
      <c r="V155" s="453"/>
      <c r="W155" s="449"/>
      <c r="X155" s="458"/>
      <c r="Y155" s="458"/>
      <c r="Z155" s="459"/>
      <c r="AA155" s="459"/>
      <c r="AB155" s="451"/>
      <c r="AC155" s="451"/>
      <c r="AD155" s="451"/>
      <c r="AE155" s="451"/>
      <c r="AF155" s="451"/>
      <c r="AG155" s="451"/>
      <c r="AH155" s="455"/>
      <c r="AI155" s="453"/>
      <c r="AJ155" s="453"/>
      <c r="AK155" s="449"/>
      <c r="AL155" s="456"/>
      <c r="AM155" s="458"/>
      <c r="AN155" s="459"/>
      <c r="AO155" s="459"/>
      <c r="AP155" s="451"/>
      <c r="AQ155" s="451"/>
      <c r="AR155" s="451"/>
      <c r="AS155" s="451"/>
      <c r="AT155" s="451"/>
      <c r="AU155" s="451"/>
      <c r="AV155" s="455"/>
      <c r="AW155" s="453"/>
      <c r="AX155" s="453"/>
      <c r="AY155" s="449"/>
      <c r="AZ155" s="456"/>
      <c r="BA155" s="458"/>
      <c r="BB155" s="459"/>
      <c r="BC155" s="459"/>
      <c r="BD155" s="451"/>
      <c r="BE155" s="451"/>
      <c r="BF155" s="451"/>
      <c r="BG155" s="451"/>
      <c r="BH155" s="451"/>
      <c r="BI155" s="451"/>
      <c r="BJ155" s="455"/>
      <c r="BK155" s="453"/>
      <c r="BL155" s="453"/>
      <c r="BM155" s="449"/>
      <c r="BN155" s="456"/>
      <c r="BO155" s="458"/>
      <c r="BP155" s="456"/>
      <c r="BQ155" s="453"/>
      <c r="BR155" s="453"/>
      <c r="BS155" s="453"/>
      <c r="BT155" s="453"/>
      <c r="BU155" s="453"/>
      <c r="BV155" s="453"/>
      <c r="BW155" s="453"/>
      <c r="BX155" s="453"/>
      <c r="BY155" s="456"/>
      <c r="BZ155" s="456"/>
      <c r="CA155" s="458"/>
      <c r="CB155" s="453"/>
      <c r="CC155" s="453"/>
      <c r="CD155" s="453"/>
      <c r="CE155" s="453"/>
    </row>
    <row r="156" spans="1:83" x14ac:dyDescent="0.2">
      <c r="A156" s="456"/>
      <c r="B156" s="456"/>
      <c r="C156" s="456"/>
      <c r="D156" s="456"/>
      <c r="E156" s="456"/>
      <c r="F156" s="456"/>
      <c r="G156" s="456"/>
      <c r="H156" s="456"/>
      <c r="I156" s="456"/>
      <c r="J156" s="456"/>
      <c r="K156" s="457"/>
      <c r="L156" s="459"/>
      <c r="M156" s="459"/>
      <c r="N156" s="455"/>
      <c r="O156" s="455"/>
      <c r="P156" s="455"/>
      <c r="Q156" s="455"/>
      <c r="R156" s="455"/>
      <c r="S156" s="455"/>
      <c r="T156" s="455"/>
      <c r="U156" s="453"/>
      <c r="V156" s="453"/>
      <c r="W156" s="449"/>
      <c r="X156" s="458"/>
      <c r="Y156" s="458"/>
      <c r="Z156" s="459"/>
      <c r="AA156" s="459"/>
      <c r="AB156" s="451"/>
      <c r="AC156" s="451"/>
      <c r="AD156" s="451"/>
      <c r="AE156" s="451"/>
      <c r="AF156" s="451"/>
      <c r="AG156" s="451"/>
      <c r="AH156" s="455"/>
      <c r="AI156" s="453"/>
      <c r="AJ156" s="453"/>
      <c r="AK156" s="449"/>
      <c r="AL156" s="456"/>
      <c r="AM156" s="458"/>
      <c r="AN156" s="459"/>
      <c r="AO156" s="459"/>
      <c r="AP156" s="451"/>
      <c r="AQ156" s="451"/>
      <c r="AR156" s="451"/>
      <c r="AS156" s="451"/>
      <c r="AT156" s="451"/>
      <c r="AU156" s="451"/>
      <c r="AV156" s="455"/>
      <c r="AW156" s="453"/>
      <c r="AX156" s="453"/>
      <c r="AY156" s="449"/>
      <c r="AZ156" s="456"/>
      <c r="BA156" s="458"/>
      <c r="BB156" s="459"/>
      <c r="BC156" s="459"/>
      <c r="BD156" s="451"/>
      <c r="BE156" s="451"/>
      <c r="BF156" s="451"/>
      <c r="BG156" s="451"/>
      <c r="BH156" s="451"/>
      <c r="BI156" s="451"/>
      <c r="BJ156" s="455"/>
      <c r="BK156" s="453"/>
      <c r="BL156" s="453"/>
      <c r="BM156" s="449"/>
      <c r="BN156" s="456"/>
      <c r="BO156" s="458"/>
      <c r="BP156" s="456"/>
      <c r="BQ156" s="453"/>
      <c r="BR156" s="453"/>
      <c r="BS156" s="453"/>
      <c r="BT156" s="453"/>
      <c r="BU156" s="453"/>
      <c r="BV156" s="453"/>
      <c r="BW156" s="453"/>
      <c r="BX156" s="453"/>
      <c r="BY156" s="456"/>
      <c r="BZ156" s="456"/>
      <c r="CA156" s="458"/>
      <c r="CB156" s="453"/>
      <c r="CC156" s="453"/>
      <c r="CD156" s="453"/>
      <c r="CE156" s="453"/>
    </row>
    <row r="157" spans="1:83" x14ac:dyDescent="0.2">
      <c r="A157" s="456"/>
      <c r="B157" s="456"/>
      <c r="C157" s="456"/>
      <c r="D157" s="456"/>
      <c r="E157" s="456"/>
      <c r="F157" s="456"/>
      <c r="G157" s="456"/>
      <c r="H157" s="456"/>
      <c r="I157" s="456"/>
      <c r="J157" s="456"/>
      <c r="K157" s="457"/>
      <c r="L157" s="459"/>
      <c r="M157" s="459"/>
      <c r="N157" s="455"/>
      <c r="O157" s="455"/>
      <c r="P157" s="455"/>
      <c r="Q157" s="455"/>
      <c r="R157" s="455"/>
      <c r="S157" s="455"/>
      <c r="T157" s="455"/>
      <c r="U157" s="453"/>
      <c r="V157" s="453"/>
      <c r="W157" s="449"/>
      <c r="X157" s="458"/>
      <c r="Y157" s="458"/>
      <c r="Z157" s="459">
        <v>0.44273640208320003</v>
      </c>
      <c r="AA157" s="459">
        <v>0.71511313623264006</v>
      </c>
      <c r="AB157" s="451">
        <v>0.29836010485796072</v>
      </c>
      <c r="AC157" s="451">
        <v>1.1555376600279275</v>
      </c>
      <c r="AD157" s="451">
        <v>0.23548392007394037</v>
      </c>
      <c r="AE157" s="451">
        <v>1.8397181255776591</v>
      </c>
      <c r="AF157" s="451">
        <v>0.23548392007394037</v>
      </c>
      <c r="AG157" s="451">
        <v>1.8397181255776591</v>
      </c>
      <c r="AH157" s="455"/>
      <c r="AI157" s="451">
        <v>0.23499999999999999</v>
      </c>
      <c r="AJ157" s="453">
        <v>1.843</v>
      </c>
      <c r="AK157" s="449"/>
      <c r="AL157" s="456"/>
      <c r="AM157" s="458"/>
      <c r="AN157" s="459"/>
      <c r="AO157" s="459"/>
      <c r="AP157" s="451"/>
      <c r="AQ157" s="451"/>
      <c r="AR157" s="451"/>
      <c r="AS157" s="451"/>
      <c r="AT157" s="451"/>
      <c r="AU157" s="451"/>
      <c r="AV157" s="455"/>
      <c r="AW157" s="453"/>
      <c r="AX157" s="453"/>
      <c r="AY157" s="449"/>
      <c r="AZ157" s="456"/>
      <c r="BA157" s="458"/>
      <c r="BB157" s="459"/>
      <c r="BC157" s="459"/>
      <c r="BD157" s="451"/>
      <c r="BE157" s="451"/>
      <c r="BF157" s="451"/>
      <c r="BG157" s="451"/>
      <c r="BH157" s="451"/>
      <c r="BI157" s="451"/>
      <c r="BJ157" s="455"/>
      <c r="BK157" s="453"/>
      <c r="BL157" s="453"/>
      <c r="BM157" s="449"/>
      <c r="BN157" s="456"/>
      <c r="BO157" s="458"/>
      <c r="BP157" s="456"/>
      <c r="BQ157" s="453">
        <v>0.23100000000000001</v>
      </c>
      <c r="BR157" s="453">
        <v>1.804</v>
      </c>
      <c r="BS157" s="453">
        <v>0.23300000000000001</v>
      </c>
      <c r="BT157" s="453">
        <v>1.8240000000000001</v>
      </c>
      <c r="BU157" s="453">
        <v>0.24</v>
      </c>
      <c r="BV157" s="453">
        <v>1.875</v>
      </c>
      <c r="BW157" s="453">
        <v>0.247</v>
      </c>
      <c r="BX157" s="453">
        <v>1.9279999999999999</v>
      </c>
      <c r="BY157" s="456"/>
      <c r="BZ157" s="456"/>
      <c r="CA157" s="458"/>
      <c r="CB157" s="453"/>
      <c r="CC157" s="453"/>
      <c r="CD157" s="453"/>
      <c r="CE157" s="453"/>
    </row>
    <row r="161" spans="1:82" x14ac:dyDescent="0.2">
      <c r="BQ161" s="461"/>
      <c r="BR161" s="461"/>
    </row>
    <row r="167" spans="1:82" x14ac:dyDescent="0.2">
      <c r="A167" s="402">
        <v>3</v>
      </c>
      <c r="B167" s="402" t="str">
        <f>$B$7&amp;" TDs charged by "&amp;E167&amp;" destination countries"</f>
        <v xml:space="preserve"> TDs charged by T3 destination countries</v>
      </c>
      <c r="C167" s="312"/>
      <c r="E167" s="231" t="s">
        <v>38</v>
      </c>
      <c r="K167" s="417" t="s">
        <v>938</v>
      </c>
      <c r="L167" s="415" t="str">
        <f>VLOOKUP(E167,$K$6:$M$8,3,FALSE)</f>
        <v>Parameters!$B$44:$E$47</v>
      </c>
      <c r="M167" s="415"/>
      <c r="N167" s="415"/>
      <c r="O167" s="418" t="s">
        <v>939</v>
      </c>
      <c r="P167" s="415"/>
      <c r="Q167" s="415" t="str">
        <f>VLOOKUP(E167,$Q$6:$S$8,3,FALSE)</f>
        <v>Parameters!$H$44:$I$47</v>
      </c>
      <c r="R167" s="415"/>
      <c r="S167" s="415"/>
      <c r="T167" s="415"/>
      <c r="U167" s="415">
        <f>M175-2017</f>
        <v>1</v>
      </c>
      <c r="V167" s="415">
        <f>M175-2017</f>
        <v>1</v>
      </c>
      <c r="Z167" s="415" t="str">
        <f>+$L167</f>
        <v>Parameters!$B$44:$E$47</v>
      </c>
      <c r="AA167" s="415"/>
      <c r="AB167" s="415"/>
      <c r="AC167" s="415"/>
      <c r="AD167" s="415"/>
      <c r="AE167" s="415" t="str">
        <f>+$Q167</f>
        <v>Parameters!$H$44:$I$47</v>
      </c>
      <c r="AF167" s="415"/>
      <c r="AG167" s="415"/>
      <c r="AH167" s="415"/>
      <c r="AI167" s="415">
        <f>AA175-2017</f>
        <v>2</v>
      </c>
      <c r="AJ167" s="415">
        <f>AA175-2017</f>
        <v>2</v>
      </c>
      <c r="AN167" s="415" t="str">
        <f>+$L167</f>
        <v>Parameters!$B$44:$E$47</v>
      </c>
      <c r="AO167" s="415"/>
      <c r="AP167" s="415"/>
      <c r="AQ167" s="415"/>
      <c r="AR167" s="415"/>
      <c r="AS167" s="415" t="str">
        <f>+$Q167</f>
        <v>Parameters!$H$44:$I$47</v>
      </c>
      <c r="AT167" s="415"/>
      <c r="AU167" s="415"/>
      <c r="AV167" s="415"/>
      <c r="AW167" s="415">
        <f>AO175-2017</f>
        <v>3</v>
      </c>
      <c r="AX167" s="415">
        <f>AO175-2017</f>
        <v>3</v>
      </c>
      <c r="BB167" s="415" t="str">
        <f>+$L167</f>
        <v>Parameters!$B$44:$E$47</v>
      </c>
      <c r="BC167" s="415"/>
      <c r="BD167" s="415"/>
      <c r="BE167" s="415"/>
      <c r="BF167" s="415"/>
      <c r="BG167" s="415" t="str">
        <f>+$Q167</f>
        <v>Parameters!$H$44:$I$47</v>
      </c>
      <c r="BH167" s="415"/>
      <c r="BI167" s="415"/>
      <c r="BJ167" s="415"/>
      <c r="BK167" s="415">
        <f>BC175-2017</f>
        <v>4</v>
      </c>
      <c r="BL167" s="415">
        <f>BC175-2017</f>
        <v>4</v>
      </c>
      <c r="BQ167" s="422">
        <v>0.22710353623188406</v>
      </c>
      <c r="BR167" s="422">
        <v>1.7742463768115941</v>
      </c>
      <c r="BS167" s="421">
        <v>0.23300000000000001</v>
      </c>
      <c r="BT167" s="421">
        <v>1.8240000000000001</v>
      </c>
      <c r="BU167" s="421">
        <v>0.24</v>
      </c>
      <c r="BV167" s="421">
        <v>1.875</v>
      </c>
      <c r="BW167" s="421">
        <v>0.247</v>
      </c>
      <c r="BX167" s="421">
        <v>1.9279999999999999</v>
      </c>
    </row>
    <row r="168" spans="1:82" x14ac:dyDescent="0.2">
      <c r="B168" s="403"/>
      <c r="C168" s="403"/>
      <c r="E168" s="403"/>
      <c r="F168" s="403"/>
      <c r="G168" s="403"/>
      <c r="H168" s="403"/>
      <c r="I168" s="403"/>
      <c r="J168" s="403"/>
    </row>
    <row r="169" spans="1:82" x14ac:dyDescent="0.2">
      <c r="B169" s="403"/>
      <c r="C169" s="403" t="str">
        <f>"Floor - "&amp;$E$27</f>
        <v>Floor - T1</v>
      </c>
      <c r="E169" s="403"/>
      <c r="F169" s="403"/>
      <c r="G169" s="403"/>
      <c r="H169" s="403"/>
      <c r="I169" s="403"/>
      <c r="J169" s="403"/>
      <c r="U169" s="421">
        <f ca="1">INDEX(INDIRECT(L167),U167,2)</f>
        <v>0.22710353623188406</v>
      </c>
      <c r="V169" s="421">
        <f ca="1">INDEX(INDIRECT(L167),V167,1)</f>
        <v>1.7742463768115941</v>
      </c>
      <c r="W169" s="399">
        <f ca="1">COUNTIF(W181:W266,"F")</f>
        <v>0</v>
      </c>
      <c r="AI169" s="421">
        <f ca="1">INDEX(INDIRECT(Z167),AI167,2)</f>
        <v>0.23300000000000001</v>
      </c>
      <c r="AJ169" s="421">
        <f ca="1">INDEX(INDIRECT(Z167),AJ167,1)</f>
        <v>1.8240000000000001</v>
      </c>
      <c r="AK169" s="399">
        <f ca="1">COUNTIF(AK181:AK266,"F")</f>
        <v>0</v>
      </c>
      <c r="AW169" s="421">
        <f ca="1">INDEX(INDIRECT(AN167),AW167,2)</f>
        <v>0.24</v>
      </c>
      <c r="AX169" s="421">
        <f ca="1">INDEX(INDIRECT(AN167),AX167,1)</f>
        <v>1.875</v>
      </c>
      <c r="AY169" s="399">
        <f ca="1">COUNTIF(AY181:AY266,"F")</f>
        <v>0</v>
      </c>
      <c r="BK169" s="421">
        <f ca="1">INDEX(INDIRECT(BB167),BK167,2)</f>
        <v>0.247</v>
      </c>
      <c r="BL169" s="421">
        <f ca="1">INDEX(INDIRECT(BB167),BL167,1)</f>
        <v>1.9279999999999999</v>
      </c>
      <c r="BM169" s="399">
        <f ca="1">COUNTIF(BM181:BM266,"F")</f>
        <v>0</v>
      </c>
      <c r="BQ169" s="422">
        <f ca="1">+U169</f>
        <v>0.22710353623188406</v>
      </c>
      <c r="BR169" s="422">
        <f ca="1">+V169</f>
        <v>1.7742463768115941</v>
      </c>
      <c r="BS169" s="421">
        <f ca="1">+AI169</f>
        <v>0.23300000000000001</v>
      </c>
      <c r="BT169" s="421">
        <f ca="1">+AJ169</f>
        <v>1.8240000000000001</v>
      </c>
      <c r="BU169" s="421">
        <f ca="1">+AW169</f>
        <v>0.24</v>
      </c>
      <c r="BV169" s="421">
        <f ca="1">+AX169</f>
        <v>1.875</v>
      </c>
      <c r="BW169" s="421">
        <f ca="1">+BK169</f>
        <v>0.247</v>
      </c>
      <c r="BX169" s="421">
        <f ca="1">+BL169</f>
        <v>1.9279999999999999</v>
      </c>
    </row>
    <row r="170" spans="1:82" x14ac:dyDescent="0.2">
      <c r="B170" s="403"/>
      <c r="C170" s="403" t="str">
        <f>"Cap - "&amp;$E$27</f>
        <v>Cap - T1</v>
      </c>
      <c r="E170" s="403"/>
      <c r="F170" s="403"/>
      <c r="G170" s="403"/>
      <c r="H170" s="403"/>
      <c r="I170" s="403"/>
      <c r="J170" s="403"/>
      <c r="U170" s="423">
        <f ca="1">INDEX(INDIRECT(L167),U167,4)</f>
        <v>0.23433509101449282</v>
      </c>
      <c r="V170" s="423">
        <f ca="1">INDEX(INDIRECT(L167),V167,3)</f>
        <v>1.830742898550725</v>
      </c>
      <c r="W170" s="399">
        <f ca="1">COUNTIF(W181:W266,"C")</f>
        <v>28</v>
      </c>
      <c r="AI170" s="423">
        <f ca="1">INDEX(INDIRECT(Z167),AI167,4)</f>
        <v>0.248</v>
      </c>
      <c r="AJ170" s="423">
        <f ca="1">INDEX(INDIRECT(Z167),AJ167,3)</f>
        <v>1.9410000000000001</v>
      </c>
      <c r="AK170" s="399">
        <f ca="1">COUNTIF(AK181:AK266,"C")</f>
        <v>27</v>
      </c>
      <c r="AW170" s="423">
        <f ca="1">INDEX(INDIRECT(AN167),AW167,4)</f>
        <v>0.26300000000000001</v>
      </c>
      <c r="AX170" s="423">
        <f ca="1">INDEX(INDIRECT(AN167),AX167,3)</f>
        <v>2.0569999999999999</v>
      </c>
      <c r="AY170" s="399">
        <f ca="1">COUNTIF(AY181:AY266,"C")</f>
        <v>27</v>
      </c>
      <c r="BK170" s="423">
        <f ca="1">INDEX(INDIRECT(BB167),BK167,4)</f>
        <v>0.27900000000000003</v>
      </c>
      <c r="BL170" s="423">
        <f ca="1">INDEX(INDIRECT(BB167),BL167,3)</f>
        <v>2.1800000000000002</v>
      </c>
      <c r="BM170" s="399">
        <f ca="1">COUNTIF(BM181:BM266,"C")</f>
        <v>27</v>
      </c>
      <c r="BQ170" s="424">
        <f ca="1">+U170</f>
        <v>0.23433509101449282</v>
      </c>
      <c r="BR170" s="424">
        <f ca="1">+V170</f>
        <v>1.830742898550725</v>
      </c>
      <c r="BS170" s="423">
        <f ca="1">+AI170</f>
        <v>0.248</v>
      </c>
      <c r="BT170" s="423">
        <f ca="1">+AJ170</f>
        <v>1.9410000000000001</v>
      </c>
      <c r="BU170" s="423">
        <f ca="1">+AW170</f>
        <v>0.26300000000000001</v>
      </c>
      <c r="BV170" s="423">
        <f ca="1">+AX170</f>
        <v>2.0569999999999999</v>
      </c>
      <c r="BW170" s="423">
        <f ca="1">+BK170</f>
        <v>0.27900000000000003</v>
      </c>
      <c r="BX170" s="423">
        <f ca="1">+BL170</f>
        <v>2.1800000000000002</v>
      </c>
    </row>
    <row r="171" spans="1:82" x14ac:dyDescent="0.2">
      <c r="B171" s="403"/>
      <c r="C171" s="403" t="s">
        <v>940</v>
      </c>
      <c r="E171" s="403"/>
      <c r="F171" s="403"/>
      <c r="G171" s="403"/>
      <c r="H171" s="403"/>
      <c r="I171" s="403"/>
      <c r="J171" s="403"/>
      <c r="U171" s="425">
        <f ca="1">INDEX(INDIRECT(Q167),U167,1)</f>
        <v>0.2938152</v>
      </c>
      <c r="V171" s="425">
        <f ca="1">INDEX(INDIRECT(Q167),V167,1)</f>
        <v>0.2938152</v>
      </c>
      <c r="W171" s="425"/>
      <c r="AI171" s="425">
        <f ca="1">INDEX(INDIRECT(AE167),AI167,1)</f>
        <v>0.30158240000000003</v>
      </c>
      <c r="AJ171" s="425">
        <f ca="1">INDEX(INDIRECT(AE167),AJ167,1)</f>
        <v>0.30158240000000003</v>
      </c>
      <c r="AK171" s="425"/>
      <c r="AW171" s="425">
        <f ca="1">INDEX(INDIRECT(AS167),AW167,1)</f>
        <v>0.3105</v>
      </c>
      <c r="AX171" s="425">
        <f ca="1">INDEX(INDIRECT(AS167),AX167,1)</f>
        <v>0.3105</v>
      </c>
      <c r="AY171" s="425"/>
      <c r="BK171" s="425">
        <f ca="1">INDEX(INDIRECT(BG167),BK167,1)</f>
        <v>0.31949280000000002</v>
      </c>
      <c r="BL171" s="425">
        <f ca="1">INDEX(INDIRECT(BG167),BL167,1)</f>
        <v>0.31949280000000002</v>
      </c>
      <c r="BM171" s="425"/>
    </row>
    <row r="172" spans="1:82" x14ac:dyDescent="0.2">
      <c r="B172" s="403"/>
      <c r="C172" s="403" t="s">
        <v>941</v>
      </c>
      <c r="E172" s="403"/>
      <c r="F172" s="403"/>
      <c r="G172" s="403"/>
      <c r="H172" s="403"/>
      <c r="I172" s="403"/>
      <c r="J172" s="403"/>
      <c r="U172" s="425">
        <f ca="1">INDEX(INDIRECT(Q167),U167,2)</f>
        <v>0.30317102400000007</v>
      </c>
      <c r="V172" s="425">
        <f ca="1">INDEX(INDIRECT(Q167),V167,2)</f>
        <v>0.30317102400000007</v>
      </c>
      <c r="W172" s="425"/>
      <c r="AI172" s="425">
        <f ca="1">INDEX(INDIRECT(AE167),AI167,2)</f>
        <v>0.32098159999999998</v>
      </c>
      <c r="AJ172" s="425">
        <f ca="1">INDEX(INDIRECT(AE167),AJ167,2)</f>
        <v>0.32098159999999998</v>
      </c>
      <c r="AK172" s="425"/>
      <c r="AW172" s="425">
        <f ca="1">INDEX(INDIRECT(AS167),AW167,2)</f>
        <v>0.34034320000000001</v>
      </c>
      <c r="AX172" s="425">
        <f ca="1">INDEX(INDIRECT(AS167),AX167,2)</f>
        <v>0.34034320000000001</v>
      </c>
      <c r="AY172" s="425"/>
      <c r="BK172" s="425">
        <f ca="1">INDEX(INDIRECT(BG167),BK167,2)</f>
        <v>0.36096800000000007</v>
      </c>
      <c r="BL172" s="425">
        <f ca="1">INDEX(INDIRECT(BG167),BL167,2)</f>
        <v>0.36096800000000007</v>
      </c>
      <c r="BM172" s="425"/>
    </row>
    <row r="173" spans="1:82" x14ac:dyDescent="0.2">
      <c r="B173" s="403"/>
      <c r="C173" s="403" t="s">
        <v>942</v>
      </c>
      <c r="E173" s="403"/>
      <c r="F173" s="403"/>
      <c r="G173" s="403"/>
      <c r="H173" s="403"/>
      <c r="I173" s="403"/>
      <c r="J173" s="403"/>
      <c r="L173" s="426"/>
      <c r="M173" s="403"/>
      <c r="U173" s="425"/>
      <c r="V173" s="425"/>
      <c r="W173" s="425"/>
      <c r="AI173" s="425"/>
      <c r="AJ173" s="425"/>
      <c r="AK173" s="425"/>
      <c r="AO173" s="399">
        <f>+$M173</f>
        <v>0</v>
      </c>
      <c r="AW173" s="425"/>
      <c r="AX173" s="425"/>
      <c r="AY173" s="425"/>
      <c r="BC173" s="399">
        <f>+$M173</f>
        <v>0</v>
      </c>
      <c r="BK173" s="425"/>
      <c r="BL173" s="425"/>
      <c r="BM173" s="425"/>
      <c r="BT173" s="399" t="s">
        <v>943</v>
      </c>
      <c r="CB173" s="403" t="s">
        <v>1025</v>
      </c>
    </row>
    <row r="175" spans="1:82" ht="13.5" thickBot="1" x14ac:dyDescent="0.25">
      <c r="B175" s="427" t="s">
        <v>944</v>
      </c>
      <c r="C175" s="428"/>
      <c r="D175" s="428"/>
      <c r="E175" s="428"/>
      <c r="F175" s="428"/>
      <c r="G175" s="429"/>
      <c r="H175" s="427" t="s">
        <v>989</v>
      </c>
      <c r="I175" s="428"/>
      <c r="J175" s="428"/>
      <c r="L175" s="430" t="s">
        <v>69</v>
      </c>
      <c r="M175" s="430">
        <v>2018</v>
      </c>
      <c r="N175" s="428"/>
      <c r="O175" s="428"/>
      <c r="P175" s="428"/>
      <c r="Q175" s="428"/>
      <c r="R175" s="428"/>
      <c r="S175" s="428"/>
      <c r="T175" s="428"/>
      <c r="U175" s="428"/>
      <c r="V175" s="428"/>
      <c r="W175" s="428"/>
      <c r="Z175" s="430" t="s">
        <v>69</v>
      </c>
      <c r="AA175" s="430">
        <v>2019</v>
      </c>
      <c r="AB175" s="428"/>
      <c r="AC175" s="428"/>
      <c r="AD175" s="428"/>
      <c r="AE175" s="428"/>
      <c r="AF175" s="428"/>
      <c r="AG175" s="428"/>
      <c r="AH175" s="428"/>
      <c r="AI175" s="428"/>
      <c r="AJ175" s="428"/>
      <c r="AK175" s="428"/>
      <c r="AN175" s="430" t="s">
        <v>69</v>
      </c>
      <c r="AO175" s="430">
        <v>2020</v>
      </c>
      <c r="AP175" s="428"/>
      <c r="AQ175" s="428"/>
      <c r="AR175" s="428"/>
      <c r="AS175" s="428"/>
      <c r="AT175" s="428"/>
      <c r="AU175" s="428"/>
      <c r="AV175" s="428"/>
      <c r="AW175" s="428"/>
      <c r="AX175" s="428"/>
      <c r="AY175" s="428"/>
      <c r="BB175" s="430" t="s">
        <v>69</v>
      </c>
      <c r="BC175" s="430">
        <v>2021</v>
      </c>
      <c r="BD175" s="428"/>
      <c r="BE175" s="428"/>
      <c r="BF175" s="428"/>
      <c r="BG175" s="428"/>
      <c r="BH175" s="428"/>
      <c r="BI175" s="428"/>
      <c r="BJ175" s="428"/>
      <c r="BK175" s="428"/>
      <c r="BL175" s="428"/>
      <c r="BM175" s="428"/>
      <c r="BQ175" s="430" t="s">
        <v>945</v>
      </c>
      <c r="BR175" s="428"/>
      <c r="BS175" s="428"/>
      <c r="BT175" s="428"/>
      <c r="BU175" s="428"/>
      <c r="BV175" s="428"/>
      <c r="BW175" s="428"/>
      <c r="BX175" s="428"/>
    </row>
    <row r="176" spans="1:82" x14ac:dyDescent="0.2">
      <c r="CB176" s="403" t="s">
        <v>946</v>
      </c>
      <c r="CD176" s="403" t="s">
        <v>947</v>
      </c>
    </row>
    <row r="177" spans="1:83" x14ac:dyDescent="0.2">
      <c r="R177" s="443" t="str">
        <f>+R$37</f>
        <v>(not used in tool)</v>
      </c>
      <c r="U177" s="432"/>
      <c r="V177" s="432"/>
      <c r="W177" s="432"/>
      <c r="X177" s="403"/>
      <c r="AD177" s="399" t="s">
        <v>948</v>
      </c>
      <c r="AE177" s="399" t="s">
        <v>948</v>
      </c>
      <c r="AF177" s="399" t="str">
        <f>+$R177</f>
        <v>(not used in tool)</v>
      </c>
      <c r="AI177" s="432">
        <f>+AA175</f>
        <v>2019</v>
      </c>
      <c r="AJ177" s="432">
        <f>+AI177</f>
        <v>2019</v>
      </c>
      <c r="AK177" s="432"/>
      <c r="AR177" s="399" t="s">
        <v>948</v>
      </c>
      <c r="AS177" s="399" t="s">
        <v>948</v>
      </c>
      <c r="AT177" s="399" t="str">
        <f>+$R177</f>
        <v>(not used in tool)</v>
      </c>
      <c r="AW177" s="432">
        <f>+AO175</f>
        <v>2020</v>
      </c>
      <c r="AX177" s="432">
        <f>+AW177</f>
        <v>2020</v>
      </c>
      <c r="AY177" s="432"/>
      <c r="BF177" s="399" t="s">
        <v>948</v>
      </c>
      <c r="BG177" s="399" t="s">
        <v>948</v>
      </c>
      <c r="BH177" s="399" t="str">
        <f>+$R177</f>
        <v>(not used in tool)</v>
      </c>
      <c r="BK177" s="432">
        <f>+BC175</f>
        <v>2021</v>
      </c>
      <c r="BL177" s="432">
        <f>+BK177</f>
        <v>2021</v>
      </c>
      <c r="BM177" s="432"/>
      <c r="CD177" s="399">
        <f>COUNTIF(CD181:CD266,"&lt;&gt;0")</f>
        <v>86</v>
      </c>
      <c r="CE177" s="399">
        <f>COUNTIF(CE181:CE266,"&lt;&gt;0")</f>
        <v>86</v>
      </c>
    </row>
    <row r="178" spans="1:83" x14ac:dyDescent="0.2">
      <c r="L178" s="403"/>
      <c r="M178" s="403"/>
      <c r="N178" s="403"/>
      <c r="O178" s="403"/>
      <c r="P178" s="403"/>
      <c r="Q178" s="403"/>
      <c r="R178" s="403"/>
      <c r="S178" s="403"/>
      <c r="U178" s="403"/>
      <c r="V178" s="403"/>
      <c r="W178" s="403"/>
      <c r="Z178" s="403"/>
      <c r="AA178" s="403"/>
      <c r="AB178" s="403"/>
      <c r="AC178" s="403"/>
      <c r="AD178" s="403"/>
      <c r="AE178" s="403"/>
      <c r="AF178" s="403"/>
      <c r="AG178" s="403"/>
      <c r="AI178" s="403"/>
      <c r="AJ178" s="403"/>
      <c r="AK178" s="403"/>
      <c r="AN178" s="403"/>
      <c r="AO178" s="403"/>
      <c r="AP178" s="403"/>
      <c r="AQ178" s="403"/>
      <c r="AR178" s="403"/>
      <c r="AS178" s="403"/>
      <c r="AT178" s="403"/>
      <c r="AU178" s="403"/>
      <c r="AW178" s="403"/>
      <c r="AX178" s="403"/>
      <c r="AY178" s="403"/>
      <c r="BB178" s="403"/>
      <c r="BC178" s="403"/>
      <c r="BD178" s="403"/>
      <c r="BE178" s="403"/>
      <c r="BF178" s="403"/>
      <c r="BG178" s="403"/>
      <c r="BH178" s="403"/>
      <c r="BI178" s="403"/>
      <c r="BK178" s="403"/>
      <c r="BL178" s="403"/>
      <c r="BM178" s="403"/>
      <c r="BP178" s="403"/>
      <c r="BQ178" s="403"/>
      <c r="BR178" s="403"/>
      <c r="BS178" s="403"/>
      <c r="BT178" s="403"/>
      <c r="BU178" s="403"/>
      <c r="BV178" s="403"/>
      <c r="BW178" s="403"/>
      <c r="BX178" s="403"/>
      <c r="CB178" s="403" t="s">
        <v>949</v>
      </c>
      <c r="CC178" s="403" t="s">
        <v>949</v>
      </c>
      <c r="CD178" s="403" t="s">
        <v>949</v>
      </c>
      <c r="CE178" s="403" t="s">
        <v>949</v>
      </c>
    </row>
    <row r="179" spans="1:83" ht="12.75" customHeight="1" x14ac:dyDescent="0.2">
      <c r="J179" s="11" t="s">
        <v>954</v>
      </c>
      <c r="L179" s="433" t="str">
        <f>+L$39</f>
        <v>Dom post ex VAT SDR</v>
      </c>
      <c r="M179" s="434"/>
      <c r="N179" s="433" t="str">
        <f>+N$39</f>
        <v>UPU linear rate</v>
      </c>
      <c r="O179" s="434"/>
      <c r="P179" s="433" t="str">
        <f>+P$39</f>
        <v>Tilted rate @ 91.9</v>
      </c>
      <c r="Q179" s="434"/>
      <c r="R179" s="433" t="str">
        <f>+R$39</f>
        <v>Tilted rate @ 37.6</v>
      </c>
      <c r="S179" s="434"/>
      <c r="T179" s="433" t="str">
        <f>+T$39</f>
        <v>TD at tilt</v>
      </c>
      <c r="U179" s="433" t="str">
        <f>+U$39</f>
        <v>TD after C&amp;F</v>
      </c>
      <c r="V179" s="434"/>
      <c r="W179" s="434"/>
      <c r="Z179" s="433" t="str">
        <f>+Z$39</f>
        <v>Dom post ex VAT SDR</v>
      </c>
      <c r="AA179" s="434"/>
      <c r="AB179" s="433" t="str">
        <f>+AB$39</f>
        <v>UPU linear rate</v>
      </c>
      <c r="AC179" s="434"/>
      <c r="AD179" s="433" t="str">
        <f>+AD$39</f>
        <v>Tilted rate @ 91.9</v>
      </c>
      <c r="AE179" s="434"/>
      <c r="AF179" s="433" t="str">
        <f>+AF$39</f>
        <v>Tilted rate @ 37.6</v>
      </c>
      <c r="AG179" s="434"/>
      <c r="AH179" s="433" t="str">
        <f>+AH$39</f>
        <v>TD at tilt</v>
      </c>
      <c r="AI179" s="433" t="str">
        <f>+AI$39</f>
        <v>TD after C&amp;F</v>
      </c>
      <c r="AJ179" s="434"/>
      <c r="AK179" s="436"/>
      <c r="AN179" s="433" t="str">
        <f>+AN$39</f>
        <v>Dom post ex VAT SDR</v>
      </c>
      <c r="AO179" s="434"/>
      <c r="AP179" s="433" t="str">
        <f>+AP$39</f>
        <v>UPU linear rate</v>
      </c>
      <c r="AQ179" s="434"/>
      <c r="AR179" s="433" t="str">
        <f>+AR$39</f>
        <v>Tilted rate @ 91.9</v>
      </c>
      <c r="AS179" s="434"/>
      <c r="AT179" s="433" t="str">
        <f>+AT$39</f>
        <v>Tilted rate @ 37.6</v>
      </c>
      <c r="AU179" s="434"/>
      <c r="AV179" s="433" t="str">
        <f>+AV$39</f>
        <v>TD at tilt</v>
      </c>
      <c r="AW179" s="433" t="str">
        <f>+AW$39</f>
        <v>TD after C&amp;F</v>
      </c>
      <c r="AX179" s="434"/>
      <c r="AY179" s="436"/>
      <c r="BB179" s="433" t="str">
        <f>+BB$39</f>
        <v>Dom post ex VAT SDR</v>
      </c>
      <c r="BC179" s="434"/>
      <c r="BD179" s="433" t="str">
        <f>+BD$39</f>
        <v>UPU linear rate</v>
      </c>
      <c r="BE179" s="434"/>
      <c r="BF179" s="433" t="str">
        <f>+BF$39</f>
        <v>Tilted rate @ 91.9</v>
      </c>
      <c r="BG179" s="434"/>
      <c r="BH179" s="433" t="str">
        <f>+BH$39</f>
        <v>Tilted rate @ 37.6</v>
      </c>
      <c r="BI179" s="434"/>
      <c r="BJ179" s="433" t="str">
        <f>+BJ$39</f>
        <v>TD at tilt</v>
      </c>
      <c r="BK179" s="433" t="str">
        <f>+BK$39</f>
        <v>TD after C&amp;F</v>
      </c>
      <c r="BL179" s="434"/>
      <c r="BM179" s="436"/>
      <c r="BP179" s="403"/>
      <c r="BQ179" s="437">
        <v>2018</v>
      </c>
      <c r="BR179" s="437">
        <f>+BQ179</f>
        <v>2018</v>
      </c>
      <c r="BS179" s="437">
        <f>+BQ179+1</f>
        <v>2019</v>
      </c>
      <c r="BT179" s="437">
        <f>+BS179</f>
        <v>2019</v>
      </c>
      <c r="BU179" s="437">
        <f>+BS179+1</f>
        <v>2020</v>
      </c>
      <c r="BV179" s="437">
        <f>+BU179</f>
        <v>2020</v>
      </c>
      <c r="BW179" s="437">
        <f>+BU179+1</f>
        <v>2021</v>
      </c>
      <c r="BX179" s="437">
        <f>+BW179</f>
        <v>2021</v>
      </c>
      <c r="CB179" s="403" t="s">
        <v>956</v>
      </c>
      <c r="CC179" s="403" t="s">
        <v>956</v>
      </c>
      <c r="CD179" s="403" t="s">
        <v>956</v>
      </c>
      <c r="CE179" s="403" t="s">
        <v>956</v>
      </c>
    </row>
    <row r="180" spans="1:83" ht="25.5" x14ac:dyDescent="0.2">
      <c r="A180" s="438"/>
      <c r="B180" s="8" t="s">
        <v>457</v>
      </c>
      <c r="C180" s="149" t="s">
        <v>458</v>
      </c>
      <c r="D180" s="150" t="s">
        <v>75</v>
      </c>
      <c r="E180" s="149" t="s">
        <v>379</v>
      </c>
      <c r="F180" s="149" t="s">
        <v>485</v>
      </c>
      <c r="G180" s="149"/>
      <c r="H180" s="438" t="s">
        <v>822</v>
      </c>
      <c r="I180" s="438" t="s">
        <v>821</v>
      </c>
      <c r="J180" s="440" t="str">
        <f ca="1">+($T$15*1000)&amp;"g"</f>
        <v>37.6g</v>
      </c>
      <c r="K180" s="438"/>
      <c r="L180" s="439" t="str">
        <f t="shared" ref="L180:V180" si="122">+L$40</f>
        <v>20g</v>
      </c>
      <c r="M180" s="439" t="str">
        <f t="shared" si="122"/>
        <v>175g</v>
      </c>
      <c r="N180" s="438" t="str">
        <f t="shared" si="122"/>
        <v>item</v>
      </c>
      <c r="O180" s="438" t="str">
        <f t="shared" si="122"/>
        <v>kg</v>
      </c>
      <c r="P180" s="438" t="str">
        <f t="shared" si="122"/>
        <v>item</v>
      </c>
      <c r="Q180" s="438" t="str">
        <f t="shared" si="122"/>
        <v>kg</v>
      </c>
      <c r="R180" s="438" t="str">
        <f t="shared" si="122"/>
        <v>item</v>
      </c>
      <c r="S180" s="438" t="str">
        <f t="shared" si="122"/>
        <v>kg</v>
      </c>
      <c r="T180" s="439" t="str">
        <f t="shared" ca="1" si="122"/>
        <v>37.6g</v>
      </c>
      <c r="U180" s="438" t="str">
        <f t="shared" si="122"/>
        <v>item</v>
      </c>
      <c r="V180" s="438" t="str">
        <f t="shared" si="122"/>
        <v>kg</v>
      </c>
      <c r="W180" s="438" t="s">
        <v>957</v>
      </c>
      <c r="X180" s="442"/>
      <c r="Y180" s="441" t="s">
        <v>74</v>
      </c>
      <c r="Z180" s="440" t="str">
        <f>+$L180</f>
        <v>20g</v>
      </c>
      <c r="AA180" s="440" t="str">
        <f>+$M180</f>
        <v>175g</v>
      </c>
      <c r="AB180" s="441" t="s">
        <v>822</v>
      </c>
      <c r="AC180" s="441" t="s">
        <v>821</v>
      </c>
      <c r="AD180" s="441" t="s">
        <v>822</v>
      </c>
      <c r="AE180" s="441" t="s">
        <v>821</v>
      </c>
      <c r="AF180" s="441" t="s">
        <v>822</v>
      </c>
      <c r="AG180" s="441" t="s">
        <v>821</v>
      </c>
      <c r="AH180" s="440" t="str">
        <f t="shared" ref="AH180" ca="1" si="123">+AH$40</f>
        <v>37.6g</v>
      </c>
      <c r="AI180" s="441" t="s">
        <v>822</v>
      </c>
      <c r="AJ180" s="441" t="s">
        <v>821</v>
      </c>
      <c r="AK180" s="441" t="s">
        <v>957</v>
      </c>
      <c r="AL180" s="442"/>
      <c r="AM180" s="441" t="s">
        <v>74</v>
      </c>
      <c r="AN180" s="440" t="str">
        <f>+$L180</f>
        <v>20g</v>
      </c>
      <c r="AO180" s="440" t="str">
        <f>+$M180</f>
        <v>175g</v>
      </c>
      <c r="AP180" s="441" t="s">
        <v>822</v>
      </c>
      <c r="AQ180" s="441" t="s">
        <v>821</v>
      </c>
      <c r="AR180" s="441" t="s">
        <v>822</v>
      </c>
      <c r="AS180" s="441" t="s">
        <v>821</v>
      </c>
      <c r="AT180" s="441" t="s">
        <v>822</v>
      </c>
      <c r="AU180" s="441" t="s">
        <v>821</v>
      </c>
      <c r="AV180" s="440" t="str">
        <f t="shared" ref="AV180" ca="1" si="124">+AV$40</f>
        <v>37.6g</v>
      </c>
      <c r="AW180" s="441" t="s">
        <v>822</v>
      </c>
      <c r="AX180" s="441" t="s">
        <v>821</v>
      </c>
      <c r="AY180" s="441" t="s">
        <v>957</v>
      </c>
      <c r="AZ180" s="442"/>
      <c r="BA180" s="441" t="s">
        <v>74</v>
      </c>
      <c r="BB180" s="440" t="str">
        <f>+$L180</f>
        <v>20g</v>
      </c>
      <c r="BC180" s="440" t="str">
        <f>+$M180</f>
        <v>175g</v>
      </c>
      <c r="BD180" s="441" t="s">
        <v>822</v>
      </c>
      <c r="BE180" s="441" t="s">
        <v>821</v>
      </c>
      <c r="BF180" s="441" t="s">
        <v>822</v>
      </c>
      <c r="BG180" s="441" t="s">
        <v>821</v>
      </c>
      <c r="BH180" s="441" t="s">
        <v>822</v>
      </c>
      <c r="BI180" s="441" t="s">
        <v>821</v>
      </c>
      <c r="BJ180" s="440" t="str">
        <f t="shared" ref="BJ180" ca="1" si="125">+BJ$40</f>
        <v>37.6g</v>
      </c>
      <c r="BK180" s="441" t="s">
        <v>822</v>
      </c>
      <c r="BL180" s="441" t="s">
        <v>821</v>
      </c>
      <c r="BM180" s="441" t="s">
        <v>957</v>
      </c>
      <c r="BN180" s="442"/>
      <c r="BO180" s="442"/>
      <c r="BP180" s="443" t="s">
        <v>1024</v>
      </c>
      <c r="BQ180" s="444" t="s">
        <v>822</v>
      </c>
      <c r="BR180" s="444" t="s">
        <v>821</v>
      </c>
      <c r="BS180" s="444" t="s">
        <v>822</v>
      </c>
      <c r="BT180" s="444" t="s">
        <v>821</v>
      </c>
      <c r="BU180" s="444" t="s">
        <v>822</v>
      </c>
      <c r="BV180" s="444" t="s">
        <v>821</v>
      </c>
      <c r="BW180" s="444" t="s">
        <v>822</v>
      </c>
      <c r="BX180" s="444" t="s">
        <v>821</v>
      </c>
      <c r="BY180" s="438"/>
      <c r="BZ180" s="438"/>
      <c r="CA180" s="438"/>
      <c r="CB180" s="438" t="s">
        <v>822</v>
      </c>
      <c r="CC180" s="438" t="s">
        <v>821</v>
      </c>
      <c r="CD180" s="438" t="s">
        <v>822</v>
      </c>
      <c r="CE180" s="438" t="s">
        <v>821</v>
      </c>
    </row>
    <row r="181" spans="1:83" x14ac:dyDescent="0.2">
      <c r="B181" s="399">
        <v>1</v>
      </c>
      <c r="C181" s="399" t="s">
        <v>76</v>
      </c>
      <c r="D181" s="399" t="s">
        <v>77</v>
      </c>
      <c r="E181" s="399">
        <v>1.1000000000000001</v>
      </c>
      <c r="F181" s="399" t="s">
        <v>33</v>
      </c>
      <c r="K181" s="446"/>
      <c r="L181" s="447">
        <f t="shared" ref="L181:M200" ca="1" si="126">VLOOKUP($C181,INDIRECT($L$22),L$23,FALSE)</f>
        <v>0.57315421063799998</v>
      </c>
      <c r="M181" s="447">
        <f t="shared" ca="1" si="126"/>
        <v>1.340441299072</v>
      </c>
      <c r="N181" s="451">
        <f ca="1">N$14*L181-O181*0.01</f>
        <v>0.36865637399788481</v>
      </c>
      <c r="O181" s="451">
        <f ca="1">O$14*(M181-L181)/(0.175-0.01)</f>
        <v>3.2551573448715154</v>
      </c>
      <c r="P181" s="451">
        <f t="shared" ref="P181:P244" ca="1" si="127">Q181*P$16</f>
        <v>0.38871797522019952</v>
      </c>
      <c r="Q181" s="451">
        <f t="shared" ref="Q181:Q244" ca="1" si="128">(N181+Q$17*O181)/(Q$17+Q$16)</f>
        <v>3.0368591814078085</v>
      </c>
      <c r="R181" s="451">
        <f ca="1">S181*R$16</f>
        <v>0.38871797522019952</v>
      </c>
      <c r="S181" s="451">
        <f ca="1">(P181+S$17*Q181)/(S$17+S$16)</f>
        <v>3.0368591814078085</v>
      </c>
      <c r="T181" s="445">
        <f t="shared" ref="T181:T212" ca="1" si="129">Q181*T$15+P181</f>
        <v>0.5029038804411331</v>
      </c>
      <c r="U181" s="453">
        <f ca="1">ROUND(IF(T181&gt;U172,U170,IF(T181&lt;U171,U169,T181/U171*U169)),3)</f>
        <v>0.23400000000000001</v>
      </c>
      <c r="V181" s="453">
        <f ca="1">ROUND(IF(T181&gt;V172,V170,IF(T181&lt;V171,V169,T181/V171*V169)),3)</f>
        <v>1.831</v>
      </c>
      <c r="W181" s="449" t="str">
        <f t="shared" ref="W181:W244" ca="1" si="130">IF(T181&gt;U$32,"C",IF(T181&lt;U$31,"F",""))</f>
        <v>C</v>
      </c>
      <c r="X181" s="450"/>
      <c r="Y181" s="450" t="str">
        <f>+$C181</f>
        <v>AT</v>
      </c>
      <c r="Z181" s="447">
        <f t="shared" ref="Z181:AA200" ca="1" si="131">VLOOKUP($C181,INDIRECT($L$22),Z$23,FALSE)</f>
        <v>0.59034883695700002</v>
      </c>
      <c r="AA181" s="447">
        <f t="shared" ca="1" si="131"/>
        <v>1.3806545380449999</v>
      </c>
      <c r="AB181" s="451">
        <f ca="1">AB$14*Z181-AC181*0.01</f>
        <v>0.37971606521768181</v>
      </c>
      <c r="AC181" s="451">
        <f ca="1">AC$14*(AA181-Z181)/(0.175-0.01)</f>
        <v>3.3528120652218183</v>
      </c>
      <c r="AD181" s="451">
        <f t="shared" ref="AD181:AD244" ca="1" si="132">AE181*AD$16</f>
        <v>0.40037951447694664</v>
      </c>
      <c r="AE181" s="451">
        <f t="shared" ref="AE181:AE244" ca="1" si="133">(AB181+AE$17*AC181)/(AE$17+AE$16)</f>
        <v>3.1279649568511454</v>
      </c>
      <c r="AF181" s="451">
        <f ca="1">AG181*AF$16</f>
        <v>0.4003795144769467</v>
      </c>
      <c r="AG181" s="451">
        <f ca="1">(AD181+AG$17*AE181)/(AG$17+AG$16)</f>
        <v>3.1279649568511458</v>
      </c>
      <c r="AH181" s="445">
        <f t="shared" ref="AH181:AH212" ca="1" si="134">AE181*AH$15+AD181</f>
        <v>0.51799099685454975</v>
      </c>
      <c r="AI181" s="453">
        <f ca="1">ROUND(IF(AH181&gt;AI172,AI170,IF(AH181&lt;AI171,AI169,AH181/AI171*AI169)),3)</f>
        <v>0.248</v>
      </c>
      <c r="AJ181" s="453">
        <f ca="1">ROUND(IF(AH181&gt;AJ172,AJ170,IF(AH181&lt;AJ171,AJ169,AH181/AJ171*AJ169)),3)</f>
        <v>1.9410000000000001</v>
      </c>
      <c r="AK181" s="449" t="str">
        <f t="shared" ref="AK181:AK244" ca="1" si="135">IF(AH181&gt;AI$32,"C",IF(AH181&lt;AI$31,"F",""))</f>
        <v>C</v>
      </c>
      <c r="AM181" s="450" t="str">
        <f>+$C181</f>
        <v>AT</v>
      </c>
      <c r="AN181" s="447">
        <f t="shared" ref="AN181:AO200" ca="1" si="136">VLOOKUP($C181,INDIRECT($L$22),AN$23,FALSE)</f>
        <v>0.60805930206600001</v>
      </c>
      <c r="AO181" s="447">
        <f t="shared" ca="1" si="136"/>
        <v>1.4220741741859999</v>
      </c>
      <c r="AP181" s="451">
        <f ca="1">AP$14*AN181-AQ181*0.01</f>
        <v>0.3911075471744424</v>
      </c>
      <c r="AQ181" s="451">
        <f ca="1">AQ$14*(AO181-AN181)/(0.175-0.01)</f>
        <v>3.4533964271757576</v>
      </c>
      <c r="AR181" s="451">
        <f t="shared" ref="AR181:AR244" ca="1" si="137">AS181*AR$16</f>
        <v>0.41239089991124378</v>
      </c>
      <c r="AS181" s="451">
        <f t="shared" ref="AS181:AS244" ca="1" si="138">(AP181+AS$17*AQ181)/(AS$17+AS$16)</f>
        <v>3.2218039055565919</v>
      </c>
      <c r="AT181" s="451">
        <f ca="1">AU181*AT$16</f>
        <v>0.41239089991124384</v>
      </c>
      <c r="AU181" s="451">
        <f ca="1">(AR181+AU$17*AS181)/(AU$17+AU$16)</f>
        <v>3.2218039055565924</v>
      </c>
      <c r="AV181" s="445">
        <f t="shared" ref="AV181:AV212" ca="1" si="139">AS181*AV$15+AR181</f>
        <v>0.53353072676017166</v>
      </c>
      <c r="AW181" s="453">
        <f ca="1">ROUND(IF(AV181&gt;AW172,AW170,IF(AV181&lt;AW171,AW169,AV181/AW171*AW169)),3)</f>
        <v>0.26300000000000001</v>
      </c>
      <c r="AX181" s="453">
        <f ca="1">ROUND(IF(AV181&gt;AX172,AX170,IF(AV181&lt;AX171,AX169,AV181/AX171*AX169)),3)</f>
        <v>2.0569999999999999</v>
      </c>
      <c r="AY181" s="449" t="str">
        <f t="shared" ref="AY181:AY244" ca="1" si="140">IF(AV181&gt;AW$32,"C",IF(AV181&lt;AW$31,"F",""))</f>
        <v>C</v>
      </c>
      <c r="BA181" s="450" t="str">
        <f>+$C181</f>
        <v>AT</v>
      </c>
      <c r="BB181" s="447">
        <f t="shared" ref="BB181:BC200" ca="1" si="141">VLOOKUP($C181,INDIRECT($L$22),BB$23,FALSE)</f>
        <v>0.62630108112799998</v>
      </c>
      <c r="BC181" s="447">
        <f t="shared" ca="1" si="141"/>
        <v>1.4647363994110001</v>
      </c>
      <c r="BD181" s="451">
        <f ca="1">BD$14*BB181-BE181*0.01</f>
        <v>0.4028407735897151</v>
      </c>
      <c r="BE181" s="451">
        <f ca="1">BE$14*(BC181-BB181)/(0.175-0.01)</f>
        <v>3.5569983199884856</v>
      </c>
      <c r="BF181" s="451">
        <f t="shared" ref="BF181:BF244" ca="1" si="142">BG181*BF$16</f>
        <v>0.42476262690846789</v>
      </c>
      <c r="BG181" s="451">
        <f t="shared" ref="BG181:BG244" ca="1" si="143">(BD181+BG$17*BE181)/(BG$17+BG$16)</f>
        <v>3.3184580227224054</v>
      </c>
      <c r="BH181" s="451">
        <f t="shared" ref="BH181:BH244" ca="1" si="144">BI181*BH$16</f>
        <v>0.42476262690846789</v>
      </c>
      <c r="BI181" s="451">
        <f t="shared" ref="BI181:BI244" ca="1" si="145">(BF181+BI$17*BG181)/(BI$17+BI$16)</f>
        <v>3.3184580227224054</v>
      </c>
      <c r="BJ181" s="445">
        <f t="shared" ref="BJ181:BJ212" ca="1" si="146">BG181*BJ$15+BF181</f>
        <v>0.54953664856283035</v>
      </c>
      <c r="BK181" s="453">
        <f ca="1">ROUND(IF(BJ181&gt;BK172,BK170,IF(BJ181&lt;BK171,BK169,BJ181/BK171*BK169)),3)</f>
        <v>0.27900000000000003</v>
      </c>
      <c r="BL181" s="453">
        <f ca="1">ROUND(IF(BJ181&gt;BL172,BL170,IF(BJ181&lt;BL171,BL169,BJ181/BL171*BL169)),3)</f>
        <v>2.1800000000000002</v>
      </c>
      <c r="BM181" s="449" t="str">
        <f t="shared" ref="BM181:BM244" ca="1" si="147">IF(BJ181&gt;BK$32,"C",IF(BJ181&lt;BK$31,"F",""))</f>
        <v>C</v>
      </c>
      <c r="BO181" s="450" t="str">
        <f>+$C181</f>
        <v>AT</v>
      </c>
      <c r="BP181" s="399">
        <f>+$E181</f>
        <v>1.1000000000000001</v>
      </c>
      <c r="BQ181" s="453">
        <f t="shared" ref="BQ181:BQ212" ca="1" si="148">+U181</f>
        <v>0.23400000000000001</v>
      </c>
      <c r="BR181" s="453">
        <f t="shared" ref="BR181:BR212" ca="1" si="149">+V181</f>
        <v>1.831</v>
      </c>
      <c r="BS181" s="453">
        <f t="shared" ref="BS181:BS212" ca="1" si="150">+AI181</f>
        <v>0.248</v>
      </c>
      <c r="BT181" s="453">
        <f t="shared" ref="BT181:BT212" ca="1" si="151">+AJ181</f>
        <v>1.9410000000000001</v>
      </c>
      <c r="BU181" s="453">
        <f t="shared" ref="BU181:BU212" ca="1" si="152">+AW181</f>
        <v>0.26300000000000001</v>
      </c>
      <c r="BV181" s="453">
        <f t="shared" ref="BV181:BV212" ca="1" si="153">+AX181</f>
        <v>2.0569999999999999</v>
      </c>
      <c r="BW181" s="453">
        <f ca="1">+BK181</f>
        <v>0.27900000000000003</v>
      </c>
      <c r="BX181" s="453">
        <f ca="1">+BL181</f>
        <v>2.1800000000000002</v>
      </c>
      <c r="CA181" s="450" t="str">
        <f>+$C181</f>
        <v>AT</v>
      </c>
      <c r="CB181" s="454"/>
      <c r="CC181" s="454"/>
      <c r="CD181" s="454"/>
      <c r="CE181" s="454"/>
    </row>
    <row r="182" spans="1:83" x14ac:dyDescent="0.2">
      <c r="B182" s="399">
        <v>2</v>
      </c>
      <c r="C182" s="399" t="s">
        <v>78</v>
      </c>
      <c r="D182" s="399" t="s">
        <v>79</v>
      </c>
      <c r="E182" s="399">
        <v>1.1000000000000001</v>
      </c>
      <c r="F182" s="399" t="s">
        <v>33</v>
      </c>
      <c r="K182" s="446"/>
      <c r="L182" s="447">
        <f t="shared" ca="1" si="126"/>
        <v>0.35321404513090904</v>
      </c>
      <c r="M182" s="447">
        <f t="shared" ca="1" si="126"/>
        <v>1.0596421353918182</v>
      </c>
      <c r="N182" s="451">
        <f ca="1">N$14*L182-O182*0.01</f>
        <v>0.21728015503511289</v>
      </c>
      <c r="O182" s="451">
        <f t="shared" ref="O182:O245" ca="1" si="154">O$14*(M182-L182)/(0.175-0.01)</f>
        <v>2.9969676556523419</v>
      </c>
      <c r="P182" s="451">
        <f t="shared" ca="1" si="127"/>
        <v>0.28679304125267885</v>
      </c>
      <c r="Q182" s="451">
        <f t="shared" ca="1" si="128"/>
        <v>2.2405706347865535</v>
      </c>
      <c r="R182" s="451">
        <f t="shared" ref="R182:R245" ca="1" si="155">S182*R$16</f>
        <v>0.28679304125267885</v>
      </c>
      <c r="S182" s="451">
        <f t="shared" ref="S182:S245" ca="1" si="156">(P182+S$17*Q182)/(S$17+S$16)</f>
        <v>2.2405706347865535</v>
      </c>
      <c r="T182" s="445">
        <f t="shared" ca="1" si="129"/>
        <v>0.37103849712065329</v>
      </c>
      <c r="U182" s="453">
        <f ca="1">ROUND(IF(T182&gt;U172,U170,IF(T182&lt;U171,U169,T182/U171*U169)),3)</f>
        <v>0.23400000000000001</v>
      </c>
      <c r="V182" s="453">
        <f ca="1">ROUND(IF(T182&gt;V172,V170,IF(T182&lt;V171,V169,T182/V171*V169)),3)</f>
        <v>1.831</v>
      </c>
      <c r="W182" s="449" t="str">
        <f t="shared" ca="1" si="130"/>
        <v/>
      </c>
      <c r="X182" s="450"/>
      <c r="Y182" s="450" t="str">
        <f>+$C182</f>
        <v>AU</v>
      </c>
      <c r="Z182" s="447">
        <f t="shared" ca="1" si="131"/>
        <v>0.35321404513090904</v>
      </c>
      <c r="AA182" s="447">
        <f t="shared" ca="1" si="131"/>
        <v>1.0596421353918182</v>
      </c>
      <c r="AB182" s="451">
        <f t="shared" ref="AB182:AB245" ca="1" si="157">AB$14*Z182-AC182*0.01</f>
        <v>0.21728015503511289</v>
      </c>
      <c r="AC182" s="451">
        <f t="shared" ref="AC182:AC245" ca="1" si="158">AC$14*(AA182-Z182)/(0.175-0.01)</f>
        <v>2.9969676556523419</v>
      </c>
      <c r="AD182" s="451">
        <f t="shared" ca="1" si="132"/>
        <v>0.28679304125267885</v>
      </c>
      <c r="AE182" s="451">
        <f t="shared" ca="1" si="133"/>
        <v>2.2405706347865535</v>
      </c>
      <c r="AF182" s="451">
        <f t="shared" ref="AF182:AF245" ca="1" si="159">AG182*AF$16</f>
        <v>0.28679304125267885</v>
      </c>
      <c r="AG182" s="451">
        <f t="shared" ref="AG182:AG245" ca="1" si="160">(AD182+AG$17*AE182)/(AG$17+AG$16)</f>
        <v>2.2405706347865535</v>
      </c>
      <c r="AH182" s="445">
        <f t="shared" ca="1" si="134"/>
        <v>0.37103849712065329</v>
      </c>
      <c r="AI182" s="453">
        <f ca="1">ROUND(IF(AH182&gt;AI172,AI170,IF(AH182&lt;AI171,AI169,AH182/AI171*AI169)),3)</f>
        <v>0.248</v>
      </c>
      <c r="AJ182" s="453">
        <f ca="1">ROUND(IF(AH182&gt;AJ172,AJ170,IF(AH182&lt;AJ171,AJ169,AH182/AJ171*AJ169)),3)</f>
        <v>1.9410000000000001</v>
      </c>
      <c r="AK182" s="449" t="str">
        <f t="shared" ca="1" si="135"/>
        <v/>
      </c>
      <c r="AM182" s="450" t="str">
        <f>+$C182</f>
        <v>AU</v>
      </c>
      <c r="AN182" s="447">
        <f t="shared" ca="1" si="136"/>
        <v>0.35321404513090904</v>
      </c>
      <c r="AO182" s="447">
        <f t="shared" ca="1" si="136"/>
        <v>1.0596421353918182</v>
      </c>
      <c r="AP182" s="451">
        <f ca="1">AP$14*AN182-AQ182*0.01</f>
        <v>0.21728015503511289</v>
      </c>
      <c r="AQ182" s="451">
        <f ca="1">AQ$14*(AO182-AN182)/(0.175-0.01)</f>
        <v>2.9969676556523419</v>
      </c>
      <c r="AR182" s="451">
        <f t="shared" ca="1" si="137"/>
        <v>0.28679304125267885</v>
      </c>
      <c r="AS182" s="451">
        <f t="shared" ca="1" si="138"/>
        <v>2.2405706347865535</v>
      </c>
      <c r="AT182" s="451">
        <f t="shared" ref="AT182:AT245" ca="1" si="161">AU182*AT$16</f>
        <v>0.28679304125267885</v>
      </c>
      <c r="AU182" s="451">
        <f t="shared" ref="AU182:AU245" ca="1" si="162">(AR182+AU$17*AS182)/(AU$17+AU$16)</f>
        <v>2.2405706347865535</v>
      </c>
      <c r="AV182" s="445">
        <f t="shared" ca="1" si="139"/>
        <v>0.37103849712065329</v>
      </c>
      <c r="AW182" s="453">
        <f ca="1">ROUND(IF(AV182&gt;AW172,AW170,IF(AV182&lt;AW171,AW169,AV182/AW171*AW169)),3)</f>
        <v>0.26300000000000001</v>
      </c>
      <c r="AX182" s="453">
        <f ca="1">ROUND(IF(AV182&gt;AX172,AX170,IF(AV182&lt;AX171,AX169,AV182/AX171*AX169)),3)</f>
        <v>2.0569999999999999</v>
      </c>
      <c r="AY182" s="449" t="str">
        <f t="shared" ca="1" si="140"/>
        <v/>
      </c>
      <c r="BA182" s="450" t="str">
        <f>+$C182</f>
        <v>AU</v>
      </c>
      <c r="BB182" s="447">
        <f t="shared" ca="1" si="141"/>
        <v>0.35321404513090904</v>
      </c>
      <c r="BC182" s="447">
        <f t="shared" ca="1" si="141"/>
        <v>1.0596421353918182</v>
      </c>
      <c r="BD182" s="451">
        <f ca="1">BD$14*BB182-BE182*0.01</f>
        <v>0.21728015503511289</v>
      </c>
      <c r="BE182" s="451">
        <f ca="1">BE$14*(BC182-BB182)/(0.175-0.01)</f>
        <v>2.9969676556523419</v>
      </c>
      <c r="BF182" s="451">
        <f t="shared" ca="1" si="142"/>
        <v>0.28679304125267885</v>
      </c>
      <c r="BG182" s="451">
        <f t="shared" ca="1" si="143"/>
        <v>2.2405706347865535</v>
      </c>
      <c r="BH182" s="451">
        <f t="shared" ca="1" si="144"/>
        <v>0.28679304125267885</v>
      </c>
      <c r="BI182" s="451">
        <f t="shared" ca="1" si="145"/>
        <v>2.2405706347865535</v>
      </c>
      <c r="BJ182" s="445">
        <f t="shared" ca="1" si="146"/>
        <v>0.37103849712065329</v>
      </c>
      <c r="BK182" s="453">
        <f ca="1">ROUND(IF(BJ182&gt;BK172,BK170,IF(BJ182&lt;BK171,BK169,BJ182/BK171*BK169)),3)</f>
        <v>0.27900000000000003</v>
      </c>
      <c r="BL182" s="453">
        <f ca="1">ROUND(IF(BJ182&gt;BL172,BL170,IF(BJ182&lt;BL171,BL169,BJ182/BL171*BL169)),3)</f>
        <v>2.1800000000000002</v>
      </c>
      <c r="BM182" s="449" t="str">
        <f t="shared" ca="1" si="147"/>
        <v/>
      </c>
      <c r="BO182" s="450" t="str">
        <f>+$C182</f>
        <v>AU</v>
      </c>
      <c r="BP182" s="399">
        <f t="shared" ref="BP182:BP245" si="163">+$E182</f>
        <v>1.1000000000000001</v>
      </c>
      <c r="BQ182" s="453">
        <f t="shared" ca="1" si="148"/>
        <v>0.23400000000000001</v>
      </c>
      <c r="BR182" s="453">
        <f t="shared" ca="1" si="149"/>
        <v>1.831</v>
      </c>
      <c r="BS182" s="453">
        <f t="shared" ca="1" si="150"/>
        <v>0.248</v>
      </c>
      <c r="BT182" s="453">
        <f t="shared" ca="1" si="151"/>
        <v>1.9410000000000001</v>
      </c>
      <c r="BU182" s="453">
        <f t="shared" ca="1" si="152"/>
        <v>0.26300000000000001</v>
      </c>
      <c r="BV182" s="453">
        <f t="shared" ca="1" si="153"/>
        <v>2.0569999999999999</v>
      </c>
      <c r="BW182" s="453">
        <f ca="1">+BK182</f>
        <v>0.27900000000000003</v>
      </c>
      <c r="BX182" s="453">
        <f ca="1">+BL182</f>
        <v>2.1800000000000002</v>
      </c>
      <c r="CA182" s="450" t="str">
        <f>+$C182</f>
        <v>AU</v>
      </c>
      <c r="CB182" s="454"/>
      <c r="CC182" s="454"/>
      <c r="CD182" s="454"/>
      <c r="CE182" s="454"/>
    </row>
    <row r="183" spans="1:83" x14ac:dyDescent="0.2">
      <c r="B183" s="399">
        <v>3</v>
      </c>
      <c r="C183" s="399" t="s">
        <v>80</v>
      </c>
      <c r="D183" s="399" t="s">
        <v>81</v>
      </c>
      <c r="E183" s="399">
        <v>1.1000000000000001</v>
      </c>
      <c r="F183" s="399" t="s">
        <v>33</v>
      </c>
      <c r="K183" s="446"/>
      <c r="L183" s="447">
        <f t="shared" ca="1" si="126"/>
        <v>0.633286911432</v>
      </c>
      <c r="M183" s="447">
        <f t="shared" ca="1" si="126"/>
        <v>1.8998607342960001</v>
      </c>
      <c r="N183" s="451">
        <f ca="1">N$14*L183-O183*0.01</f>
        <v>0.38956740309301813</v>
      </c>
      <c r="O183" s="451">
        <f t="shared" ca="1" si="154"/>
        <v>5.3733434909381828</v>
      </c>
      <c r="P183" s="451">
        <f t="shared" ca="1" si="127"/>
        <v>0.51419891654620453</v>
      </c>
      <c r="Q183" s="451">
        <f t="shared" ca="1" si="128"/>
        <v>4.0171790355172226</v>
      </c>
      <c r="R183" s="451">
        <f t="shared" ca="1" si="155"/>
        <v>0.51419891654620453</v>
      </c>
      <c r="S183" s="451">
        <f t="shared" ca="1" si="156"/>
        <v>4.0171790355172226</v>
      </c>
      <c r="T183" s="445">
        <f t="shared" ca="1" si="129"/>
        <v>0.66524484828165209</v>
      </c>
      <c r="U183" s="453">
        <f ca="1">ROUND(IF(T183&gt;U172,U170,IF(T183&lt;U171,U169,T183/U171*U169)),3)</f>
        <v>0.23400000000000001</v>
      </c>
      <c r="V183" s="453">
        <f ca="1">ROUND(IF(T183&gt;V172,V170,IF(T183&lt;V171,V169,T183/V171*V169)),3)</f>
        <v>1.831</v>
      </c>
      <c r="W183" s="449" t="str">
        <f t="shared" ca="1" si="130"/>
        <v>C</v>
      </c>
      <c r="X183" s="450"/>
      <c r="Y183" s="450" t="str">
        <f t="shared" ref="Y183:Y246" si="164">+$C183</f>
        <v>BE</v>
      </c>
      <c r="Z183" s="447">
        <f t="shared" ca="1" si="131"/>
        <v>0.633286911432</v>
      </c>
      <c r="AA183" s="447">
        <f t="shared" ca="1" si="131"/>
        <v>1.8998607342960001</v>
      </c>
      <c r="AB183" s="451">
        <f t="shared" ca="1" si="157"/>
        <v>0.38956740309301813</v>
      </c>
      <c r="AC183" s="451">
        <f t="shared" ca="1" si="158"/>
        <v>5.3733434909381828</v>
      </c>
      <c r="AD183" s="451">
        <f t="shared" ca="1" si="132"/>
        <v>0.51419891654620453</v>
      </c>
      <c r="AE183" s="451">
        <f t="shared" ca="1" si="133"/>
        <v>4.0171790355172226</v>
      </c>
      <c r="AF183" s="451">
        <f t="shared" ca="1" si="159"/>
        <v>0.51419891654620453</v>
      </c>
      <c r="AG183" s="451">
        <f t="shared" ca="1" si="160"/>
        <v>4.0171790355172226</v>
      </c>
      <c r="AH183" s="445">
        <f t="shared" ca="1" si="134"/>
        <v>0.66524484828165209</v>
      </c>
      <c r="AI183" s="453">
        <f ca="1">ROUND(IF(AH183&gt;AI172,AI170,IF(AH183&lt;AI171,AI169,AH183/AI171*AI169)),3)</f>
        <v>0.248</v>
      </c>
      <c r="AJ183" s="453">
        <f ca="1">ROUND(IF(AH183&gt;AJ172,AJ170,IF(AH183&lt;AJ171,AJ169,AH183/AJ171*AJ169)),3)</f>
        <v>1.9410000000000001</v>
      </c>
      <c r="AK183" s="449" t="str">
        <f t="shared" ca="1" si="135"/>
        <v>C</v>
      </c>
      <c r="AM183" s="450" t="str">
        <f t="shared" ref="AM183:AM246" si="165">+$C183</f>
        <v>BE</v>
      </c>
      <c r="AN183" s="447">
        <f t="shared" ca="1" si="136"/>
        <v>0.633286911432</v>
      </c>
      <c r="AO183" s="447">
        <f t="shared" ca="1" si="136"/>
        <v>1.8998607342960001</v>
      </c>
      <c r="AP183" s="451">
        <f t="shared" ref="AP183:AP246" ca="1" si="166">AP$14*AN183-AQ183*0.01</f>
        <v>0.38956740309301813</v>
      </c>
      <c r="AQ183" s="451">
        <f t="shared" ref="AQ183:AQ246" ca="1" si="167">AQ$14*(AO183-AN183)/(0.175-0.01)</f>
        <v>5.3733434909381828</v>
      </c>
      <c r="AR183" s="451">
        <f t="shared" ca="1" si="137"/>
        <v>0.51419891654620453</v>
      </c>
      <c r="AS183" s="451">
        <f t="shared" ca="1" si="138"/>
        <v>4.0171790355172226</v>
      </c>
      <c r="AT183" s="451">
        <f t="shared" ca="1" si="161"/>
        <v>0.51419891654620453</v>
      </c>
      <c r="AU183" s="451">
        <f t="shared" ca="1" si="162"/>
        <v>4.0171790355172226</v>
      </c>
      <c r="AV183" s="445">
        <f t="shared" ca="1" si="139"/>
        <v>0.66524484828165209</v>
      </c>
      <c r="AW183" s="453">
        <f ca="1">ROUND(IF(AV183&gt;AW172,AW170,IF(AV183&lt;AW171,AW169,AV183/AW171*AW169)),3)</f>
        <v>0.26300000000000001</v>
      </c>
      <c r="AX183" s="453">
        <f ca="1">ROUND(IF(AV183&gt;AX172,AX170,IF(AV183&lt;AX171,AX169,AV183/AX171*AX169)),3)</f>
        <v>2.0569999999999999</v>
      </c>
      <c r="AY183" s="449" t="str">
        <f t="shared" ca="1" si="140"/>
        <v>C</v>
      </c>
      <c r="BA183" s="450" t="str">
        <f t="shared" ref="BA183:BA246" si="168">+$C183</f>
        <v>BE</v>
      </c>
      <c r="BB183" s="447">
        <f t="shared" ca="1" si="141"/>
        <v>0.633286911432</v>
      </c>
      <c r="BC183" s="447">
        <f t="shared" ca="1" si="141"/>
        <v>1.8998607342960001</v>
      </c>
      <c r="BD183" s="451">
        <f t="shared" ref="BD183:BD246" ca="1" si="169">BD$14*BB183-BE183*0.01</f>
        <v>0.38956740309301813</v>
      </c>
      <c r="BE183" s="451">
        <f t="shared" ref="BE183:BE246" ca="1" si="170">BE$14*(BC183-BB183)/(0.175-0.01)</f>
        <v>5.3733434909381828</v>
      </c>
      <c r="BF183" s="451">
        <f t="shared" ca="1" si="142"/>
        <v>0.51419891654620453</v>
      </c>
      <c r="BG183" s="451">
        <f t="shared" ca="1" si="143"/>
        <v>4.0171790355172226</v>
      </c>
      <c r="BH183" s="451">
        <f t="shared" ca="1" si="144"/>
        <v>0.51419891654620453</v>
      </c>
      <c r="BI183" s="451">
        <f t="shared" ca="1" si="145"/>
        <v>4.0171790355172226</v>
      </c>
      <c r="BJ183" s="445">
        <f t="shared" ca="1" si="146"/>
        <v>0.66524484828165209</v>
      </c>
      <c r="BK183" s="453">
        <f ca="1">ROUND(IF(BJ183&gt;BK172,BK170,IF(BJ183&lt;BK171,BK169,BJ183/BK171*BK169)),3)</f>
        <v>0.27900000000000003</v>
      </c>
      <c r="BL183" s="453">
        <f ca="1">ROUND(IF(BJ183&gt;BL172,BL170,IF(BJ183&lt;BL171,BL169,BJ183/BL171*BL169)),3)</f>
        <v>2.1800000000000002</v>
      </c>
      <c r="BM183" s="449" t="str">
        <f t="shared" ca="1" si="147"/>
        <v>C</v>
      </c>
      <c r="BO183" s="450" t="str">
        <f t="shared" ref="BO183:BO246" si="171">+$C183</f>
        <v>BE</v>
      </c>
      <c r="BP183" s="399">
        <f t="shared" si="163"/>
        <v>1.1000000000000001</v>
      </c>
      <c r="BQ183" s="453">
        <f t="shared" ca="1" si="148"/>
        <v>0.23400000000000001</v>
      </c>
      <c r="BR183" s="453">
        <f t="shared" ca="1" si="149"/>
        <v>1.831</v>
      </c>
      <c r="BS183" s="453">
        <f t="shared" ca="1" si="150"/>
        <v>0.248</v>
      </c>
      <c r="BT183" s="453">
        <f t="shared" ca="1" si="151"/>
        <v>1.9410000000000001</v>
      </c>
      <c r="BU183" s="453">
        <f t="shared" ca="1" si="152"/>
        <v>0.26300000000000001</v>
      </c>
      <c r="BV183" s="453">
        <f t="shared" ca="1" si="153"/>
        <v>2.0569999999999999</v>
      </c>
      <c r="BW183" s="453">
        <f t="shared" ref="BW183:BX246" ca="1" si="172">+BK183</f>
        <v>0.27900000000000003</v>
      </c>
      <c r="BX183" s="453">
        <f t="shared" ca="1" si="172"/>
        <v>2.1800000000000002</v>
      </c>
      <c r="CA183" s="450" t="str">
        <f t="shared" ref="CA183:CA246" si="173">+$C183</f>
        <v>BE</v>
      </c>
      <c r="CB183" s="454"/>
      <c r="CC183" s="454"/>
      <c r="CD183" s="454"/>
      <c r="CE183" s="454"/>
    </row>
    <row r="184" spans="1:83" x14ac:dyDescent="0.2">
      <c r="B184" s="399">
        <v>4</v>
      </c>
      <c r="C184" s="399" t="s">
        <v>82</v>
      </c>
      <c r="D184" s="399" t="s">
        <v>83</v>
      </c>
      <c r="E184" s="399">
        <v>1.1000000000000001</v>
      </c>
      <c r="F184" s="399" t="s">
        <v>33</v>
      </c>
      <c r="K184" s="446"/>
      <c r="L184" s="447">
        <f t="shared" ca="1" si="126"/>
        <v>0.57784684834666655</v>
      </c>
      <c r="M184" s="447">
        <f t="shared" ca="1" si="126"/>
        <v>1.7046482026228569</v>
      </c>
      <c r="N184" s="451">
        <f t="shared" ref="N184:N247" ca="1" si="174">N$14*L184-O184*0.01</f>
        <v>0.35668910002488879</v>
      </c>
      <c r="O184" s="451">
        <f t="shared" ca="1" si="154"/>
        <v>4.7803693817777777</v>
      </c>
      <c r="P184" s="451">
        <f t="shared" ca="1" si="127"/>
        <v>0.46334081816695827</v>
      </c>
      <c r="Q184" s="451">
        <f t="shared" ca="1" si="128"/>
        <v>3.6198501419293616</v>
      </c>
      <c r="R184" s="451">
        <f t="shared" ca="1" si="155"/>
        <v>0.46334081816695821</v>
      </c>
      <c r="S184" s="451">
        <f t="shared" ca="1" si="156"/>
        <v>3.6198501419293612</v>
      </c>
      <c r="T184" s="445">
        <f t="shared" ca="1" si="129"/>
        <v>0.59944718350350223</v>
      </c>
      <c r="U184" s="453">
        <f ca="1">ROUND(IF(T184&gt;U172,U170,IF(T184&lt;U171,U169,T184/U171*U169)),3)</f>
        <v>0.23400000000000001</v>
      </c>
      <c r="V184" s="453">
        <f ca="1">ROUND(IF(T184&gt;V172,V170,IF(T184&lt;V171,V169,T184/V171*V169)),3)</f>
        <v>1.831</v>
      </c>
      <c r="W184" s="449" t="str">
        <f t="shared" ca="1" si="130"/>
        <v>C</v>
      </c>
      <c r="X184" s="450"/>
      <c r="Y184" s="450" t="str">
        <f t="shared" si="164"/>
        <v>CA</v>
      </c>
      <c r="Z184" s="447">
        <f t="shared" ca="1" si="131"/>
        <v>0.57784684834666655</v>
      </c>
      <c r="AA184" s="447">
        <f t="shared" ca="1" si="131"/>
        <v>1.7046482026228569</v>
      </c>
      <c r="AB184" s="451">
        <f t="shared" ca="1" si="157"/>
        <v>0.35668910002488879</v>
      </c>
      <c r="AC184" s="451">
        <f t="shared" ca="1" si="158"/>
        <v>4.7803693817777777</v>
      </c>
      <c r="AD184" s="451">
        <f t="shared" ca="1" si="132"/>
        <v>0.46334081816695827</v>
      </c>
      <c r="AE184" s="451">
        <f t="shared" ca="1" si="133"/>
        <v>3.6198501419293616</v>
      </c>
      <c r="AF184" s="451">
        <f t="shared" ca="1" si="159"/>
        <v>0.46334081816695821</v>
      </c>
      <c r="AG184" s="451">
        <f t="shared" ca="1" si="160"/>
        <v>3.6198501419293612</v>
      </c>
      <c r="AH184" s="445">
        <f t="shared" ca="1" si="134"/>
        <v>0.59944718350350223</v>
      </c>
      <c r="AI184" s="453">
        <f ca="1">ROUND(IF(AH184&gt;AI172,AI170,IF(AH184&lt;AI171,AI169,AH184/AI171*AI169)),3)</f>
        <v>0.248</v>
      </c>
      <c r="AJ184" s="453">
        <f ca="1">ROUND(IF(AH184&gt;AJ172,AJ170,IF(AH184&lt;AJ171,AJ169,AH184/AJ171*AJ169)),3)</f>
        <v>1.9410000000000001</v>
      </c>
      <c r="AK184" s="449" t="str">
        <f t="shared" ca="1" si="135"/>
        <v>C</v>
      </c>
      <c r="AM184" s="450" t="str">
        <f t="shared" si="165"/>
        <v>CA</v>
      </c>
      <c r="AN184" s="447">
        <f t="shared" ca="1" si="136"/>
        <v>0.57784684834666655</v>
      </c>
      <c r="AO184" s="447">
        <f t="shared" ca="1" si="136"/>
        <v>1.7046482026228569</v>
      </c>
      <c r="AP184" s="451">
        <f t="shared" ca="1" si="166"/>
        <v>0.35668910002488879</v>
      </c>
      <c r="AQ184" s="451">
        <f t="shared" ca="1" si="167"/>
        <v>4.7803693817777777</v>
      </c>
      <c r="AR184" s="451">
        <f t="shared" ca="1" si="137"/>
        <v>0.46334081816695827</v>
      </c>
      <c r="AS184" s="451">
        <f t="shared" ca="1" si="138"/>
        <v>3.6198501419293616</v>
      </c>
      <c r="AT184" s="451">
        <f t="shared" ca="1" si="161"/>
        <v>0.46334081816695821</v>
      </c>
      <c r="AU184" s="451">
        <f t="shared" ca="1" si="162"/>
        <v>3.6198501419293612</v>
      </c>
      <c r="AV184" s="445">
        <f t="shared" ca="1" si="139"/>
        <v>0.59944718350350223</v>
      </c>
      <c r="AW184" s="453">
        <f ca="1">ROUND(IF(AV184&gt;AW172,AW170,IF(AV184&lt;AW171,AW169,AV184/AW171*AW169)),3)</f>
        <v>0.26300000000000001</v>
      </c>
      <c r="AX184" s="453">
        <f ca="1">ROUND(IF(AV184&gt;AX172,AX170,IF(AV184&lt;AX171,AX169,AV184/AX171*AX169)),3)</f>
        <v>2.0569999999999999</v>
      </c>
      <c r="AY184" s="449" t="str">
        <f t="shared" ca="1" si="140"/>
        <v>C</v>
      </c>
      <c r="BA184" s="450" t="str">
        <f t="shared" si="168"/>
        <v>CA</v>
      </c>
      <c r="BB184" s="447">
        <f t="shared" ca="1" si="141"/>
        <v>0.57784684834666655</v>
      </c>
      <c r="BC184" s="447">
        <f t="shared" ca="1" si="141"/>
        <v>1.7046482026228569</v>
      </c>
      <c r="BD184" s="451">
        <f t="shared" ca="1" si="169"/>
        <v>0.35668910002488879</v>
      </c>
      <c r="BE184" s="451">
        <f t="shared" ca="1" si="170"/>
        <v>4.7803693817777777</v>
      </c>
      <c r="BF184" s="451">
        <f t="shared" ca="1" si="142"/>
        <v>0.46334081816695827</v>
      </c>
      <c r="BG184" s="451">
        <f t="shared" ca="1" si="143"/>
        <v>3.6198501419293616</v>
      </c>
      <c r="BH184" s="451">
        <f t="shared" ca="1" si="144"/>
        <v>0.46334081816695821</v>
      </c>
      <c r="BI184" s="451">
        <f t="shared" ca="1" si="145"/>
        <v>3.6198501419293612</v>
      </c>
      <c r="BJ184" s="445">
        <f t="shared" ca="1" si="146"/>
        <v>0.59944718350350223</v>
      </c>
      <c r="BK184" s="453">
        <f ca="1">ROUND(IF(BJ184&gt;BK172,BK170,IF(BJ184&lt;BK171,BK169,BJ184/BK171*BK169)),3)</f>
        <v>0.27900000000000003</v>
      </c>
      <c r="BL184" s="453">
        <f ca="1">ROUND(IF(BJ184&gt;BL172,BL170,IF(BJ184&lt;BL171,BL169,BJ184/BL171*BL169)),3)</f>
        <v>2.1800000000000002</v>
      </c>
      <c r="BM184" s="449" t="str">
        <f t="shared" ca="1" si="147"/>
        <v>C</v>
      </c>
      <c r="BO184" s="450" t="str">
        <f t="shared" si="171"/>
        <v>CA</v>
      </c>
      <c r="BP184" s="399">
        <f t="shared" si="163"/>
        <v>1.1000000000000001</v>
      </c>
      <c r="BQ184" s="453">
        <f t="shared" ca="1" si="148"/>
        <v>0.23400000000000001</v>
      </c>
      <c r="BR184" s="453">
        <f t="shared" ca="1" si="149"/>
        <v>1.831</v>
      </c>
      <c r="BS184" s="453">
        <f t="shared" ca="1" si="150"/>
        <v>0.248</v>
      </c>
      <c r="BT184" s="453">
        <f t="shared" ca="1" si="151"/>
        <v>1.9410000000000001</v>
      </c>
      <c r="BU184" s="453">
        <f t="shared" ca="1" si="152"/>
        <v>0.26300000000000001</v>
      </c>
      <c r="BV184" s="453">
        <f t="shared" ca="1" si="153"/>
        <v>2.0569999999999999</v>
      </c>
      <c r="BW184" s="453">
        <f t="shared" ca="1" si="172"/>
        <v>0.27900000000000003</v>
      </c>
      <c r="BX184" s="453">
        <f t="shared" ca="1" si="172"/>
        <v>2.1800000000000002</v>
      </c>
      <c r="CA184" s="450" t="str">
        <f t="shared" si="173"/>
        <v>CA</v>
      </c>
      <c r="CB184" s="454"/>
      <c r="CC184" s="454"/>
      <c r="CD184" s="454"/>
      <c r="CE184" s="454"/>
    </row>
    <row r="185" spans="1:83" x14ac:dyDescent="0.2">
      <c r="B185" s="399">
        <v>5</v>
      </c>
      <c r="C185" s="399" t="s">
        <v>84</v>
      </c>
      <c r="D185" s="399" t="s">
        <v>85</v>
      </c>
      <c r="E185" s="399">
        <v>1.1000000000000001</v>
      </c>
      <c r="F185" s="399" t="s">
        <v>33</v>
      </c>
      <c r="K185" s="446"/>
      <c r="L185" s="447">
        <f t="shared" ca="1" si="126"/>
        <v>0.71566876306944438</v>
      </c>
      <c r="M185" s="447">
        <f t="shared" ca="1" si="126"/>
        <v>1.4313375261398147</v>
      </c>
      <c r="N185" s="451">
        <f t="shared" ca="1" si="174"/>
        <v>0.47060642904865596</v>
      </c>
      <c r="O185" s="451">
        <f t="shared" ca="1" si="154"/>
        <v>3.036170509995511</v>
      </c>
      <c r="P185" s="451">
        <f t="shared" ca="1" si="127"/>
        <v>0.43634699345796801</v>
      </c>
      <c r="Q185" s="451">
        <f t="shared" ca="1" si="128"/>
        <v>3.4089608863903749</v>
      </c>
      <c r="R185" s="451">
        <f t="shared" ca="1" si="155"/>
        <v>0.43634699345796801</v>
      </c>
      <c r="S185" s="451">
        <f t="shared" ca="1" si="156"/>
        <v>3.4089608863903749</v>
      </c>
      <c r="T185" s="445">
        <f t="shared" ca="1" si="129"/>
        <v>0.56452392278624608</v>
      </c>
      <c r="U185" s="453">
        <f ca="1">ROUND(IF(T185&gt;U172,U170,IF(T185&lt;U171,U169,T185/U171*U169)),3)</f>
        <v>0.23400000000000001</v>
      </c>
      <c r="V185" s="453">
        <f ca="1">ROUND(IF(T185&gt;V172,V170,IF(T185&lt;V171,V169,T185/V171*V169)),3)</f>
        <v>1.831</v>
      </c>
      <c r="W185" s="449" t="str">
        <f t="shared" ca="1" si="130"/>
        <v>C</v>
      </c>
      <c r="X185" s="450"/>
      <c r="Y185" s="450" t="str">
        <f t="shared" si="164"/>
        <v>CH</v>
      </c>
      <c r="Z185" s="447">
        <f t="shared" ca="1" si="131"/>
        <v>0.71566876306944438</v>
      </c>
      <c r="AA185" s="447">
        <f t="shared" ca="1" si="131"/>
        <v>1.4313375261398147</v>
      </c>
      <c r="AB185" s="451">
        <f t="shared" ca="1" si="157"/>
        <v>0.47060642904865596</v>
      </c>
      <c r="AC185" s="451">
        <f t="shared" ca="1" si="158"/>
        <v>3.036170509995511</v>
      </c>
      <c r="AD185" s="451">
        <f t="shared" ca="1" si="132"/>
        <v>0.43634699345796801</v>
      </c>
      <c r="AE185" s="451">
        <f t="shared" ca="1" si="133"/>
        <v>3.4089608863903749</v>
      </c>
      <c r="AF185" s="451">
        <f t="shared" ca="1" si="159"/>
        <v>0.43634699345796801</v>
      </c>
      <c r="AG185" s="451">
        <f t="shared" ca="1" si="160"/>
        <v>3.4089608863903749</v>
      </c>
      <c r="AH185" s="445">
        <f t="shared" ca="1" si="134"/>
        <v>0.56452392278624608</v>
      </c>
      <c r="AI185" s="453">
        <f ca="1">ROUND(IF(AH185&gt;AI172,AI170,IF(AH185&lt;AI171,AI169,AH185/AI171*AI169)),3)</f>
        <v>0.248</v>
      </c>
      <c r="AJ185" s="453">
        <f ca="1">ROUND(IF(AH185&gt;AJ172,AJ170,IF(AH185&lt;AJ171,AJ169,AH185/AJ171*AJ169)),3)</f>
        <v>1.9410000000000001</v>
      </c>
      <c r="AK185" s="449" t="str">
        <f t="shared" ca="1" si="135"/>
        <v>C</v>
      </c>
      <c r="AM185" s="450" t="str">
        <f t="shared" si="165"/>
        <v>CH</v>
      </c>
      <c r="AN185" s="447">
        <f t="shared" ca="1" si="136"/>
        <v>0.71566876306944438</v>
      </c>
      <c r="AO185" s="447">
        <f t="shared" ca="1" si="136"/>
        <v>1.4313375261398147</v>
      </c>
      <c r="AP185" s="451">
        <f t="shared" ca="1" si="166"/>
        <v>0.47060642904865596</v>
      </c>
      <c r="AQ185" s="451">
        <f t="shared" ca="1" si="167"/>
        <v>3.036170509995511</v>
      </c>
      <c r="AR185" s="451">
        <f t="shared" ca="1" si="137"/>
        <v>0.43634699345796801</v>
      </c>
      <c r="AS185" s="451">
        <f t="shared" ca="1" si="138"/>
        <v>3.4089608863903749</v>
      </c>
      <c r="AT185" s="451">
        <f t="shared" ca="1" si="161"/>
        <v>0.43634699345796801</v>
      </c>
      <c r="AU185" s="451">
        <f t="shared" ca="1" si="162"/>
        <v>3.4089608863903749</v>
      </c>
      <c r="AV185" s="445">
        <f t="shared" ca="1" si="139"/>
        <v>0.56452392278624608</v>
      </c>
      <c r="AW185" s="453">
        <f ca="1">ROUND(IF(AV185&gt;AW172,AW170,IF(AV185&lt;AW171,AW169,AV185/AW171*AW169)),3)</f>
        <v>0.26300000000000001</v>
      </c>
      <c r="AX185" s="453">
        <f ca="1">ROUND(IF(AV185&gt;AX172,AX170,IF(AV185&lt;AX171,AX169,AV185/AX171*AX169)),3)</f>
        <v>2.0569999999999999</v>
      </c>
      <c r="AY185" s="449" t="str">
        <f t="shared" ca="1" si="140"/>
        <v>C</v>
      </c>
      <c r="BA185" s="450" t="str">
        <f t="shared" si="168"/>
        <v>CH</v>
      </c>
      <c r="BB185" s="447">
        <f t="shared" ca="1" si="141"/>
        <v>0.71566876306944438</v>
      </c>
      <c r="BC185" s="447">
        <f t="shared" ca="1" si="141"/>
        <v>1.4313375261398147</v>
      </c>
      <c r="BD185" s="451">
        <f t="shared" ca="1" si="169"/>
        <v>0.47060642904865596</v>
      </c>
      <c r="BE185" s="451">
        <f t="shared" ca="1" si="170"/>
        <v>3.036170509995511</v>
      </c>
      <c r="BF185" s="451">
        <f t="shared" ca="1" si="142"/>
        <v>0.43634699345796801</v>
      </c>
      <c r="BG185" s="451">
        <f t="shared" ca="1" si="143"/>
        <v>3.4089608863903749</v>
      </c>
      <c r="BH185" s="451">
        <f t="shared" ca="1" si="144"/>
        <v>0.43634699345796801</v>
      </c>
      <c r="BI185" s="451">
        <f t="shared" ca="1" si="145"/>
        <v>3.4089608863903749</v>
      </c>
      <c r="BJ185" s="445">
        <f t="shared" ca="1" si="146"/>
        <v>0.56452392278624608</v>
      </c>
      <c r="BK185" s="453">
        <f ca="1">ROUND(IF(BJ185&gt;BK172,BK170,IF(BJ185&lt;BK171,BK169,BJ185/BK171*BK169)),3)</f>
        <v>0.27900000000000003</v>
      </c>
      <c r="BL185" s="453">
        <f ca="1">ROUND(IF(BJ185&gt;BL172,BL170,IF(BJ185&lt;BL171,BL169,BJ185/BL171*BL169)),3)</f>
        <v>2.1800000000000002</v>
      </c>
      <c r="BM185" s="449" t="str">
        <f t="shared" ca="1" si="147"/>
        <v>C</v>
      </c>
      <c r="BO185" s="450" t="str">
        <f t="shared" si="171"/>
        <v>CH</v>
      </c>
      <c r="BP185" s="399">
        <f t="shared" si="163"/>
        <v>1.1000000000000001</v>
      </c>
      <c r="BQ185" s="453">
        <f t="shared" ca="1" si="148"/>
        <v>0.23400000000000001</v>
      </c>
      <c r="BR185" s="453">
        <f t="shared" ca="1" si="149"/>
        <v>1.831</v>
      </c>
      <c r="BS185" s="453">
        <f t="shared" ca="1" si="150"/>
        <v>0.248</v>
      </c>
      <c r="BT185" s="453">
        <f t="shared" ca="1" si="151"/>
        <v>1.9410000000000001</v>
      </c>
      <c r="BU185" s="453">
        <f t="shared" ca="1" si="152"/>
        <v>0.26300000000000001</v>
      </c>
      <c r="BV185" s="453">
        <f t="shared" ca="1" si="153"/>
        <v>2.0569999999999999</v>
      </c>
      <c r="BW185" s="453">
        <f t="shared" ca="1" si="172"/>
        <v>0.27900000000000003</v>
      </c>
      <c r="BX185" s="453">
        <f t="shared" ca="1" si="172"/>
        <v>2.1800000000000002</v>
      </c>
      <c r="CA185" s="450" t="str">
        <f t="shared" si="173"/>
        <v>CH</v>
      </c>
      <c r="CB185" s="454"/>
      <c r="CC185" s="454"/>
      <c r="CD185" s="454"/>
      <c r="CE185" s="454"/>
    </row>
    <row r="186" spans="1:83" x14ac:dyDescent="0.2">
      <c r="B186" s="399">
        <v>6</v>
      </c>
      <c r="C186" s="399" t="s">
        <v>86</v>
      </c>
      <c r="D186" s="399" t="s">
        <v>87</v>
      </c>
      <c r="E186" s="399">
        <v>1.1000000000000001</v>
      </c>
      <c r="F186" s="399" t="s">
        <v>33</v>
      </c>
      <c r="K186" s="446"/>
      <c r="L186" s="447">
        <f t="shared" ca="1" si="126"/>
        <v>0.47449069288099999</v>
      </c>
      <c r="M186" s="447">
        <f t="shared" ca="1" si="126"/>
        <v>1.14668584113</v>
      </c>
      <c r="N186" s="451">
        <f t="shared" ca="1" si="174"/>
        <v>0.30362611509098486</v>
      </c>
      <c r="O186" s="451">
        <f t="shared" ca="1" si="154"/>
        <v>2.8517369925715155</v>
      </c>
      <c r="P186" s="451">
        <f t="shared" ca="1" si="127"/>
        <v>0.32928465358191594</v>
      </c>
      <c r="Q186" s="451">
        <f t="shared" ca="1" si="128"/>
        <v>2.5725363561087184</v>
      </c>
      <c r="R186" s="451">
        <f t="shared" ca="1" si="155"/>
        <v>0.32928465358191594</v>
      </c>
      <c r="S186" s="451">
        <f t="shared" ca="1" si="156"/>
        <v>2.5725363561087184</v>
      </c>
      <c r="T186" s="445">
        <f t="shared" ca="1" si="129"/>
        <v>0.42601202057160376</v>
      </c>
      <c r="U186" s="453">
        <f ca="1">ROUND(IF(T186&gt;U172,U170,IF(T186&lt;U171,U169,T186/U171*U169)),3)</f>
        <v>0.23400000000000001</v>
      </c>
      <c r="V186" s="453">
        <f ca="1">ROUND(IF(T186&gt;V172,V170,IF(T186&lt;V171,V169,T186/V171*V169)),3)</f>
        <v>1.831</v>
      </c>
      <c r="W186" s="449" t="str">
        <f t="shared" ca="1" si="130"/>
        <v/>
      </c>
      <c r="X186" s="450"/>
      <c r="Y186" s="450" t="str">
        <f t="shared" si="164"/>
        <v>DE</v>
      </c>
      <c r="Z186" s="447">
        <f t="shared" ca="1" si="131"/>
        <v>0.47449069288099999</v>
      </c>
      <c r="AA186" s="447">
        <f t="shared" ca="1" si="131"/>
        <v>1.14668584113</v>
      </c>
      <c r="AB186" s="451">
        <f t="shared" ca="1" si="157"/>
        <v>0.30362611509098486</v>
      </c>
      <c r="AC186" s="451">
        <f t="shared" ca="1" si="158"/>
        <v>2.8517369925715155</v>
      </c>
      <c r="AD186" s="451">
        <f t="shared" ca="1" si="132"/>
        <v>0.32928465358191594</v>
      </c>
      <c r="AE186" s="451">
        <f t="shared" ca="1" si="133"/>
        <v>2.5725363561087184</v>
      </c>
      <c r="AF186" s="451">
        <f t="shared" ca="1" si="159"/>
        <v>0.32928465358191594</v>
      </c>
      <c r="AG186" s="451">
        <f t="shared" ca="1" si="160"/>
        <v>2.5725363561087184</v>
      </c>
      <c r="AH186" s="445">
        <f t="shared" ca="1" si="134"/>
        <v>0.42601202057160376</v>
      </c>
      <c r="AI186" s="453">
        <f ca="1">ROUND(IF(AH186&gt;AI172,AI170,IF(AH186&lt;AI171,AI169,AH186/AI171*AI169)),3)</f>
        <v>0.248</v>
      </c>
      <c r="AJ186" s="453">
        <f ca="1">ROUND(IF(AH186&gt;AJ172,AJ170,IF(AH186&lt;AJ171,AJ169,AH186/AJ171*AJ169)),3)</f>
        <v>1.9410000000000001</v>
      </c>
      <c r="AK186" s="449" t="str">
        <f t="shared" ca="1" si="135"/>
        <v/>
      </c>
      <c r="AM186" s="450" t="str">
        <f t="shared" si="165"/>
        <v>DE</v>
      </c>
      <c r="AN186" s="447">
        <f t="shared" ca="1" si="136"/>
        <v>0.47449069288099999</v>
      </c>
      <c r="AO186" s="447">
        <f t="shared" ca="1" si="136"/>
        <v>1.14668584113</v>
      </c>
      <c r="AP186" s="451">
        <f t="shared" ca="1" si="166"/>
        <v>0.30362611509098486</v>
      </c>
      <c r="AQ186" s="451">
        <f t="shared" ca="1" si="167"/>
        <v>2.8517369925715155</v>
      </c>
      <c r="AR186" s="451">
        <f t="shared" ca="1" si="137"/>
        <v>0.32928465358191594</v>
      </c>
      <c r="AS186" s="451">
        <f t="shared" ca="1" si="138"/>
        <v>2.5725363561087184</v>
      </c>
      <c r="AT186" s="451">
        <f t="shared" ca="1" si="161"/>
        <v>0.32928465358191594</v>
      </c>
      <c r="AU186" s="451">
        <f t="shared" ca="1" si="162"/>
        <v>2.5725363561087184</v>
      </c>
      <c r="AV186" s="445">
        <f t="shared" ca="1" si="139"/>
        <v>0.42601202057160376</v>
      </c>
      <c r="AW186" s="453">
        <f ca="1">ROUND(IF(AV186&gt;AW172,AW170,IF(AV186&lt;AW171,AW169,AV186/AW171*AW169)),3)</f>
        <v>0.26300000000000001</v>
      </c>
      <c r="AX186" s="453">
        <f ca="1">ROUND(IF(AV186&gt;AX172,AX170,IF(AV186&lt;AX171,AX169,AV186/AX171*AX169)),3)</f>
        <v>2.0569999999999999</v>
      </c>
      <c r="AY186" s="449" t="str">
        <f t="shared" ca="1" si="140"/>
        <v/>
      </c>
      <c r="BA186" s="450" t="str">
        <f t="shared" si="168"/>
        <v>DE</v>
      </c>
      <c r="BB186" s="447">
        <f t="shared" ca="1" si="141"/>
        <v>0.47449069288099999</v>
      </c>
      <c r="BC186" s="447">
        <f t="shared" ca="1" si="141"/>
        <v>1.14668584113</v>
      </c>
      <c r="BD186" s="451">
        <f t="shared" ca="1" si="169"/>
        <v>0.30362611509098486</v>
      </c>
      <c r="BE186" s="451">
        <f t="shared" ca="1" si="170"/>
        <v>2.8517369925715155</v>
      </c>
      <c r="BF186" s="451">
        <f t="shared" ca="1" si="142"/>
        <v>0.32928465358191594</v>
      </c>
      <c r="BG186" s="451">
        <f t="shared" ca="1" si="143"/>
        <v>2.5725363561087184</v>
      </c>
      <c r="BH186" s="451">
        <f t="shared" ca="1" si="144"/>
        <v>0.32928465358191594</v>
      </c>
      <c r="BI186" s="451">
        <f t="shared" ca="1" si="145"/>
        <v>2.5725363561087184</v>
      </c>
      <c r="BJ186" s="445">
        <f t="shared" ca="1" si="146"/>
        <v>0.42601202057160376</v>
      </c>
      <c r="BK186" s="453">
        <f ca="1">ROUND(IF(BJ186&gt;BK172,BK170,IF(BJ186&lt;BK171,BK169,BJ186/BK171*BK169)),3)</f>
        <v>0.27900000000000003</v>
      </c>
      <c r="BL186" s="453">
        <f ca="1">ROUND(IF(BJ186&gt;BL172,BL170,IF(BJ186&lt;BL171,BL169,BJ186/BL171*BL169)),3)</f>
        <v>2.1800000000000002</v>
      </c>
      <c r="BM186" s="449" t="str">
        <f t="shared" ca="1" si="147"/>
        <v/>
      </c>
      <c r="BO186" s="450" t="str">
        <f t="shared" si="171"/>
        <v>DE</v>
      </c>
      <c r="BP186" s="399">
        <f t="shared" si="163"/>
        <v>1.1000000000000001</v>
      </c>
      <c r="BQ186" s="453">
        <f t="shared" ca="1" si="148"/>
        <v>0.23400000000000001</v>
      </c>
      <c r="BR186" s="453">
        <f t="shared" ca="1" si="149"/>
        <v>1.831</v>
      </c>
      <c r="BS186" s="453">
        <f t="shared" ca="1" si="150"/>
        <v>0.248</v>
      </c>
      <c r="BT186" s="453">
        <f t="shared" ca="1" si="151"/>
        <v>1.9410000000000001</v>
      </c>
      <c r="BU186" s="453">
        <f t="shared" ca="1" si="152"/>
        <v>0.26300000000000001</v>
      </c>
      <c r="BV186" s="453">
        <f t="shared" ca="1" si="153"/>
        <v>2.0569999999999999</v>
      </c>
      <c r="BW186" s="453">
        <f t="shared" ca="1" si="172"/>
        <v>0.27900000000000003</v>
      </c>
      <c r="BX186" s="453">
        <f t="shared" ca="1" si="172"/>
        <v>2.1800000000000002</v>
      </c>
      <c r="CA186" s="450" t="str">
        <f t="shared" si="173"/>
        <v>DE</v>
      </c>
      <c r="CB186" s="454"/>
      <c r="CC186" s="454"/>
      <c r="CD186" s="454"/>
      <c r="CE186" s="454"/>
    </row>
    <row r="187" spans="1:83" x14ac:dyDescent="0.2">
      <c r="A187" s="456"/>
      <c r="B187" s="399">
        <v>7</v>
      </c>
      <c r="C187" s="399" t="s">
        <v>88</v>
      </c>
      <c r="D187" s="399" t="s">
        <v>89</v>
      </c>
      <c r="E187" s="399">
        <v>1.1000000000000001</v>
      </c>
      <c r="F187" s="399" t="s">
        <v>33</v>
      </c>
      <c r="K187" s="457"/>
      <c r="L187" s="447">
        <f t="shared" ca="1" si="126"/>
        <v>0.99244016556299997</v>
      </c>
      <c r="M187" s="447">
        <f t="shared" ca="1" si="126"/>
        <v>3.087591626195</v>
      </c>
      <c r="N187" s="451">
        <f t="shared" ca="1" si="174"/>
        <v>0.60582290241274239</v>
      </c>
      <c r="O187" s="451">
        <f t="shared" ca="1" si="154"/>
        <v>8.8885213481357592</v>
      </c>
      <c r="P187" s="451">
        <f t="shared" ca="1" si="127"/>
        <v>0.82811635212015278</v>
      </c>
      <c r="Q187" s="451">
        <f t="shared" ca="1" si="128"/>
        <v>6.4696590009386936</v>
      </c>
      <c r="R187" s="451">
        <f t="shared" ca="1" si="155"/>
        <v>0.82811635212015289</v>
      </c>
      <c r="S187" s="451">
        <f t="shared" ca="1" si="156"/>
        <v>6.4696590009386945</v>
      </c>
      <c r="T187" s="445">
        <f t="shared" ca="1" si="129"/>
        <v>1.0713755305554478</v>
      </c>
      <c r="U187" s="453">
        <f ca="1">ROUND(IF(T187&gt;U172,U170,IF(T187&lt;U171,U169,T187/U171*U169)),3)</f>
        <v>0.23400000000000001</v>
      </c>
      <c r="V187" s="453">
        <f ca="1">ROUND(IF(T187&gt;V172,V170,IF(T187&lt;V171,V169,T187/V171*V169)),3)</f>
        <v>1.831</v>
      </c>
      <c r="W187" s="449" t="str">
        <f t="shared" ca="1" si="130"/>
        <v>C</v>
      </c>
      <c r="X187" s="458"/>
      <c r="Y187" s="458" t="str">
        <f t="shared" si="164"/>
        <v>DK</v>
      </c>
      <c r="Z187" s="447">
        <f t="shared" ca="1" si="131"/>
        <v>0.99244016556299997</v>
      </c>
      <c r="AA187" s="447">
        <f t="shared" ca="1" si="131"/>
        <v>3.087591626195</v>
      </c>
      <c r="AB187" s="451">
        <f t="shared" ca="1" si="157"/>
        <v>0.60582290241274239</v>
      </c>
      <c r="AC187" s="451">
        <f t="shared" ca="1" si="158"/>
        <v>8.8885213481357592</v>
      </c>
      <c r="AD187" s="451">
        <f t="shared" ca="1" si="132"/>
        <v>0.82811635212015278</v>
      </c>
      <c r="AE187" s="451">
        <f t="shared" ca="1" si="133"/>
        <v>6.4696590009386936</v>
      </c>
      <c r="AF187" s="451">
        <f t="shared" ca="1" si="159"/>
        <v>0.82811635212015289</v>
      </c>
      <c r="AG187" s="451">
        <f t="shared" ca="1" si="160"/>
        <v>6.4696590009386945</v>
      </c>
      <c r="AH187" s="445">
        <f t="shared" ca="1" si="134"/>
        <v>1.0713755305554478</v>
      </c>
      <c r="AI187" s="453">
        <f ca="1">ROUND(IF(AH187&gt;AI172,AI170,IF(AH187&lt;AI171,AI169,AH187/AI171*AI169)),3)</f>
        <v>0.248</v>
      </c>
      <c r="AJ187" s="453">
        <f ca="1">ROUND(IF(AH187&gt;AJ172,AJ170,IF(AH187&lt;AJ171,AJ169,AH187/AJ171*AJ169)),3)</f>
        <v>1.9410000000000001</v>
      </c>
      <c r="AK187" s="449" t="str">
        <f t="shared" ca="1" si="135"/>
        <v>C</v>
      </c>
      <c r="AL187" s="456"/>
      <c r="AM187" s="458" t="str">
        <f t="shared" si="165"/>
        <v>DK</v>
      </c>
      <c r="AN187" s="447">
        <f t="shared" ca="1" si="136"/>
        <v>0.99244016556299997</v>
      </c>
      <c r="AO187" s="447">
        <f t="shared" ca="1" si="136"/>
        <v>3.087591626195</v>
      </c>
      <c r="AP187" s="451">
        <f t="shared" ca="1" si="166"/>
        <v>0.60582290241274239</v>
      </c>
      <c r="AQ187" s="451">
        <f t="shared" ca="1" si="167"/>
        <v>8.8885213481357592</v>
      </c>
      <c r="AR187" s="451">
        <f t="shared" ca="1" si="137"/>
        <v>0.82811635212015278</v>
      </c>
      <c r="AS187" s="451">
        <f t="shared" ca="1" si="138"/>
        <v>6.4696590009386936</v>
      </c>
      <c r="AT187" s="451">
        <f t="shared" ca="1" si="161"/>
        <v>0.82811635212015289</v>
      </c>
      <c r="AU187" s="451">
        <f t="shared" ca="1" si="162"/>
        <v>6.4696590009386945</v>
      </c>
      <c r="AV187" s="445">
        <f t="shared" ca="1" si="139"/>
        <v>1.0713755305554478</v>
      </c>
      <c r="AW187" s="453">
        <f ca="1">ROUND(IF(AV187&gt;AW172,AW170,IF(AV187&lt;AW171,AW169,AV187/AW171*AW169)),3)</f>
        <v>0.26300000000000001</v>
      </c>
      <c r="AX187" s="453">
        <f ca="1">ROUND(IF(AV187&gt;AX172,AX170,IF(AV187&lt;AX171,AX169,AV187/AX171*AX169)),3)</f>
        <v>2.0569999999999999</v>
      </c>
      <c r="AY187" s="449" t="str">
        <f t="shared" ca="1" si="140"/>
        <v>C</v>
      </c>
      <c r="AZ187" s="456"/>
      <c r="BA187" s="458" t="str">
        <f t="shared" si="168"/>
        <v>DK</v>
      </c>
      <c r="BB187" s="447">
        <f t="shared" ca="1" si="141"/>
        <v>0.99244016556299997</v>
      </c>
      <c r="BC187" s="447">
        <f t="shared" ca="1" si="141"/>
        <v>3.087591626195</v>
      </c>
      <c r="BD187" s="451">
        <f t="shared" ca="1" si="169"/>
        <v>0.60582290241274239</v>
      </c>
      <c r="BE187" s="451">
        <f t="shared" ca="1" si="170"/>
        <v>8.8885213481357592</v>
      </c>
      <c r="BF187" s="451">
        <f t="shared" ca="1" si="142"/>
        <v>0.82811635212015278</v>
      </c>
      <c r="BG187" s="451">
        <f t="shared" ca="1" si="143"/>
        <v>6.4696590009386936</v>
      </c>
      <c r="BH187" s="451">
        <f t="shared" ca="1" si="144"/>
        <v>0.82811635212015289</v>
      </c>
      <c r="BI187" s="451">
        <f t="shared" ca="1" si="145"/>
        <v>6.4696590009386945</v>
      </c>
      <c r="BJ187" s="445">
        <f t="shared" ca="1" si="146"/>
        <v>1.0713755305554478</v>
      </c>
      <c r="BK187" s="453">
        <f ca="1">ROUND(IF(BJ187&gt;BK172,BK170,IF(BJ187&lt;BK171,BK169,BJ187/BK171*BK169)),3)</f>
        <v>0.27900000000000003</v>
      </c>
      <c r="BL187" s="453">
        <f ca="1">ROUND(IF(BJ187&gt;BL172,BL170,IF(BJ187&lt;BL171,BL169,BJ187/BL171*BL169)),3)</f>
        <v>2.1800000000000002</v>
      </c>
      <c r="BM187" s="449" t="str">
        <f t="shared" ca="1" si="147"/>
        <v>C</v>
      </c>
      <c r="BN187" s="456"/>
      <c r="BO187" s="458" t="str">
        <f t="shared" si="171"/>
        <v>DK</v>
      </c>
      <c r="BP187" s="456">
        <f t="shared" si="163"/>
        <v>1.1000000000000001</v>
      </c>
      <c r="BQ187" s="453">
        <f t="shared" ca="1" si="148"/>
        <v>0.23400000000000001</v>
      </c>
      <c r="BR187" s="453">
        <f t="shared" ca="1" si="149"/>
        <v>1.831</v>
      </c>
      <c r="BS187" s="453">
        <f t="shared" ca="1" si="150"/>
        <v>0.248</v>
      </c>
      <c r="BT187" s="453">
        <f t="shared" ca="1" si="151"/>
        <v>1.9410000000000001</v>
      </c>
      <c r="BU187" s="453">
        <f t="shared" ca="1" si="152"/>
        <v>0.26300000000000001</v>
      </c>
      <c r="BV187" s="453">
        <f t="shared" ca="1" si="153"/>
        <v>2.0569999999999999</v>
      </c>
      <c r="BW187" s="453">
        <f t="shared" ca="1" si="172"/>
        <v>0.27900000000000003</v>
      </c>
      <c r="BX187" s="453">
        <f t="shared" ca="1" si="172"/>
        <v>2.1800000000000002</v>
      </c>
      <c r="BY187" s="456"/>
      <c r="BZ187" s="456"/>
      <c r="CA187" s="458" t="str">
        <f t="shared" si="173"/>
        <v>DK</v>
      </c>
      <c r="CB187" s="454"/>
      <c r="CC187" s="454"/>
      <c r="CD187" s="454"/>
      <c r="CE187" s="454"/>
    </row>
    <row r="188" spans="1:83" x14ac:dyDescent="0.2">
      <c r="B188" s="399">
        <v>8</v>
      </c>
      <c r="C188" s="399" t="s">
        <v>90</v>
      </c>
      <c r="D188" s="399" t="s">
        <v>91</v>
      </c>
      <c r="E188" s="399">
        <v>1.1000000000000001</v>
      </c>
      <c r="F188" s="399" t="s">
        <v>33</v>
      </c>
      <c r="K188" s="446"/>
      <c r="L188" s="447">
        <f t="shared" ca="1" si="126"/>
        <v>0.304306697701</v>
      </c>
      <c r="M188" s="447">
        <f t="shared" ca="1" si="126"/>
        <v>1.6449010686550001</v>
      </c>
      <c r="N188" s="451">
        <f t="shared" ca="1" si="174"/>
        <v>0.1561409878047727</v>
      </c>
      <c r="O188" s="451">
        <f t="shared" ca="1" si="154"/>
        <v>5.6873700585927276</v>
      </c>
      <c r="P188" s="451">
        <f t="shared" ca="1" si="127"/>
        <v>0.3951237740438785</v>
      </c>
      <c r="Q188" s="451">
        <f t="shared" ca="1" si="128"/>
        <v>3.0869044847178007</v>
      </c>
      <c r="R188" s="451">
        <f t="shared" ca="1" si="155"/>
        <v>0.3951237740438785</v>
      </c>
      <c r="S188" s="451">
        <f t="shared" ca="1" si="156"/>
        <v>3.0869044847178007</v>
      </c>
      <c r="T188" s="445">
        <f t="shared" ca="1" si="129"/>
        <v>0.51119138266926778</v>
      </c>
      <c r="U188" s="453">
        <f ca="1">ROUND(IF(T188&gt;U172,U170,IF(T188&lt;U171,U169,T188/U171*U169)),3)</f>
        <v>0.23400000000000001</v>
      </c>
      <c r="V188" s="453">
        <f ca="1">ROUND(IF(T188&gt;V172,V170,IF(T188&lt;V171,V169,T188/V171*V169)),3)</f>
        <v>1.831</v>
      </c>
      <c r="W188" s="449" t="str">
        <f t="shared" ca="1" si="130"/>
        <v>C</v>
      </c>
      <c r="X188" s="450"/>
      <c r="Y188" s="450" t="str">
        <f t="shared" si="164"/>
        <v>ES</v>
      </c>
      <c r="Z188" s="447">
        <f t="shared" ca="1" si="131"/>
        <v>0.304306697701</v>
      </c>
      <c r="AA188" s="447">
        <f t="shared" ca="1" si="131"/>
        <v>1.6449010686550001</v>
      </c>
      <c r="AB188" s="451">
        <f t="shared" ca="1" si="157"/>
        <v>0.1561409878047727</v>
      </c>
      <c r="AC188" s="451">
        <f t="shared" ca="1" si="158"/>
        <v>5.6873700585927276</v>
      </c>
      <c r="AD188" s="451">
        <f t="shared" ca="1" si="132"/>
        <v>0.3951237740438785</v>
      </c>
      <c r="AE188" s="451">
        <f t="shared" ca="1" si="133"/>
        <v>3.0869044847178007</v>
      </c>
      <c r="AF188" s="451">
        <f t="shared" ca="1" si="159"/>
        <v>0.3951237740438785</v>
      </c>
      <c r="AG188" s="451">
        <f t="shared" ca="1" si="160"/>
        <v>3.0869044847178007</v>
      </c>
      <c r="AH188" s="445">
        <f t="shared" ca="1" si="134"/>
        <v>0.51119138266926778</v>
      </c>
      <c r="AI188" s="453">
        <f ca="1">ROUND(IF(AH188&gt;AI172,AI170,IF(AH188&lt;AI171,AI169,AH188/AI171*AI169)),3)</f>
        <v>0.248</v>
      </c>
      <c r="AJ188" s="453">
        <f ca="1">ROUND(IF(AH188&gt;AJ172,AJ170,IF(AH188&lt;AJ171,AJ169,AH188/AJ171*AJ169)),3)</f>
        <v>1.9410000000000001</v>
      </c>
      <c r="AK188" s="449" t="str">
        <f t="shared" ca="1" si="135"/>
        <v>C</v>
      </c>
      <c r="AM188" s="450" t="str">
        <f t="shared" si="165"/>
        <v>ES</v>
      </c>
      <c r="AN188" s="447">
        <f t="shared" ca="1" si="136"/>
        <v>0.304306697701</v>
      </c>
      <c r="AO188" s="447">
        <f t="shared" ca="1" si="136"/>
        <v>1.6449010686550001</v>
      </c>
      <c r="AP188" s="451">
        <f t="shared" ca="1" si="166"/>
        <v>0.1561409878047727</v>
      </c>
      <c r="AQ188" s="451">
        <f t="shared" ca="1" si="167"/>
        <v>5.6873700585927276</v>
      </c>
      <c r="AR188" s="451">
        <f t="shared" ca="1" si="137"/>
        <v>0.3951237740438785</v>
      </c>
      <c r="AS188" s="451">
        <f t="shared" ca="1" si="138"/>
        <v>3.0869044847178007</v>
      </c>
      <c r="AT188" s="451">
        <f t="shared" ca="1" si="161"/>
        <v>0.3951237740438785</v>
      </c>
      <c r="AU188" s="451">
        <f t="shared" ca="1" si="162"/>
        <v>3.0869044847178007</v>
      </c>
      <c r="AV188" s="445">
        <f t="shared" ca="1" si="139"/>
        <v>0.51119138266926778</v>
      </c>
      <c r="AW188" s="453">
        <f ca="1">ROUND(IF(AV188&gt;AW172,AW170,IF(AV188&lt;AW171,AW169,AV188/AW171*AW169)),3)</f>
        <v>0.26300000000000001</v>
      </c>
      <c r="AX188" s="453">
        <f ca="1">ROUND(IF(AV188&gt;AX172,AX170,IF(AV188&lt;AX171,AX169,AV188/AX171*AX169)),3)</f>
        <v>2.0569999999999999</v>
      </c>
      <c r="AY188" s="449" t="str">
        <f t="shared" ca="1" si="140"/>
        <v>C</v>
      </c>
      <c r="BA188" s="450" t="str">
        <f t="shared" si="168"/>
        <v>ES</v>
      </c>
      <c r="BB188" s="447">
        <f t="shared" ca="1" si="141"/>
        <v>0.304306697701</v>
      </c>
      <c r="BC188" s="447">
        <f t="shared" ca="1" si="141"/>
        <v>1.6449010686550001</v>
      </c>
      <c r="BD188" s="451">
        <f t="shared" ca="1" si="169"/>
        <v>0.1561409878047727</v>
      </c>
      <c r="BE188" s="451">
        <f t="shared" ca="1" si="170"/>
        <v>5.6873700585927276</v>
      </c>
      <c r="BF188" s="451">
        <f t="shared" ca="1" si="142"/>
        <v>0.3951237740438785</v>
      </c>
      <c r="BG188" s="451">
        <f t="shared" ca="1" si="143"/>
        <v>3.0869044847178007</v>
      </c>
      <c r="BH188" s="451">
        <f t="shared" ca="1" si="144"/>
        <v>0.3951237740438785</v>
      </c>
      <c r="BI188" s="451">
        <f t="shared" ca="1" si="145"/>
        <v>3.0869044847178007</v>
      </c>
      <c r="BJ188" s="445">
        <f t="shared" ca="1" si="146"/>
        <v>0.51119138266926778</v>
      </c>
      <c r="BK188" s="453">
        <f ca="1">ROUND(IF(BJ188&gt;BK172,BK170,IF(BJ188&lt;BK171,BK169,BJ188/BK171*BK169)),3)</f>
        <v>0.27900000000000003</v>
      </c>
      <c r="BL188" s="453">
        <f ca="1">ROUND(IF(BJ188&gt;BL172,BL170,IF(BJ188&lt;BL171,BL169,BJ188/BL171*BL169)),3)</f>
        <v>2.1800000000000002</v>
      </c>
      <c r="BM188" s="449" t="str">
        <f t="shared" ca="1" si="147"/>
        <v>C</v>
      </c>
      <c r="BO188" s="450" t="str">
        <f t="shared" si="171"/>
        <v>ES</v>
      </c>
      <c r="BP188" s="399">
        <f t="shared" si="163"/>
        <v>1.1000000000000001</v>
      </c>
      <c r="BQ188" s="453">
        <f t="shared" ca="1" si="148"/>
        <v>0.23400000000000001</v>
      </c>
      <c r="BR188" s="453">
        <f t="shared" ca="1" si="149"/>
        <v>1.831</v>
      </c>
      <c r="BS188" s="453">
        <f t="shared" ca="1" si="150"/>
        <v>0.248</v>
      </c>
      <c r="BT188" s="453">
        <f t="shared" ca="1" si="151"/>
        <v>1.9410000000000001</v>
      </c>
      <c r="BU188" s="453">
        <f t="shared" ca="1" si="152"/>
        <v>0.26300000000000001</v>
      </c>
      <c r="BV188" s="453">
        <f t="shared" ca="1" si="153"/>
        <v>2.0569999999999999</v>
      </c>
      <c r="BW188" s="453">
        <f t="shared" ca="1" si="172"/>
        <v>0.27900000000000003</v>
      </c>
      <c r="BX188" s="453">
        <f t="shared" ca="1" si="172"/>
        <v>2.1800000000000002</v>
      </c>
      <c r="CA188" s="450" t="str">
        <f t="shared" si="173"/>
        <v>ES</v>
      </c>
      <c r="CB188" s="454"/>
      <c r="CC188" s="454"/>
      <c r="CD188" s="454"/>
      <c r="CE188" s="454"/>
    </row>
    <row r="189" spans="1:83" x14ac:dyDescent="0.2">
      <c r="A189" s="456"/>
      <c r="B189" s="399">
        <v>9</v>
      </c>
      <c r="C189" s="399" t="s">
        <v>92</v>
      </c>
      <c r="D189" s="399" t="s">
        <v>93</v>
      </c>
      <c r="E189" s="399">
        <v>1.1000000000000001</v>
      </c>
      <c r="F189" s="399" t="s">
        <v>33</v>
      </c>
      <c r="K189" s="457"/>
      <c r="L189" s="447">
        <f t="shared" ca="1" si="126"/>
        <v>0.82245053432699999</v>
      </c>
      <c r="M189" s="447">
        <f t="shared" ca="1" si="126"/>
        <v>1.6449010686550001</v>
      </c>
      <c r="N189" s="451">
        <f t="shared" ca="1" si="174"/>
        <v>0.54082353317862109</v>
      </c>
      <c r="O189" s="451">
        <f t="shared" ca="1" si="154"/>
        <v>3.4891840850278797</v>
      </c>
      <c r="P189" s="451">
        <f t="shared" ca="1" si="127"/>
        <v>0.50145239870788294</v>
      </c>
      <c r="Q189" s="451">
        <f t="shared" ca="1" si="128"/>
        <v>3.9175968649053354</v>
      </c>
      <c r="R189" s="451">
        <f t="shared" ca="1" si="155"/>
        <v>0.50145239870788294</v>
      </c>
      <c r="S189" s="451">
        <f t="shared" ca="1" si="156"/>
        <v>3.9175968649053354</v>
      </c>
      <c r="T189" s="445">
        <f t="shared" ca="1" si="129"/>
        <v>0.64875404082832355</v>
      </c>
      <c r="U189" s="453">
        <f ca="1">ROUND(IF(T189&gt;U172,U170,IF(T189&lt;U171,U169,T189/U171*U169)),3)</f>
        <v>0.23400000000000001</v>
      </c>
      <c r="V189" s="453">
        <f ca="1">ROUND(IF(T189&gt;V172,V170,IF(T189&lt;V171,V169,T189/V171*V169)),3)</f>
        <v>1.831</v>
      </c>
      <c r="W189" s="449" t="str">
        <f t="shared" ca="1" si="130"/>
        <v>C</v>
      </c>
      <c r="X189" s="458"/>
      <c r="Y189" s="458" t="str">
        <f t="shared" si="164"/>
        <v>FI</v>
      </c>
      <c r="Z189" s="447">
        <f t="shared" ca="1" si="131"/>
        <v>0.82245053432699999</v>
      </c>
      <c r="AA189" s="447">
        <f t="shared" ca="1" si="131"/>
        <v>1.6449010686550001</v>
      </c>
      <c r="AB189" s="451">
        <f t="shared" ca="1" si="157"/>
        <v>0.54082353317862109</v>
      </c>
      <c r="AC189" s="451">
        <f t="shared" ca="1" si="158"/>
        <v>3.4891840850278797</v>
      </c>
      <c r="AD189" s="451">
        <f t="shared" ca="1" si="132"/>
        <v>0.50145239870788294</v>
      </c>
      <c r="AE189" s="451">
        <f t="shared" ca="1" si="133"/>
        <v>3.9175968649053354</v>
      </c>
      <c r="AF189" s="451">
        <f t="shared" ca="1" si="159"/>
        <v>0.50145239870788294</v>
      </c>
      <c r="AG189" s="451">
        <f t="shared" ca="1" si="160"/>
        <v>3.9175968649053354</v>
      </c>
      <c r="AH189" s="445">
        <f t="shared" ca="1" si="134"/>
        <v>0.64875404082832355</v>
      </c>
      <c r="AI189" s="453">
        <f ca="1">ROUND(IF(AH189&gt;AI172,AI170,IF(AH189&lt;AI171,AI169,AH189/AI171*AI169)),3)</f>
        <v>0.248</v>
      </c>
      <c r="AJ189" s="453">
        <f ca="1">ROUND(IF(AH189&gt;AJ172,AJ170,IF(AH189&lt;AJ171,AJ169,AH189/AJ171*AJ169)),3)</f>
        <v>1.9410000000000001</v>
      </c>
      <c r="AK189" s="449" t="str">
        <f t="shared" ca="1" si="135"/>
        <v>C</v>
      </c>
      <c r="AL189" s="456"/>
      <c r="AM189" s="458" t="str">
        <f t="shared" si="165"/>
        <v>FI</v>
      </c>
      <c r="AN189" s="447">
        <f t="shared" ca="1" si="136"/>
        <v>0.82245053432699999</v>
      </c>
      <c r="AO189" s="447">
        <f t="shared" ca="1" si="136"/>
        <v>1.6449010686550001</v>
      </c>
      <c r="AP189" s="451">
        <f t="shared" ca="1" si="166"/>
        <v>0.54082353317862109</v>
      </c>
      <c r="AQ189" s="451">
        <f t="shared" ca="1" si="167"/>
        <v>3.4891840850278797</v>
      </c>
      <c r="AR189" s="451">
        <f t="shared" ca="1" si="137"/>
        <v>0.50145239870788294</v>
      </c>
      <c r="AS189" s="451">
        <f t="shared" ca="1" si="138"/>
        <v>3.9175968649053354</v>
      </c>
      <c r="AT189" s="451">
        <f t="shared" ca="1" si="161"/>
        <v>0.50145239870788294</v>
      </c>
      <c r="AU189" s="451">
        <f t="shared" ca="1" si="162"/>
        <v>3.9175968649053354</v>
      </c>
      <c r="AV189" s="445">
        <f t="shared" ca="1" si="139"/>
        <v>0.64875404082832355</v>
      </c>
      <c r="AW189" s="453">
        <f ca="1">ROUND(IF(AV189&gt;AW172,AW170,IF(AV189&lt;AW171,AW169,AV189/AW171*AW169)),3)</f>
        <v>0.26300000000000001</v>
      </c>
      <c r="AX189" s="453">
        <f ca="1">ROUND(IF(AV189&gt;AX172,AX170,IF(AV189&lt;AX171,AX169,AV189/AX171*AX169)),3)</f>
        <v>2.0569999999999999</v>
      </c>
      <c r="AY189" s="449" t="str">
        <f t="shared" ca="1" si="140"/>
        <v>C</v>
      </c>
      <c r="AZ189" s="456"/>
      <c r="BA189" s="458" t="str">
        <f t="shared" si="168"/>
        <v>FI</v>
      </c>
      <c r="BB189" s="447">
        <f t="shared" ca="1" si="141"/>
        <v>0.82245053432699999</v>
      </c>
      <c r="BC189" s="447">
        <f t="shared" ca="1" si="141"/>
        <v>1.6449010686550001</v>
      </c>
      <c r="BD189" s="451">
        <f t="shared" ca="1" si="169"/>
        <v>0.54082353317862109</v>
      </c>
      <c r="BE189" s="451">
        <f t="shared" ca="1" si="170"/>
        <v>3.4891840850278797</v>
      </c>
      <c r="BF189" s="451">
        <f t="shared" ca="1" si="142"/>
        <v>0.50145239870788294</v>
      </c>
      <c r="BG189" s="451">
        <f t="shared" ca="1" si="143"/>
        <v>3.9175968649053354</v>
      </c>
      <c r="BH189" s="451">
        <f t="shared" ca="1" si="144"/>
        <v>0.50145239870788294</v>
      </c>
      <c r="BI189" s="451">
        <f t="shared" ca="1" si="145"/>
        <v>3.9175968649053354</v>
      </c>
      <c r="BJ189" s="445">
        <f t="shared" ca="1" si="146"/>
        <v>0.64875404082832355</v>
      </c>
      <c r="BK189" s="453">
        <f ca="1">ROUND(IF(BJ189&gt;BK172,BK170,IF(BJ189&lt;BK171,BK169,BJ189/BK171*BK169)),3)</f>
        <v>0.27900000000000003</v>
      </c>
      <c r="BL189" s="453">
        <f ca="1">ROUND(IF(BJ189&gt;BL172,BL170,IF(BJ189&lt;BL171,BL169,BJ189/BL171*BL169)),3)</f>
        <v>2.1800000000000002</v>
      </c>
      <c r="BM189" s="449" t="str">
        <f t="shared" ca="1" si="147"/>
        <v>C</v>
      </c>
      <c r="BN189" s="456"/>
      <c r="BO189" s="458" t="str">
        <f t="shared" si="171"/>
        <v>FI</v>
      </c>
      <c r="BP189" s="456">
        <f t="shared" si="163"/>
        <v>1.1000000000000001</v>
      </c>
      <c r="BQ189" s="453">
        <f t="shared" ca="1" si="148"/>
        <v>0.23400000000000001</v>
      </c>
      <c r="BR189" s="453">
        <f t="shared" ca="1" si="149"/>
        <v>1.831</v>
      </c>
      <c r="BS189" s="453">
        <f t="shared" ca="1" si="150"/>
        <v>0.248</v>
      </c>
      <c r="BT189" s="453">
        <f t="shared" ca="1" si="151"/>
        <v>1.9410000000000001</v>
      </c>
      <c r="BU189" s="453">
        <f t="shared" ca="1" si="152"/>
        <v>0.26300000000000001</v>
      </c>
      <c r="BV189" s="453">
        <f t="shared" ca="1" si="153"/>
        <v>2.0569999999999999</v>
      </c>
      <c r="BW189" s="453">
        <f t="shared" ca="1" si="172"/>
        <v>0.27900000000000003</v>
      </c>
      <c r="BX189" s="453">
        <f t="shared" ca="1" si="172"/>
        <v>2.1800000000000002</v>
      </c>
      <c r="BY189" s="456"/>
      <c r="BZ189" s="456"/>
      <c r="CA189" s="458" t="str">
        <f t="shared" si="173"/>
        <v>FI</v>
      </c>
      <c r="CB189" s="454"/>
      <c r="CC189" s="454"/>
      <c r="CD189" s="454"/>
      <c r="CE189" s="454"/>
    </row>
    <row r="190" spans="1:83" x14ac:dyDescent="0.2">
      <c r="B190" s="399">
        <v>10</v>
      </c>
      <c r="C190" s="399" t="s">
        <v>462</v>
      </c>
      <c r="D190" s="399" t="s">
        <v>463</v>
      </c>
      <c r="E190" s="399">
        <v>1.1000000000000001</v>
      </c>
      <c r="F190" s="399" t="s">
        <v>33</v>
      </c>
      <c r="K190" s="446"/>
      <c r="L190" s="447">
        <f t="shared" ca="1" si="126"/>
        <v>0.60649121228799996</v>
      </c>
      <c r="M190" s="447">
        <f t="shared" ca="1" si="126"/>
        <v>1.5437958130980001</v>
      </c>
      <c r="N190" s="451">
        <f t="shared" ca="1" si="174"/>
        <v>0.38477941099147872</v>
      </c>
      <c r="O190" s="451">
        <f t="shared" ca="1" si="154"/>
        <v>3.9764437610121219</v>
      </c>
      <c r="P190" s="451">
        <f t="shared" ca="1" si="127"/>
        <v>0.43668698434036868</v>
      </c>
      <c r="Q190" s="451">
        <f t="shared" ca="1" si="128"/>
        <v>3.4116170651591302</v>
      </c>
      <c r="R190" s="451">
        <f t="shared" ca="1" si="155"/>
        <v>0.43668698434036873</v>
      </c>
      <c r="S190" s="451">
        <f t="shared" ca="1" si="156"/>
        <v>3.4116170651591307</v>
      </c>
      <c r="T190" s="445">
        <f t="shared" ca="1" si="129"/>
        <v>0.56496378599035202</v>
      </c>
      <c r="U190" s="453">
        <f ca="1">ROUND(IF(T190&gt;U172,U170,IF(T190&lt;U171,U169,T190/U171*U169)),3)</f>
        <v>0.23400000000000001</v>
      </c>
      <c r="V190" s="453">
        <f ca="1">ROUND(IF(T190&gt;V172,V170,IF(T190&lt;V171,V169,T190/V171*V169)),3)</f>
        <v>1.831</v>
      </c>
      <c r="W190" s="449" t="str">
        <f t="shared" ca="1" si="130"/>
        <v>C</v>
      </c>
      <c r="X190" s="450"/>
      <c r="Y190" s="450" t="str">
        <f t="shared" si="164"/>
        <v>FO</v>
      </c>
      <c r="Z190" s="447">
        <f t="shared" ca="1" si="131"/>
        <v>0.60649121228799996</v>
      </c>
      <c r="AA190" s="447">
        <f t="shared" ca="1" si="131"/>
        <v>1.5437958130980001</v>
      </c>
      <c r="AB190" s="451">
        <f t="shared" ca="1" si="157"/>
        <v>0.38477941099147872</v>
      </c>
      <c r="AC190" s="451">
        <f t="shared" ca="1" si="158"/>
        <v>3.9764437610121219</v>
      </c>
      <c r="AD190" s="451">
        <f t="shared" ca="1" si="132"/>
        <v>0.43668698434036868</v>
      </c>
      <c r="AE190" s="451">
        <f t="shared" ca="1" si="133"/>
        <v>3.4116170651591302</v>
      </c>
      <c r="AF190" s="451">
        <f t="shared" ca="1" si="159"/>
        <v>0.43668698434036873</v>
      </c>
      <c r="AG190" s="451">
        <f t="shared" ca="1" si="160"/>
        <v>3.4116170651591307</v>
      </c>
      <c r="AH190" s="445">
        <f t="shared" ca="1" si="134"/>
        <v>0.56496378599035202</v>
      </c>
      <c r="AI190" s="453">
        <f ca="1">ROUND(IF(AH190&gt;AI172,AI170,IF(AH190&lt;AI171,AI169,AH190/AI171*AI169)),3)</f>
        <v>0.248</v>
      </c>
      <c r="AJ190" s="453">
        <f ca="1">ROUND(IF(AH190&gt;AJ172,AJ170,IF(AH190&lt;AJ171,AJ169,AH190/AJ171*AJ169)),3)</f>
        <v>1.9410000000000001</v>
      </c>
      <c r="AK190" s="449" t="str">
        <f t="shared" ca="1" si="135"/>
        <v>C</v>
      </c>
      <c r="AM190" s="450" t="str">
        <f t="shared" si="165"/>
        <v>FO</v>
      </c>
      <c r="AN190" s="447">
        <f t="shared" ca="1" si="136"/>
        <v>0.60649121228799996</v>
      </c>
      <c r="AO190" s="447">
        <f t="shared" ca="1" si="136"/>
        <v>1.5437958130980001</v>
      </c>
      <c r="AP190" s="451">
        <f t="shared" ca="1" si="166"/>
        <v>0.38477941099147872</v>
      </c>
      <c r="AQ190" s="451">
        <f t="shared" ca="1" si="167"/>
        <v>3.9764437610121219</v>
      </c>
      <c r="AR190" s="451">
        <f t="shared" ca="1" si="137"/>
        <v>0.43668698434036868</v>
      </c>
      <c r="AS190" s="451">
        <f t="shared" ca="1" si="138"/>
        <v>3.4116170651591302</v>
      </c>
      <c r="AT190" s="451">
        <f t="shared" ca="1" si="161"/>
        <v>0.43668698434036873</v>
      </c>
      <c r="AU190" s="451">
        <f t="shared" ca="1" si="162"/>
        <v>3.4116170651591307</v>
      </c>
      <c r="AV190" s="445">
        <f t="shared" ca="1" si="139"/>
        <v>0.56496378599035202</v>
      </c>
      <c r="AW190" s="453">
        <f ca="1">ROUND(IF(AV190&gt;AW172,AW170,IF(AV190&lt;AW171,AW169,AV190/AW171*AW169)),3)</f>
        <v>0.26300000000000001</v>
      </c>
      <c r="AX190" s="453">
        <f ca="1">ROUND(IF(AV190&gt;AX172,AX170,IF(AV190&lt;AX171,AX169,AV190/AX171*AX169)),3)</f>
        <v>2.0569999999999999</v>
      </c>
      <c r="AY190" s="449" t="str">
        <f t="shared" ca="1" si="140"/>
        <v>C</v>
      </c>
      <c r="BA190" s="450" t="str">
        <f t="shared" si="168"/>
        <v>FO</v>
      </c>
      <c r="BB190" s="447">
        <f t="shared" ca="1" si="141"/>
        <v>0.60649121228799996</v>
      </c>
      <c r="BC190" s="447">
        <f t="shared" ca="1" si="141"/>
        <v>1.5437958130980001</v>
      </c>
      <c r="BD190" s="451">
        <f t="shared" ca="1" si="169"/>
        <v>0.38477941099147872</v>
      </c>
      <c r="BE190" s="451">
        <f t="shared" ca="1" si="170"/>
        <v>3.9764437610121219</v>
      </c>
      <c r="BF190" s="451">
        <f t="shared" ca="1" si="142"/>
        <v>0.43668698434036868</v>
      </c>
      <c r="BG190" s="451">
        <f t="shared" ca="1" si="143"/>
        <v>3.4116170651591302</v>
      </c>
      <c r="BH190" s="451">
        <f t="shared" ca="1" si="144"/>
        <v>0.43668698434036873</v>
      </c>
      <c r="BI190" s="451">
        <f t="shared" ca="1" si="145"/>
        <v>3.4116170651591307</v>
      </c>
      <c r="BJ190" s="445">
        <f t="shared" ca="1" si="146"/>
        <v>0.56496378599035202</v>
      </c>
      <c r="BK190" s="453">
        <f ca="1">ROUND(IF(BJ190&gt;BK172,BK170,IF(BJ190&lt;BK171,BK169,BJ190/BK171*BK169)),3)</f>
        <v>0.27900000000000003</v>
      </c>
      <c r="BL190" s="453">
        <f ca="1">ROUND(IF(BJ190&gt;BL172,BL170,IF(BJ190&lt;BL171,BL169,BJ190/BL171*BL169)),3)</f>
        <v>2.1800000000000002</v>
      </c>
      <c r="BM190" s="449" t="str">
        <f t="shared" ca="1" si="147"/>
        <v>C</v>
      </c>
      <c r="BO190" s="450" t="str">
        <f t="shared" si="171"/>
        <v>FO</v>
      </c>
      <c r="BP190" s="399">
        <f t="shared" si="163"/>
        <v>1.1000000000000001</v>
      </c>
      <c r="BQ190" s="453">
        <f t="shared" ca="1" si="148"/>
        <v>0.23400000000000001</v>
      </c>
      <c r="BR190" s="453">
        <f t="shared" ca="1" si="149"/>
        <v>1.831</v>
      </c>
      <c r="BS190" s="453">
        <f t="shared" ca="1" si="150"/>
        <v>0.248</v>
      </c>
      <c r="BT190" s="453">
        <f t="shared" ca="1" si="151"/>
        <v>1.9410000000000001</v>
      </c>
      <c r="BU190" s="453">
        <f t="shared" ca="1" si="152"/>
        <v>0.26300000000000001</v>
      </c>
      <c r="BV190" s="453">
        <f t="shared" ca="1" si="153"/>
        <v>2.0569999999999999</v>
      </c>
      <c r="BW190" s="453">
        <f t="shared" ca="1" si="172"/>
        <v>0.27900000000000003</v>
      </c>
      <c r="BX190" s="453">
        <f t="shared" ca="1" si="172"/>
        <v>2.1800000000000002</v>
      </c>
      <c r="CA190" s="450" t="str">
        <f t="shared" si="173"/>
        <v>FO</v>
      </c>
      <c r="CB190" s="454"/>
      <c r="CC190" s="454"/>
      <c r="CD190" s="454"/>
      <c r="CE190" s="454"/>
    </row>
    <row r="191" spans="1:83" x14ac:dyDescent="0.2">
      <c r="A191" s="456"/>
      <c r="B191" s="399">
        <v>11</v>
      </c>
      <c r="C191" s="399" t="s">
        <v>94</v>
      </c>
      <c r="D191" s="399" t="s">
        <v>95</v>
      </c>
      <c r="E191" s="399">
        <v>1.1000000000000001</v>
      </c>
      <c r="F191" s="399" t="s">
        <v>33</v>
      </c>
      <c r="K191" s="457"/>
      <c r="L191" s="447">
        <f t="shared" ca="1" si="126"/>
        <v>0.52636834197000004</v>
      </c>
      <c r="M191" s="447">
        <f t="shared" ca="1" si="126"/>
        <v>2.0890243571920002</v>
      </c>
      <c r="N191" s="451">
        <f t="shared" ca="1" si="174"/>
        <v>0.30216334176352122</v>
      </c>
      <c r="O191" s="451">
        <f t="shared" ca="1" si="154"/>
        <v>6.6294497615478791</v>
      </c>
      <c r="P191" s="451">
        <f t="shared" ca="1" si="127"/>
        <v>0.53051592169518291</v>
      </c>
      <c r="Q191" s="451">
        <f t="shared" ca="1" si="128"/>
        <v>4.1446556382436164</v>
      </c>
      <c r="R191" s="451">
        <f t="shared" ca="1" si="155"/>
        <v>0.53051592169518291</v>
      </c>
      <c r="S191" s="451">
        <f t="shared" ca="1" si="156"/>
        <v>4.1446556382436164</v>
      </c>
      <c r="T191" s="445">
        <f t="shared" ca="1" si="129"/>
        <v>0.68635497369314291</v>
      </c>
      <c r="U191" s="453">
        <f ca="1">ROUND(IF(T191&gt;U172,U170,IF(T191&lt;U171,U169,T191/U171*U169)),3)</f>
        <v>0.23400000000000001</v>
      </c>
      <c r="V191" s="453">
        <f ca="1">ROUND(IF(T191&gt;V172,V170,IF(T191&lt;V171,V169,T191/V171*V169)),3)</f>
        <v>1.831</v>
      </c>
      <c r="W191" s="449" t="str">
        <f t="shared" ca="1" si="130"/>
        <v>C</v>
      </c>
      <c r="X191" s="458"/>
      <c r="Y191" s="458" t="str">
        <f t="shared" si="164"/>
        <v>FR</v>
      </c>
      <c r="Z191" s="447">
        <f t="shared" ca="1" si="131"/>
        <v>0.52636834197000004</v>
      </c>
      <c r="AA191" s="447">
        <f t="shared" ca="1" si="131"/>
        <v>2.0890243571920002</v>
      </c>
      <c r="AB191" s="451">
        <f t="shared" ca="1" si="157"/>
        <v>0.30216334176352122</v>
      </c>
      <c r="AC191" s="451">
        <f t="shared" ca="1" si="158"/>
        <v>6.6294497615478791</v>
      </c>
      <c r="AD191" s="451">
        <f t="shared" ca="1" si="132"/>
        <v>0.53051592169518291</v>
      </c>
      <c r="AE191" s="451">
        <f t="shared" ca="1" si="133"/>
        <v>4.1446556382436164</v>
      </c>
      <c r="AF191" s="451">
        <f t="shared" ca="1" si="159"/>
        <v>0.53051592169518291</v>
      </c>
      <c r="AG191" s="451">
        <f t="shared" ca="1" si="160"/>
        <v>4.1446556382436164</v>
      </c>
      <c r="AH191" s="445">
        <f t="shared" ca="1" si="134"/>
        <v>0.68635497369314291</v>
      </c>
      <c r="AI191" s="453">
        <f ca="1">ROUND(IF(AH191&gt;AI172,AI170,IF(AH191&lt;AI171,AI169,AH191/AI171*AI169)),3)</f>
        <v>0.248</v>
      </c>
      <c r="AJ191" s="453">
        <f ca="1">ROUND(IF(AH191&gt;AJ172,AJ170,IF(AH191&lt;AJ171,AJ169,AH191/AJ171*AJ169)),3)</f>
        <v>1.9410000000000001</v>
      </c>
      <c r="AK191" s="449" t="str">
        <f t="shared" ca="1" si="135"/>
        <v>C</v>
      </c>
      <c r="AL191" s="456"/>
      <c r="AM191" s="458" t="str">
        <f t="shared" si="165"/>
        <v>FR</v>
      </c>
      <c r="AN191" s="447">
        <f t="shared" ca="1" si="136"/>
        <v>0.52636834197000004</v>
      </c>
      <c r="AO191" s="447">
        <f t="shared" ca="1" si="136"/>
        <v>2.0890243571920002</v>
      </c>
      <c r="AP191" s="451">
        <f t="shared" ca="1" si="166"/>
        <v>0.30216334176352122</v>
      </c>
      <c r="AQ191" s="451">
        <f t="shared" ca="1" si="167"/>
        <v>6.6294497615478791</v>
      </c>
      <c r="AR191" s="451">
        <f t="shared" ca="1" si="137"/>
        <v>0.53051592169518291</v>
      </c>
      <c r="AS191" s="451">
        <f t="shared" ca="1" si="138"/>
        <v>4.1446556382436164</v>
      </c>
      <c r="AT191" s="451">
        <f t="shared" ca="1" si="161"/>
        <v>0.53051592169518291</v>
      </c>
      <c r="AU191" s="451">
        <f t="shared" ca="1" si="162"/>
        <v>4.1446556382436164</v>
      </c>
      <c r="AV191" s="445">
        <f t="shared" ca="1" si="139"/>
        <v>0.68635497369314291</v>
      </c>
      <c r="AW191" s="453">
        <f ca="1">ROUND(IF(AV191&gt;AW172,AW170,IF(AV191&lt;AW171,AW169,AV191/AW171*AW169)),3)</f>
        <v>0.26300000000000001</v>
      </c>
      <c r="AX191" s="453">
        <f ca="1">ROUND(IF(AV191&gt;AX172,AX170,IF(AV191&lt;AX171,AX169,AV191/AX171*AX169)),3)</f>
        <v>2.0569999999999999</v>
      </c>
      <c r="AY191" s="449" t="str">
        <f t="shared" ca="1" si="140"/>
        <v>C</v>
      </c>
      <c r="AZ191" s="456"/>
      <c r="BA191" s="458" t="str">
        <f t="shared" si="168"/>
        <v>FR</v>
      </c>
      <c r="BB191" s="447">
        <f t="shared" ca="1" si="141"/>
        <v>0.52636834197000004</v>
      </c>
      <c r="BC191" s="447">
        <f t="shared" ca="1" si="141"/>
        <v>2.0890243571920002</v>
      </c>
      <c r="BD191" s="451">
        <f t="shared" ca="1" si="169"/>
        <v>0.30216334176352122</v>
      </c>
      <c r="BE191" s="451">
        <f t="shared" ca="1" si="170"/>
        <v>6.6294497615478791</v>
      </c>
      <c r="BF191" s="451">
        <f t="shared" ca="1" si="142"/>
        <v>0.53051592169518291</v>
      </c>
      <c r="BG191" s="451">
        <f t="shared" ca="1" si="143"/>
        <v>4.1446556382436164</v>
      </c>
      <c r="BH191" s="451">
        <f t="shared" ca="1" si="144"/>
        <v>0.53051592169518291</v>
      </c>
      <c r="BI191" s="451">
        <f t="shared" ca="1" si="145"/>
        <v>4.1446556382436164</v>
      </c>
      <c r="BJ191" s="445">
        <f t="shared" ca="1" si="146"/>
        <v>0.68635497369314291</v>
      </c>
      <c r="BK191" s="453">
        <f ca="1">ROUND(IF(BJ191&gt;BK172,BK170,IF(BJ191&lt;BK171,BK169,BJ191/BK171*BK169)),3)</f>
        <v>0.27900000000000003</v>
      </c>
      <c r="BL191" s="453">
        <f ca="1">ROUND(IF(BJ191&gt;BL172,BL170,IF(BJ191&lt;BL171,BL169,BJ191/BL171*BL169)),3)</f>
        <v>2.1800000000000002</v>
      </c>
      <c r="BM191" s="449" t="str">
        <f t="shared" ca="1" si="147"/>
        <v>C</v>
      </c>
      <c r="BN191" s="456"/>
      <c r="BO191" s="458" t="str">
        <f t="shared" si="171"/>
        <v>FR</v>
      </c>
      <c r="BP191" s="456">
        <f t="shared" si="163"/>
        <v>1.1000000000000001</v>
      </c>
      <c r="BQ191" s="453">
        <f t="shared" ca="1" si="148"/>
        <v>0.23400000000000001</v>
      </c>
      <c r="BR191" s="453">
        <f t="shared" ca="1" si="149"/>
        <v>1.831</v>
      </c>
      <c r="BS191" s="453">
        <f t="shared" ca="1" si="150"/>
        <v>0.248</v>
      </c>
      <c r="BT191" s="453">
        <f t="shared" ca="1" si="151"/>
        <v>1.9410000000000001</v>
      </c>
      <c r="BU191" s="453">
        <f t="shared" ca="1" si="152"/>
        <v>0.26300000000000001</v>
      </c>
      <c r="BV191" s="453">
        <f t="shared" ca="1" si="153"/>
        <v>2.0569999999999999</v>
      </c>
      <c r="BW191" s="453">
        <f t="shared" ca="1" si="172"/>
        <v>0.27900000000000003</v>
      </c>
      <c r="BX191" s="453">
        <f t="shared" ca="1" si="172"/>
        <v>2.1800000000000002</v>
      </c>
      <c r="BY191" s="456"/>
      <c r="BZ191" s="456"/>
      <c r="CA191" s="458" t="str">
        <f t="shared" si="173"/>
        <v>FR</v>
      </c>
      <c r="CB191" s="454"/>
      <c r="CC191" s="454"/>
      <c r="CD191" s="454"/>
      <c r="CE191" s="454"/>
    </row>
    <row r="192" spans="1:83" x14ac:dyDescent="0.2">
      <c r="B192" s="399">
        <v>12</v>
      </c>
      <c r="C192" s="399" t="s">
        <v>96</v>
      </c>
      <c r="D192" s="399" t="s">
        <v>97</v>
      </c>
      <c r="E192" s="399">
        <v>1.1000000000000001</v>
      </c>
      <c r="F192" s="399" t="s">
        <v>33</v>
      </c>
      <c r="K192" s="446"/>
      <c r="L192" s="447">
        <f t="shared" ca="1" si="126"/>
        <v>0.70410311261799996</v>
      </c>
      <c r="M192" s="447">
        <f t="shared" ca="1" si="126"/>
        <v>1.4082062252359999</v>
      </c>
      <c r="N192" s="451">
        <f t="shared" ca="1" si="174"/>
        <v>0.46300113769123025</v>
      </c>
      <c r="O192" s="451">
        <f t="shared" ca="1" si="154"/>
        <v>2.9871041141369696</v>
      </c>
      <c r="P192" s="451">
        <f t="shared" ca="1" si="127"/>
        <v>0.42929535579760564</v>
      </c>
      <c r="Q192" s="451">
        <f t="shared" ca="1" si="128"/>
        <v>3.3538699671687939</v>
      </c>
      <c r="R192" s="451">
        <f t="shared" ca="1" si="155"/>
        <v>0.42929535579760564</v>
      </c>
      <c r="S192" s="451">
        <f t="shared" ca="1" si="156"/>
        <v>3.3538699671687939</v>
      </c>
      <c r="T192" s="445">
        <f t="shared" ca="1" si="129"/>
        <v>0.55540086656315224</v>
      </c>
      <c r="U192" s="453">
        <f ca="1">ROUND(IF(T192&gt;U172,U170,IF(T192&lt;U171,U169,T192/U171*U169)),3)</f>
        <v>0.23400000000000001</v>
      </c>
      <c r="V192" s="453">
        <f ca="1">ROUND(IF(T192&gt;V172,V170,IF(T192&lt;V171,V169,T192/V171*V169)),3)</f>
        <v>1.831</v>
      </c>
      <c r="W192" s="449" t="str">
        <f t="shared" ca="1" si="130"/>
        <v>C</v>
      </c>
      <c r="X192" s="450"/>
      <c r="Y192" s="450" t="str">
        <f t="shared" si="164"/>
        <v>GB</v>
      </c>
      <c r="Z192" s="447">
        <f t="shared" ca="1" si="131"/>
        <v>0.70410311261799996</v>
      </c>
      <c r="AA192" s="447">
        <f t="shared" ca="1" si="131"/>
        <v>1.4082062252359999</v>
      </c>
      <c r="AB192" s="451">
        <f t="shared" ca="1" si="157"/>
        <v>0.46300113769123025</v>
      </c>
      <c r="AC192" s="451">
        <f t="shared" ca="1" si="158"/>
        <v>2.9871041141369696</v>
      </c>
      <c r="AD192" s="451">
        <f t="shared" ca="1" si="132"/>
        <v>0.42929535579760564</v>
      </c>
      <c r="AE192" s="451">
        <f t="shared" ca="1" si="133"/>
        <v>3.3538699671687939</v>
      </c>
      <c r="AF192" s="451">
        <f t="shared" ca="1" si="159"/>
        <v>0.42929535579760564</v>
      </c>
      <c r="AG192" s="451">
        <f t="shared" ca="1" si="160"/>
        <v>3.3538699671687939</v>
      </c>
      <c r="AH192" s="445">
        <f t="shared" ca="1" si="134"/>
        <v>0.55540086656315224</v>
      </c>
      <c r="AI192" s="453">
        <f ca="1">ROUND(IF(AH192&gt;AI172,AI170,IF(AH192&lt;AI171,AI169,AH192/AI171*AI169)),3)</f>
        <v>0.248</v>
      </c>
      <c r="AJ192" s="453">
        <f ca="1">ROUND(IF(AH192&gt;AJ172,AJ170,IF(AH192&lt;AJ171,AJ169,AH192/AJ171*AJ169)),3)</f>
        <v>1.9410000000000001</v>
      </c>
      <c r="AK192" s="449" t="str">
        <f t="shared" ca="1" si="135"/>
        <v>C</v>
      </c>
      <c r="AM192" s="450" t="str">
        <f t="shared" si="165"/>
        <v>GB</v>
      </c>
      <c r="AN192" s="447">
        <f t="shared" ca="1" si="136"/>
        <v>0.70410311261799996</v>
      </c>
      <c r="AO192" s="447">
        <f t="shared" ca="1" si="136"/>
        <v>1.4082062252359999</v>
      </c>
      <c r="AP192" s="451">
        <f t="shared" ca="1" si="166"/>
        <v>0.46300113769123025</v>
      </c>
      <c r="AQ192" s="451">
        <f t="shared" ca="1" si="167"/>
        <v>2.9871041141369696</v>
      </c>
      <c r="AR192" s="451">
        <f t="shared" ca="1" si="137"/>
        <v>0.42929535579760564</v>
      </c>
      <c r="AS192" s="451">
        <f t="shared" ca="1" si="138"/>
        <v>3.3538699671687939</v>
      </c>
      <c r="AT192" s="451">
        <f t="shared" ca="1" si="161"/>
        <v>0.42929535579760564</v>
      </c>
      <c r="AU192" s="451">
        <f t="shared" ca="1" si="162"/>
        <v>3.3538699671687939</v>
      </c>
      <c r="AV192" s="445">
        <f t="shared" ca="1" si="139"/>
        <v>0.55540086656315224</v>
      </c>
      <c r="AW192" s="453">
        <f ca="1">ROUND(IF(AV192&gt;AW172,AW170,IF(AV192&lt;AW171,AW169,AV192/AW171*AW169)),3)</f>
        <v>0.26300000000000001</v>
      </c>
      <c r="AX192" s="453">
        <f ca="1">ROUND(IF(AV192&gt;AX172,AX170,IF(AV192&lt;AX171,AX169,AV192/AX171*AX169)),3)</f>
        <v>2.0569999999999999</v>
      </c>
      <c r="AY192" s="449" t="str">
        <f t="shared" ca="1" si="140"/>
        <v>C</v>
      </c>
      <c r="BA192" s="450" t="str">
        <f t="shared" si="168"/>
        <v>GB</v>
      </c>
      <c r="BB192" s="447">
        <f t="shared" ca="1" si="141"/>
        <v>0.70410311261799996</v>
      </c>
      <c r="BC192" s="447">
        <f t="shared" ca="1" si="141"/>
        <v>1.4082062252359999</v>
      </c>
      <c r="BD192" s="451">
        <f t="shared" ca="1" si="169"/>
        <v>0.46300113769123025</v>
      </c>
      <c r="BE192" s="451">
        <f t="shared" ca="1" si="170"/>
        <v>2.9871041141369696</v>
      </c>
      <c r="BF192" s="451">
        <f t="shared" ca="1" si="142"/>
        <v>0.42929535579760564</v>
      </c>
      <c r="BG192" s="451">
        <f t="shared" ca="1" si="143"/>
        <v>3.3538699671687939</v>
      </c>
      <c r="BH192" s="451">
        <f t="shared" ca="1" si="144"/>
        <v>0.42929535579760564</v>
      </c>
      <c r="BI192" s="451">
        <f t="shared" ca="1" si="145"/>
        <v>3.3538699671687939</v>
      </c>
      <c r="BJ192" s="445">
        <f t="shared" ca="1" si="146"/>
        <v>0.55540086656315224</v>
      </c>
      <c r="BK192" s="453">
        <f ca="1">ROUND(IF(BJ192&gt;BK172,BK170,IF(BJ192&lt;BK171,BK169,BJ192/BK171*BK169)),3)</f>
        <v>0.27900000000000003</v>
      </c>
      <c r="BL192" s="453">
        <f ca="1">ROUND(IF(BJ192&gt;BL172,BL170,IF(BJ192&lt;BL171,BL169,BJ192/BL171*BL169)),3)</f>
        <v>2.1800000000000002</v>
      </c>
      <c r="BM192" s="449" t="str">
        <f t="shared" ca="1" si="147"/>
        <v>C</v>
      </c>
      <c r="BO192" s="450" t="str">
        <f t="shared" si="171"/>
        <v>GB</v>
      </c>
      <c r="BP192" s="399">
        <f t="shared" si="163"/>
        <v>1.1000000000000001</v>
      </c>
      <c r="BQ192" s="453">
        <f t="shared" ca="1" si="148"/>
        <v>0.23400000000000001</v>
      </c>
      <c r="BR192" s="453">
        <f t="shared" ca="1" si="149"/>
        <v>1.831</v>
      </c>
      <c r="BS192" s="453">
        <f t="shared" ca="1" si="150"/>
        <v>0.248</v>
      </c>
      <c r="BT192" s="453">
        <f t="shared" ca="1" si="151"/>
        <v>1.9410000000000001</v>
      </c>
      <c r="BU192" s="453">
        <f t="shared" ca="1" si="152"/>
        <v>0.26300000000000001</v>
      </c>
      <c r="BV192" s="453">
        <f t="shared" ca="1" si="153"/>
        <v>2.0569999999999999</v>
      </c>
      <c r="BW192" s="453">
        <f t="shared" ca="1" si="172"/>
        <v>0.27900000000000003</v>
      </c>
      <c r="BX192" s="453">
        <f t="shared" ca="1" si="172"/>
        <v>2.1800000000000002</v>
      </c>
      <c r="CA192" s="450" t="str">
        <f t="shared" si="173"/>
        <v>GB</v>
      </c>
      <c r="CB192" s="454"/>
      <c r="CC192" s="454"/>
      <c r="CD192" s="454"/>
      <c r="CE192" s="454"/>
    </row>
    <row r="193" spans="2:83" x14ac:dyDescent="0.2">
      <c r="B193" s="399">
        <v>13</v>
      </c>
      <c r="C193" s="399" t="s">
        <v>464</v>
      </c>
      <c r="D193" s="399" t="s">
        <v>465</v>
      </c>
      <c r="E193" s="399">
        <v>1.1000000000000001</v>
      </c>
      <c r="F193" s="399" t="s">
        <v>33</v>
      </c>
      <c r="K193" s="446"/>
      <c r="L193" s="447">
        <f t="shared" ca="1" si="126"/>
        <v>0.60649121228799996</v>
      </c>
      <c r="M193" s="447">
        <f t="shared" ca="1" si="126"/>
        <v>2.150287025386</v>
      </c>
      <c r="N193" s="451">
        <f t="shared" ca="1" si="174"/>
        <v>0.35904948077319992</v>
      </c>
      <c r="O193" s="451">
        <f t="shared" ca="1" si="154"/>
        <v>6.54943678284</v>
      </c>
      <c r="P193" s="451">
        <f t="shared" ca="1" si="127"/>
        <v>0.55934819601124641</v>
      </c>
      <c r="Q193" s="451">
        <f t="shared" ca="1" si="128"/>
        <v>4.3699077813378624</v>
      </c>
      <c r="R193" s="451">
        <f t="shared" ca="1" si="155"/>
        <v>0.55934819601124652</v>
      </c>
      <c r="S193" s="451">
        <f t="shared" ca="1" si="156"/>
        <v>4.3699077813378633</v>
      </c>
      <c r="T193" s="445">
        <f t="shared" ca="1" si="129"/>
        <v>0.7236567285895501</v>
      </c>
      <c r="U193" s="453">
        <f ca="1">ROUND(IF(T193&gt;U172,U170,IF(T193&lt;U171,U169,T193/U171*U169)),3)</f>
        <v>0.23400000000000001</v>
      </c>
      <c r="V193" s="453">
        <f ca="1">ROUND(IF(T193&gt;V172,V170,IF(T193&lt;V171,V169,T193/V171*V169)),3)</f>
        <v>1.831</v>
      </c>
      <c r="W193" s="449" t="str">
        <f t="shared" ca="1" si="130"/>
        <v>C</v>
      </c>
      <c r="X193" s="450"/>
      <c r="Y193" s="450" t="str">
        <f t="shared" si="164"/>
        <v>GL</v>
      </c>
      <c r="Z193" s="447">
        <f t="shared" ca="1" si="131"/>
        <v>0.60649121228799996</v>
      </c>
      <c r="AA193" s="447">
        <f t="shared" ca="1" si="131"/>
        <v>2.150287025386</v>
      </c>
      <c r="AB193" s="451">
        <f t="shared" ca="1" si="157"/>
        <v>0.35904948077319992</v>
      </c>
      <c r="AC193" s="451">
        <f t="shared" ca="1" si="158"/>
        <v>6.54943678284</v>
      </c>
      <c r="AD193" s="451">
        <f t="shared" ca="1" si="132"/>
        <v>0.55934819601124641</v>
      </c>
      <c r="AE193" s="451">
        <f t="shared" ca="1" si="133"/>
        <v>4.3699077813378624</v>
      </c>
      <c r="AF193" s="451">
        <f t="shared" ca="1" si="159"/>
        <v>0.55934819601124652</v>
      </c>
      <c r="AG193" s="451">
        <f t="shared" ca="1" si="160"/>
        <v>4.3699077813378633</v>
      </c>
      <c r="AH193" s="445">
        <f t="shared" ca="1" si="134"/>
        <v>0.7236567285895501</v>
      </c>
      <c r="AI193" s="453">
        <f ca="1">ROUND(IF(AH193&gt;AI172,AI170,IF(AH193&lt;AI171,AI169,AH193/AI171*AI169)),3)</f>
        <v>0.248</v>
      </c>
      <c r="AJ193" s="453">
        <f ca="1">ROUND(IF(AH193&gt;AJ172,AJ170,IF(AH193&lt;AJ171,AJ169,AH193/AJ171*AJ169)),3)</f>
        <v>1.9410000000000001</v>
      </c>
      <c r="AK193" s="449" t="str">
        <f t="shared" ca="1" si="135"/>
        <v>C</v>
      </c>
      <c r="AM193" s="450" t="str">
        <f t="shared" si="165"/>
        <v>GL</v>
      </c>
      <c r="AN193" s="447">
        <f t="shared" ca="1" si="136"/>
        <v>0.60649121228799996</v>
      </c>
      <c r="AO193" s="447">
        <f t="shared" ca="1" si="136"/>
        <v>2.150287025386</v>
      </c>
      <c r="AP193" s="451">
        <f t="shared" ca="1" si="166"/>
        <v>0.35904948077319992</v>
      </c>
      <c r="AQ193" s="451">
        <f t="shared" ca="1" si="167"/>
        <v>6.54943678284</v>
      </c>
      <c r="AR193" s="451">
        <f t="shared" ca="1" si="137"/>
        <v>0.55934819601124641</v>
      </c>
      <c r="AS193" s="451">
        <f t="shared" ca="1" si="138"/>
        <v>4.3699077813378624</v>
      </c>
      <c r="AT193" s="451">
        <f t="shared" ca="1" si="161"/>
        <v>0.55934819601124652</v>
      </c>
      <c r="AU193" s="451">
        <f t="shared" ca="1" si="162"/>
        <v>4.3699077813378633</v>
      </c>
      <c r="AV193" s="445">
        <f t="shared" ca="1" si="139"/>
        <v>0.7236567285895501</v>
      </c>
      <c r="AW193" s="453">
        <f ca="1">ROUND(IF(AV193&gt;AW172,AW170,IF(AV193&lt;AW171,AW169,AV193/AW171*AW169)),3)</f>
        <v>0.26300000000000001</v>
      </c>
      <c r="AX193" s="453">
        <f ca="1">ROUND(IF(AV193&gt;AX172,AX170,IF(AV193&lt;AX171,AX169,AV193/AX171*AX169)),3)</f>
        <v>2.0569999999999999</v>
      </c>
      <c r="AY193" s="449" t="str">
        <f t="shared" ca="1" si="140"/>
        <v>C</v>
      </c>
      <c r="BA193" s="450" t="str">
        <f t="shared" si="168"/>
        <v>GL</v>
      </c>
      <c r="BB193" s="447">
        <f t="shared" ca="1" si="141"/>
        <v>0.60649121228799996</v>
      </c>
      <c r="BC193" s="447">
        <f t="shared" ca="1" si="141"/>
        <v>2.150287025386</v>
      </c>
      <c r="BD193" s="451">
        <f t="shared" ca="1" si="169"/>
        <v>0.35904948077319992</v>
      </c>
      <c r="BE193" s="451">
        <f t="shared" ca="1" si="170"/>
        <v>6.54943678284</v>
      </c>
      <c r="BF193" s="451">
        <f t="shared" ca="1" si="142"/>
        <v>0.55934819601124641</v>
      </c>
      <c r="BG193" s="451">
        <f t="shared" ca="1" si="143"/>
        <v>4.3699077813378624</v>
      </c>
      <c r="BH193" s="451">
        <f t="shared" ca="1" si="144"/>
        <v>0.55934819601124652</v>
      </c>
      <c r="BI193" s="451">
        <f t="shared" ca="1" si="145"/>
        <v>4.3699077813378633</v>
      </c>
      <c r="BJ193" s="445">
        <f t="shared" ca="1" si="146"/>
        <v>0.7236567285895501</v>
      </c>
      <c r="BK193" s="453">
        <f ca="1">ROUND(IF(BJ193&gt;BK172,BK170,IF(BJ193&lt;BK171,BK169,BJ193/BK171*BK169)),3)</f>
        <v>0.27900000000000003</v>
      </c>
      <c r="BL193" s="453">
        <f ca="1">ROUND(IF(BJ193&gt;BL172,BL170,IF(BJ193&lt;BL171,BL169,BJ193/BL171*BL169)),3)</f>
        <v>2.1800000000000002</v>
      </c>
      <c r="BM193" s="449" t="str">
        <f t="shared" ca="1" si="147"/>
        <v>C</v>
      </c>
      <c r="BO193" s="450" t="str">
        <f t="shared" si="171"/>
        <v>GL</v>
      </c>
      <c r="BP193" s="399">
        <f t="shared" si="163"/>
        <v>1.1000000000000001</v>
      </c>
      <c r="BQ193" s="453">
        <f t="shared" ca="1" si="148"/>
        <v>0.23400000000000001</v>
      </c>
      <c r="BR193" s="453">
        <f t="shared" ca="1" si="149"/>
        <v>1.831</v>
      </c>
      <c r="BS193" s="453">
        <f t="shared" ca="1" si="150"/>
        <v>0.248</v>
      </c>
      <c r="BT193" s="453">
        <f t="shared" ca="1" si="151"/>
        <v>1.9410000000000001</v>
      </c>
      <c r="BU193" s="453">
        <f t="shared" ca="1" si="152"/>
        <v>0.26300000000000001</v>
      </c>
      <c r="BV193" s="453">
        <f t="shared" ca="1" si="153"/>
        <v>2.0569999999999999</v>
      </c>
      <c r="BW193" s="453">
        <f t="shared" ca="1" si="172"/>
        <v>0.27900000000000003</v>
      </c>
      <c r="BX193" s="453">
        <f t="shared" ca="1" si="172"/>
        <v>2.1800000000000002</v>
      </c>
      <c r="CA193" s="450" t="str">
        <f t="shared" si="173"/>
        <v>GL</v>
      </c>
      <c r="CB193" s="454"/>
      <c r="CC193" s="454"/>
      <c r="CD193" s="454"/>
      <c r="CE193" s="454"/>
    </row>
    <row r="194" spans="2:83" x14ac:dyDescent="0.2">
      <c r="B194" s="399">
        <v>14</v>
      </c>
      <c r="C194" s="399" t="s">
        <v>99</v>
      </c>
      <c r="D194" s="399" t="s">
        <v>100</v>
      </c>
      <c r="E194" s="399">
        <v>1.1000000000000001</v>
      </c>
      <c r="F194" s="399" t="s">
        <v>33</v>
      </c>
      <c r="K194" s="446"/>
      <c r="L194" s="447">
        <f t="shared" ca="1" si="126"/>
        <v>0.59216438471599997</v>
      </c>
      <c r="M194" s="447">
        <f t="shared" ca="1" si="126"/>
        <v>1.7271461220869999</v>
      </c>
      <c r="N194" s="451">
        <f t="shared" ca="1" si="174"/>
        <v>0.36636432892788479</v>
      </c>
      <c r="O194" s="451">
        <f t="shared" ca="1" si="154"/>
        <v>4.8150740373315157</v>
      </c>
      <c r="P194" s="451">
        <f t="shared" ca="1" si="127"/>
        <v>0.47082907239066557</v>
      </c>
      <c r="Q194" s="451">
        <f t="shared" ca="1" si="128"/>
        <v>3.6783521280520746</v>
      </c>
      <c r="R194" s="451">
        <f t="shared" ca="1" si="155"/>
        <v>0.47082907239066563</v>
      </c>
      <c r="S194" s="451">
        <f t="shared" ca="1" si="156"/>
        <v>3.678352128052075</v>
      </c>
      <c r="T194" s="445">
        <f t="shared" ca="1" si="129"/>
        <v>0.60913511240542362</v>
      </c>
      <c r="U194" s="453">
        <f ca="1">ROUND(IF(T194&gt;U172,U170,IF(T194&lt;U171,U169,T194/U171*U169)),3)</f>
        <v>0.23400000000000001</v>
      </c>
      <c r="V194" s="453">
        <f ca="1">ROUND(IF(T194&gt;V172,V170,IF(T194&lt;V171,V169,T194/V171*V169)),3)</f>
        <v>1.831</v>
      </c>
      <c r="W194" s="449" t="str">
        <f t="shared" ca="1" si="130"/>
        <v>C</v>
      </c>
      <c r="X194" s="450"/>
      <c r="Y194" s="450" t="str">
        <f t="shared" si="164"/>
        <v>GR</v>
      </c>
      <c r="Z194" s="447">
        <f t="shared" ca="1" si="131"/>
        <v>0.59216438471599997</v>
      </c>
      <c r="AA194" s="447">
        <f t="shared" ca="1" si="131"/>
        <v>1.7271461220869999</v>
      </c>
      <c r="AB194" s="451">
        <f t="shared" ca="1" si="157"/>
        <v>0.36636432892788479</v>
      </c>
      <c r="AC194" s="451">
        <f t="shared" ca="1" si="158"/>
        <v>4.8150740373315157</v>
      </c>
      <c r="AD194" s="451">
        <f t="shared" ca="1" si="132"/>
        <v>0.47082907239066557</v>
      </c>
      <c r="AE194" s="451">
        <f t="shared" ca="1" si="133"/>
        <v>3.6783521280520746</v>
      </c>
      <c r="AF194" s="451">
        <f t="shared" ca="1" si="159"/>
        <v>0.47082907239066563</v>
      </c>
      <c r="AG194" s="451">
        <f t="shared" ca="1" si="160"/>
        <v>3.678352128052075</v>
      </c>
      <c r="AH194" s="445">
        <f t="shared" ca="1" si="134"/>
        <v>0.60913511240542362</v>
      </c>
      <c r="AI194" s="453">
        <f ca="1">ROUND(IF(AH194&gt;AI172,AI170,IF(AH194&lt;AI171,AI169,AH194/AI171*AI169)),3)</f>
        <v>0.248</v>
      </c>
      <c r="AJ194" s="453">
        <f ca="1">ROUND(IF(AH194&gt;AJ172,AJ170,IF(AH194&lt;AJ171,AJ169,AH194/AJ171*AJ169)),3)</f>
        <v>1.9410000000000001</v>
      </c>
      <c r="AK194" s="449" t="str">
        <f t="shared" ca="1" si="135"/>
        <v>C</v>
      </c>
      <c r="AM194" s="450" t="str">
        <f t="shared" si="165"/>
        <v>GR</v>
      </c>
      <c r="AN194" s="447">
        <f t="shared" ca="1" si="136"/>
        <v>0.59216438471599997</v>
      </c>
      <c r="AO194" s="447">
        <f t="shared" ca="1" si="136"/>
        <v>1.7271461220869999</v>
      </c>
      <c r="AP194" s="451">
        <f t="shared" ca="1" si="166"/>
        <v>0.36636432892788479</v>
      </c>
      <c r="AQ194" s="451">
        <f t="shared" ca="1" si="167"/>
        <v>4.8150740373315157</v>
      </c>
      <c r="AR194" s="451">
        <f t="shared" ca="1" si="137"/>
        <v>0.47082907239066557</v>
      </c>
      <c r="AS194" s="451">
        <f t="shared" ca="1" si="138"/>
        <v>3.6783521280520746</v>
      </c>
      <c r="AT194" s="451">
        <f t="shared" ca="1" si="161"/>
        <v>0.47082907239066563</v>
      </c>
      <c r="AU194" s="451">
        <f t="shared" ca="1" si="162"/>
        <v>3.678352128052075</v>
      </c>
      <c r="AV194" s="445">
        <f t="shared" ca="1" si="139"/>
        <v>0.60913511240542362</v>
      </c>
      <c r="AW194" s="453">
        <f ca="1">ROUND(IF(AV194&gt;AW172,AW170,IF(AV194&lt;AW171,AW169,AV194/AW171*AW169)),3)</f>
        <v>0.26300000000000001</v>
      </c>
      <c r="AX194" s="453">
        <f ca="1">ROUND(IF(AV194&gt;AX172,AX170,IF(AV194&lt;AX171,AX169,AV194/AX171*AX169)),3)</f>
        <v>2.0569999999999999</v>
      </c>
      <c r="AY194" s="449" t="str">
        <f t="shared" ca="1" si="140"/>
        <v>C</v>
      </c>
      <c r="BA194" s="450" t="str">
        <f t="shared" si="168"/>
        <v>GR</v>
      </c>
      <c r="BB194" s="447">
        <f t="shared" ca="1" si="141"/>
        <v>0.59216438471599997</v>
      </c>
      <c r="BC194" s="447">
        <f t="shared" ca="1" si="141"/>
        <v>1.7271461220869999</v>
      </c>
      <c r="BD194" s="451">
        <f t="shared" ca="1" si="169"/>
        <v>0.36636432892788479</v>
      </c>
      <c r="BE194" s="451">
        <f t="shared" ca="1" si="170"/>
        <v>4.8150740373315157</v>
      </c>
      <c r="BF194" s="451">
        <f t="shared" ca="1" si="142"/>
        <v>0.47082907239066557</v>
      </c>
      <c r="BG194" s="451">
        <f t="shared" ca="1" si="143"/>
        <v>3.6783521280520746</v>
      </c>
      <c r="BH194" s="451">
        <f t="shared" ca="1" si="144"/>
        <v>0.47082907239066563</v>
      </c>
      <c r="BI194" s="451">
        <f t="shared" ca="1" si="145"/>
        <v>3.678352128052075</v>
      </c>
      <c r="BJ194" s="445">
        <f t="shared" ca="1" si="146"/>
        <v>0.60913511240542362</v>
      </c>
      <c r="BK194" s="453">
        <f ca="1">ROUND(IF(BJ194&gt;BK172,BK170,IF(BJ194&lt;BK171,BK169,BJ194/BK171*BK169)),3)</f>
        <v>0.27900000000000003</v>
      </c>
      <c r="BL194" s="453">
        <f ca="1">ROUND(IF(BJ194&gt;BL172,BL170,IF(BJ194&lt;BL171,BL169,BJ194/BL171*BL169)),3)</f>
        <v>2.1800000000000002</v>
      </c>
      <c r="BM194" s="449" t="str">
        <f t="shared" ca="1" si="147"/>
        <v>C</v>
      </c>
      <c r="BO194" s="450" t="str">
        <f t="shared" si="171"/>
        <v>GR</v>
      </c>
      <c r="BP194" s="399">
        <f t="shared" si="163"/>
        <v>1.1000000000000001</v>
      </c>
      <c r="BQ194" s="453">
        <f t="shared" ca="1" si="148"/>
        <v>0.23400000000000001</v>
      </c>
      <c r="BR194" s="453">
        <f t="shared" ca="1" si="149"/>
        <v>1.831</v>
      </c>
      <c r="BS194" s="453">
        <f t="shared" ca="1" si="150"/>
        <v>0.248</v>
      </c>
      <c r="BT194" s="453">
        <f t="shared" ca="1" si="151"/>
        <v>1.9410000000000001</v>
      </c>
      <c r="BU194" s="453">
        <f t="shared" ca="1" si="152"/>
        <v>0.26300000000000001</v>
      </c>
      <c r="BV194" s="453">
        <f t="shared" ca="1" si="153"/>
        <v>2.0569999999999999</v>
      </c>
      <c r="BW194" s="453">
        <f t="shared" ca="1" si="172"/>
        <v>0.27900000000000003</v>
      </c>
      <c r="BX194" s="453">
        <f t="shared" ca="1" si="172"/>
        <v>2.1800000000000002</v>
      </c>
      <c r="CA194" s="450" t="str">
        <f t="shared" si="173"/>
        <v>GR</v>
      </c>
      <c r="CB194" s="454"/>
      <c r="CC194" s="454"/>
      <c r="CD194" s="454"/>
      <c r="CE194" s="454"/>
    </row>
    <row r="195" spans="2:83" x14ac:dyDescent="0.2">
      <c r="B195" s="399">
        <v>15</v>
      </c>
      <c r="C195" s="399" t="s">
        <v>101</v>
      </c>
      <c r="D195" s="399" t="s">
        <v>102</v>
      </c>
      <c r="E195" s="399">
        <v>1.1000000000000001</v>
      </c>
      <c r="F195" s="399" t="s">
        <v>33</v>
      </c>
      <c r="K195" s="446"/>
      <c r="L195" s="447">
        <f t="shared" ca="1" si="126"/>
        <v>0.55926636334299995</v>
      </c>
      <c r="M195" s="447">
        <f t="shared" ca="1" si="126"/>
        <v>1.35704338164</v>
      </c>
      <c r="N195" s="451">
        <f t="shared" ca="1" si="174"/>
        <v>0.35764136871537872</v>
      </c>
      <c r="O195" s="451">
        <f t="shared" ca="1" si="154"/>
        <v>3.3845085624721221</v>
      </c>
      <c r="P195" s="451">
        <f t="shared" ca="1" si="127"/>
        <v>0.38922576770186695</v>
      </c>
      <c r="Q195" s="451">
        <f t="shared" ca="1" si="128"/>
        <v>3.0408263101708357</v>
      </c>
      <c r="R195" s="451">
        <f t="shared" ca="1" si="155"/>
        <v>0.3892257677018669</v>
      </c>
      <c r="S195" s="451">
        <f t="shared" ca="1" si="156"/>
        <v>3.0408263101708353</v>
      </c>
      <c r="T195" s="445">
        <f t="shared" ca="1" si="129"/>
        <v>0.50356083696429033</v>
      </c>
      <c r="U195" s="453">
        <f ca="1">ROUND(IF(T195&gt;U172,U170,IF(T195&lt;U171,U169,T195/U171*U169)),3)</f>
        <v>0.23400000000000001</v>
      </c>
      <c r="V195" s="453">
        <f ca="1">ROUND(IF(T195&gt;V172,V170,IF(T195&lt;V171,V169,T195/V171*V169)),3)</f>
        <v>1.831</v>
      </c>
      <c r="W195" s="449" t="str">
        <f t="shared" ca="1" si="130"/>
        <v>C</v>
      </c>
      <c r="X195" s="450"/>
      <c r="Y195" s="450" t="str">
        <f t="shared" si="164"/>
        <v>IE</v>
      </c>
      <c r="Z195" s="447">
        <f t="shared" ca="1" si="131"/>
        <v>0.55926636334299995</v>
      </c>
      <c r="AA195" s="447">
        <f t="shared" ca="1" si="131"/>
        <v>1.35704338164</v>
      </c>
      <c r="AB195" s="451">
        <f t="shared" ca="1" si="157"/>
        <v>0.35764136871537872</v>
      </c>
      <c r="AC195" s="451">
        <f t="shared" ca="1" si="158"/>
        <v>3.3845085624721221</v>
      </c>
      <c r="AD195" s="451">
        <f t="shared" ca="1" si="132"/>
        <v>0.38922576770186695</v>
      </c>
      <c r="AE195" s="451">
        <f t="shared" ca="1" si="133"/>
        <v>3.0408263101708357</v>
      </c>
      <c r="AF195" s="451">
        <f t="shared" ca="1" si="159"/>
        <v>0.3892257677018669</v>
      </c>
      <c r="AG195" s="451">
        <f t="shared" ca="1" si="160"/>
        <v>3.0408263101708353</v>
      </c>
      <c r="AH195" s="445">
        <f t="shared" ca="1" si="134"/>
        <v>0.50356083696429033</v>
      </c>
      <c r="AI195" s="453">
        <f ca="1">ROUND(IF(AH195&gt;AI172,AI170,IF(AH195&lt;AI171,AI169,AH195/AI171*AI169)),3)</f>
        <v>0.248</v>
      </c>
      <c r="AJ195" s="453">
        <f ca="1">ROUND(IF(AH195&gt;AJ172,AJ170,IF(AH195&lt;AJ171,AJ169,AH195/AJ171*AJ169)),3)</f>
        <v>1.9410000000000001</v>
      </c>
      <c r="AK195" s="449" t="str">
        <f t="shared" ca="1" si="135"/>
        <v>C</v>
      </c>
      <c r="AM195" s="450" t="str">
        <f t="shared" si="165"/>
        <v>IE</v>
      </c>
      <c r="AN195" s="447">
        <f t="shared" ca="1" si="136"/>
        <v>0.55926636334299995</v>
      </c>
      <c r="AO195" s="447">
        <f t="shared" ca="1" si="136"/>
        <v>1.35704338164</v>
      </c>
      <c r="AP195" s="451">
        <f t="shared" ca="1" si="166"/>
        <v>0.35764136871537872</v>
      </c>
      <c r="AQ195" s="451">
        <f t="shared" ca="1" si="167"/>
        <v>3.3845085624721221</v>
      </c>
      <c r="AR195" s="451">
        <f t="shared" ca="1" si="137"/>
        <v>0.38922576770186695</v>
      </c>
      <c r="AS195" s="451">
        <f t="shared" ca="1" si="138"/>
        <v>3.0408263101708357</v>
      </c>
      <c r="AT195" s="451">
        <f t="shared" ca="1" si="161"/>
        <v>0.3892257677018669</v>
      </c>
      <c r="AU195" s="451">
        <f t="shared" ca="1" si="162"/>
        <v>3.0408263101708353</v>
      </c>
      <c r="AV195" s="445">
        <f t="shared" ca="1" si="139"/>
        <v>0.50356083696429033</v>
      </c>
      <c r="AW195" s="453">
        <f ca="1">ROUND(IF(AV195&gt;AW172,AW170,IF(AV195&lt;AW171,AW169,AV195/AW171*AW169)),3)</f>
        <v>0.26300000000000001</v>
      </c>
      <c r="AX195" s="453">
        <f ca="1">ROUND(IF(AV195&gt;AX172,AX170,IF(AV195&lt;AX171,AX169,AV195/AX171*AX169)),3)</f>
        <v>2.0569999999999999</v>
      </c>
      <c r="AY195" s="449" t="str">
        <f t="shared" ca="1" si="140"/>
        <v>C</v>
      </c>
      <c r="BA195" s="450" t="str">
        <f t="shared" si="168"/>
        <v>IE</v>
      </c>
      <c r="BB195" s="447">
        <f t="shared" ca="1" si="141"/>
        <v>0.55926636334299995</v>
      </c>
      <c r="BC195" s="447">
        <f t="shared" ca="1" si="141"/>
        <v>1.35704338164</v>
      </c>
      <c r="BD195" s="451">
        <f t="shared" ca="1" si="169"/>
        <v>0.35764136871537872</v>
      </c>
      <c r="BE195" s="451">
        <f t="shared" ca="1" si="170"/>
        <v>3.3845085624721221</v>
      </c>
      <c r="BF195" s="451">
        <f t="shared" ca="1" si="142"/>
        <v>0.38922576770186695</v>
      </c>
      <c r="BG195" s="451">
        <f t="shared" ca="1" si="143"/>
        <v>3.0408263101708357</v>
      </c>
      <c r="BH195" s="451">
        <f t="shared" ca="1" si="144"/>
        <v>0.3892257677018669</v>
      </c>
      <c r="BI195" s="451">
        <f t="shared" ca="1" si="145"/>
        <v>3.0408263101708353</v>
      </c>
      <c r="BJ195" s="445">
        <f t="shared" ca="1" si="146"/>
        <v>0.50356083696429033</v>
      </c>
      <c r="BK195" s="453">
        <f ca="1">ROUND(IF(BJ195&gt;BK172,BK170,IF(BJ195&lt;BK171,BK169,BJ195/BK171*BK169)),3)</f>
        <v>0.27900000000000003</v>
      </c>
      <c r="BL195" s="453">
        <f ca="1">ROUND(IF(BJ195&gt;BL172,BL170,IF(BJ195&lt;BL171,BL169,BJ195/BL171*BL169)),3)</f>
        <v>2.1800000000000002</v>
      </c>
      <c r="BM195" s="449" t="str">
        <f t="shared" ca="1" si="147"/>
        <v>C</v>
      </c>
      <c r="BO195" s="450" t="str">
        <f t="shared" si="171"/>
        <v>IE</v>
      </c>
      <c r="BP195" s="399">
        <f t="shared" si="163"/>
        <v>1.1000000000000001</v>
      </c>
      <c r="BQ195" s="453">
        <f t="shared" ca="1" si="148"/>
        <v>0.23400000000000001</v>
      </c>
      <c r="BR195" s="453">
        <f t="shared" ca="1" si="149"/>
        <v>1.831</v>
      </c>
      <c r="BS195" s="453">
        <f t="shared" ca="1" si="150"/>
        <v>0.248</v>
      </c>
      <c r="BT195" s="453">
        <f t="shared" ca="1" si="151"/>
        <v>1.9410000000000001</v>
      </c>
      <c r="BU195" s="453">
        <f t="shared" ca="1" si="152"/>
        <v>0.26300000000000001</v>
      </c>
      <c r="BV195" s="453">
        <f t="shared" ca="1" si="153"/>
        <v>2.0569999999999999</v>
      </c>
      <c r="BW195" s="453">
        <f t="shared" ca="1" si="172"/>
        <v>0.27900000000000003</v>
      </c>
      <c r="BX195" s="453">
        <f t="shared" ca="1" si="172"/>
        <v>2.1800000000000002</v>
      </c>
      <c r="CA195" s="450" t="str">
        <f t="shared" si="173"/>
        <v>IE</v>
      </c>
      <c r="CB195" s="454"/>
      <c r="CC195" s="454"/>
      <c r="CD195" s="454"/>
      <c r="CE195" s="454"/>
    </row>
    <row r="196" spans="2:83" x14ac:dyDescent="0.2">
      <c r="B196" s="399">
        <v>16</v>
      </c>
      <c r="C196" s="399" t="s">
        <v>103</v>
      </c>
      <c r="D196" s="399" t="s">
        <v>104</v>
      </c>
      <c r="E196" s="399">
        <v>1.1000000000000001</v>
      </c>
      <c r="F196" s="399" t="s">
        <v>33</v>
      </c>
      <c r="K196" s="446"/>
      <c r="L196" s="447">
        <f t="shared" ca="1" si="126"/>
        <v>0.53568610664830507</v>
      </c>
      <c r="M196" s="447">
        <f t="shared" ca="1" si="126"/>
        <v>1.0226734763279661</v>
      </c>
      <c r="N196" s="451">
        <f t="shared" ca="1" si="174"/>
        <v>0.35432020442497941</v>
      </c>
      <c r="O196" s="451">
        <f t="shared" ca="1" si="154"/>
        <v>2.0660070228834106</v>
      </c>
      <c r="P196" s="451">
        <f t="shared" ca="1" si="127"/>
        <v>0.31676143691668718</v>
      </c>
      <c r="Q196" s="451">
        <f t="shared" ca="1" si="128"/>
        <v>2.4746987259116184</v>
      </c>
      <c r="R196" s="451">
        <f t="shared" ca="1" si="155"/>
        <v>0.31676143691668718</v>
      </c>
      <c r="S196" s="451">
        <f t="shared" ca="1" si="156"/>
        <v>2.4746987259116184</v>
      </c>
      <c r="T196" s="445">
        <f t="shared" ca="1" si="129"/>
        <v>0.40981010901096404</v>
      </c>
      <c r="U196" s="453">
        <f ca="1">ROUND(IF(T196&gt;U172,U170,IF(T196&lt;U171,U169,T196/U171*U169)),3)</f>
        <v>0.23400000000000001</v>
      </c>
      <c r="V196" s="453">
        <f ca="1">ROUND(IF(T196&gt;V172,V170,IF(T196&lt;V171,V169,T196/V171*V169)),3)</f>
        <v>1.831</v>
      </c>
      <c r="W196" s="449" t="str">
        <f t="shared" ca="1" si="130"/>
        <v/>
      </c>
      <c r="X196" s="450"/>
      <c r="Y196" s="450" t="str">
        <f t="shared" si="164"/>
        <v>IL</v>
      </c>
      <c r="Z196" s="447">
        <f t="shared" ca="1" si="131"/>
        <v>0.53568610664830507</v>
      </c>
      <c r="AA196" s="447">
        <f t="shared" ca="1" si="131"/>
        <v>1.0226734763279661</v>
      </c>
      <c r="AB196" s="451">
        <f t="shared" ca="1" si="157"/>
        <v>0.35432020442497941</v>
      </c>
      <c r="AC196" s="451">
        <f t="shared" ca="1" si="158"/>
        <v>2.0660070228834106</v>
      </c>
      <c r="AD196" s="451">
        <f t="shared" ca="1" si="132"/>
        <v>0.31676143691668718</v>
      </c>
      <c r="AE196" s="451">
        <f t="shared" ca="1" si="133"/>
        <v>2.4746987259116184</v>
      </c>
      <c r="AF196" s="451">
        <f t="shared" ca="1" si="159"/>
        <v>0.31676143691668718</v>
      </c>
      <c r="AG196" s="451">
        <f t="shared" ca="1" si="160"/>
        <v>2.4746987259116184</v>
      </c>
      <c r="AH196" s="445">
        <f t="shared" ca="1" si="134"/>
        <v>0.40981010901096404</v>
      </c>
      <c r="AI196" s="453">
        <f ca="1">ROUND(IF(AH196&gt;AI172,AI170,IF(AH196&lt;AI171,AI169,AH196/AI171*AI169)),3)</f>
        <v>0.248</v>
      </c>
      <c r="AJ196" s="453">
        <f ca="1">ROUND(IF(AH196&gt;AJ172,AJ170,IF(AH196&lt;AJ171,AJ169,AH196/AJ171*AJ169)),3)</f>
        <v>1.9410000000000001</v>
      </c>
      <c r="AK196" s="449" t="str">
        <f t="shared" ca="1" si="135"/>
        <v/>
      </c>
      <c r="AM196" s="450" t="str">
        <f t="shared" si="165"/>
        <v>IL</v>
      </c>
      <c r="AN196" s="447">
        <f t="shared" ca="1" si="136"/>
        <v>0.53568610664830507</v>
      </c>
      <c r="AO196" s="447">
        <f t="shared" ca="1" si="136"/>
        <v>1.0226734763279661</v>
      </c>
      <c r="AP196" s="451">
        <f t="shared" ca="1" si="166"/>
        <v>0.35432020442497941</v>
      </c>
      <c r="AQ196" s="451">
        <f t="shared" ca="1" si="167"/>
        <v>2.0660070228834106</v>
      </c>
      <c r="AR196" s="451">
        <f t="shared" ca="1" si="137"/>
        <v>0.31676143691668718</v>
      </c>
      <c r="AS196" s="451">
        <f t="shared" ca="1" si="138"/>
        <v>2.4746987259116184</v>
      </c>
      <c r="AT196" s="451">
        <f t="shared" ca="1" si="161"/>
        <v>0.31676143691668718</v>
      </c>
      <c r="AU196" s="451">
        <f t="shared" ca="1" si="162"/>
        <v>2.4746987259116184</v>
      </c>
      <c r="AV196" s="445">
        <f t="shared" ca="1" si="139"/>
        <v>0.40981010901096404</v>
      </c>
      <c r="AW196" s="453">
        <f ca="1">ROUND(IF(AV196&gt;AW172,AW170,IF(AV196&lt;AW171,AW169,AV196/AW171*AW169)),3)</f>
        <v>0.26300000000000001</v>
      </c>
      <c r="AX196" s="453">
        <f ca="1">ROUND(IF(AV196&gt;AX172,AX170,IF(AV196&lt;AX171,AX169,AV196/AX171*AX169)),3)</f>
        <v>2.0569999999999999</v>
      </c>
      <c r="AY196" s="449" t="str">
        <f t="shared" ca="1" si="140"/>
        <v/>
      </c>
      <c r="BA196" s="450" t="str">
        <f t="shared" si="168"/>
        <v>IL</v>
      </c>
      <c r="BB196" s="447">
        <f t="shared" ca="1" si="141"/>
        <v>0.53568610664830507</v>
      </c>
      <c r="BC196" s="447">
        <f t="shared" ca="1" si="141"/>
        <v>1.0226734763279661</v>
      </c>
      <c r="BD196" s="451">
        <f t="shared" ca="1" si="169"/>
        <v>0.35432020442497941</v>
      </c>
      <c r="BE196" s="451">
        <f t="shared" ca="1" si="170"/>
        <v>2.0660070228834106</v>
      </c>
      <c r="BF196" s="451">
        <f t="shared" ca="1" si="142"/>
        <v>0.31676143691668718</v>
      </c>
      <c r="BG196" s="451">
        <f t="shared" ca="1" si="143"/>
        <v>2.4746987259116184</v>
      </c>
      <c r="BH196" s="451">
        <f t="shared" ca="1" si="144"/>
        <v>0.31676143691668718</v>
      </c>
      <c r="BI196" s="451">
        <f t="shared" ca="1" si="145"/>
        <v>2.4746987259116184</v>
      </c>
      <c r="BJ196" s="445">
        <f t="shared" ca="1" si="146"/>
        <v>0.40981010901096404</v>
      </c>
      <c r="BK196" s="453">
        <f ca="1">ROUND(IF(BJ196&gt;BK172,BK170,IF(BJ196&lt;BK171,BK169,BJ196/BK171*BK169)),3)</f>
        <v>0.27900000000000003</v>
      </c>
      <c r="BL196" s="453">
        <f ca="1">ROUND(IF(BJ196&gt;BL172,BL170,IF(BJ196&lt;BL171,BL169,BJ196/BL171*BL169)),3)</f>
        <v>2.1800000000000002</v>
      </c>
      <c r="BM196" s="449" t="str">
        <f t="shared" ca="1" si="147"/>
        <v/>
      </c>
      <c r="BO196" s="450" t="str">
        <f t="shared" si="171"/>
        <v>IL</v>
      </c>
      <c r="BP196" s="399">
        <f t="shared" si="163"/>
        <v>1.1000000000000001</v>
      </c>
      <c r="BQ196" s="453">
        <f t="shared" ca="1" si="148"/>
        <v>0.23400000000000001</v>
      </c>
      <c r="BR196" s="453">
        <f t="shared" ca="1" si="149"/>
        <v>1.831</v>
      </c>
      <c r="BS196" s="453">
        <f t="shared" ca="1" si="150"/>
        <v>0.248</v>
      </c>
      <c r="BT196" s="453">
        <f t="shared" ca="1" si="151"/>
        <v>1.9410000000000001</v>
      </c>
      <c r="BU196" s="453">
        <f t="shared" ca="1" si="152"/>
        <v>0.26300000000000001</v>
      </c>
      <c r="BV196" s="453">
        <f t="shared" ca="1" si="153"/>
        <v>2.0569999999999999</v>
      </c>
      <c r="BW196" s="453">
        <f t="shared" ca="1" si="172"/>
        <v>0.27900000000000003</v>
      </c>
      <c r="BX196" s="453">
        <f t="shared" ca="1" si="172"/>
        <v>2.1800000000000002</v>
      </c>
      <c r="CA196" s="450" t="str">
        <f t="shared" si="173"/>
        <v>IL</v>
      </c>
      <c r="CB196" s="454"/>
      <c r="CC196" s="454"/>
      <c r="CD196" s="454"/>
      <c r="CE196" s="454"/>
    </row>
    <row r="197" spans="2:83" x14ac:dyDescent="0.2">
      <c r="B197" s="399">
        <v>17</v>
      </c>
      <c r="C197" s="399" t="s">
        <v>105</v>
      </c>
      <c r="D197" s="399" t="s">
        <v>106</v>
      </c>
      <c r="E197" s="399">
        <v>1.1000000000000001</v>
      </c>
      <c r="F197" s="399" t="s">
        <v>33</v>
      </c>
      <c r="K197" s="446"/>
      <c r="L197" s="447">
        <f t="shared" ca="1" si="126"/>
        <v>0.73433818024499997</v>
      </c>
      <c r="M197" s="447">
        <f t="shared" ca="1" si="126"/>
        <v>0.87555706106099995</v>
      </c>
      <c r="N197" s="451">
        <f t="shared" ca="1" si="174"/>
        <v>0.50804562213688176</v>
      </c>
      <c r="O197" s="451">
        <f t="shared" ca="1" si="154"/>
        <v>0.59911040346181821</v>
      </c>
      <c r="P197" s="451">
        <f t="shared" ca="1" si="127"/>
        <v>0.32777305653261907</v>
      </c>
      <c r="Q197" s="451">
        <f t="shared" ca="1" si="128"/>
        <v>2.5607270041610866</v>
      </c>
      <c r="R197" s="451">
        <f t="shared" ca="1" si="155"/>
        <v>0.32777305653261907</v>
      </c>
      <c r="S197" s="451">
        <f t="shared" ca="1" si="156"/>
        <v>2.5607270041610866</v>
      </c>
      <c r="T197" s="445">
        <f t="shared" ca="1" si="129"/>
        <v>0.42405639188907596</v>
      </c>
      <c r="U197" s="453">
        <f ca="1">ROUND(IF(T197&gt;U172,U170,IF(T197&lt;U171,U169,T197/U171*U169)),3)</f>
        <v>0.23400000000000001</v>
      </c>
      <c r="V197" s="453">
        <f ca="1">ROUND(IF(T197&gt;V172,V170,IF(T197&lt;V171,V169,T197/V171*V169)),3)</f>
        <v>1.831</v>
      </c>
      <c r="W197" s="449" t="str">
        <f t="shared" ca="1" si="130"/>
        <v/>
      </c>
      <c r="X197" s="450"/>
      <c r="Y197" s="450" t="str">
        <f t="shared" si="164"/>
        <v>IS</v>
      </c>
      <c r="Z197" s="447">
        <f t="shared" ca="1" si="131"/>
        <v>0.73433818024499997</v>
      </c>
      <c r="AA197" s="447">
        <f t="shared" ca="1" si="131"/>
        <v>0.87555706106099995</v>
      </c>
      <c r="AB197" s="451">
        <f t="shared" ca="1" si="157"/>
        <v>0.50804562213688176</v>
      </c>
      <c r="AC197" s="451">
        <f t="shared" ca="1" si="158"/>
        <v>0.59911040346181821</v>
      </c>
      <c r="AD197" s="451">
        <f t="shared" ca="1" si="132"/>
        <v>0.32777305653261907</v>
      </c>
      <c r="AE197" s="451">
        <f t="shared" ca="1" si="133"/>
        <v>2.5607270041610866</v>
      </c>
      <c r="AF197" s="451">
        <f t="shared" ca="1" si="159"/>
        <v>0.32777305653261907</v>
      </c>
      <c r="AG197" s="451">
        <f t="shared" ca="1" si="160"/>
        <v>2.5607270041610866</v>
      </c>
      <c r="AH197" s="445">
        <f t="shared" ca="1" si="134"/>
        <v>0.42405639188907596</v>
      </c>
      <c r="AI197" s="453">
        <f ca="1">ROUND(IF(AH197&gt;AI172,AI170,IF(AH197&lt;AI171,AI169,AH197/AI171*AI169)),3)</f>
        <v>0.248</v>
      </c>
      <c r="AJ197" s="453">
        <f ca="1">ROUND(IF(AH197&gt;AJ172,AJ170,IF(AH197&lt;AJ171,AJ169,AH197/AJ171*AJ169)),3)</f>
        <v>1.9410000000000001</v>
      </c>
      <c r="AK197" s="449" t="str">
        <f t="shared" ca="1" si="135"/>
        <v/>
      </c>
      <c r="AM197" s="450" t="str">
        <f t="shared" si="165"/>
        <v>IS</v>
      </c>
      <c r="AN197" s="447">
        <f t="shared" ca="1" si="136"/>
        <v>0.73433818024499997</v>
      </c>
      <c r="AO197" s="447">
        <f t="shared" ca="1" si="136"/>
        <v>0.87555706106099995</v>
      </c>
      <c r="AP197" s="451">
        <f t="shared" ca="1" si="166"/>
        <v>0.50804562213688176</v>
      </c>
      <c r="AQ197" s="451">
        <f t="shared" ca="1" si="167"/>
        <v>0.59911040346181821</v>
      </c>
      <c r="AR197" s="451">
        <f t="shared" ca="1" si="137"/>
        <v>0.32777305653261907</v>
      </c>
      <c r="AS197" s="451">
        <f t="shared" ca="1" si="138"/>
        <v>2.5607270041610866</v>
      </c>
      <c r="AT197" s="451">
        <f t="shared" ca="1" si="161"/>
        <v>0.32777305653261907</v>
      </c>
      <c r="AU197" s="451">
        <f t="shared" ca="1" si="162"/>
        <v>2.5607270041610866</v>
      </c>
      <c r="AV197" s="445">
        <f t="shared" ca="1" si="139"/>
        <v>0.42405639188907596</v>
      </c>
      <c r="AW197" s="453">
        <f ca="1">ROUND(IF(AV197&gt;AW172,AW170,IF(AV197&lt;AW171,AW169,AV197/AW171*AW169)),3)</f>
        <v>0.26300000000000001</v>
      </c>
      <c r="AX197" s="453">
        <f ca="1">ROUND(IF(AV197&gt;AX172,AX170,IF(AV197&lt;AX171,AX169,AV197/AX171*AX169)),3)</f>
        <v>2.0569999999999999</v>
      </c>
      <c r="AY197" s="449" t="str">
        <f t="shared" ca="1" si="140"/>
        <v/>
      </c>
      <c r="BA197" s="450" t="str">
        <f t="shared" si="168"/>
        <v>IS</v>
      </c>
      <c r="BB197" s="447">
        <f t="shared" ca="1" si="141"/>
        <v>0.73433818024499997</v>
      </c>
      <c r="BC197" s="447">
        <f t="shared" ca="1" si="141"/>
        <v>0.87555706106099995</v>
      </c>
      <c r="BD197" s="451">
        <f t="shared" ca="1" si="169"/>
        <v>0.50804562213688176</v>
      </c>
      <c r="BE197" s="451">
        <f t="shared" ca="1" si="170"/>
        <v>0.59911040346181821</v>
      </c>
      <c r="BF197" s="451">
        <f t="shared" ca="1" si="142"/>
        <v>0.32777305653261907</v>
      </c>
      <c r="BG197" s="451">
        <f t="shared" ca="1" si="143"/>
        <v>2.5607270041610866</v>
      </c>
      <c r="BH197" s="451">
        <f t="shared" ca="1" si="144"/>
        <v>0.32777305653261907</v>
      </c>
      <c r="BI197" s="451">
        <f t="shared" ca="1" si="145"/>
        <v>2.5607270041610866</v>
      </c>
      <c r="BJ197" s="445">
        <f t="shared" ca="1" si="146"/>
        <v>0.42405639188907596</v>
      </c>
      <c r="BK197" s="453">
        <f ca="1">ROUND(IF(BJ197&gt;BK172,BK170,IF(BJ197&lt;BK171,BK169,BJ197/BK171*BK169)),3)</f>
        <v>0.27900000000000003</v>
      </c>
      <c r="BL197" s="453">
        <f ca="1">ROUND(IF(BJ197&gt;BL172,BL170,IF(BJ197&lt;BL171,BL169,BJ197/BL171*BL169)),3)</f>
        <v>2.1800000000000002</v>
      </c>
      <c r="BM197" s="449" t="str">
        <f t="shared" ca="1" si="147"/>
        <v/>
      </c>
      <c r="BO197" s="450" t="str">
        <f t="shared" si="171"/>
        <v>IS</v>
      </c>
      <c r="BP197" s="399">
        <f t="shared" si="163"/>
        <v>1.1000000000000001</v>
      </c>
      <c r="BQ197" s="453">
        <f t="shared" ca="1" si="148"/>
        <v>0.23400000000000001</v>
      </c>
      <c r="BR197" s="453">
        <f t="shared" ca="1" si="149"/>
        <v>1.831</v>
      </c>
      <c r="BS197" s="453">
        <f t="shared" ca="1" si="150"/>
        <v>0.248</v>
      </c>
      <c r="BT197" s="453">
        <f t="shared" ca="1" si="151"/>
        <v>1.9410000000000001</v>
      </c>
      <c r="BU197" s="453">
        <f t="shared" ca="1" si="152"/>
        <v>0.26300000000000001</v>
      </c>
      <c r="BV197" s="453">
        <f t="shared" ca="1" si="153"/>
        <v>2.0569999999999999</v>
      </c>
      <c r="BW197" s="453">
        <f t="shared" ca="1" si="172"/>
        <v>0.27900000000000003</v>
      </c>
      <c r="BX197" s="453">
        <f t="shared" ca="1" si="172"/>
        <v>2.1800000000000002</v>
      </c>
      <c r="CA197" s="450" t="str">
        <f t="shared" si="173"/>
        <v>IS</v>
      </c>
      <c r="CB197" s="454"/>
      <c r="CC197" s="454"/>
      <c r="CD197" s="454"/>
      <c r="CE197" s="454"/>
    </row>
    <row r="198" spans="2:83" x14ac:dyDescent="0.2">
      <c r="B198" s="399">
        <v>18</v>
      </c>
      <c r="C198" s="399" t="s">
        <v>107</v>
      </c>
      <c r="D198" s="399" t="s">
        <v>108</v>
      </c>
      <c r="E198" s="399">
        <v>1.1000000000000001</v>
      </c>
      <c r="F198" s="399" t="s">
        <v>33</v>
      </c>
      <c r="K198" s="446"/>
      <c r="L198" s="447">
        <f t="shared" ca="1" si="126"/>
        <v>0.57571537402899997</v>
      </c>
      <c r="M198" s="447">
        <f t="shared" ca="1" si="126"/>
        <v>2.1383713892510001</v>
      </c>
      <c r="N198" s="451">
        <f t="shared" ca="1" si="174"/>
        <v>0.33670626420482119</v>
      </c>
      <c r="O198" s="451">
        <f t="shared" ca="1" si="154"/>
        <v>6.6294497615478791</v>
      </c>
      <c r="P198" s="451">
        <f t="shared" ca="1" si="127"/>
        <v>0.55062276149730394</v>
      </c>
      <c r="Q198" s="451">
        <f t="shared" ca="1" si="128"/>
        <v>4.301740324197687</v>
      </c>
      <c r="R198" s="451">
        <f t="shared" ca="1" si="155"/>
        <v>0.55062276149730394</v>
      </c>
      <c r="S198" s="451">
        <f t="shared" ca="1" si="156"/>
        <v>4.301740324197687</v>
      </c>
      <c r="T198" s="445">
        <f t="shared" ca="1" si="129"/>
        <v>0.71236819768713699</v>
      </c>
      <c r="U198" s="453">
        <f ca="1">ROUND(IF(T198&gt;U172,U170,IF(T198&lt;U171,U169,T198/U171*U169)),3)</f>
        <v>0.23400000000000001</v>
      </c>
      <c r="V198" s="453">
        <f ca="1">ROUND(IF(T198&gt;V172,V170,IF(T198&lt;V171,V169,T198/V171*V169)),3)</f>
        <v>1.831</v>
      </c>
      <c r="W198" s="449" t="str">
        <f t="shared" ca="1" si="130"/>
        <v>C</v>
      </c>
      <c r="X198" s="450"/>
      <c r="Y198" s="450" t="str">
        <f t="shared" si="164"/>
        <v>IT</v>
      </c>
      <c r="Z198" s="447">
        <f t="shared" ca="1" si="131"/>
        <v>0.57571537402899997</v>
      </c>
      <c r="AA198" s="447">
        <f t="shared" ca="1" si="131"/>
        <v>2.1383713892510001</v>
      </c>
      <c r="AB198" s="451">
        <f t="shared" ca="1" si="157"/>
        <v>0.33670626420482119</v>
      </c>
      <c r="AC198" s="451">
        <f t="shared" ca="1" si="158"/>
        <v>6.6294497615478791</v>
      </c>
      <c r="AD198" s="451">
        <f t="shared" ca="1" si="132"/>
        <v>0.55062276149730394</v>
      </c>
      <c r="AE198" s="451">
        <f t="shared" ca="1" si="133"/>
        <v>4.301740324197687</v>
      </c>
      <c r="AF198" s="451">
        <f t="shared" ca="1" si="159"/>
        <v>0.55062276149730394</v>
      </c>
      <c r="AG198" s="451">
        <f t="shared" ca="1" si="160"/>
        <v>4.301740324197687</v>
      </c>
      <c r="AH198" s="445">
        <f t="shared" ca="1" si="134"/>
        <v>0.71236819768713699</v>
      </c>
      <c r="AI198" s="453">
        <f ca="1">ROUND(IF(AH198&gt;AI172,AI170,IF(AH198&lt;AI171,AI169,AH198/AI171*AI169)),3)</f>
        <v>0.248</v>
      </c>
      <c r="AJ198" s="453">
        <f ca="1">ROUND(IF(AH198&gt;AJ172,AJ170,IF(AH198&lt;AJ171,AJ169,AH198/AJ171*AJ169)),3)</f>
        <v>1.9410000000000001</v>
      </c>
      <c r="AK198" s="449" t="str">
        <f t="shared" ca="1" si="135"/>
        <v>C</v>
      </c>
      <c r="AM198" s="450" t="str">
        <f t="shared" si="165"/>
        <v>IT</v>
      </c>
      <c r="AN198" s="447">
        <f t="shared" ca="1" si="136"/>
        <v>0.57571537402899997</v>
      </c>
      <c r="AO198" s="447">
        <f t="shared" ca="1" si="136"/>
        <v>2.1383713892510001</v>
      </c>
      <c r="AP198" s="451">
        <f t="shared" ca="1" si="166"/>
        <v>0.33670626420482119</v>
      </c>
      <c r="AQ198" s="451">
        <f t="shared" ca="1" si="167"/>
        <v>6.6294497615478791</v>
      </c>
      <c r="AR198" s="451">
        <f t="shared" ca="1" si="137"/>
        <v>0.55062276149730394</v>
      </c>
      <c r="AS198" s="451">
        <f t="shared" ca="1" si="138"/>
        <v>4.301740324197687</v>
      </c>
      <c r="AT198" s="451">
        <f t="shared" ca="1" si="161"/>
        <v>0.55062276149730394</v>
      </c>
      <c r="AU198" s="451">
        <f t="shared" ca="1" si="162"/>
        <v>4.301740324197687</v>
      </c>
      <c r="AV198" s="445">
        <f t="shared" ca="1" si="139"/>
        <v>0.71236819768713699</v>
      </c>
      <c r="AW198" s="453">
        <f ca="1">ROUND(IF(AV198&gt;AW172,AW170,IF(AV198&lt;AW171,AW169,AV198/AW171*AW169)),3)</f>
        <v>0.26300000000000001</v>
      </c>
      <c r="AX198" s="453">
        <f ca="1">ROUND(IF(AV198&gt;AX172,AX170,IF(AV198&lt;AX171,AX169,AV198/AX171*AX169)),3)</f>
        <v>2.0569999999999999</v>
      </c>
      <c r="AY198" s="449" t="str">
        <f t="shared" ca="1" si="140"/>
        <v>C</v>
      </c>
      <c r="BA198" s="450" t="str">
        <f t="shared" si="168"/>
        <v>IT</v>
      </c>
      <c r="BB198" s="447">
        <f t="shared" ca="1" si="141"/>
        <v>0.57571537402899997</v>
      </c>
      <c r="BC198" s="447">
        <f t="shared" ca="1" si="141"/>
        <v>2.1383713892510001</v>
      </c>
      <c r="BD198" s="451">
        <f t="shared" ca="1" si="169"/>
        <v>0.33670626420482119</v>
      </c>
      <c r="BE198" s="451">
        <f t="shared" ca="1" si="170"/>
        <v>6.6294497615478791</v>
      </c>
      <c r="BF198" s="451">
        <f t="shared" ca="1" si="142"/>
        <v>0.55062276149730394</v>
      </c>
      <c r="BG198" s="451">
        <f t="shared" ca="1" si="143"/>
        <v>4.301740324197687</v>
      </c>
      <c r="BH198" s="451">
        <f t="shared" ca="1" si="144"/>
        <v>0.55062276149730394</v>
      </c>
      <c r="BI198" s="451">
        <f t="shared" ca="1" si="145"/>
        <v>4.301740324197687</v>
      </c>
      <c r="BJ198" s="445">
        <f t="shared" ca="1" si="146"/>
        <v>0.71236819768713699</v>
      </c>
      <c r="BK198" s="453">
        <f ca="1">ROUND(IF(BJ198&gt;BK172,BK170,IF(BJ198&lt;BK171,BK169,BJ198/BK171*BK169)),3)</f>
        <v>0.27900000000000003</v>
      </c>
      <c r="BL198" s="453">
        <f ca="1">ROUND(IF(BJ198&gt;BL172,BL170,IF(BJ198&lt;BL171,BL169,BJ198/BL171*BL169)),3)</f>
        <v>2.1800000000000002</v>
      </c>
      <c r="BM198" s="449" t="str">
        <f t="shared" ca="1" si="147"/>
        <v>C</v>
      </c>
      <c r="BO198" s="450" t="str">
        <f t="shared" si="171"/>
        <v>IT</v>
      </c>
      <c r="BP198" s="399">
        <f t="shared" si="163"/>
        <v>1.1000000000000001</v>
      </c>
      <c r="BQ198" s="453">
        <f t="shared" ca="1" si="148"/>
        <v>0.23400000000000001</v>
      </c>
      <c r="BR198" s="453">
        <f t="shared" ca="1" si="149"/>
        <v>1.831</v>
      </c>
      <c r="BS198" s="453">
        <f t="shared" ca="1" si="150"/>
        <v>0.248</v>
      </c>
      <c r="BT198" s="453">
        <f t="shared" ca="1" si="151"/>
        <v>1.9410000000000001</v>
      </c>
      <c r="BU198" s="453">
        <f t="shared" ca="1" si="152"/>
        <v>0.26300000000000001</v>
      </c>
      <c r="BV198" s="453">
        <f t="shared" ca="1" si="153"/>
        <v>2.0569999999999999</v>
      </c>
      <c r="BW198" s="453">
        <f t="shared" ca="1" si="172"/>
        <v>0.27900000000000003</v>
      </c>
      <c r="BX198" s="453">
        <f t="shared" ca="1" si="172"/>
        <v>2.1800000000000002</v>
      </c>
      <c r="CA198" s="450" t="str">
        <f t="shared" si="173"/>
        <v>IT</v>
      </c>
      <c r="CB198" s="454"/>
      <c r="CC198" s="454"/>
      <c r="CD198" s="454"/>
      <c r="CE198" s="454"/>
    </row>
    <row r="199" spans="2:83" x14ac:dyDescent="0.2">
      <c r="B199" s="399">
        <v>19</v>
      </c>
      <c r="C199" s="399" t="s">
        <v>109</v>
      </c>
      <c r="D199" s="399" t="s">
        <v>110</v>
      </c>
      <c r="E199" s="399">
        <v>1.1000000000000001</v>
      </c>
      <c r="F199" s="399" t="s">
        <v>33</v>
      </c>
      <c r="K199" s="446"/>
      <c r="L199" s="447">
        <f t="shared" ca="1" si="126"/>
        <v>0.68412945048333329</v>
      </c>
      <c r="M199" s="447">
        <f t="shared" ca="1" si="126"/>
        <v>1.4252696885074074</v>
      </c>
      <c r="N199" s="451">
        <f t="shared" ca="1" si="174"/>
        <v>0.44744830221003923</v>
      </c>
      <c r="O199" s="451">
        <f t="shared" ca="1" si="154"/>
        <v>3.1442313128294055</v>
      </c>
      <c r="P199" s="451">
        <f t="shared" ca="1" si="127"/>
        <v>0.42864758736680264</v>
      </c>
      <c r="Q199" s="451">
        <f t="shared" ca="1" si="128"/>
        <v>3.3488092763031454</v>
      </c>
      <c r="R199" s="451">
        <f t="shared" ca="1" si="155"/>
        <v>0.4286475873668027</v>
      </c>
      <c r="S199" s="451">
        <f t="shared" ca="1" si="156"/>
        <v>3.3488092763031458</v>
      </c>
      <c r="T199" s="445">
        <f t="shared" ca="1" si="129"/>
        <v>0.55456281615580094</v>
      </c>
      <c r="U199" s="453">
        <f ca="1">ROUND(IF(T199&gt;U172,U170,IF(T199&lt;U171,U169,T199/U171*U169)),3)</f>
        <v>0.23400000000000001</v>
      </c>
      <c r="V199" s="453">
        <f ca="1">ROUND(IF(T199&gt;V172,V170,IF(T199&lt;V171,V169,T199/V171*V169)),3)</f>
        <v>1.831</v>
      </c>
      <c r="W199" s="449" t="str">
        <f t="shared" ca="1" si="130"/>
        <v>C</v>
      </c>
      <c r="X199" s="450"/>
      <c r="Y199" s="450" t="str">
        <f t="shared" si="164"/>
        <v>JP</v>
      </c>
      <c r="Z199" s="447">
        <f t="shared" ca="1" si="131"/>
        <v>0.68412945048333329</v>
      </c>
      <c r="AA199" s="447">
        <f t="shared" ca="1" si="131"/>
        <v>1.4252696885074074</v>
      </c>
      <c r="AB199" s="451">
        <f t="shared" ca="1" si="157"/>
        <v>0.44744830221003923</v>
      </c>
      <c r="AC199" s="451">
        <f t="shared" ca="1" si="158"/>
        <v>3.1442313128294055</v>
      </c>
      <c r="AD199" s="451">
        <f t="shared" ca="1" si="132"/>
        <v>0.42864758736680264</v>
      </c>
      <c r="AE199" s="451">
        <f t="shared" ca="1" si="133"/>
        <v>3.3488092763031454</v>
      </c>
      <c r="AF199" s="451">
        <f t="shared" ca="1" si="159"/>
        <v>0.4286475873668027</v>
      </c>
      <c r="AG199" s="451">
        <f t="shared" ca="1" si="160"/>
        <v>3.3488092763031458</v>
      </c>
      <c r="AH199" s="445">
        <f t="shared" ca="1" si="134"/>
        <v>0.55456281615580094</v>
      </c>
      <c r="AI199" s="453">
        <f ca="1">ROUND(IF(AH199&gt;AI172,AI170,IF(AH199&lt;AI171,AI169,AH199/AI171*AI169)),3)</f>
        <v>0.248</v>
      </c>
      <c r="AJ199" s="453">
        <f ca="1">ROUND(IF(AH199&gt;AJ172,AJ170,IF(AH199&lt;AJ171,AJ169,AH199/AJ171*AJ169)),3)</f>
        <v>1.9410000000000001</v>
      </c>
      <c r="AK199" s="449" t="str">
        <f t="shared" ca="1" si="135"/>
        <v>C</v>
      </c>
      <c r="AM199" s="450" t="str">
        <f t="shared" si="165"/>
        <v>JP</v>
      </c>
      <c r="AN199" s="447">
        <f t="shared" ca="1" si="136"/>
        <v>0.68412945048333329</v>
      </c>
      <c r="AO199" s="447">
        <f t="shared" ca="1" si="136"/>
        <v>1.4252696885074074</v>
      </c>
      <c r="AP199" s="451">
        <f t="shared" ca="1" si="166"/>
        <v>0.44744830221003923</v>
      </c>
      <c r="AQ199" s="451">
        <f t="shared" ca="1" si="167"/>
        <v>3.1442313128294055</v>
      </c>
      <c r="AR199" s="451">
        <f t="shared" ca="1" si="137"/>
        <v>0.42864758736680264</v>
      </c>
      <c r="AS199" s="451">
        <f t="shared" ca="1" si="138"/>
        <v>3.3488092763031454</v>
      </c>
      <c r="AT199" s="451">
        <f t="shared" ca="1" si="161"/>
        <v>0.4286475873668027</v>
      </c>
      <c r="AU199" s="451">
        <f t="shared" ca="1" si="162"/>
        <v>3.3488092763031458</v>
      </c>
      <c r="AV199" s="445">
        <f t="shared" ca="1" si="139"/>
        <v>0.55456281615580094</v>
      </c>
      <c r="AW199" s="453">
        <f ca="1">ROUND(IF(AV199&gt;AW172,AW170,IF(AV199&lt;AW171,AW169,AV199/AW171*AW169)),3)</f>
        <v>0.26300000000000001</v>
      </c>
      <c r="AX199" s="453">
        <f ca="1">ROUND(IF(AV199&gt;AX172,AX170,IF(AV199&lt;AX171,AX169,AV199/AX171*AX169)),3)</f>
        <v>2.0569999999999999</v>
      </c>
      <c r="AY199" s="449" t="str">
        <f t="shared" ca="1" si="140"/>
        <v>C</v>
      </c>
      <c r="BA199" s="450" t="str">
        <f t="shared" si="168"/>
        <v>JP</v>
      </c>
      <c r="BB199" s="447">
        <f t="shared" ca="1" si="141"/>
        <v>0.68412945048333329</v>
      </c>
      <c r="BC199" s="447">
        <f t="shared" ca="1" si="141"/>
        <v>1.4252696885074074</v>
      </c>
      <c r="BD199" s="451">
        <f t="shared" ca="1" si="169"/>
        <v>0.44744830221003923</v>
      </c>
      <c r="BE199" s="451">
        <f t="shared" ca="1" si="170"/>
        <v>3.1442313128294055</v>
      </c>
      <c r="BF199" s="451">
        <f t="shared" ca="1" si="142"/>
        <v>0.42864758736680264</v>
      </c>
      <c r="BG199" s="451">
        <f t="shared" ca="1" si="143"/>
        <v>3.3488092763031454</v>
      </c>
      <c r="BH199" s="451">
        <f t="shared" ca="1" si="144"/>
        <v>0.4286475873668027</v>
      </c>
      <c r="BI199" s="451">
        <f t="shared" ca="1" si="145"/>
        <v>3.3488092763031458</v>
      </c>
      <c r="BJ199" s="445">
        <f t="shared" ca="1" si="146"/>
        <v>0.55456281615580094</v>
      </c>
      <c r="BK199" s="453">
        <f ca="1">ROUND(IF(BJ199&gt;BK172,BK170,IF(BJ199&lt;BK171,BK169,BJ199/BK171*BK169)),3)</f>
        <v>0.27900000000000003</v>
      </c>
      <c r="BL199" s="453">
        <f ca="1">ROUND(IF(BJ199&gt;BL172,BL170,IF(BJ199&lt;BL171,BL169,BJ199/BL171*BL169)),3)</f>
        <v>2.1800000000000002</v>
      </c>
      <c r="BM199" s="449" t="str">
        <f t="shared" ca="1" si="147"/>
        <v>C</v>
      </c>
      <c r="BO199" s="450" t="str">
        <f t="shared" si="171"/>
        <v>JP</v>
      </c>
      <c r="BP199" s="399">
        <f t="shared" si="163"/>
        <v>1.1000000000000001</v>
      </c>
      <c r="BQ199" s="453">
        <f t="shared" ca="1" si="148"/>
        <v>0.23400000000000001</v>
      </c>
      <c r="BR199" s="453">
        <f t="shared" ca="1" si="149"/>
        <v>1.831</v>
      </c>
      <c r="BS199" s="453">
        <f t="shared" ca="1" si="150"/>
        <v>0.248</v>
      </c>
      <c r="BT199" s="453">
        <f t="shared" ca="1" si="151"/>
        <v>1.9410000000000001</v>
      </c>
      <c r="BU199" s="453">
        <f t="shared" ca="1" si="152"/>
        <v>0.26300000000000001</v>
      </c>
      <c r="BV199" s="453">
        <f t="shared" ca="1" si="153"/>
        <v>2.0569999999999999</v>
      </c>
      <c r="BW199" s="453">
        <f t="shared" ca="1" si="172"/>
        <v>0.27900000000000003</v>
      </c>
      <c r="BX199" s="453">
        <f t="shared" ca="1" si="172"/>
        <v>2.1800000000000002</v>
      </c>
      <c r="CA199" s="450" t="str">
        <f t="shared" si="173"/>
        <v>JP</v>
      </c>
      <c r="CB199" s="454"/>
      <c r="CC199" s="454"/>
      <c r="CD199" s="454"/>
      <c r="CE199" s="454"/>
    </row>
    <row r="200" spans="2:83" x14ac:dyDescent="0.2">
      <c r="B200" s="399">
        <v>20</v>
      </c>
      <c r="C200" s="399" t="s">
        <v>111</v>
      </c>
      <c r="D200" s="399" t="s">
        <v>112</v>
      </c>
      <c r="E200" s="399">
        <v>1.1000000000000001</v>
      </c>
      <c r="F200" s="399" t="s">
        <v>33</v>
      </c>
      <c r="K200" s="446"/>
      <c r="L200" s="447">
        <f t="shared" ca="1" si="126"/>
        <v>0.71566876306944438</v>
      </c>
      <c r="M200" s="447">
        <f t="shared" ca="1" si="126"/>
        <v>1.4313375261398147</v>
      </c>
      <c r="N200" s="451">
        <f t="shared" ca="1" si="174"/>
        <v>0.47060642904865596</v>
      </c>
      <c r="O200" s="451">
        <f t="shared" ca="1" si="154"/>
        <v>3.036170509995511</v>
      </c>
      <c r="P200" s="451">
        <f t="shared" ca="1" si="127"/>
        <v>0.43634699345796801</v>
      </c>
      <c r="Q200" s="451">
        <f t="shared" ca="1" si="128"/>
        <v>3.4089608863903749</v>
      </c>
      <c r="R200" s="451">
        <f t="shared" ca="1" si="155"/>
        <v>0.43634699345796801</v>
      </c>
      <c r="S200" s="451">
        <f t="shared" ca="1" si="156"/>
        <v>3.4089608863903749</v>
      </c>
      <c r="T200" s="445">
        <f t="shared" ca="1" si="129"/>
        <v>0.56452392278624608</v>
      </c>
      <c r="U200" s="453">
        <f ca="1">ROUND(IF(T200&gt;U172,U170,IF(T200&lt;U171,U169,T200/U171*U169)),3)</f>
        <v>0.23400000000000001</v>
      </c>
      <c r="V200" s="453">
        <f ca="1">ROUND(IF(T200&gt;V172,V170,IF(T200&lt;V171,V169,T200/V171*V169)),3)</f>
        <v>1.831</v>
      </c>
      <c r="W200" s="449" t="str">
        <f t="shared" ca="1" si="130"/>
        <v>C</v>
      </c>
      <c r="X200" s="450"/>
      <c r="Y200" s="450" t="str">
        <f t="shared" si="164"/>
        <v>LI</v>
      </c>
      <c r="Z200" s="447">
        <f t="shared" ca="1" si="131"/>
        <v>0.71566876306944438</v>
      </c>
      <c r="AA200" s="447">
        <f t="shared" ca="1" si="131"/>
        <v>1.4313375261398147</v>
      </c>
      <c r="AB200" s="451">
        <f t="shared" ca="1" si="157"/>
        <v>0.47060642904865596</v>
      </c>
      <c r="AC200" s="451">
        <f t="shared" ca="1" si="158"/>
        <v>3.036170509995511</v>
      </c>
      <c r="AD200" s="451">
        <f t="shared" ca="1" si="132"/>
        <v>0.43634699345796801</v>
      </c>
      <c r="AE200" s="451">
        <f t="shared" ca="1" si="133"/>
        <v>3.4089608863903749</v>
      </c>
      <c r="AF200" s="451">
        <f t="shared" ca="1" si="159"/>
        <v>0.43634699345796801</v>
      </c>
      <c r="AG200" s="451">
        <f t="shared" ca="1" si="160"/>
        <v>3.4089608863903749</v>
      </c>
      <c r="AH200" s="445">
        <f t="shared" ca="1" si="134"/>
        <v>0.56452392278624608</v>
      </c>
      <c r="AI200" s="453">
        <f ca="1">ROUND(IF(AH200&gt;AI172,AI170,IF(AH200&lt;AI171,AI169,AH200/AI171*AI169)),3)</f>
        <v>0.248</v>
      </c>
      <c r="AJ200" s="453">
        <f ca="1">ROUND(IF(AH200&gt;AJ172,AJ170,IF(AH200&lt;AJ171,AJ169,AH200/AJ171*AJ169)),3)</f>
        <v>1.9410000000000001</v>
      </c>
      <c r="AK200" s="449" t="str">
        <f t="shared" ca="1" si="135"/>
        <v>C</v>
      </c>
      <c r="AM200" s="450" t="str">
        <f t="shared" si="165"/>
        <v>LI</v>
      </c>
      <c r="AN200" s="447">
        <f t="shared" ca="1" si="136"/>
        <v>0.71566876306944438</v>
      </c>
      <c r="AO200" s="447">
        <f t="shared" ca="1" si="136"/>
        <v>1.4313375261398147</v>
      </c>
      <c r="AP200" s="451">
        <f t="shared" ca="1" si="166"/>
        <v>0.47060642904865596</v>
      </c>
      <c r="AQ200" s="451">
        <f t="shared" ca="1" si="167"/>
        <v>3.036170509995511</v>
      </c>
      <c r="AR200" s="451">
        <f t="shared" ca="1" si="137"/>
        <v>0.43634699345796801</v>
      </c>
      <c r="AS200" s="451">
        <f t="shared" ca="1" si="138"/>
        <v>3.4089608863903749</v>
      </c>
      <c r="AT200" s="451">
        <f t="shared" ca="1" si="161"/>
        <v>0.43634699345796801</v>
      </c>
      <c r="AU200" s="451">
        <f t="shared" ca="1" si="162"/>
        <v>3.4089608863903749</v>
      </c>
      <c r="AV200" s="445">
        <f t="shared" ca="1" si="139"/>
        <v>0.56452392278624608</v>
      </c>
      <c r="AW200" s="453">
        <f ca="1">ROUND(IF(AV200&gt;AW172,AW170,IF(AV200&lt;AW171,AW169,AV200/AW171*AW169)),3)</f>
        <v>0.26300000000000001</v>
      </c>
      <c r="AX200" s="453">
        <f ca="1">ROUND(IF(AV200&gt;AX172,AX170,IF(AV200&lt;AX171,AX169,AV200/AX171*AX169)),3)</f>
        <v>2.0569999999999999</v>
      </c>
      <c r="AY200" s="449" t="str">
        <f t="shared" ca="1" si="140"/>
        <v>C</v>
      </c>
      <c r="BA200" s="450" t="str">
        <f t="shared" si="168"/>
        <v>LI</v>
      </c>
      <c r="BB200" s="447">
        <f t="shared" ca="1" si="141"/>
        <v>0.71566876306944438</v>
      </c>
      <c r="BC200" s="447">
        <f t="shared" ca="1" si="141"/>
        <v>1.4313375261398147</v>
      </c>
      <c r="BD200" s="451">
        <f t="shared" ca="1" si="169"/>
        <v>0.47060642904865596</v>
      </c>
      <c r="BE200" s="451">
        <f t="shared" ca="1" si="170"/>
        <v>3.036170509995511</v>
      </c>
      <c r="BF200" s="451">
        <f t="shared" ca="1" si="142"/>
        <v>0.43634699345796801</v>
      </c>
      <c r="BG200" s="451">
        <f t="shared" ca="1" si="143"/>
        <v>3.4089608863903749</v>
      </c>
      <c r="BH200" s="451">
        <f t="shared" ca="1" si="144"/>
        <v>0.43634699345796801</v>
      </c>
      <c r="BI200" s="451">
        <f t="shared" ca="1" si="145"/>
        <v>3.4089608863903749</v>
      </c>
      <c r="BJ200" s="445">
        <f t="shared" ca="1" si="146"/>
        <v>0.56452392278624608</v>
      </c>
      <c r="BK200" s="453">
        <f ca="1">ROUND(IF(BJ200&gt;BK172,BK170,IF(BJ200&lt;BK171,BK169,BJ200/BK171*BK169)),3)</f>
        <v>0.27900000000000003</v>
      </c>
      <c r="BL200" s="453">
        <f ca="1">ROUND(IF(BJ200&gt;BL172,BL170,IF(BJ200&lt;BL171,BL169,BJ200/BL171*BL169)),3)</f>
        <v>2.1800000000000002</v>
      </c>
      <c r="BM200" s="449" t="str">
        <f t="shared" ca="1" si="147"/>
        <v>C</v>
      </c>
      <c r="BO200" s="450" t="str">
        <f t="shared" si="171"/>
        <v>LI</v>
      </c>
      <c r="BP200" s="399">
        <f t="shared" si="163"/>
        <v>1.1000000000000001</v>
      </c>
      <c r="BQ200" s="453">
        <f t="shared" ca="1" si="148"/>
        <v>0.23400000000000001</v>
      </c>
      <c r="BR200" s="453">
        <f t="shared" ca="1" si="149"/>
        <v>1.831</v>
      </c>
      <c r="BS200" s="453">
        <f t="shared" ca="1" si="150"/>
        <v>0.248</v>
      </c>
      <c r="BT200" s="453">
        <f t="shared" ca="1" si="151"/>
        <v>1.9410000000000001</v>
      </c>
      <c r="BU200" s="453">
        <f t="shared" ca="1" si="152"/>
        <v>0.26300000000000001</v>
      </c>
      <c r="BV200" s="453">
        <f t="shared" ca="1" si="153"/>
        <v>2.0569999999999999</v>
      </c>
      <c r="BW200" s="453">
        <f t="shared" ca="1" si="172"/>
        <v>0.27900000000000003</v>
      </c>
      <c r="BX200" s="453">
        <f t="shared" ca="1" si="172"/>
        <v>2.1800000000000002</v>
      </c>
      <c r="CA200" s="450" t="str">
        <f t="shared" si="173"/>
        <v>LI</v>
      </c>
      <c r="CB200" s="454"/>
      <c r="CC200" s="454"/>
      <c r="CD200" s="454"/>
      <c r="CE200" s="454"/>
    </row>
    <row r="201" spans="2:83" x14ac:dyDescent="0.2">
      <c r="B201" s="399">
        <v>21</v>
      </c>
      <c r="C201" s="399" t="s">
        <v>113</v>
      </c>
      <c r="D201" s="399" t="s">
        <v>114</v>
      </c>
      <c r="E201" s="399">
        <v>1.1000000000000001</v>
      </c>
      <c r="F201" s="399" t="s">
        <v>33</v>
      </c>
      <c r="K201" s="446"/>
      <c r="L201" s="447">
        <f t="shared" ref="L201:M220" ca="1" si="175">VLOOKUP($C201,INDIRECT($L$22),L$23,FALSE)</f>
        <v>0.49347032059599999</v>
      </c>
      <c r="M201" s="447">
        <f t="shared" ca="1" si="175"/>
        <v>1.1514307480579999</v>
      </c>
      <c r="N201" s="451">
        <f t="shared" ca="1" si="174"/>
        <v>0.31751575173699392</v>
      </c>
      <c r="O201" s="451">
        <f t="shared" ca="1" si="154"/>
        <v>2.7913472680206057</v>
      </c>
      <c r="P201" s="451">
        <f t="shared" ca="1" si="127"/>
        <v>0.33413911962489867</v>
      </c>
      <c r="Q201" s="451">
        <f t="shared" ca="1" si="128"/>
        <v>2.610461872069521</v>
      </c>
      <c r="R201" s="451">
        <f t="shared" ca="1" si="155"/>
        <v>0.33413911962489867</v>
      </c>
      <c r="S201" s="451">
        <f t="shared" ca="1" si="156"/>
        <v>2.610461872069521</v>
      </c>
      <c r="T201" s="445">
        <f t="shared" ca="1" si="129"/>
        <v>0.43229248601471265</v>
      </c>
      <c r="U201" s="453">
        <f ca="1">ROUND(IF(T201&gt;U172,U170,IF(T201&lt;U171,U169,T201/U171*U169)),3)</f>
        <v>0.23400000000000001</v>
      </c>
      <c r="V201" s="453">
        <f ca="1">ROUND(IF(T201&gt;V172,V170,IF(T201&lt;V171,V169,T201/V171*V169)),3)</f>
        <v>1.831</v>
      </c>
      <c r="W201" s="449" t="str">
        <f t="shared" ca="1" si="130"/>
        <v>C</v>
      </c>
      <c r="X201" s="450"/>
      <c r="Y201" s="450" t="str">
        <f t="shared" si="164"/>
        <v>LU</v>
      </c>
      <c r="Z201" s="447">
        <f t="shared" ref="Z201:AA220" ca="1" si="176">VLOOKUP($C201,INDIRECT($L$22),Z$23,FALSE)</f>
        <v>0.49347032059599999</v>
      </c>
      <c r="AA201" s="447">
        <f t="shared" ca="1" si="176"/>
        <v>1.1514307480579999</v>
      </c>
      <c r="AB201" s="451">
        <f t="shared" ca="1" si="157"/>
        <v>0.31751575173699392</v>
      </c>
      <c r="AC201" s="451">
        <f t="shared" ca="1" si="158"/>
        <v>2.7913472680206057</v>
      </c>
      <c r="AD201" s="451">
        <f t="shared" ca="1" si="132"/>
        <v>0.33413911962489867</v>
      </c>
      <c r="AE201" s="451">
        <f t="shared" ca="1" si="133"/>
        <v>2.610461872069521</v>
      </c>
      <c r="AF201" s="451">
        <f t="shared" ca="1" si="159"/>
        <v>0.33413911962489867</v>
      </c>
      <c r="AG201" s="451">
        <f t="shared" ca="1" si="160"/>
        <v>2.610461872069521</v>
      </c>
      <c r="AH201" s="445">
        <f t="shared" ca="1" si="134"/>
        <v>0.43229248601471265</v>
      </c>
      <c r="AI201" s="453">
        <f ca="1">ROUND(IF(AH201&gt;AI172,AI170,IF(AH201&lt;AI171,AI169,AH201/AI171*AI169)),3)</f>
        <v>0.248</v>
      </c>
      <c r="AJ201" s="453">
        <f ca="1">ROUND(IF(AH201&gt;AJ172,AJ170,IF(AH201&lt;AJ171,AJ169,AH201/AJ171*AJ169)),3)</f>
        <v>1.9410000000000001</v>
      </c>
      <c r="AK201" s="449" t="str">
        <f t="shared" ca="1" si="135"/>
        <v/>
      </c>
      <c r="AM201" s="450" t="str">
        <f t="shared" si="165"/>
        <v>LU</v>
      </c>
      <c r="AN201" s="447">
        <f t="shared" ref="AN201:AO220" ca="1" si="177">VLOOKUP($C201,INDIRECT($L$22),AN$23,FALSE)</f>
        <v>0.49347032059599999</v>
      </c>
      <c r="AO201" s="447">
        <f t="shared" ca="1" si="177"/>
        <v>1.1514307480579999</v>
      </c>
      <c r="AP201" s="451">
        <f t="shared" ca="1" si="166"/>
        <v>0.31751575173699392</v>
      </c>
      <c r="AQ201" s="451">
        <f t="shared" ca="1" si="167"/>
        <v>2.7913472680206057</v>
      </c>
      <c r="AR201" s="451">
        <f t="shared" ca="1" si="137"/>
        <v>0.33413911962489867</v>
      </c>
      <c r="AS201" s="451">
        <f t="shared" ca="1" si="138"/>
        <v>2.610461872069521</v>
      </c>
      <c r="AT201" s="451">
        <f t="shared" ca="1" si="161"/>
        <v>0.33413911962489867</v>
      </c>
      <c r="AU201" s="451">
        <f t="shared" ca="1" si="162"/>
        <v>2.610461872069521</v>
      </c>
      <c r="AV201" s="445">
        <f t="shared" ca="1" si="139"/>
        <v>0.43229248601471265</v>
      </c>
      <c r="AW201" s="453">
        <f ca="1">ROUND(IF(AV201&gt;AW172,AW170,IF(AV201&lt;AW171,AW169,AV201/AW171*AW169)),3)</f>
        <v>0.26300000000000001</v>
      </c>
      <c r="AX201" s="453">
        <f ca="1">ROUND(IF(AV201&gt;AX172,AX170,IF(AV201&lt;AX171,AX169,AV201/AX171*AX169)),3)</f>
        <v>2.0569999999999999</v>
      </c>
      <c r="AY201" s="449" t="str">
        <f t="shared" ca="1" si="140"/>
        <v/>
      </c>
      <c r="BA201" s="450" t="str">
        <f t="shared" si="168"/>
        <v>LU</v>
      </c>
      <c r="BB201" s="447">
        <f t="shared" ref="BB201:BC220" ca="1" si="178">VLOOKUP($C201,INDIRECT($L$22),BB$23,FALSE)</f>
        <v>0.49347032059599999</v>
      </c>
      <c r="BC201" s="447">
        <f t="shared" ca="1" si="178"/>
        <v>1.1514307480579999</v>
      </c>
      <c r="BD201" s="451">
        <f t="shared" ca="1" si="169"/>
        <v>0.31751575173699392</v>
      </c>
      <c r="BE201" s="451">
        <f t="shared" ca="1" si="170"/>
        <v>2.7913472680206057</v>
      </c>
      <c r="BF201" s="451">
        <f t="shared" ca="1" si="142"/>
        <v>0.33413911962489867</v>
      </c>
      <c r="BG201" s="451">
        <f t="shared" ca="1" si="143"/>
        <v>2.610461872069521</v>
      </c>
      <c r="BH201" s="451">
        <f t="shared" ca="1" si="144"/>
        <v>0.33413911962489867</v>
      </c>
      <c r="BI201" s="451">
        <f t="shared" ca="1" si="145"/>
        <v>2.610461872069521</v>
      </c>
      <c r="BJ201" s="445">
        <f t="shared" ca="1" si="146"/>
        <v>0.43229248601471265</v>
      </c>
      <c r="BK201" s="453">
        <f ca="1">ROUND(IF(BJ201&gt;BK172,BK170,IF(BJ201&lt;BK171,BK169,BJ201/BK171*BK169)),3)</f>
        <v>0.27900000000000003</v>
      </c>
      <c r="BL201" s="453">
        <f ca="1">ROUND(IF(BJ201&gt;BL172,BL170,IF(BJ201&lt;BL171,BL169,BJ201/BL171*BL169)),3)</f>
        <v>2.1800000000000002</v>
      </c>
      <c r="BM201" s="449" t="str">
        <f t="shared" ca="1" si="147"/>
        <v/>
      </c>
      <c r="BO201" s="450" t="str">
        <f t="shared" si="171"/>
        <v>LU</v>
      </c>
      <c r="BP201" s="399">
        <f t="shared" si="163"/>
        <v>1.1000000000000001</v>
      </c>
      <c r="BQ201" s="453">
        <f t="shared" ca="1" si="148"/>
        <v>0.23400000000000001</v>
      </c>
      <c r="BR201" s="453">
        <f t="shared" ca="1" si="149"/>
        <v>1.831</v>
      </c>
      <c r="BS201" s="453">
        <f t="shared" ca="1" si="150"/>
        <v>0.248</v>
      </c>
      <c r="BT201" s="453">
        <f t="shared" ca="1" si="151"/>
        <v>1.9410000000000001</v>
      </c>
      <c r="BU201" s="453">
        <f t="shared" ca="1" si="152"/>
        <v>0.26300000000000001</v>
      </c>
      <c r="BV201" s="453">
        <f t="shared" ca="1" si="153"/>
        <v>2.0569999999999999</v>
      </c>
      <c r="BW201" s="453">
        <f t="shared" ca="1" si="172"/>
        <v>0.27900000000000003</v>
      </c>
      <c r="BX201" s="453">
        <f t="shared" ca="1" si="172"/>
        <v>2.1800000000000002</v>
      </c>
      <c r="CA201" s="450" t="str">
        <f t="shared" si="173"/>
        <v>LU</v>
      </c>
      <c r="CB201" s="454"/>
      <c r="CC201" s="454"/>
      <c r="CD201" s="454"/>
      <c r="CE201" s="454"/>
    </row>
    <row r="202" spans="2:83" x14ac:dyDescent="0.2">
      <c r="B202" s="399">
        <v>22</v>
      </c>
      <c r="C202" s="399" t="s">
        <v>115</v>
      </c>
      <c r="D202" s="399" t="s">
        <v>116</v>
      </c>
      <c r="E202" s="399">
        <v>1.1000000000000001</v>
      </c>
      <c r="F202" s="399" t="s">
        <v>33</v>
      </c>
      <c r="K202" s="446"/>
      <c r="L202" s="447">
        <f t="shared" ca="1" si="175"/>
        <v>0.52636834197000004</v>
      </c>
      <c r="M202" s="447">
        <f t="shared" ca="1" si="175"/>
        <v>2.0890243571920002</v>
      </c>
      <c r="N202" s="451">
        <f t="shared" ca="1" si="174"/>
        <v>0.30216334176352122</v>
      </c>
      <c r="O202" s="451">
        <f t="shared" ca="1" si="154"/>
        <v>6.6294497615478791</v>
      </c>
      <c r="P202" s="451">
        <f t="shared" ca="1" si="127"/>
        <v>0.53051592169518291</v>
      </c>
      <c r="Q202" s="451">
        <f t="shared" ca="1" si="128"/>
        <v>4.1446556382436164</v>
      </c>
      <c r="R202" s="451">
        <f t="shared" ca="1" si="155"/>
        <v>0.53051592169518291</v>
      </c>
      <c r="S202" s="451">
        <f t="shared" ca="1" si="156"/>
        <v>4.1446556382436164</v>
      </c>
      <c r="T202" s="445">
        <f t="shared" ca="1" si="129"/>
        <v>0.68635497369314291</v>
      </c>
      <c r="U202" s="453">
        <f ca="1">ROUND(IF(T202&gt;U172,U170,IF(T202&lt;U171,U169,T202/U171*U169)),3)</f>
        <v>0.23400000000000001</v>
      </c>
      <c r="V202" s="453">
        <f ca="1">ROUND(IF(T202&gt;V172,V170,IF(T202&lt;V171,V169,T202/V171*V169)),3)</f>
        <v>1.831</v>
      </c>
      <c r="W202" s="449" t="str">
        <f t="shared" ca="1" si="130"/>
        <v>C</v>
      </c>
      <c r="X202" s="450"/>
      <c r="Y202" s="450" t="str">
        <f t="shared" si="164"/>
        <v>MC</v>
      </c>
      <c r="Z202" s="447">
        <f t="shared" ca="1" si="176"/>
        <v>0.52636834197000004</v>
      </c>
      <c r="AA202" s="447">
        <f t="shared" ca="1" si="176"/>
        <v>2.0890243571920002</v>
      </c>
      <c r="AB202" s="451">
        <f t="shared" ca="1" si="157"/>
        <v>0.30216334176352122</v>
      </c>
      <c r="AC202" s="451">
        <f t="shared" ca="1" si="158"/>
        <v>6.6294497615478791</v>
      </c>
      <c r="AD202" s="451">
        <f t="shared" ca="1" si="132"/>
        <v>0.53051592169518291</v>
      </c>
      <c r="AE202" s="451">
        <f t="shared" ca="1" si="133"/>
        <v>4.1446556382436164</v>
      </c>
      <c r="AF202" s="451">
        <f t="shared" ca="1" si="159"/>
        <v>0.53051592169518291</v>
      </c>
      <c r="AG202" s="451">
        <f t="shared" ca="1" si="160"/>
        <v>4.1446556382436164</v>
      </c>
      <c r="AH202" s="445">
        <f t="shared" ca="1" si="134"/>
        <v>0.68635497369314291</v>
      </c>
      <c r="AI202" s="453">
        <f ca="1">ROUND(IF(AH202&gt;AI172,AI170,IF(AH202&lt;AI171,AI169,AH202/AI171*AI169)),3)</f>
        <v>0.248</v>
      </c>
      <c r="AJ202" s="453">
        <f ca="1">ROUND(IF(AH202&gt;AJ172,AJ170,IF(AH202&lt;AJ171,AJ169,AH202/AJ171*AJ169)),3)</f>
        <v>1.9410000000000001</v>
      </c>
      <c r="AK202" s="449" t="str">
        <f t="shared" ca="1" si="135"/>
        <v>C</v>
      </c>
      <c r="AM202" s="450" t="str">
        <f t="shared" si="165"/>
        <v>MC</v>
      </c>
      <c r="AN202" s="447">
        <f t="shared" ca="1" si="177"/>
        <v>0.52636834197000004</v>
      </c>
      <c r="AO202" s="447">
        <f t="shared" ca="1" si="177"/>
        <v>2.0890243571920002</v>
      </c>
      <c r="AP202" s="451">
        <f t="shared" ca="1" si="166"/>
        <v>0.30216334176352122</v>
      </c>
      <c r="AQ202" s="451">
        <f t="shared" ca="1" si="167"/>
        <v>6.6294497615478791</v>
      </c>
      <c r="AR202" s="451">
        <f t="shared" ca="1" si="137"/>
        <v>0.53051592169518291</v>
      </c>
      <c r="AS202" s="451">
        <f t="shared" ca="1" si="138"/>
        <v>4.1446556382436164</v>
      </c>
      <c r="AT202" s="451">
        <f t="shared" ca="1" si="161"/>
        <v>0.53051592169518291</v>
      </c>
      <c r="AU202" s="451">
        <f t="shared" ca="1" si="162"/>
        <v>4.1446556382436164</v>
      </c>
      <c r="AV202" s="445">
        <f t="shared" ca="1" si="139"/>
        <v>0.68635497369314291</v>
      </c>
      <c r="AW202" s="453">
        <f ca="1">ROUND(IF(AV202&gt;AW172,AW170,IF(AV202&lt;AW171,AW169,AV202/AW171*AW169)),3)</f>
        <v>0.26300000000000001</v>
      </c>
      <c r="AX202" s="453">
        <f ca="1">ROUND(IF(AV202&gt;AX172,AX170,IF(AV202&lt;AX171,AX169,AV202/AX171*AX169)),3)</f>
        <v>2.0569999999999999</v>
      </c>
      <c r="AY202" s="449" t="str">
        <f t="shared" ca="1" si="140"/>
        <v>C</v>
      </c>
      <c r="BA202" s="450" t="str">
        <f t="shared" si="168"/>
        <v>MC</v>
      </c>
      <c r="BB202" s="447">
        <f t="shared" ca="1" si="178"/>
        <v>0.52636834197000004</v>
      </c>
      <c r="BC202" s="447">
        <f t="shared" ca="1" si="178"/>
        <v>2.0890243571920002</v>
      </c>
      <c r="BD202" s="451">
        <f t="shared" ca="1" si="169"/>
        <v>0.30216334176352122</v>
      </c>
      <c r="BE202" s="451">
        <f t="shared" ca="1" si="170"/>
        <v>6.6294497615478791</v>
      </c>
      <c r="BF202" s="451">
        <f t="shared" ca="1" si="142"/>
        <v>0.53051592169518291</v>
      </c>
      <c r="BG202" s="451">
        <f t="shared" ca="1" si="143"/>
        <v>4.1446556382436164</v>
      </c>
      <c r="BH202" s="451">
        <f t="shared" ca="1" si="144"/>
        <v>0.53051592169518291</v>
      </c>
      <c r="BI202" s="451">
        <f t="shared" ca="1" si="145"/>
        <v>4.1446556382436164</v>
      </c>
      <c r="BJ202" s="445">
        <f t="shared" ca="1" si="146"/>
        <v>0.68635497369314291</v>
      </c>
      <c r="BK202" s="453">
        <f ca="1">ROUND(IF(BJ202&gt;BK172,BK170,IF(BJ202&lt;BK171,BK169,BJ202/BK171*BK169)),3)</f>
        <v>0.27900000000000003</v>
      </c>
      <c r="BL202" s="453">
        <f ca="1">ROUND(IF(BJ202&gt;BL172,BL170,IF(BJ202&lt;BL171,BL169,BJ202/BL171*BL169)),3)</f>
        <v>2.1800000000000002</v>
      </c>
      <c r="BM202" s="449" t="str">
        <f t="shared" ca="1" si="147"/>
        <v>C</v>
      </c>
      <c r="BO202" s="450" t="str">
        <f t="shared" si="171"/>
        <v>MC</v>
      </c>
      <c r="BP202" s="399">
        <f t="shared" si="163"/>
        <v>1.1000000000000001</v>
      </c>
      <c r="BQ202" s="453">
        <f t="shared" ca="1" si="148"/>
        <v>0.23400000000000001</v>
      </c>
      <c r="BR202" s="453">
        <f t="shared" ca="1" si="149"/>
        <v>1.831</v>
      </c>
      <c r="BS202" s="453">
        <f t="shared" ca="1" si="150"/>
        <v>0.248</v>
      </c>
      <c r="BT202" s="453">
        <f t="shared" ca="1" si="151"/>
        <v>1.9410000000000001</v>
      </c>
      <c r="BU202" s="453">
        <f t="shared" ca="1" si="152"/>
        <v>0.26300000000000001</v>
      </c>
      <c r="BV202" s="453">
        <f t="shared" ca="1" si="153"/>
        <v>2.0569999999999999</v>
      </c>
      <c r="BW202" s="453">
        <f t="shared" ca="1" si="172"/>
        <v>0.27900000000000003</v>
      </c>
      <c r="BX202" s="453">
        <f t="shared" ca="1" si="172"/>
        <v>2.1800000000000002</v>
      </c>
      <c r="CA202" s="450" t="str">
        <f t="shared" si="173"/>
        <v>MC</v>
      </c>
      <c r="CB202" s="454"/>
      <c r="CC202" s="454"/>
      <c r="CD202" s="454"/>
      <c r="CE202" s="454"/>
    </row>
    <row r="203" spans="2:83" x14ac:dyDescent="0.2">
      <c r="B203" s="399">
        <v>23</v>
      </c>
      <c r="C203" s="399" t="s">
        <v>117</v>
      </c>
      <c r="D203" s="399" t="s">
        <v>118</v>
      </c>
      <c r="E203" s="399">
        <v>1.1000000000000001</v>
      </c>
      <c r="F203" s="399" t="s">
        <v>33</v>
      </c>
      <c r="K203" s="446"/>
      <c r="L203" s="447">
        <f t="shared" ca="1" si="175"/>
        <v>0.54724709911299996</v>
      </c>
      <c r="M203" s="447">
        <f t="shared" ca="1" si="175"/>
        <v>2.371404096155</v>
      </c>
      <c r="N203" s="451">
        <f t="shared" ca="1" si="174"/>
        <v>0.30568449071671211</v>
      </c>
      <c r="O203" s="451">
        <f t="shared" ca="1" si="154"/>
        <v>7.7388478662387872</v>
      </c>
      <c r="P203" s="451">
        <f t="shared" ca="1" si="127"/>
        <v>0.59191100514724548</v>
      </c>
      <c r="Q203" s="451">
        <f t="shared" ca="1" si="128"/>
        <v>4.6243047277128548</v>
      </c>
      <c r="R203" s="451">
        <f t="shared" ca="1" si="155"/>
        <v>0.59191100514724559</v>
      </c>
      <c r="S203" s="451">
        <f t="shared" ca="1" si="156"/>
        <v>4.6243047277128557</v>
      </c>
      <c r="T203" s="445">
        <f t="shared" ca="1" si="129"/>
        <v>0.76578486290924885</v>
      </c>
      <c r="U203" s="453">
        <f ca="1">ROUND(IF(T203&gt;U172,U170,IF(T203&lt;U171,U169,T203/U171*U169)),3)</f>
        <v>0.23400000000000001</v>
      </c>
      <c r="V203" s="453">
        <f ca="1">ROUND(IF(T203&gt;V172,V170,IF(T203&lt;V171,V169,T203/V171*V169)),3)</f>
        <v>1.831</v>
      </c>
      <c r="W203" s="449" t="str">
        <f t="shared" ca="1" si="130"/>
        <v>C</v>
      </c>
      <c r="X203" s="450"/>
      <c r="Y203" s="450" t="str">
        <f t="shared" si="164"/>
        <v>NC</v>
      </c>
      <c r="Z203" s="447">
        <f t="shared" ca="1" si="176"/>
        <v>0.54724709911299996</v>
      </c>
      <c r="AA203" s="447">
        <f t="shared" ca="1" si="176"/>
        <v>2.371404096155</v>
      </c>
      <c r="AB203" s="451">
        <f t="shared" ca="1" si="157"/>
        <v>0.30568449071671211</v>
      </c>
      <c r="AC203" s="451">
        <f t="shared" ca="1" si="158"/>
        <v>7.7388478662387872</v>
      </c>
      <c r="AD203" s="451">
        <f t="shared" ca="1" si="132"/>
        <v>0.59191100514724548</v>
      </c>
      <c r="AE203" s="451">
        <f t="shared" ca="1" si="133"/>
        <v>4.6243047277128548</v>
      </c>
      <c r="AF203" s="451">
        <f t="shared" ca="1" si="159"/>
        <v>0.59191100514724559</v>
      </c>
      <c r="AG203" s="451">
        <f t="shared" ca="1" si="160"/>
        <v>4.6243047277128557</v>
      </c>
      <c r="AH203" s="445">
        <f t="shared" ca="1" si="134"/>
        <v>0.76578486290924885</v>
      </c>
      <c r="AI203" s="453">
        <f ca="1">ROUND(IF(AH203&gt;AI172,AI170,IF(AH203&lt;AI171,AI169,AH203/AI171*AI169)),3)</f>
        <v>0.248</v>
      </c>
      <c r="AJ203" s="453">
        <f ca="1">ROUND(IF(AH203&gt;AJ172,AJ170,IF(AH203&lt;AJ171,AJ169,AH203/AJ171*AJ169)),3)</f>
        <v>1.9410000000000001</v>
      </c>
      <c r="AK203" s="449" t="str">
        <f t="shared" ca="1" si="135"/>
        <v>C</v>
      </c>
      <c r="AM203" s="450" t="str">
        <f t="shared" si="165"/>
        <v>NC</v>
      </c>
      <c r="AN203" s="447">
        <f t="shared" ca="1" si="177"/>
        <v>0.54724709911299996</v>
      </c>
      <c r="AO203" s="447">
        <f t="shared" ca="1" si="177"/>
        <v>2.371404096155</v>
      </c>
      <c r="AP203" s="451">
        <f t="shared" ca="1" si="166"/>
        <v>0.30568449071671211</v>
      </c>
      <c r="AQ203" s="451">
        <f t="shared" ca="1" si="167"/>
        <v>7.7388478662387872</v>
      </c>
      <c r="AR203" s="451">
        <f t="shared" ca="1" si="137"/>
        <v>0.59191100514724548</v>
      </c>
      <c r="AS203" s="451">
        <f t="shared" ca="1" si="138"/>
        <v>4.6243047277128548</v>
      </c>
      <c r="AT203" s="451">
        <f t="shared" ca="1" si="161"/>
        <v>0.59191100514724559</v>
      </c>
      <c r="AU203" s="451">
        <f t="shared" ca="1" si="162"/>
        <v>4.6243047277128557</v>
      </c>
      <c r="AV203" s="445">
        <f t="shared" ca="1" si="139"/>
        <v>0.76578486290924885</v>
      </c>
      <c r="AW203" s="453">
        <f ca="1">ROUND(IF(AV203&gt;AW172,AW170,IF(AV203&lt;AW171,AW169,AV203/AW171*AW169)),3)</f>
        <v>0.26300000000000001</v>
      </c>
      <c r="AX203" s="453">
        <f ca="1">ROUND(IF(AV203&gt;AX172,AX170,IF(AV203&lt;AX171,AX169,AV203/AX171*AX169)),3)</f>
        <v>2.0569999999999999</v>
      </c>
      <c r="AY203" s="449" t="str">
        <f t="shared" ca="1" si="140"/>
        <v>C</v>
      </c>
      <c r="BA203" s="450" t="str">
        <f t="shared" si="168"/>
        <v>NC</v>
      </c>
      <c r="BB203" s="447">
        <f t="shared" ca="1" si="178"/>
        <v>0.54724709911299996</v>
      </c>
      <c r="BC203" s="447">
        <f t="shared" ca="1" si="178"/>
        <v>2.371404096155</v>
      </c>
      <c r="BD203" s="451">
        <f t="shared" ca="1" si="169"/>
        <v>0.30568449071671211</v>
      </c>
      <c r="BE203" s="451">
        <f t="shared" ca="1" si="170"/>
        <v>7.7388478662387872</v>
      </c>
      <c r="BF203" s="451">
        <f t="shared" ca="1" si="142"/>
        <v>0.59191100514724548</v>
      </c>
      <c r="BG203" s="451">
        <f t="shared" ca="1" si="143"/>
        <v>4.6243047277128548</v>
      </c>
      <c r="BH203" s="451">
        <f t="shared" ca="1" si="144"/>
        <v>0.59191100514724559</v>
      </c>
      <c r="BI203" s="451">
        <f t="shared" ca="1" si="145"/>
        <v>4.6243047277128557</v>
      </c>
      <c r="BJ203" s="445">
        <f t="shared" ca="1" si="146"/>
        <v>0.76578486290924885</v>
      </c>
      <c r="BK203" s="453">
        <f ca="1">ROUND(IF(BJ203&gt;BK172,BK170,IF(BJ203&lt;BK171,BK169,BJ203/BK171*BK169)),3)</f>
        <v>0.27900000000000003</v>
      </c>
      <c r="BL203" s="453">
        <f ca="1">ROUND(IF(BJ203&gt;BL172,BL170,IF(BJ203&lt;BL171,BL169,BJ203/BL171*BL169)),3)</f>
        <v>2.1800000000000002</v>
      </c>
      <c r="BM203" s="449" t="str">
        <f t="shared" ca="1" si="147"/>
        <v>C</v>
      </c>
      <c r="BO203" s="450" t="str">
        <f t="shared" si="171"/>
        <v>NC</v>
      </c>
      <c r="BP203" s="399">
        <f t="shared" si="163"/>
        <v>1.1000000000000001</v>
      </c>
      <c r="BQ203" s="453">
        <f t="shared" ca="1" si="148"/>
        <v>0.23400000000000001</v>
      </c>
      <c r="BR203" s="453">
        <f t="shared" ca="1" si="149"/>
        <v>1.831</v>
      </c>
      <c r="BS203" s="453">
        <f t="shared" ca="1" si="150"/>
        <v>0.248</v>
      </c>
      <c r="BT203" s="453">
        <f t="shared" ca="1" si="151"/>
        <v>1.9410000000000001</v>
      </c>
      <c r="BU203" s="453">
        <f t="shared" ca="1" si="152"/>
        <v>0.26300000000000001</v>
      </c>
      <c r="BV203" s="453">
        <f t="shared" ca="1" si="153"/>
        <v>2.0569999999999999</v>
      </c>
      <c r="BW203" s="453">
        <f t="shared" ca="1" si="172"/>
        <v>0.27900000000000003</v>
      </c>
      <c r="BX203" s="453">
        <f t="shared" ca="1" si="172"/>
        <v>2.1800000000000002</v>
      </c>
      <c r="CA203" s="450" t="str">
        <f t="shared" si="173"/>
        <v>NC</v>
      </c>
      <c r="CB203" s="454"/>
      <c r="CC203" s="454"/>
      <c r="CD203" s="454"/>
      <c r="CE203" s="454"/>
    </row>
    <row r="204" spans="2:83" x14ac:dyDescent="0.2">
      <c r="B204" s="399">
        <v>24</v>
      </c>
      <c r="C204" s="399" t="s">
        <v>119</v>
      </c>
      <c r="D204" s="399" t="s">
        <v>120</v>
      </c>
      <c r="E204" s="399">
        <v>1.1000000000000001</v>
      </c>
      <c r="F204" s="399" t="s">
        <v>33</v>
      </c>
      <c r="K204" s="446"/>
      <c r="L204" s="447">
        <f t="shared" ca="1" si="175"/>
        <v>0.52636834197000004</v>
      </c>
      <c r="M204" s="447">
        <f t="shared" ca="1" si="175"/>
        <v>2.105473367878</v>
      </c>
      <c r="N204" s="451">
        <f t="shared" ca="1" si="174"/>
        <v>0.3014655049465394</v>
      </c>
      <c r="O204" s="451">
        <f t="shared" ca="1" si="154"/>
        <v>6.6992334432460607</v>
      </c>
      <c r="P204" s="451">
        <f t="shared" ca="1" si="127"/>
        <v>0.53384268973510285</v>
      </c>
      <c r="Q204" s="451">
        <f t="shared" ca="1" si="128"/>
        <v>4.1706460135554906</v>
      </c>
      <c r="R204" s="451">
        <f t="shared" ca="1" si="155"/>
        <v>0.53384268973510285</v>
      </c>
      <c r="S204" s="451">
        <f t="shared" ca="1" si="156"/>
        <v>4.1706460135554906</v>
      </c>
      <c r="T204" s="445">
        <f t="shared" ca="1" si="129"/>
        <v>0.6906589798447893</v>
      </c>
      <c r="U204" s="453">
        <f ca="1">ROUND(IF(T204&gt;U172,U170,IF(T204&lt;U171,U169,T204/U171*U169)),3)</f>
        <v>0.23400000000000001</v>
      </c>
      <c r="V204" s="453">
        <f ca="1">ROUND(IF(T204&gt;V172,V170,IF(T204&lt;V171,V169,T204/V171*V169)),3)</f>
        <v>1.831</v>
      </c>
      <c r="W204" s="449" t="str">
        <f t="shared" ca="1" si="130"/>
        <v>C</v>
      </c>
      <c r="X204" s="450"/>
      <c r="Y204" s="450" t="str">
        <f t="shared" si="164"/>
        <v>NL</v>
      </c>
      <c r="Z204" s="447">
        <f t="shared" ca="1" si="176"/>
        <v>0.52636834197000004</v>
      </c>
      <c r="AA204" s="447">
        <f t="shared" ca="1" si="176"/>
        <v>2.105473367878</v>
      </c>
      <c r="AB204" s="451">
        <f t="shared" ca="1" si="157"/>
        <v>0.3014655049465394</v>
      </c>
      <c r="AC204" s="451">
        <f t="shared" ca="1" si="158"/>
        <v>6.6992334432460607</v>
      </c>
      <c r="AD204" s="451">
        <f t="shared" ca="1" si="132"/>
        <v>0.53384268973510285</v>
      </c>
      <c r="AE204" s="451">
        <f t="shared" ca="1" si="133"/>
        <v>4.1706460135554906</v>
      </c>
      <c r="AF204" s="451">
        <f t="shared" ca="1" si="159"/>
        <v>0.53384268973510285</v>
      </c>
      <c r="AG204" s="451">
        <f t="shared" ca="1" si="160"/>
        <v>4.1706460135554906</v>
      </c>
      <c r="AH204" s="445">
        <f t="shared" ca="1" si="134"/>
        <v>0.6906589798447893</v>
      </c>
      <c r="AI204" s="453">
        <f ca="1">ROUND(IF(AH204&gt;AI172,AI170,IF(AH204&lt;AI171,AI169,AH204/AI171*AI169)),3)</f>
        <v>0.248</v>
      </c>
      <c r="AJ204" s="453">
        <f ca="1">ROUND(IF(AH204&gt;AJ172,AJ170,IF(AH204&lt;AJ171,AJ169,AH204/AJ171*AJ169)),3)</f>
        <v>1.9410000000000001</v>
      </c>
      <c r="AK204" s="449" t="str">
        <f t="shared" ca="1" si="135"/>
        <v>C</v>
      </c>
      <c r="AM204" s="450" t="str">
        <f t="shared" si="165"/>
        <v>NL</v>
      </c>
      <c r="AN204" s="447">
        <f t="shared" ca="1" si="177"/>
        <v>0.52636834197000004</v>
      </c>
      <c r="AO204" s="447">
        <f t="shared" ca="1" si="177"/>
        <v>2.105473367878</v>
      </c>
      <c r="AP204" s="451">
        <f t="shared" ca="1" si="166"/>
        <v>0.3014655049465394</v>
      </c>
      <c r="AQ204" s="451">
        <f t="shared" ca="1" si="167"/>
        <v>6.6992334432460607</v>
      </c>
      <c r="AR204" s="451">
        <f t="shared" ca="1" si="137"/>
        <v>0.53384268973510285</v>
      </c>
      <c r="AS204" s="451">
        <f t="shared" ca="1" si="138"/>
        <v>4.1706460135554906</v>
      </c>
      <c r="AT204" s="451">
        <f t="shared" ca="1" si="161"/>
        <v>0.53384268973510285</v>
      </c>
      <c r="AU204" s="451">
        <f t="shared" ca="1" si="162"/>
        <v>4.1706460135554906</v>
      </c>
      <c r="AV204" s="445">
        <f t="shared" ca="1" si="139"/>
        <v>0.6906589798447893</v>
      </c>
      <c r="AW204" s="453">
        <f ca="1">ROUND(IF(AV204&gt;AW172,AW170,IF(AV204&lt;AW171,AW169,AV204/AW171*AW169)),3)</f>
        <v>0.26300000000000001</v>
      </c>
      <c r="AX204" s="453">
        <f ca="1">ROUND(IF(AV204&gt;AX172,AX170,IF(AV204&lt;AX171,AX169,AV204/AX171*AX169)),3)</f>
        <v>2.0569999999999999</v>
      </c>
      <c r="AY204" s="449" t="str">
        <f t="shared" ca="1" si="140"/>
        <v>C</v>
      </c>
      <c r="BA204" s="450" t="str">
        <f t="shared" si="168"/>
        <v>NL</v>
      </c>
      <c r="BB204" s="447">
        <f t="shared" ca="1" si="178"/>
        <v>0.52636834197000004</v>
      </c>
      <c r="BC204" s="447">
        <f t="shared" ca="1" si="178"/>
        <v>2.105473367878</v>
      </c>
      <c r="BD204" s="451">
        <f t="shared" ca="1" si="169"/>
        <v>0.3014655049465394</v>
      </c>
      <c r="BE204" s="451">
        <f t="shared" ca="1" si="170"/>
        <v>6.6992334432460607</v>
      </c>
      <c r="BF204" s="451">
        <f t="shared" ca="1" si="142"/>
        <v>0.53384268973510285</v>
      </c>
      <c r="BG204" s="451">
        <f t="shared" ca="1" si="143"/>
        <v>4.1706460135554906</v>
      </c>
      <c r="BH204" s="451">
        <f t="shared" ca="1" si="144"/>
        <v>0.53384268973510285</v>
      </c>
      <c r="BI204" s="451">
        <f t="shared" ca="1" si="145"/>
        <v>4.1706460135554906</v>
      </c>
      <c r="BJ204" s="445">
        <f t="shared" ca="1" si="146"/>
        <v>0.6906589798447893</v>
      </c>
      <c r="BK204" s="453">
        <f ca="1">ROUND(IF(BJ204&gt;BK172,BK170,IF(BJ204&lt;BK171,BK169,BJ204/BK171*BK169)),3)</f>
        <v>0.27900000000000003</v>
      </c>
      <c r="BL204" s="453">
        <f ca="1">ROUND(IF(BJ204&gt;BL172,BL170,IF(BJ204&lt;BL171,BL169,BJ204/BL171*BL169)),3)</f>
        <v>2.1800000000000002</v>
      </c>
      <c r="BM204" s="449" t="str">
        <f t="shared" ca="1" si="147"/>
        <v>C</v>
      </c>
      <c r="BO204" s="450" t="str">
        <f t="shared" si="171"/>
        <v>NL</v>
      </c>
      <c r="BP204" s="399">
        <f t="shared" si="163"/>
        <v>1.1000000000000001</v>
      </c>
      <c r="BQ204" s="453">
        <f t="shared" ca="1" si="148"/>
        <v>0.23400000000000001</v>
      </c>
      <c r="BR204" s="453">
        <f t="shared" ca="1" si="149"/>
        <v>1.831</v>
      </c>
      <c r="BS204" s="453">
        <f t="shared" ca="1" si="150"/>
        <v>0.248</v>
      </c>
      <c r="BT204" s="453">
        <f t="shared" ca="1" si="151"/>
        <v>1.9410000000000001</v>
      </c>
      <c r="BU204" s="453">
        <f t="shared" ca="1" si="152"/>
        <v>0.26300000000000001</v>
      </c>
      <c r="BV204" s="453">
        <f t="shared" ca="1" si="153"/>
        <v>2.0569999999999999</v>
      </c>
      <c r="BW204" s="453">
        <f t="shared" ca="1" si="172"/>
        <v>0.27900000000000003</v>
      </c>
      <c r="BX204" s="453">
        <f t="shared" ca="1" si="172"/>
        <v>2.1800000000000002</v>
      </c>
      <c r="CA204" s="450" t="str">
        <f t="shared" si="173"/>
        <v>NL</v>
      </c>
      <c r="CB204" s="454"/>
      <c r="CC204" s="454"/>
      <c r="CD204" s="454"/>
      <c r="CE204" s="454"/>
    </row>
    <row r="205" spans="2:83" x14ac:dyDescent="0.2">
      <c r="B205" s="399">
        <v>25</v>
      </c>
      <c r="C205" s="399" t="s">
        <v>121</v>
      </c>
      <c r="D205" s="399" t="s">
        <v>122</v>
      </c>
      <c r="E205" s="399">
        <v>1.1000000000000001</v>
      </c>
      <c r="F205" s="399" t="s">
        <v>33</v>
      </c>
      <c r="K205" s="446"/>
      <c r="L205" s="447">
        <f t="shared" ca="1" si="175"/>
        <v>0.76263748891916661</v>
      </c>
      <c r="M205" s="447">
        <f t="shared" ca="1" si="175"/>
        <v>2.287912466756667</v>
      </c>
      <c r="N205" s="451">
        <f t="shared" ca="1" si="174"/>
        <v>0.46913760682000749</v>
      </c>
      <c r="O205" s="451">
        <f t="shared" ca="1" si="154"/>
        <v>6.4708635423409104</v>
      </c>
      <c r="P205" s="451">
        <f t="shared" ca="1" si="127"/>
        <v>0.61922544654036182</v>
      </c>
      <c r="Q205" s="451">
        <f t="shared" ca="1" si="128"/>
        <v>4.8376988010965762</v>
      </c>
      <c r="R205" s="451">
        <f t="shared" ca="1" si="155"/>
        <v>0.61922544654036193</v>
      </c>
      <c r="S205" s="451">
        <f t="shared" ca="1" si="156"/>
        <v>4.8376988010965771</v>
      </c>
      <c r="T205" s="445">
        <f t="shared" ca="1" si="129"/>
        <v>0.80112292146159314</v>
      </c>
      <c r="U205" s="453">
        <f ca="1">ROUND(IF(T205&gt;U172,U170,IF(T205&lt;U171,U169,T205/U171*U169)),3)</f>
        <v>0.23400000000000001</v>
      </c>
      <c r="V205" s="453">
        <f ca="1">ROUND(IF(T205&gt;V172,V170,IF(T205&lt;V171,V169,T205/V171*V169)),3)</f>
        <v>1.831</v>
      </c>
      <c r="W205" s="449" t="str">
        <f t="shared" ca="1" si="130"/>
        <v>C</v>
      </c>
      <c r="X205" s="450"/>
      <c r="Y205" s="450" t="str">
        <f t="shared" si="164"/>
        <v>NO</v>
      </c>
      <c r="Z205" s="447">
        <f t="shared" ca="1" si="176"/>
        <v>0.76263748891916661</v>
      </c>
      <c r="AA205" s="447">
        <f t="shared" ca="1" si="176"/>
        <v>2.287912466756667</v>
      </c>
      <c r="AB205" s="451">
        <f t="shared" ca="1" si="157"/>
        <v>0.46913760682000749</v>
      </c>
      <c r="AC205" s="451">
        <f t="shared" ca="1" si="158"/>
        <v>6.4708635423409104</v>
      </c>
      <c r="AD205" s="451">
        <f t="shared" ca="1" si="132"/>
        <v>0.61922544654036182</v>
      </c>
      <c r="AE205" s="451">
        <f t="shared" ca="1" si="133"/>
        <v>4.8376988010965762</v>
      </c>
      <c r="AF205" s="451">
        <f t="shared" ca="1" si="159"/>
        <v>0.61922544654036193</v>
      </c>
      <c r="AG205" s="451">
        <f t="shared" ca="1" si="160"/>
        <v>4.8376988010965771</v>
      </c>
      <c r="AH205" s="445">
        <f t="shared" ca="1" si="134"/>
        <v>0.80112292146159314</v>
      </c>
      <c r="AI205" s="453">
        <f ca="1">ROUND(IF(AH205&gt;AI172,AI170,IF(AH205&lt;AI171,AI169,AH205/AI171*AI169)),3)</f>
        <v>0.248</v>
      </c>
      <c r="AJ205" s="453">
        <f ca="1">ROUND(IF(AH205&gt;AJ172,AJ170,IF(AH205&lt;AJ171,AJ169,AH205/AJ171*AJ169)),3)</f>
        <v>1.9410000000000001</v>
      </c>
      <c r="AK205" s="449" t="str">
        <f t="shared" ca="1" si="135"/>
        <v>C</v>
      </c>
      <c r="AM205" s="450" t="str">
        <f t="shared" si="165"/>
        <v>NO</v>
      </c>
      <c r="AN205" s="447">
        <f t="shared" ca="1" si="177"/>
        <v>0.76263748891916661</v>
      </c>
      <c r="AO205" s="447">
        <f t="shared" ca="1" si="177"/>
        <v>2.287912466756667</v>
      </c>
      <c r="AP205" s="451">
        <f t="shared" ca="1" si="166"/>
        <v>0.46913760682000749</v>
      </c>
      <c r="AQ205" s="451">
        <f t="shared" ca="1" si="167"/>
        <v>6.4708635423409104</v>
      </c>
      <c r="AR205" s="451">
        <f t="shared" ca="1" si="137"/>
        <v>0.61922544654036182</v>
      </c>
      <c r="AS205" s="451">
        <f t="shared" ca="1" si="138"/>
        <v>4.8376988010965762</v>
      </c>
      <c r="AT205" s="451">
        <f t="shared" ca="1" si="161"/>
        <v>0.61922544654036193</v>
      </c>
      <c r="AU205" s="451">
        <f t="shared" ca="1" si="162"/>
        <v>4.8376988010965771</v>
      </c>
      <c r="AV205" s="445">
        <f t="shared" ca="1" si="139"/>
        <v>0.80112292146159314</v>
      </c>
      <c r="AW205" s="453">
        <f ca="1">ROUND(IF(AV205&gt;AW172,AW170,IF(AV205&lt;AW171,AW169,AV205/AW171*AW169)),3)</f>
        <v>0.26300000000000001</v>
      </c>
      <c r="AX205" s="453">
        <f ca="1">ROUND(IF(AV205&gt;AX172,AX170,IF(AV205&lt;AX171,AX169,AV205/AX171*AX169)),3)</f>
        <v>2.0569999999999999</v>
      </c>
      <c r="AY205" s="449" t="str">
        <f t="shared" ca="1" si="140"/>
        <v>C</v>
      </c>
      <c r="BA205" s="450" t="str">
        <f t="shared" si="168"/>
        <v>NO</v>
      </c>
      <c r="BB205" s="447">
        <f t="shared" ca="1" si="178"/>
        <v>0.76263748891916661</v>
      </c>
      <c r="BC205" s="447">
        <f t="shared" ca="1" si="178"/>
        <v>2.287912466756667</v>
      </c>
      <c r="BD205" s="451">
        <f t="shared" ca="1" si="169"/>
        <v>0.46913760682000749</v>
      </c>
      <c r="BE205" s="451">
        <f t="shared" ca="1" si="170"/>
        <v>6.4708635423409104</v>
      </c>
      <c r="BF205" s="451">
        <f t="shared" ca="1" si="142"/>
        <v>0.61922544654036182</v>
      </c>
      <c r="BG205" s="451">
        <f t="shared" ca="1" si="143"/>
        <v>4.8376988010965762</v>
      </c>
      <c r="BH205" s="451">
        <f t="shared" ca="1" si="144"/>
        <v>0.61922544654036193</v>
      </c>
      <c r="BI205" s="451">
        <f t="shared" ca="1" si="145"/>
        <v>4.8376988010965771</v>
      </c>
      <c r="BJ205" s="445">
        <f t="shared" ca="1" si="146"/>
        <v>0.80112292146159314</v>
      </c>
      <c r="BK205" s="453">
        <f ca="1">ROUND(IF(BJ205&gt;BK172,BK170,IF(BJ205&lt;BK171,BK169,BJ205/BK171*BK169)),3)</f>
        <v>0.27900000000000003</v>
      </c>
      <c r="BL205" s="453">
        <f ca="1">ROUND(IF(BJ205&gt;BL172,BL170,IF(BJ205&lt;BL171,BL169,BJ205/BL171*BL169)),3)</f>
        <v>2.1800000000000002</v>
      </c>
      <c r="BM205" s="449" t="str">
        <f t="shared" ca="1" si="147"/>
        <v>C</v>
      </c>
      <c r="BO205" s="450" t="str">
        <f t="shared" si="171"/>
        <v>NO</v>
      </c>
      <c r="BP205" s="399">
        <f t="shared" si="163"/>
        <v>1.1000000000000001</v>
      </c>
      <c r="BQ205" s="453">
        <f t="shared" ca="1" si="148"/>
        <v>0.23400000000000001</v>
      </c>
      <c r="BR205" s="453">
        <f t="shared" ca="1" si="149"/>
        <v>1.831</v>
      </c>
      <c r="BS205" s="453">
        <f t="shared" ca="1" si="150"/>
        <v>0.248</v>
      </c>
      <c r="BT205" s="453">
        <f t="shared" ca="1" si="151"/>
        <v>1.9410000000000001</v>
      </c>
      <c r="BU205" s="453">
        <f t="shared" ca="1" si="152"/>
        <v>0.26300000000000001</v>
      </c>
      <c r="BV205" s="453">
        <f t="shared" ca="1" si="153"/>
        <v>2.0569999999999999</v>
      </c>
      <c r="BW205" s="453">
        <f t="shared" ca="1" si="172"/>
        <v>0.27900000000000003</v>
      </c>
      <c r="BX205" s="453">
        <f t="shared" ca="1" si="172"/>
        <v>2.1800000000000002</v>
      </c>
      <c r="CA205" s="450" t="str">
        <f t="shared" si="173"/>
        <v>NO</v>
      </c>
      <c r="CB205" s="454"/>
      <c r="CC205" s="454"/>
      <c r="CD205" s="454"/>
      <c r="CE205" s="454"/>
    </row>
    <row r="206" spans="2:83" x14ac:dyDescent="0.2">
      <c r="B206" s="399">
        <v>26</v>
      </c>
      <c r="C206" s="399" t="s">
        <v>123</v>
      </c>
      <c r="D206" s="399" t="s">
        <v>124</v>
      </c>
      <c r="E206" s="399">
        <v>1.1000000000000001</v>
      </c>
      <c r="F206" s="399" t="s">
        <v>33</v>
      </c>
      <c r="K206" s="446"/>
      <c r="L206" s="447">
        <f t="shared" ca="1" si="175"/>
        <v>0.62732076104347834</v>
      </c>
      <c r="M206" s="447">
        <f t="shared" ca="1" si="175"/>
        <v>1.2546415220860869</v>
      </c>
      <c r="N206" s="451">
        <f t="shared" ca="1" si="174"/>
        <v>0.41251092468620287</v>
      </c>
      <c r="O206" s="451">
        <f t="shared" ca="1" si="154"/>
        <v>2.6613608044231882</v>
      </c>
      <c r="P206" s="451">
        <f t="shared" ca="1" si="127"/>
        <v>0.38248075386277774</v>
      </c>
      <c r="Q206" s="451">
        <f t="shared" ca="1" si="128"/>
        <v>2.9881308895529513</v>
      </c>
      <c r="R206" s="451">
        <f t="shared" ca="1" si="155"/>
        <v>0.38248075386277774</v>
      </c>
      <c r="S206" s="451">
        <f t="shared" ca="1" si="156"/>
        <v>2.9881308895529513</v>
      </c>
      <c r="T206" s="445">
        <f t="shared" ca="1" si="129"/>
        <v>0.49483447530996871</v>
      </c>
      <c r="U206" s="453">
        <f ca="1">ROUND(IF(T206&gt;U172,U170,IF(T206&lt;U171,U169,T206/U171*U169)),3)</f>
        <v>0.23400000000000001</v>
      </c>
      <c r="V206" s="453">
        <f ca="1">ROUND(IF(T206&gt;V172,V170,IF(T206&lt;V171,V169,T206/V171*V169)),3)</f>
        <v>1.831</v>
      </c>
      <c r="W206" s="449" t="str">
        <f t="shared" ca="1" si="130"/>
        <v>C</v>
      </c>
      <c r="X206" s="450"/>
      <c r="Y206" s="450" t="str">
        <f t="shared" si="164"/>
        <v>NZ</v>
      </c>
      <c r="Z206" s="447">
        <f t="shared" ca="1" si="176"/>
        <v>0.62732076104347834</v>
      </c>
      <c r="AA206" s="447">
        <f t="shared" ca="1" si="176"/>
        <v>1.2546415220860869</v>
      </c>
      <c r="AB206" s="451">
        <f t="shared" ca="1" si="157"/>
        <v>0.41251092468620287</v>
      </c>
      <c r="AC206" s="451">
        <f t="shared" ca="1" si="158"/>
        <v>2.6613608044231882</v>
      </c>
      <c r="AD206" s="451">
        <f t="shared" ca="1" si="132"/>
        <v>0.38248075386277774</v>
      </c>
      <c r="AE206" s="451">
        <f t="shared" ca="1" si="133"/>
        <v>2.9881308895529513</v>
      </c>
      <c r="AF206" s="451">
        <f t="shared" ca="1" si="159"/>
        <v>0.38248075386277774</v>
      </c>
      <c r="AG206" s="451">
        <f t="shared" ca="1" si="160"/>
        <v>2.9881308895529513</v>
      </c>
      <c r="AH206" s="445">
        <f t="shared" ca="1" si="134"/>
        <v>0.49483447530996871</v>
      </c>
      <c r="AI206" s="453">
        <f ca="1">ROUND(IF(AH206&gt;AI172,AI170,IF(AH206&lt;AI171,AI169,AH206/AI171*AI169)),3)</f>
        <v>0.248</v>
      </c>
      <c r="AJ206" s="453">
        <f ca="1">ROUND(IF(AH206&gt;AJ172,AJ170,IF(AH206&lt;AJ171,AJ169,AH206/AJ171*AJ169)),3)</f>
        <v>1.9410000000000001</v>
      </c>
      <c r="AK206" s="449" t="str">
        <f t="shared" ca="1" si="135"/>
        <v>C</v>
      </c>
      <c r="AM206" s="450" t="str">
        <f t="shared" si="165"/>
        <v>NZ</v>
      </c>
      <c r="AN206" s="447">
        <f t="shared" ca="1" si="177"/>
        <v>0.62732076104347834</v>
      </c>
      <c r="AO206" s="447">
        <f t="shared" ca="1" si="177"/>
        <v>1.2546415220860869</v>
      </c>
      <c r="AP206" s="451">
        <f t="shared" ca="1" si="166"/>
        <v>0.41251092468620287</v>
      </c>
      <c r="AQ206" s="451">
        <f t="shared" ca="1" si="167"/>
        <v>2.6613608044231882</v>
      </c>
      <c r="AR206" s="451">
        <f t="shared" ca="1" si="137"/>
        <v>0.38248075386277774</v>
      </c>
      <c r="AS206" s="451">
        <f t="shared" ca="1" si="138"/>
        <v>2.9881308895529513</v>
      </c>
      <c r="AT206" s="451">
        <f t="shared" ca="1" si="161"/>
        <v>0.38248075386277774</v>
      </c>
      <c r="AU206" s="451">
        <f t="shared" ca="1" si="162"/>
        <v>2.9881308895529513</v>
      </c>
      <c r="AV206" s="445">
        <f t="shared" ca="1" si="139"/>
        <v>0.49483447530996871</v>
      </c>
      <c r="AW206" s="453">
        <f ca="1">ROUND(IF(AV206&gt;AW172,AW170,IF(AV206&lt;AW171,AW169,AV206/AW171*AW169)),3)</f>
        <v>0.26300000000000001</v>
      </c>
      <c r="AX206" s="453">
        <f ca="1">ROUND(IF(AV206&gt;AX172,AX170,IF(AV206&lt;AX171,AX169,AV206/AX171*AX169)),3)</f>
        <v>2.0569999999999999</v>
      </c>
      <c r="AY206" s="449" t="str">
        <f t="shared" ca="1" si="140"/>
        <v>C</v>
      </c>
      <c r="BA206" s="450" t="str">
        <f t="shared" si="168"/>
        <v>NZ</v>
      </c>
      <c r="BB206" s="447">
        <f t="shared" ca="1" si="178"/>
        <v>0.62732076104347834</v>
      </c>
      <c r="BC206" s="447">
        <f t="shared" ca="1" si="178"/>
        <v>1.2546415220860869</v>
      </c>
      <c r="BD206" s="451">
        <f t="shared" ca="1" si="169"/>
        <v>0.41251092468620287</v>
      </c>
      <c r="BE206" s="451">
        <f t="shared" ca="1" si="170"/>
        <v>2.6613608044231882</v>
      </c>
      <c r="BF206" s="451">
        <f t="shared" ca="1" si="142"/>
        <v>0.38248075386277774</v>
      </c>
      <c r="BG206" s="451">
        <f t="shared" ca="1" si="143"/>
        <v>2.9881308895529513</v>
      </c>
      <c r="BH206" s="451">
        <f t="shared" ca="1" si="144"/>
        <v>0.38248075386277774</v>
      </c>
      <c r="BI206" s="451">
        <f t="shared" ca="1" si="145"/>
        <v>2.9881308895529513</v>
      </c>
      <c r="BJ206" s="445">
        <f t="shared" ca="1" si="146"/>
        <v>0.49483447530996871</v>
      </c>
      <c r="BK206" s="453">
        <f ca="1">ROUND(IF(BJ206&gt;BK172,BK170,IF(BJ206&lt;BK171,BK169,BJ206/BK171*BK169)),3)</f>
        <v>0.27900000000000003</v>
      </c>
      <c r="BL206" s="453">
        <f ca="1">ROUND(IF(BJ206&gt;BL172,BL170,IF(BJ206&lt;BL171,BL169,BJ206/BL171*BL169)),3)</f>
        <v>2.1800000000000002</v>
      </c>
      <c r="BM206" s="449" t="str">
        <f t="shared" ca="1" si="147"/>
        <v>C</v>
      </c>
      <c r="BO206" s="450" t="str">
        <f t="shared" si="171"/>
        <v>NZ</v>
      </c>
      <c r="BP206" s="399">
        <f t="shared" si="163"/>
        <v>1.1000000000000001</v>
      </c>
      <c r="BQ206" s="453">
        <f t="shared" ca="1" si="148"/>
        <v>0.23400000000000001</v>
      </c>
      <c r="BR206" s="453">
        <f t="shared" ca="1" si="149"/>
        <v>1.831</v>
      </c>
      <c r="BS206" s="453">
        <f t="shared" ca="1" si="150"/>
        <v>0.248</v>
      </c>
      <c r="BT206" s="453">
        <f t="shared" ca="1" si="151"/>
        <v>1.9410000000000001</v>
      </c>
      <c r="BU206" s="453">
        <f t="shared" ca="1" si="152"/>
        <v>0.26300000000000001</v>
      </c>
      <c r="BV206" s="453">
        <f t="shared" ca="1" si="153"/>
        <v>2.0569999999999999</v>
      </c>
      <c r="BW206" s="453">
        <f t="shared" ca="1" si="172"/>
        <v>0.27900000000000003</v>
      </c>
      <c r="BX206" s="453">
        <f t="shared" ca="1" si="172"/>
        <v>2.1800000000000002</v>
      </c>
      <c r="CA206" s="450" t="str">
        <f t="shared" si="173"/>
        <v>NZ</v>
      </c>
      <c r="CB206" s="454"/>
      <c r="CC206" s="454"/>
      <c r="CD206" s="454"/>
      <c r="CE206" s="454"/>
    </row>
    <row r="207" spans="2:83" x14ac:dyDescent="0.2">
      <c r="B207" s="399">
        <v>27</v>
      </c>
      <c r="C207" s="399" t="s">
        <v>125</v>
      </c>
      <c r="D207" s="399" t="s">
        <v>126</v>
      </c>
      <c r="E207" s="399">
        <v>1.1000000000000001</v>
      </c>
      <c r="F207" s="399" t="s">
        <v>33</v>
      </c>
      <c r="K207" s="446"/>
      <c r="L207" s="447">
        <f t="shared" ca="1" si="175"/>
        <v>0.45049381198999999</v>
      </c>
      <c r="M207" s="447">
        <f t="shared" ca="1" si="175"/>
        <v>1.8770575499569999</v>
      </c>
      <c r="N207" s="451">
        <f t="shared" ca="1" si="174"/>
        <v>0.25482478253985452</v>
      </c>
      <c r="O207" s="451">
        <f t="shared" ca="1" si="154"/>
        <v>6.0520885853145456</v>
      </c>
      <c r="P207" s="451">
        <f t="shared" ca="1" si="127"/>
        <v>0.47207594639323985</v>
      </c>
      <c r="Q207" s="451">
        <f t="shared" ca="1" si="128"/>
        <v>3.6880933311971864</v>
      </c>
      <c r="R207" s="451">
        <f t="shared" ca="1" si="155"/>
        <v>0.4720759463932398</v>
      </c>
      <c r="S207" s="451">
        <f t="shared" ca="1" si="156"/>
        <v>3.688093331197186</v>
      </c>
      <c r="T207" s="445">
        <f t="shared" ca="1" si="129"/>
        <v>0.61074825564625401</v>
      </c>
      <c r="U207" s="453">
        <f ca="1">ROUND(IF(T207&gt;U172,U170,IF(T207&lt;U171,U169,T207/U171*U169)),3)</f>
        <v>0.23400000000000001</v>
      </c>
      <c r="V207" s="453">
        <f ca="1">ROUND(IF(T207&gt;V172,V170,IF(T207&lt;V171,V169,T207/V171*V169)),3)</f>
        <v>1.831</v>
      </c>
      <c r="W207" s="449" t="str">
        <f t="shared" ca="1" si="130"/>
        <v>C</v>
      </c>
      <c r="X207" s="450"/>
      <c r="Y207" s="450" t="str">
        <f t="shared" si="164"/>
        <v>PF</v>
      </c>
      <c r="Z207" s="447">
        <f t="shared" ca="1" si="176"/>
        <v>0.45049381198999999</v>
      </c>
      <c r="AA207" s="447">
        <f t="shared" ca="1" si="176"/>
        <v>1.8770575499569999</v>
      </c>
      <c r="AB207" s="451">
        <f t="shared" ca="1" si="157"/>
        <v>0.25482478253985452</v>
      </c>
      <c r="AC207" s="451">
        <f t="shared" ca="1" si="158"/>
        <v>6.0520885853145456</v>
      </c>
      <c r="AD207" s="451">
        <f t="shared" ca="1" si="132"/>
        <v>0.47207594639323985</v>
      </c>
      <c r="AE207" s="451">
        <f t="shared" ca="1" si="133"/>
        <v>3.6880933311971864</v>
      </c>
      <c r="AF207" s="451">
        <f t="shared" ca="1" si="159"/>
        <v>0.4720759463932398</v>
      </c>
      <c r="AG207" s="451">
        <f t="shared" ca="1" si="160"/>
        <v>3.688093331197186</v>
      </c>
      <c r="AH207" s="445">
        <f t="shared" ca="1" si="134"/>
        <v>0.61074825564625401</v>
      </c>
      <c r="AI207" s="453">
        <f ca="1">ROUND(IF(AH207&gt;AI172,AI170,IF(AH207&lt;AI171,AI169,AH207/AI171*AI169)),3)</f>
        <v>0.248</v>
      </c>
      <c r="AJ207" s="453">
        <f ca="1">ROUND(IF(AH207&gt;AJ172,AJ170,IF(AH207&lt;AJ171,AJ169,AH207/AJ171*AJ169)),3)</f>
        <v>1.9410000000000001</v>
      </c>
      <c r="AK207" s="449" t="str">
        <f t="shared" ca="1" si="135"/>
        <v>C</v>
      </c>
      <c r="AM207" s="450" t="str">
        <f t="shared" si="165"/>
        <v>PF</v>
      </c>
      <c r="AN207" s="447">
        <f t="shared" ca="1" si="177"/>
        <v>0.45049381198999999</v>
      </c>
      <c r="AO207" s="447">
        <f t="shared" ca="1" si="177"/>
        <v>1.8770575499569999</v>
      </c>
      <c r="AP207" s="451">
        <f t="shared" ca="1" si="166"/>
        <v>0.25482478253985452</v>
      </c>
      <c r="AQ207" s="451">
        <f t="shared" ca="1" si="167"/>
        <v>6.0520885853145456</v>
      </c>
      <c r="AR207" s="451">
        <f t="shared" ca="1" si="137"/>
        <v>0.47207594639323985</v>
      </c>
      <c r="AS207" s="451">
        <f t="shared" ca="1" si="138"/>
        <v>3.6880933311971864</v>
      </c>
      <c r="AT207" s="451">
        <f t="shared" ca="1" si="161"/>
        <v>0.4720759463932398</v>
      </c>
      <c r="AU207" s="451">
        <f t="shared" ca="1" si="162"/>
        <v>3.688093331197186</v>
      </c>
      <c r="AV207" s="445">
        <f t="shared" ca="1" si="139"/>
        <v>0.61074825564625401</v>
      </c>
      <c r="AW207" s="453">
        <f ca="1">ROUND(IF(AV207&gt;AW172,AW170,IF(AV207&lt;AW171,AW169,AV207/AW171*AW169)),3)</f>
        <v>0.26300000000000001</v>
      </c>
      <c r="AX207" s="453">
        <f ca="1">ROUND(IF(AV207&gt;AX172,AX170,IF(AV207&lt;AX171,AX169,AV207/AX171*AX169)),3)</f>
        <v>2.0569999999999999</v>
      </c>
      <c r="AY207" s="449" t="str">
        <f t="shared" ca="1" si="140"/>
        <v>C</v>
      </c>
      <c r="BA207" s="450" t="str">
        <f t="shared" si="168"/>
        <v>PF</v>
      </c>
      <c r="BB207" s="447">
        <f t="shared" ca="1" si="178"/>
        <v>0.45049381198999999</v>
      </c>
      <c r="BC207" s="447">
        <f t="shared" ca="1" si="178"/>
        <v>1.8770575499569999</v>
      </c>
      <c r="BD207" s="451">
        <f t="shared" ca="1" si="169"/>
        <v>0.25482478253985452</v>
      </c>
      <c r="BE207" s="451">
        <f t="shared" ca="1" si="170"/>
        <v>6.0520885853145456</v>
      </c>
      <c r="BF207" s="451">
        <f t="shared" ca="1" si="142"/>
        <v>0.47207594639323985</v>
      </c>
      <c r="BG207" s="451">
        <f t="shared" ca="1" si="143"/>
        <v>3.6880933311971864</v>
      </c>
      <c r="BH207" s="451">
        <f t="shared" ca="1" si="144"/>
        <v>0.4720759463932398</v>
      </c>
      <c r="BI207" s="451">
        <f t="shared" ca="1" si="145"/>
        <v>3.688093331197186</v>
      </c>
      <c r="BJ207" s="445">
        <f t="shared" ca="1" si="146"/>
        <v>0.61074825564625401</v>
      </c>
      <c r="BK207" s="453">
        <f ca="1">ROUND(IF(BJ207&gt;BK172,BK170,IF(BJ207&lt;BK171,BK169,BJ207/BK171*BK169)),3)</f>
        <v>0.27900000000000003</v>
      </c>
      <c r="BL207" s="453">
        <f ca="1">ROUND(IF(BJ207&gt;BL172,BL170,IF(BJ207&lt;BL171,BL169,BJ207/BL171*BL169)),3)</f>
        <v>2.1800000000000002</v>
      </c>
      <c r="BM207" s="449" t="str">
        <f t="shared" ca="1" si="147"/>
        <v>C</v>
      </c>
      <c r="BO207" s="450" t="str">
        <f t="shared" si="171"/>
        <v>PF</v>
      </c>
      <c r="BP207" s="399">
        <f t="shared" si="163"/>
        <v>1.1000000000000001</v>
      </c>
      <c r="BQ207" s="453">
        <f t="shared" ca="1" si="148"/>
        <v>0.23400000000000001</v>
      </c>
      <c r="BR207" s="453">
        <f t="shared" ca="1" si="149"/>
        <v>1.831</v>
      </c>
      <c r="BS207" s="453">
        <f t="shared" ca="1" si="150"/>
        <v>0.248</v>
      </c>
      <c r="BT207" s="453">
        <f t="shared" ca="1" si="151"/>
        <v>1.9410000000000001</v>
      </c>
      <c r="BU207" s="453">
        <f t="shared" ca="1" si="152"/>
        <v>0.26300000000000001</v>
      </c>
      <c r="BV207" s="453">
        <f t="shared" ca="1" si="153"/>
        <v>2.0569999999999999</v>
      </c>
      <c r="BW207" s="453">
        <f t="shared" ca="1" si="172"/>
        <v>0.27900000000000003</v>
      </c>
      <c r="BX207" s="453">
        <f t="shared" ca="1" si="172"/>
        <v>2.1800000000000002</v>
      </c>
      <c r="CA207" s="450" t="str">
        <f t="shared" si="173"/>
        <v>PF</v>
      </c>
      <c r="CB207" s="454"/>
      <c r="CC207" s="454"/>
      <c r="CD207" s="454"/>
      <c r="CE207" s="454"/>
    </row>
    <row r="208" spans="2:83" x14ac:dyDescent="0.2">
      <c r="B208" s="399">
        <v>28</v>
      </c>
      <c r="C208" s="399" t="s">
        <v>127</v>
      </c>
      <c r="D208" s="399" t="s">
        <v>128</v>
      </c>
      <c r="E208" s="399">
        <v>1.1000000000000001</v>
      </c>
      <c r="F208" s="399" t="s">
        <v>33</v>
      </c>
      <c r="K208" s="446"/>
      <c r="L208" s="447">
        <f t="shared" ca="1" si="175"/>
        <v>0.41122526716399999</v>
      </c>
      <c r="M208" s="447">
        <f t="shared" ca="1" si="175"/>
        <v>1.6860235953710001</v>
      </c>
      <c r="N208" s="451">
        <f t="shared" ca="1" si="174"/>
        <v>0.23377533369692724</v>
      </c>
      <c r="O208" s="451">
        <f t="shared" ca="1" si="154"/>
        <v>5.4082353317872736</v>
      </c>
      <c r="P208" s="451">
        <f t="shared" ca="1" si="127"/>
        <v>0.42538152145560137</v>
      </c>
      <c r="Q208" s="451">
        <f t="shared" ca="1" si="128"/>
        <v>3.3232931363718858</v>
      </c>
      <c r="R208" s="451">
        <f t="shared" ca="1" si="155"/>
        <v>0.42538152145560137</v>
      </c>
      <c r="S208" s="451">
        <f t="shared" ca="1" si="156"/>
        <v>3.3232931363718858</v>
      </c>
      <c r="T208" s="445">
        <f t="shared" ca="1" si="129"/>
        <v>0.5503373433831843</v>
      </c>
      <c r="U208" s="453">
        <f ca="1">ROUND(IF(T208&gt;U172,U170,IF(T208&lt;U171,U169,T208/U171*U169)),3)</f>
        <v>0.23400000000000001</v>
      </c>
      <c r="V208" s="453">
        <f ca="1">ROUND(IF(T208&gt;V172,V170,IF(T208&lt;V171,V169,T208/V171*V169)),3)</f>
        <v>1.831</v>
      </c>
      <c r="W208" s="449" t="str">
        <f t="shared" ca="1" si="130"/>
        <v>C</v>
      </c>
      <c r="X208" s="450"/>
      <c r="Y208" s="450" t="str">
        <f t="shared" si="164"/>
        <v>PT</v>
      </c>
      <c r="Z208" s="447">
        <f t="shared" ca="1" si="176"/>
        <v>0.41122526716399999</v>
      </c>
      <c r="AA208" s="447">
        <f t="shared" ca="1" si="176"/>
        <v>1.6860235953710001</v>
      </c>
      <c r="AB208" s="451">
        <f t="shared" ca="1" si="157"/>
        <v>0.23377533369692724</v>
      </c>
      <c r="AC208" s="451">
        <f t="shared" ca="1" si="158"/>
        <v>5.4082353317872736</v>
      </c>
      <c r="AD208" s="451">
        <f t="shared" ca="1" si="132"/>
        <v>0.42538152145560137</v>
      </c>
      <c r="AE208" s="451">
        <f t="shared" ca="1" si="133"/>
        <v>3.3232931363718858</v>
      </c>
      <c r="AF208" s="451">
        <f t="shared" ca="1" si="159"/>
        <v>0.42538152145560137</v>
      </c>
      <c r="AG208" s="451">
        <f t="shared" ca="1" si="160"/>
        <v>3.3232931363718858</v>
      </c>
      <c r="AH208" s="445">
        <f t="shared" ca="1" si="134"/>
        <v>0.5503373433831843</v>
      </c>
      <c r="AI208" s="453">
        <f ca="1">ROUND(IF(AH208&gt;AI172,AI170,IF(AH208&lt;AI171,AI169,AH208/AI171*AI169)),3)</f>
        <v>0.248</v>
      </c>
      <c r="AJ208" s="453">
        <f ca="1">ROUND(IF(AH208&gt;AJ172,AJ170,IF(AH208&lt;AJ171,AJ169,AH208/AJ171*AJ169)),3)</f>
        <v>1.9410000000000001</v>
      </c>
      <c r="AK208" s="449" t="str">
        <f t="shared" ca="1" si="135"/>
        <v>C</v>
      </c>
      <c r="AM208" s="450" t="str">
        <f t="shared" si="165"/>
        <v>PT</v>
      </c>
      <c r="AN208" s="447">
        <f t="shared" ca="1" si="177"/>
        <v>0.41122526716399999</v>
      </c>
      <c r="AO208" s="447">
        <f t="shared" ca="1" si="177"/>
        <v>1.6860235953710001</v>
      </c>
      <c r="AP208" s="451">
        <f t="shared" ca="1" si="166"/>
        <v>0.23377533369692724</v>
      </c>
      <c r="AQ208" s="451">
        <f t="shared" ca="1" si="167"/>
        <v>5.4082353317872736</v>
      </c>
      <c r="AR208" s="451">
        <f t="shared" ca="1" si="137"/>
        <v>0.42538152145560137</v>
      </c>
      <c r="AS208" s="451">
        <f t="shared" ca="1" si="138"/>
        <v>3.3232931363718858</v>
      </c>
      <c r="AT208" s="451">
        <f t="shared" ca="1" si="161"/>
        <v>0.42538152145560137</v>
      </c>
      <c r="AU208" s="451">
        <f t="shared" ca="1" si="162"/>
        <v>3.3232931363718858</v>
      </c>
      <c r="AV208" s="445">
        <f t="shared" ca="1" si="139"/>
        <v>0.5503373433831843</v>
      </c>
      <c r="AW208" s="453">
        <f ca="1">ROUND(IF(AV208&gt;AW172,AW170,IF(AV208&lt;AW171,AW169,AV208/AW171*AW169)),3)</f>
        <v>0.26300000000000001</v>
      </c>
      <c r="AX208" s="453">
        <f ca="1">ROUND(IF(AV208&gt;AX172,AX170,IF(AV208&lt;AX171,AX169,AV208/AX171*AX169)),3)</f>
        <v>2.0569999999999999</v>
      </c>
      <c r="AY208" s="449" t="str">
        <f t="shared" ca="1" si="140"/>
        <v>C</v>
      </c>
      <c r="BA208" s="450" t="str">
        <f t="shared" si="168"/>
        <v>PT</v>
      </c>
      <c r="BB208" s="447">
        <f t="shared" ca="1" si="178"/>
        <v>0.41122526716399999</v>
      </c>
      <c r="BC208" s="447">
        <f t="shared" ca="1" si="178"/>
        <v>1.6860235953710001</v>
      </c>
      <c r="BD208" s="451">
        <f t="shared" ca="1" si="169"/>
        <v>0.23377533369692724</v>
      </c>
      <c r="BE208" s="451">
        <f t="shared" ca="1" si="170"/>
        <v>5.4082353317872736</v>
      </c>
      <c r="BF208" s="451">
        <f t="shared" ca="1" si="142"/>
        <v>0.42538152145560137</v>
      </c>
      <c r="BG208" s="451">
        <f t="shared" ca="1" si="143"/>
        <v>3.3232931363718858</v>
      </c>
      <c r="BH208" s="451">
        <f t="shared" ca="1" si="144"/>
        <v>0.42538152145560137</v>
      </c>
      <c r="BI208" s="451">
        <f t="shared" ca="1" si="145"/>
        <v>3.3232931363718858</v>
      </c>
      <c r="BJ208" s="445">
        <f t="shared" ca="1" si="146"/>
        <v>0.5503373433831843</v>
      </c>
      <c r="BK208" s="453">
        <f ca="1">ROUND(IF(BJ208&gt;BK172,BK170,IF(BJ208&lt;BK171,BK169,BJ208/BK171*BK169)),3)</f>
        <v>0.27900000000000003</v>
      </c>
      <c r="BL208" s="453">
        <f ca="1">ROUND(IF(BJ208&gt;BL172,BL170,IF(BJ208&lt;BL171,BL169,BJ208/BL171*BL169)),3)</f>
        <v>2.1800000000000002</v>
      </c>
      <c r="BM208" s="449" t="str">
        <f t="shared" ca="1" si="147"/>
        <v>C</v>
      </c>
      <c r="BO208" s="450" t="str">
        <f t="shared" si="171"/>
        <v>PT</v>
      </c>
      <c r="BP208" s="399">
        <f t="shared" si="163"/>
        <v>1.1000000000000001</v>
      </c>
      <c r="BQ208" s="453">
        <f t="shared" ca="1" si="148"/>
        <v>0.23400000000000001</v>
      </c>
      <c r="BR208" s="453">
        <f t="shared" ca="1" si="149"/>
        <v>1.831</v>
      </c>
      <c r="BS208" s="453">
        <f t="shared" ca="1" si="150"/>
        <v>0.248</v>
      </c>
      <c r="BT208" s="453">
        <f t="shared" ca="1" si="151"/>
        <v>1.9410000000000001</v>
      </c>
      <c r="BU208" s="453">
        <f t="shared" ca="1" si="152"/>
        <v>0.26300000000000001</v>
      </c>
      <c r="BV208" s="453">
        <f t="shared" ca="1" si="153"/>
        <v>2.0569999999999999</v>
      </c>
      <c r="BW208" s="453">
        <f t="shared" ca="1" si="172"/>
        <v>0.27900000000000003</v>
      </c>
      <c r="BX208" s="453">
        <f t="shared" ca="1" si="172"/>
        <v>2.1800000000000002</v>
      </c>
      <c r="CA208" s="450" t="str">
        <f t="shared" si="173"/>
        <v>PT</v>
      </c>
      <c r="CB208" s="454"/>
      <c r="CC208" s="454"/>
      <c r="CD208" s="454"/>
      <c r="CE208" s="454"/>
    </row>
    <row r="209" spans="2:83" x14ac:dyDescent="0.2">
      <c r="B209" s="399">
        <v>29</v>
      </c>
      <c r="C209" s="399" t="s">
        <v>129</v>
      </c>
      <c r="D209" s="399" t="s">
        <v>130</v>
      </c>
      <c r="E209" s="399">
        <v>1.1000000000000001</v>
      </c>
      <c r="F209" s="399" t="s">
        <v>33</v>
      </c>
      <c r="K209" s="446"/>
      <c r="L209" s="447">
        <f t="shared" ca="1" si="175"/>
        <v>0.49329634171279996</v>
      </c>
      <c r="M209" s="447">
        <f t="shared" ca="1" si="175"/>
        <v>1.9731853668519999</v>
      </c>
      <c r="N209" s="451">
        <f t="shared" ca="1" si="174"/>
        <v>0.28252426843547873</v>
      </c>
      <c r="O209" s="451">
        <f t="shared" ca="1" si="154"/>
        <v>6.2783170763481211</v>
      </c>
      <c r="P209" s="451">
        <f t="shared" ca="1" si="127"/>
        <v>0.5003010722703024</v>
      </c>
      <c r="Q209" s="451">
        <f t="shared" ca="1" si="128"/>
        <v>3.9086021271117373</v>
      </c>
      <c r="R209" s="451">
        <f t="shared" ca="1" si="155"/>
        <v>0.5003010722703024</v>
      </c>
      <c r="S209" s="451">
        <f t="shared" ca="1" si="156"/>
        <v>3.9086021271117373</v>
      </c>
      <c r="T209" s="445">
        <f t="shared" ca="1" si="129"/>
        <v>0.64726451224970372</v>
      </c>
      <c r="U209" s="453">
        <f ca="1">ROUND(IF(T209&gt;U172,U170,IF(T209&lt;U171,U169,T209/U171*U169)),3)</f>
        <v>0.23400000000000001</v>
      </c>
      <c r="V209" s="453">
        <f ca="1">ROUND(IF(T209&gt;V172,V170,IF(T209&lt;V171,V169,T209/V171*V169)),3)</f>
        <v>1.831</v>
      </c>
      <c r="W209" s="449" t="str">
        <f t="shared" ca="1" si="130"/>
        <v>C</v>
      </c>
      <c r="X209" s="450"/>
      <c r="Y209" s="450" t="str">
        <f t="shared" si="164"/>
        <v>SE</v>
      </c>
      <c r="Z209" s="447">
        <f t="shared" ca="1" si="176"/>
        <v>0.49329634171279996</v>
      </c>
      <c r="AA209" s="447">
        <f t="shared" ca="1" si="176"/>
        <v>1.9731853668519999</v>
      </c>
      <c r="AB209" s="451">
        <f t="shared" ca="1" si="157"/>
        <v>0.28252426843547873</v>
      </c>
      <c r="AC209" s="451">
        <f t="shared" ca="1" si="158"/>
        <v>6.2783170763481211</v>
      </c>
      <c r="AD209" s="451">
        <f t="shared" ca="1" si="132"/>
        <v>0.5003010722703024</v>
      </c>
      <c r="AE209" s="451">
        <f t="shared" ca="1" si="133"/>
        <v>3.9086021271117373</v>
      </c>
      <c r="AF209" s="451">
        <f t="shared" ca="1" si="159"/>
        <v>0.5003010722703024</v>
      </c>
      <c r="AG209" s="451">
        <f t="shared" ca="1" si="160"/>
        <v>3.9086021271117373</v>
      </c>
      <c r="AH209" s="445">
        <f t="shared" ca="1" si="134"/>
        <v>0.64726451224970372</v>
      </c>
      <c r="AI209" s="453">
        <f ca="1">ROUND(IF(AH209&gt;AI172,AI170,IF(AH209&lt;AI171,AI169,AH209/AI171*AI169)),3)</f>
        <v>0.248</v>
      </c>
      <c r="AJ209" s="453">
        <f ca="1">ROUND(IF(AH209&gt;AJ172,AJ170,IF(AH209&lt;AJ171,AJ169,AH209/AJ171*AJ169)),3)</f>
        <v>1.9410000000000001</v>
      </c>
      <c r="AK209" s="449" t="str">
        <f t="shared" ca="1" si="135"/>
        <v>C</v>
      </c>
      <c r="AM209" s="450" t="str">
        <f t="shared" si="165"/>
        <v>SE</v>
      </c>
      <c r="AN209" s="447">
        <f t="shared" ca="1" si="177"/>
        <v>0.49329634171279996</v>
      </c>
      <c r="AO209" s="447">
        <f t="shared" ca="1" si="177"/>
        <v>1.9731853668519999</v>
      </c>
      <c r="AP209" s="451">
        <f t="shared" ca="1" si="166"/>
        <v>0.28252426843547873</v>
      </c>
      <c r="AQ209" s="451">
        <f t="shared" ca="1" si="167"/>
        <v>6.2783170763481211</v>
      </c>
      <c r="AR209" s="451">
        <f t="shared" ca="1" si="137"/>
        <v>0.5003010722703024</v>
      </c>
      <c r="AS209" s="451">
        <f t="shared" ca="1" si="138"/>
        <v>3.9086021271117373</v>
      </c>
      <c r="AT209" s="451">
        <f t="shared" ca="1" si="161"/>
        <v>0.5003010722703024</v>
      </c>
      <c r="AU209" s="451">
        <f t="shared" ca="1" si="162"/>
        <v>3.9086021271117373</v>
      </c>
      <c r="AV209" s="445">
        <f t="shared" ca="1" si="139"/>
        <v>0.64726451224970372</v>
      </c>
      <c r="AW209" s="453">
        <f ca="1">ROUND(IF(AV209&gt;AW172,AW170,IF(AV209&lt;AW171,AW169,AV209/AW171*AW169)),3)</f>
        <v>0.26300000000000001</v>
      </c>
      <c r="AX209" s="453">
        <f ca="1">ROUND(IF(AV209&gt;AX172,AX170,IF(AV209&lt;AX171,AX169,AV209/AX171*AX169)),3)</f>
        <v>2.0569999999999999</v>
      </c>
      <c r="AY209" s="449" t="str">
        <f t="shared" ca="1" si="140"/>
        <v>C</v>
      </c>
      <c r="BA209" s="450" t="str">
        <f t="shared" si="168"/>
        <v>SE</v>
      </c>
      <c r="BB209" s="447">
        <f t="shared" ca="1" si="178"/>
        <v>0.49329634171279996</v>
      </c>
      <c r="BC209" s="447">
        <f t="shared" ca="1" si="178"/>
        <v>1.9731853668519999</v>
      </c>
      <c r="BD209" s="451">
        <f t="shared" ca="1" si="169"/>
        <v>0.28252426843547873</v>
      </c>
      <c r="BE209" s="451">
        <f t="shared" ca="1" si="170"/>
        <v>6.2783170763481211</v>
      </c>
      <c r="BF209" s="451">
        <f t="shared" ca="1" si="142"/>
        <v>0.5003010722703024</v>
      </c>
      <c r="BG209" s="451">
        <f t="shared" ca="1" si="143"/>
        <v>3.9086021271117373</v>
      </c>
      <c r="BH209" s="451">
        <f t="shared" ca="1" si="144"/>
        <v>0.5003010722703024</v>
      </c>
      <c r="BI209" s="451">
        <f t="shared" ca="1" si="145"/>
        <v>3.9086021271117373</v>
      </c>
      <c r="BJ209" s="445">
        <f t="shared" ca="1" si="146"/>
        <v>0.64726451224970372</v>
      </c>
      <c r="BK209" s="453">
        <f ca="1">ROUND(IF(BJ209&gt;BK172,BK170,IF(BJ209&lt;BK171,BK169,BJ209/BK171*BK169)),3)</f>
        <v>0.27900000000000003</v>
      </c>
      <c r="BL209" s="453">
        <f ca="1">ROUND(IF(BJ209&gt;BL172,BL170,IF(BJ209&lt;BL171,BL169,BJ209/BL171*BL169)),3)</f>
        <v>2.1800000000000002</v>
      </c>
      <c r="BM209" s="449" t="str">
        <f t="shared" ca="1" si="147"/>
        <v>C</v>
      </c>
      <c r="BO209" s="450" t="str">
        <f t="shared" si="171"/>
        <v>SE</v>
      </c>
      <c r="BP209" s="399">
        <f t="shared" si="163"/>
        <v>1.1000000000000001</v>
      </c>
      <c r="BQ209" s="453">
        <f t="shared" ca="1" si="148"/>
        <v>0.23400000000000001</v>
      </c>
      <c r="BR209" s="453">
        <f t="shared" ca="1" si="149"/>
        <v>1.831</v>
      </c>
      <c r="BS209" s="453">
        <f t="shared" ca="1" si="150"/>
        <v>0.248</v>
      </c>
      <c r="BT209" s="453">
        <f t="shared" ca="1" si="151"/>
        <v>1.9410000000000001</v>
      </c>
      <c r="BU209" s="453">
        <f t="shared" ca="1" si="152"/>
        <v>0.26300000000000001</v>
      </c>
      <c r="BV209" s="453">
        <f t="shared" ca="1" si="153"/>
        <v>2.0569999999999999</v>
      </c>
      <c r="BW209" s="453">
        <f t="shared" ca="1" si="172"/>
        <v>0.27900000000000003</v>
      </c>
      <c r="BX209" s="453">
        <f t="shared" ca="1" si="172"/>
        <v>2.1800000000000002</v>
      </c>
      <c r="CA209" s="450" t="str">
        <f t="shared" si="173"/>
        <v>SE</v>
      </c>
      <c r="CB209" s="454"/>
      <c r="CC209" s="454"/>
      <c r="CD209" s="454"/>
      <c r="CE209" s="454"/>
    </row>
    <row r="210" spans="2:83" x14ac:dyDescent="0.2">
      <c r="B210" s="399">
        <v>30</v>
      </c>
      <c r="C210" s="399" t="s">
        <v>408</v>
      </c>
      <c r="D210" s="399" t="s">
        <v>466</v>
      </c>
      <c r="E210" s="399">
        <v>1.1000000000000001</v>
      </c>
      <c r="F210" s="399" t="s">
        <v>33</v>
      </c>
      <c r="K210" s="446"/>
      <c r="L210" s="447">
        <f t="shared" ca="1" si="175"/>
        <v>0.57571537402899997</v>
      </c>
      <c r="M210" s="447">
        <f t="shared" ca="1" si="175"/>
        <v>2.1383713892510001</v>
      </c>
      <c r="N210" s="451">
        <f t="shared" ca="1" si="174"/>
        <v>0.33670626420482119</v>
      </c>
      <c r="O210" s="451">
        <f t="shared" ca="1" si="154"/>
        <v>6.6294497615478791</v>
      </c>
      <c r="P210" s="451">
        <f t="shared" ca="1" si="127"/>
        <v>0.55062276149730394</v>
      </c>
      <c r="Q210" s="451">
        <f t="shared" ca="1" si="128"/>
        <v>4.301740324197687</v>
      </c>
      <c r="R210" s="451">
        <f t="shared" ca="1" si="155"/>
        <v>0.55062276149730394</v>
      </c>
      <c r="S210" s="451">
        <f t="shared" ca="1" si="156"/>
        <v>4.301740324197687</v>
      </c>
      <c r="T210" s="445">
        <f t="shared" ca="1" si="129"/>
        <v>0.71236819768713699</v>
      </c>
      <c r="U210" s="453">
        <f ca="1">ROUND(IF(T210&gt;U172,U170,IF(T210&lt;U171,U169,T210/U171*U169)),3)</f>
        <v>0.23400000000000001</v>
      </c>
      <c r="V210" s="453">
        <f ca="1">ROUND(IF(T210&gt;V172,V170,IF(T210&lt;V171,V169,T210/V171*V169)),3)</f>
        <v>1.831</v>
      </c>
      <c r="W210" s="449" t="str">
        <f t="shared" ca="1" si="130"/>
        <v>C</v>
      </c>
      <c r="X210" s="450"/>
      <c r="Y210" s="450" t="str">
        <f t="shared" si="164"/>
        <v>SM</v>
      </c>
      <c r="Z210" s="447">
        <f t="shared" ca="1" si="176"/>
        <v>0.57571537402899997</v>
      </c>
      <c r="AA210" s="447">
        <f t="shared" ca="1" si="176"/>
        <v>2.1383713892510001</v>
      </c>
      <c r="AB210" s="451">
        <f t="shared" ca="1" si="157"/>
        <v>0.33670626420482119</v>
      </c>
      <c r="AC210" s="451">
        <f t="shared" ca="1" si="158"/>
        <v>6.6294497615478791</v>
      </c>
      <c r="AD210" s="451">
        <f t="shared" ca="1" si="132"/>
        <v>0.55062276149730394</v>
      </c>
      <c r="AE210" s="451">
        <f t="shared" ca="1" si="133"/>
        <v>4.301740324197687</v>
      </c>
      <c r="AF210" s="451">
        <f t="shared" ca="1" si="159"/>
        <v>0.55062276149730394</v>
      </c>
      <c r="AG210" s="451">
        <f t="shared" ca="1" si="160"/>
        <v>4.301740324197687</v>
      </c>
      <c r="AH210" s="445">
        <f t="shared" ca="1" si="134"/>
        <v>0.71236819768713699</v>
      </c>
      <c r="AI210" s="453">
        <f ca="1">ROUND(IF(AH210&gt;AI172,AI170,IF(AH210&lt;AI171,AI169,AH210/AI171*AI169)),3)</f>
        <v>0.248</v>
      </c>
      <c r="AJ210" s="453">
        <f ca="1">ROUND(IF(AH210&gt;AJ172,AJ170,IF(AH210&lt;AJ171,AJ169,AH210/AJ171*AJ169)),3)</f>
        <v>1.9410000000000001</v>
      </c>
      <c r="AK210" s="449" t="str">
        <f t="shared" ca="1" si="135"/>
        <v>C</v>
      </c>
      <c r="AM210" s="450" t="str">
        <f t="shared" si="165"/>
        <v>SM</v>
      </c>
      <c r="AN210" s="447">
        <f t="shared" ca="1" si="177"/>
        <v>0.57571537402899997</v>
      </c>
      <c r="AO210" s="447">
        <f t="shared" ca="1" si="177"/>
        <v>2.1383713892510001</v>
      </c>
      <c r="AP210" s="451">
        <f t="shared" ca="1" si="166"/>
        <v>0.33670626420482119</v>
      </c>
      <c r="AQ210" s="451">
        <f t="shared" ca="1" si="167"/>
        <v>6.6294497615478791</v>
      </c>
      <c r="AR210" s="451">
        <f t="shared" ca="1" si="137"/>
        <v>0.55062276149730394</v>
      </c>
      <c r="AS210" s="451">
        <f t="shared" ca="1" si="138"/>
        <v>4.301740324197687</v>
      </c>
      <c r="AT210" s="451">
        <f t="shared" ca="1" si="161"/>
        <v>0.55062276149730394</v>
      </c>
      <c r="AU210" s="451">
        <f t="shared" ca="1" si="162"/>
        <v>4.301740324197687</v>
      </c>
      <c r="AV210" s="445">
        <f t="shared" ca="1" si="139"/>
        <v>0.71236819768713699</v>
      </c>
      <c r="AW210" s="453">
        <f ca="1">ROUND(IF(AV210&gt;AW172,AW170,IF(AV210&lt;AW171,AW169,AV210/AW171*AW169)),3)</f>
        <v>0.26300000000000001</v>
      </c>
      <c r="AX210" s="453">
        <f ca="1">ROUND(IF(AV210&gt;AX172,AX170,IF(AV210&lt;AX171,AX169,AV210/AX171*AX169)),3)</f>
        <v>2.0569999999999999</v>
      </c>
      <c r="AY210" s="449" t="str">
        <f t="shared" ca="1" si="140"/>
        <v>C</v>
      </c>
      <c r="BA210" s="450" t="str">
        <f t="shared" si="168"/>
        <v>SM</v>
      </c>
      <c r="BB210" s="447">
        <f t="shared" ca="1" si="178"/>
        <v>0.57571537402899997</v>
      </c>
      <c r="BC210" s="447">
        <f t="shared" ca="1" si="178"/>
        <v>2.1383713892510001</v>
      </c>
      <c r="BD210" s="451">
        <f t="shared" ca="1" si="169"/>
        <v>0.33670626420482119</v>
      </c>
      <c r="BE210" s="451">
        <f t="shared" ca="1" si="170"/>
        <v>6.6294497615478791</v>
      </c>
      <c r="BF210" s="451">
        <f t="shared" ca="1" si="142"/>
        <v>0.55062276149730394</v>
      </c>
      <c r="BG210" s="451">
        <f t="shared" ca="1" si="143"/>
        <v>4.301740324197687</v>
      </c>
      <c r="BH210" s="451">
        <f t="shared" ca="1" si="144"/>
        <v>0.55062276149730394</v>
      </c>
      <c r="BI210" s="451">
        <f t="shared" ca="1" si="145"/>
        <v>4.301740324197687</v>
      </c>
      <c r="BJ210" s="445">
        <f t="shared" ca="1" si="146"/>
        <v>0.71236819768713699</v>
      </c>
      <c r="BK210" s="453">
        <f ca="1">ROUND(IF(BJ210&gt;BK172,BK170,IF(BJ210&lt;BK171,BK169,BJ210/BK171*BK169)),3)</f>
        <v>0.27900000000000003</v>
      </c>
      <c r="BL210" s="453">
        <f ca="1">ROUND(IF(BJ210&gt;BL172,BL170,IF(BJ210&lt;BL171,BL169,BJ210/BL171*BL169)),3)</f>
        <v>2.1800000000000002</v>
      </c>
      <c r="BM210" s="449" t="str">
        <f t="shared" ca="1" si="147"/>
        <v>C</v>
      </c>
      <c r="BO210" s="450" t="str">
        <f t="shared" si="171"/>
        <v>SM</v>
      </c>
      <c r="BP210" s="399">
        <f t="shared" si="163"/>
        <v>1.1000000000000001</v>
      </c>
      <c r="BQ210" s="453">
        <f t="shared" ca="1" si="148"/>
        <v>0.23400000000000001</v>
      </c>
      <c r="BR210" s="453">
        <f t="shared" ca="1" si="149"/>
        <v>1.831</v>
      </c>
      <c r="BS210" s="453">
        <f t="shared" ca="1" si="150"/>
        <v>0.248</v>
      </c>
      <c r="BT210" s="453">
        <f t="shared" ca="1" si="151"/>
        <v>1.9410000000000001</v>
      </c>
      <c r="BU210" s="453">
        <f t="shared" ca="1" si="152"/>
        <v>0.26300000000000001</v>
      </c>
      <c r="BV210" s="453">
        <f t="shared" ca="1" si="153"/>
        <v>2.0569999999999999</v>
      </c>
      <c r="BW210" s="453">
        <f t="shared" ca="1" si="172"/>
        <v>0.27900000000000003</v>
      </c>
      <c r="BX210" s="453">
        <f t="shared" ca="1" si="172"/>
        <v>2.1800000000000002</v>
      </c>
      <c r="CA210" s="450" t="str">
        <f t="shared" si="173"/>
        <v>SM</v>
      </c>
      <c r="CB210" s="454"/>
      <c r="CC210" s="454"/>
      <c r="CD210" s="454"/>
      <c r="CE210" s="454"/>
    </row>
    <row r="211" spans="2:83" x14ac:dyDescent="0.2">
      <c r="B211" s="399">
        <v>31</v>
      </c>
      <c r="C211" s="399" t="s">
        <v>131</v>
      </c>
      <c r="D211" s="399" t="s">
        <v>132</v>
      </c>
      <c r="E211" s="399">
        <v>1.1000000000000001</v>
      </c>
      <c r="F211" s="399" t="s">
        <v>33</v>
      </c>
      <c r="K211" s="446"/>
      <c r="L211" s="447">
        <f t="shared" ca="1" si="175"/>
        <v>0.35089813212400001</v>
      </c>
      <c r="M211" s="447">
        <f t="shared" ca="1" si="175"/>
        <v>1.489526764934</v>
      </c>
      <c r="N211" s="451">
        <f t="shared" ca="1" si="174"/>
        <v>0.19732323533728485</v>
      </c>
      <c r="O211" s="451">
        <f t="shared" ca="1" si="154"/>
        <v>4.8305457149515156</v>
      </c>
      <c r="P211" s="451">
        <f t="shared" ca="1" si="127"/>
        <v>0.37326079798676726</v>
      </c>
      <c r="Q211" s="451">
        <f t="shared" ca="1" si="128"/>
        <v>2.9160999842716193</v>
      </c>
      <c r="R211" s="451">
        <f t="shared" ca="1" si="155"/>
        <v>0.37326079798676726</v>
      </c>
      <c r="S211" s="451">
        <f t="shared" ca="1" si="156"/>
        <v>2.9160999842716193</v>
      </c>
      <c r="T211" s="445">
        <f t="shared" ca="1" si="129"/>
        <v>0.48290615739538012</v>
      </c>
      <c r="U211" s="453">
        <f ca="1">ROUND(IF(T211&gt;U172,U170,IF(T211&lt;U171,U169,T211/U171*U169)),3)</f>
        <v>0.23400000000000001</v>
      </c>
      <c r="V211" s="453">
        <f ca="1">ROUND(IF(T211&gt;V172,V170,IF(T211&lt;V171,V169,T211/V171*V169)),3)</f>
        <v>1.831</v>
      </c>
      <c r="W211" s="449" t="str">
        <f t="shared" ca="1" si="130"/>
        <v>C</v>
      </c>
      <c r="X211" s="450"/>
      <c r="Y211" s="450" t="str">
        <f t="shared" si="164"/>
        <v>US</v>
      </c>
      <c r="Z211" s="447">
        <f t="shared" ca="1" si="176"/>
        <v>0.35089813212400001</v>
      </c>
      <c r="AA211" s="447">
        <f t="shared" ca="1" si="176"/>
        <v>1.489526764934</v>
      </c>
      <c r="AB211" s="451">
        <f t="shared" ca="1" si="157"/>
        <v>0.19732323533728485</v>
      </c>
      <c r="AC211" s="451">
        <f t="shared" ca="1" si="158"/>
        <v>4.8305457149515156</v>
      </c>
      <c r="AD211" s="451">
        <f t="shared" ca="1" si="132"/>
        <v>0.37326079798676726</v>
      </c>
      <c r="AE211" s="451">
        <f t="shared" ca="1" si="133"/>
        <v>2.9160999842716193</v>
      </c>
      <c r="AF211" s="451">
        <f t="shared" ca="1" si="159"/>
        <v>0.37326079798676726</v>
      </c>
      <c r="AG211" s="451">
        <f t="shared" ca="1" si="160"/>
        <v>2.9160999842716193</v>
      </c>
      <c r="AH211" s="445">
        <f t="shared" ca="1" si="134"/>
        <v>0.48290615739538012</v>
      </c>
      <c r="AI211" s="453">
        <f ca="1">ROUND(IF(AH211&gt;AI172,AI170,IF(AH211&lt;AI171,AI169,AH211/AI171*AI169)),3)</f>
        <v>0.248</v>
      </c>
      <c r="AJ211" s="453">
        <f ca="1">ROUND(IF(AH211&gt;AJ172,AJ170,IF(AH211&lt;AJ171,AJ169,AH211/AJ171*AJ169)),3)</f>
        <v>1.9410000000000001</v>
      </c>
      <c r="AK211" s="449" t="str">
        <f t="shared" ca="1" si="135"/>
        <v>C</v>
      </c>
      <c r="AM211" s="450" t="str">
        <f t="shared" si="165"/>
        <v>US</v>
      </c>
      <c r="AN211" s="447">
        <f t="shared" ca="1" si="177"/>
        <v>0.35089813212400001</v>
      </c>
      <c r="AO211" s="447">
        <f t="shared" ca="1" si="177"/>
        <v>1.489526764934</v>
      </c>
      <c r="AP211" s="451">
        <f t="shared" ca="1" si="166"/>
        <v>0.19732323533728485</v>
      </c>
      <c r="AQ211" s="451">
        <f t="shared" ca="1" si="167"/>
        <v>4.8305457149515156</v>
      </c>
      <c r="AR211" s="451">
        <f t="shared" ca="1" si="137"/>
        <v>0.37326079798676726</v>
      </c>
      <c r="AS211" s="451">
        <f t="shared" ca="1" si="138"/>
        <v>2.9160999842716193</v>
      </c>
      <c r="AT211" s="451">
        <f t="shared" ca="1" si="161"/>
        <v>0.37326079798676726</v>
      </c>
      <c r="AU211" s="451">
        <f t="shared" ca="1" si="162"/>
        <v>2.9160999842716193</v>
      </c>
      <c r="AV211" s="445">
        <f t="shared" ca="1" si="139"/>
        <v>0.48290615739538012</v>
      </c>
      <c r="AW211" s="453">
        <f ca="1">ROUND(IF(AV211&gt;AW172,AW170,IF(AV211&lt;AW171,AW169,AV211/AW171*AW169)),3)</f>
        <v>0.26300000000000001</v>
      </c>
      <c r="AX211" s="453">
        <f ca="1">ROUND(IF(AV211&gt;AX172,AX170,IF(AV211&lt;AX171,AX169,AV211/AX171*AX169)),3)</f>
        <v>2.0569999999999999</v>
      </c>
      <c r="AY211" s="449" t="str">
        <f t="shared" ca="1" si="140"/>
        <v>C</v>
      </c>
      <c r="BA211" s="450" t="str">
        <f t="shared" si="168"/>
        <v>US</v>
      </c>
      <c r="BB211" s="447">
        <f t="shared" ca="1" si="178"/>
        <v>0.35089813212400001</v>
      </c>
      <c r="BC211" s="447">
        <f t="shared" ca="1" si="178"/>
        <v>1.489526764934</v>
      </c>
      <c r="BD211" s="451">
        <f t="shared" ca="1" si="169"/>
        <v>0.19732323533728485</v>
      </c>
      <c r="BE211" s="451">
        <f t="shared" ca="1" si="170"/>
        <v>4.8305457149515156</v>
      </c>
      <c r="BF211" s="451">
        <f t="shared" ca="1" si="142"/>
        <v>0.37326079798676726</v>
      </c>
      <c r="BG211" s="451">
        <f t="shared" ca="1" si="143"/>
        <v>2.9160999842716193</v>
      </c>
      <c r="BH211" s="451">
        <f t="shared" ca="1" si="144"/>
        <v>0.37326079798676726</v>
      </c>
      <c r="BI211" s="451">
        <f t="shared" ca="1" si="145"/>
        <v>2.9160999842716193</v>
      </c>
      <c r="BJ211" s="445">
        <f t="shared" ca="1" si="146"/>
        <v>0.48290615739538012</v>
      </c>
      <c r="BK211" s="453">
        <f ca="1">ROUND(IF(BJ211&gt;BK172,BK170,IF(BJ211&lt;BK171,BK169,BJ211/BK171*BK169)),3)</f>
        <v>0.27900000000000003</v>
      </c>
      <c r="BL211" s="453">
        <f ca="1">ROUND(IF(BJ211&gt;BL172,BL170,IF(BJ211&lt;BL171,BL169,BJ211/BL171*BL169)),3)</f>
        <v>2.1800000000000002</v>
      </c>
      <c r="BM211" s="449" t="str">
        <f t="shared" ca="1" si="147"/>
        <v>C</v>
      </c>
      <c r="BO211" s="450" t="str">
        <f t="shared" si="171"/>
        <v>US</v>
      </c>
      <c r="BP211" s="399">
        <f t="shared" si="163"/>
        <v>1.1000000000000001</v>
      </c>
      <c r="BQ211" s="453">
        <f t="shared" ca="1" si="148"/>
        <v>0.23400000000000001</v>
      </c>
      <c r="BR211" s="453">
        <f t="shared" ca="1" si="149"/>
        <v>1.831</v>
      </c>
      <c r="BS211" s="453">
        <f t="shared" ca="1" si="150"/>
        <v>0.248</v>
      </c>
      <c r="BT211" s="453">
        <f t="shared" ca="1" si="151"/>
        <v>1.9410000000000001</v>
      </c>
      <c r="BU211" s="453">
        <f t="shared" ca="1" si="152"/>
        <v>0.26300000000000001</v>
      </c>
      <c r="BV211" s="453">
        <f t="shared" ca="1" si="153"/>
        <v>2.0569999999999999</v>
      </c>
      <c r="BW211" s="453">
        <f t="shared" ca="1" si="172"/>
        <v>0.27900000000000003</v>
      </c>
      <c r="BX211" s="453">
        <f t="shared" ca="1" si="172"/>
        <v>2.1800000000000002</v>
      </c>
      <c r="CA211" s="450" t="str">
        <f t="shared" si="173"/>
        <v>US</v>
      </c>
      <c r="CB211" s="454"/>
      <c r="CC211" s="454"/>
      <c r="CD211" s="454"/>
      <c r="CE211" s="454"/>
    </row>
    <row r="212" spans="2:83" x14ac:dyDescent="0.2">
      <c r="B212" s="399">
        <v>32</v>
      </c>
      <c r="C212" s="399" t="s">
        <v>133</v>
      </c>
      <c r="D212" s="399" t="s">
        <v>134</v>
      </c>
      <c r="E212" s="399">
        <v>1.1000000000000001</v>
      </c>
      <c r="F212" s="399" t="s">
        <v>33</v>
      </c>
      <c r="K212" s="446"/>
      <c r="L212" s="447">
        <f t="shared" ca="1" si="175"/>
        <v>0.57571537402899997</v>
      </c>
      <c r="M212" s="447">
        <f t="shared" ca="1" si="175"/>
        <v>2.1383713892510001</v>
      </c>
      <c r="N212" s="451">
        <f t="shared" ca="1" si="174"/>
        <v>0.33670626420482119</v>
      </c>
      <c r="O212" s="451">
        <f t="shared" ca="1" si="154"/>
        <v>6.6294497615478791</v>
      </c>
      <c r="P212" s="451">
        <f t="shared" ca="1" si="127"/>
        <v>0.55062276149730394</v>
      </c>
      <c r="Q212" s="451">
        <f t="shared" ca="1" si="128"/>
        <v>4.301740324197687</v>
      </c>
      <c r="R212" s="451">
        <f t="shared" ca="1" si="155"/>
        <v>0.55062276149730394</v>
      </c>
      <c r="S212" s="451">
        <f t="shared" ca="1" si="156"/>
        <v>4.301740324197687</v>
      </c>
      <c r="T212" s="445">
        <f t="shared" ca="1" si="129"/>
        <v>0.71236819768713699</v>
      </c>
      <c r="U212" s="453">
        <f ca="1">ROUND(IF(T212&gt;U172,U170,IF(T212&lt;U171,U169,T212/U171*U169)),3)</f>
        <v>0.23400000000000001</v>
      </c>
      <c r="V212" s="453">
        <f ca="1">ROUND(IF(T212&gt;V172,V170,IF(T212&lt;V171,V169,T212/V171*V169)),3)</f>
        <v>1.831</v>
      </c>
      <c r="W212" s="449" t="str">
        <f t="shared" ca="1" si="130"/>
        <v>C</v>
      </c>
      <c r="X212" s="450"/>
      <c r="Y212" s="450" t="str">
        <f t="shared" si="164"/>
        <v>VA</v>
      </c>
      <c r="Z212" s="447">
        <f t="shared" ca="1" si="176"/>
        <v>0.57571537402899997</v>
      </c>
      <c r="AA212" s="447">
        <f t="shared" ca="1" si="176"/>
        <v>2.1383713892510001</v>
      </c>
      <c r="AB212" s="451">
        <f t="shared" ca="1" si="157"/>
        <v>0.33670626420482119</v>
      </c>
      <c r="AC212" s="451">
        <f t="shared" ca="1" si="158"/>
        <v>6.6294497615478791</v>
      </c>
      <c r="AD212" s="451">
        <f t="shared" ca="1" si="132"/>
        <v>0.55062276149730394</v>
      </c>
      <c r="AE212" s="451">
        <f t="shared" ca="1" si="133"/>
        <v>4.301740324197687</v>
      </c>
      <c r="AF212" s="451">
        <f t="shared" ca="1" si="159"/>
        <v>0.55062276149730394</v>
      </c>
      <c r="AG212" s="451">
        <f t="shared" ca="1" si="160"/>
        <v>4.301740324197687</v>
      </c>
      <c r="AH212" s="445">
        <f t="shared" ca="1" si="134"/>
        <v>0.71236819768713699</v>
      </c>
      <c r="AI212" s="453">
        <f ca="1">ROUND(IF(AH212&gt;AI172,AI170,IF(AH212&lt;AI171,AI169,AH212/AI171*AI169)),3)</f>
        <v>0.248</v>
      </c>
      <c r="AJ212" s="453">
        <f ca="1">ROUND(IF(AH212&gt;AJ172,AJ170,IF(AH212&lt;AJ171,AJ169,AH212/AJ171*AJ169)),3)</f>
        <v>1.9410000000000001</v>
      </c>
      <c r="AK212" s="449" t="str">
        <f t="shared" ca="1" si="135"/>
        <v>C</v>
      </c>
      <c r="AM212" s="450" t="str">
        <f t="shared" si="165"/>
        <v>VA</v>
      </c>
      <c r="AN212" s="447">
        <f t="shared" ca="1" si="177"/>
        <v>0.57571537402899997</v>
      </c>
      <c r="AO212" s="447">
        <f t="shared" ca="1" si="177"/>
        <v>2.1383713892510001</v>
      </c>
      <c r="AP212" s="451">
        <f t="shared" ca="1" si="166"/>
        <v>0.33670626420482119</v>
      </c>
      <c r="AQ212" s="451">
        <f t="shared" ca="1" si="167"/>
        <v>6.6294497615478791</v>
      </c>
      <c r="AR212" s="451">
        <f t="shared" ca="1" si="137"/>
        <v>0.55062276149730394</v>
      </c>
      <c r="AS212" s="451">
        <f t="shared" ca="1" si="138"/>
        <v>4.301740324197687</v>
      </c>
      <c r="AT212" s="451">
        <f t="shared" ca="1" si="161"/>
        <v>0.55062276149730394</v>
      </c>
      <c r="AU212" s="451">
        <f t="shared" ca="1" si="162"/>
        <v>4.301740324197687</v>
      </c>
      <c r="AV212" s="445">
        <f t="shared" ca="1" si="139"/>
        <v>0.71236819768713699</v>
      </c>
      <c r="AW212" s="453">
        <f ca="1">ROUND(IF(AV212&gt;AW172,AW170,IF(AV212&lt;AW171,AW169,AV212/AW171*AW169)),3)</f>
        <v>0.26300000000000001</v>
      </c>
      <c r="AX212" s="453">
        <f ca="1">ROUND(IF(AV212&gt;AX172,AX170,IF(AV212&lt;AX171,AX169,AV212/AX171*AX169)),3)</f>
        <v>2.0569999999999999</v>
      </c>
      <c r="AY212" s="449" t="str">
        <f t="shared" ca="1" si="140"/>
        <v>C</v>
      </c>
      <c r="BA212" s="450" t="str">
        <f t="shared" si="168"/>
        <v>VA</v>
      </c>
      <c r="BB212" s="447">
        <f t="shared" ca="1" si="178"/>
        <v>0.57571537402899997</v>
      </c>
      <c r="BC212" s="447">
        <f t="shared" ca="1" si="178"/>
        <v>2.1383713892510001</v>
      </c>
      <c r="BD212" s="451">
        <f t="shared" ca="1" si="169"/>
        <v>0.33670626420482119</v>
      </c>
      <c r="BE212" s="451">
        <f t="shared" ca="1" si="170"/>
        <v>6.6294497615478791</v>
      </c>
      <c r="BF212" s="451">
        <f t="shared" ca="1" si="142"/>
        <v>0.55062276149730394</v>
      </c>
      <c r="BG212" s="451">
        <f t="shared" ca="1" si="143"/>
        <v>4.301740324197687</v>
      </c>
      <c r="BH212" s="451">
        <f t="shared" ca="1" si="144"/>
        <v>0.55062276149730394</v>
      </c>
      <c r="BI212" s="451">
        <f t="shared" ca="1" si="145"/>
        <v>4.301740324197687</v>
      </c>
      <c r="BJ212" s="445">
        <f t="shared" ca="1" si="146"/>
        <v>0.71236819768713699</v>
      </c>
      <c r="BK212" s="453">
        <f ca="1">ROUND(IF(BJ212&gt;BK172,BK170,IF(BJ212&lt;BK171,BK169,BJ212/BK171*BK169)),3)</f>
        <v>0.27900000000000003</v>
      </c>
      <c r="BL212" s="453">
        <f ca="1">ROUND(IF(BJ212&gt;BL172,BL170,IF(BJ212&lt;BL171,BL169,BJ212/BL171*BL169)),3)</f>
        <v>2.1800000000000002</v>
      </c>
      <c r="BM212" s="449" t="str">
        <f t="shared" ca="1" si="147"/>
        <v>C</v>
      </c>
      <c r="BO212" s="450" t="str">
        <f t="shared" si="171"/>
        <v>VA</v>
      </c>
      <c r="BP212" s="399">
        <f t="shared" si="163"/>
        <v>1.1000000000000001</v>
      </c>
      <c r="BQ212" s="453">
        <f t="shared" ca="1" si="148"/>
        <v>0.23400000000000001</v>
      </c>
      <c r="BR212" s="453">
        <f t="shared" ca="1" si="149"/>
        <v>1.831</v>
      </c>
      <c r="BS212" s="453">
        <f t="shared" ca="1" si="150"/>
        <v>0.248</v>
      </c>
      <c r="BT212" s="453">
        <f t="shared" ca="1" si="151"/>
        <v>1.9410000000000001</v>
      </c>
      <c r="BU212" s="453">
        <f t="shared" ca="1" si="152"/>
        <v>0.26300000000000001</v>
      </c>
      <c r="BV212" s="453">
        <f t="shared" ca="1" si="153"/>
        <v>2.0569999999999999</v>
      </c>
      <c r="BW212" s="453">
        <f t="shared" ca="1" si="172"/>
        <v>0.27900000000000003</v>
      </c>
      <c r="BX212" s="453">
        <f t="shared" ca="1" si="172"/>
        <v>2.1800000000000002</v>
      </c>
      <c r="CA212" s="450" t="str">
        <f t="shared" si="173"/>
        <v>VA</v>
      </c>
      <c r="CB212" s="454"/>
      <c r="CC212" s="454"/>
      <c r="CD212" s="454"/>
      <c r="CE212" s="454"/>
    </row>
    <row r="213" spans="2:83" x14ac:dyDescent="0.2">
      <c r="B213" s="399">
        <v>33</v>
      </c>
      <c r="C213" s="399" t="s">
        <v>136</v>
      </c>
      <c r="D213" s="399" t="s">
        <v>137</v>
      </c>
      <c r="E213" s="399">
        <v>1.2</v>
      </c>
      <c r="F213" s="399" t="s">
        <v>36</v>
      </c>
      <c r="K213" s="446"/>
      <c r="L213" s="447" t="e">
        <f t="shared" ca="1" si="175"/>
        <v>#REF!</v>
      </c>
      <c r="M213" s="447" t="e">
        <f t="shared" ca="1" si="175"/>
        <v>#REF!</v>
      </c>
      <c r="N213" s="451" t="e">
        <f t="shared" ca="1" si="174"/>
        <v>#REF!</v>
      </c>
      <c r="O213" s="451" t="e">
        <f t="shared" ca="1" si="154"/>
        <v>#REF!</v>
      </c>
      <c r="P213" s="451" t="e">
        <f t="shared" ca="1" si="127"/>
        <v>#REF!</v>
      </c>
      <c r="Q213" s="451" t="e">
        <f t="shared" ca="1" si="128"/>
        <v>#REF!</v>
      </c>
      <c r="R213" s="451" t="e">
        <f t="shared" ca="1" si="155"/>
        <v>#REF!</v>
      </c>
      <c r="S213" s="451" t="e">
        <f t="shared" ca="1" si="156"/>
        <v>#REF!</v>
      </c>
      <c r="T213" s="445" t="e">
        <f t="shared" ref="T213:T244" ca="1" si="179">Q213*T$15+P213</f>
        <v>#REF!</v>
      </c>
      <c r="U213" s="453" t="e">
        <f ca="1">ROUND(IF(T213&gt;U172,U170,IF(T213&lt;U171,U169,T213/U171*U169)),3)</f>
        <v>#REF!</v>
      </c>
      <c r="V213" s="453" t="e">
        <f ca="1">ROUND(IF(T213&gt;V172,V170,IF(T213&lt;V171,V169,T213/V171*V169)),3)</f>
        <v>#REF!</v>
      </c>
      <c r="W213" s="449" t="e">
        <f t="shared" ca="1" si="130"/>
        <v>#REF!</v>
      </c>
      <c r="X213" s="450"/>
      <c r="Y213" s="450" t="str">
        <f t="shared" si="164"/>
        <v>AW</v>
      </c>
      <c r="Z213" s="447" t="e">
        <f t="shared" ca="1" si="176"/>
        <v>#REF!</v>
      </c>
      <c r="AA213" s="447" t="e">
        <f t="shared" ca="1" si="176"/>
        <v>#REF!</v>
      </c>
      <c r="AB213" s="451" t="e">
        <f t="shared" ca="1" si="157"/>
        <v>#REF!</v>
      </c>
      <c r="AC213" s="451" t="e">
        <f t="shared" ca="1" si="158"/>
        <v>#REF!</v>
      </c>
      <c r="AD213" s="451" t="e">
        <f t="shared" ca="1" si="132"/>
        <v>#REF!</v>
      </c>
      <c r="AE213" s="451" t="e">
        <f t="shared" ca="1" si="133"/>
        <v>#REF!</v>
      </c>
      <c r="AF213" s="451" t="e">
        <f t="shared" ca="1" si="159"/>
        <v>#REF!</v>
      </c>
      <c r="AG213" s="451" t="e">
        <f t="shared" ca="1" si="160"/>
        <v>#REF!</v>
      </c>
      <c r="AH213" s="445" t="e">
        <f t="shared" ref="AH213:AH244" ca="1" si="180">AE213*AH$15+AD213</f>
        <v>#REF!</v>
      </c>
      <c r="AI213" s="453" t="e">
        <f ca="1">ROUND(IF(AH213&gt;AI172,AI170,IF(AH213&lt;AI171,AI169,AH213/AI171*AI169)),3)</f>
        <v>#REF!</v>
      </c>
      <c r="AJ213" s="453" t="e">
        <f ca="1">ROUND(IF(AH213&gt;AJ172,AJ170,IF(AH213&lt;AJ171,AJ169,AH213/AJ171*AJ169)),3)</f>
        <v>#REF!</v>
      </c>
      <c r="AK213" s="449" t="e">
        <f t="shared" ca="1" si="135"/>
        <v>#REF!</v>
      </c>
      <c r="AM213" s="450" t="str">
        <f t="shared" si="165"/>
        <v>AW</v>
      </c>
      <c r="AN213" s="447" t="e">
        <f t="shared" ca="1" si="177"/>
        <v>#REF!</v>
      </c>
      <c r="AO213" s="447" t="e">
        <f t="shared" ca="1" si="177"/>
        <v>#REF!</v>
      </c>
      <c r="AP213" s="451" t="e">
        <f t="shared" ca="1" si="166"/>
        <v>#REF!</v>
      </c>
      <c r="AQ213" s="451" t="e">
        <f t="shared" ca="1" si="167"/>
        <v>#REF!</v>
      </c>
      <c r="AR213" s="451" t="e">
        <f t="shared" ca="1" si="137"/>
        <v>#REF!</v>
      </c>
      <c r="AS213" s="451" t="e">
        <f t="shared" ca="1" si="138"/>
        <v>#REF!</v>
      </c>
      <c r="AT213" s="451" t="e">
        <f t="shared" ca="1" si="161"/>
        <v>#REF!</v>
      </c>
      <c r="AU213" s="451" t="e">
        <f t="shared" ca="1" si="162"/>
        <v>#REF!</v>
      </c>
      <c r="AV213" s="445" t="e">
        <f t="shared" ref="AV213:AV244" ca="1" si="181">AS213*AV$15+AR213</f>
        <v>#REF!</v>
      </c>
      <c r="AW213" s="453" t="e">
        <f ca="1">ROUND(IF(AV213&gt;AW172,AW170,IF(AV213&lt;AW171,AW169,AV213/AW171*AW169)),3)</f>
        <v>#REF!</v>
      </c>
      <c r="AX213" s="453" t="e">
        <f ca="1">ROUND(IF(AV213&gt;AX172,AX170,IF(AV213&lt;AX171,AX169,AV213/AX171*AX169)),3)</f>
        <v>#REF!</v>
      </c>
      <c r="AY213" s="449" t="e">
        <f t="shared" ca="1" si="140"/>
        <v>#REF!</v>
      </c>
      <c r="BA213" s="450" t="str">
        <f t="shared" si="168"/>
        <v>AW</v>
      </c>
      <c r="BB213" s="447" t="e">
        <f t="shared" ca="1" si="178"/>
        <v>#REF!</v>
      </c>
      <c r="BC213" s="447" t="e">
        <f t="shared" ca="1" si="178"/>
        <v>#REF!</v>
      </c>
      <c r="BD213" s="451" t="e">
        <f t="shared" ca="1" si="169"/>
        <v>#REF!</v>
      </c>
      <c r="BE213" s="451" t="e">
        <f t="shared" ca="1" si="170"/>
        <v>#REF!</v>
      </c>
      <c r="BF213" s="451" t="e">
        <f t="shared" ca="1" si="142"/>
        <v>#REF!</v>
      </c>
      <c r="BG213" s="451" t="e">
        <f t="shared" ca="1" si="143"/>
        <v>#REF!</v>
      </c>
      <c r="BH213" s="451" t="e">
        <f t="shared" ca="1" si="144"/>
        <v>#REF!</v>
      </c>
      <c r="BI213" s="451" t="e">
        <f t="shared" ca="1" si="145"/>
        <v>#REF!</v>
      </c>
      <c r="BJ213" s="445" t="e">
        <f t="shared" ref="BJ213:BJ244" ca="1" si="182">BG213*BJ$15+BF213</f>
        <v>#REF!</v>
      </c>
      <c r="BK213" s="453" t="e">
        <f ca="1">ROUND(IF(BJ213&gt;BK172,BK170,IF(BJ213&lt;BK171,BK169,BJ213/BK171*BK169)),3)</f>
        <v>#REF!</v>
      </c>
      <c r="BL213" s="453" t="e">
        <f ca="1">ROUND(IF(BJ213&gt;BL172,BL170,IF(BJ213&lt;BL171,BL169,BJ213/BL171*BL169)),3)</f>
        <v>#REF!</v>
      </c>
      <c r="BM213" s="449" t="e">
        <f t="shared" ca="1" si="147"/>
        <v>#REF!</v>
      </c>
      <c r="BO213" s="450" t="str">
        <f t="shared" si="171"/>
        <v>AW</v>
      </c>
      <c r="BP213" s="399">
        <f t="shared" si="163"/>
        <v>1.2</v>
      </c>
      <c r="BQ213" s="453" t="e">
        <f t="shared" ref="BQ213:BQ244" ca="1" si="183">+U213</f>
        <v>#REF!</v>
      </c>
      <c r="BR213" s="453" t="e">
        <f t="shared" ref="BR213:BR244" ca="1" si="184">+V213</f>
        <v>#REF!</v>
      </c>
      <c r="BS213" s="453" t="e">
        <f t="shared" ref="BS213:BS244" ca="1" si="185">+AI213</f>
        <v>#REF!</v>
      </c>
      <c r="BT213" s="453" t="e">
        <f t="shared" ref="BT213:BT244" ca="1" si="186">+AJ213</f>
        <v>#REF!</v>
      </c>
      <c r="BU213" s="453" t="e">
        <f t="shared" ref="BU213:BU244" ca="1" si="187">+AW213</f>
        <v>#REF!</v>
      </c>
      <c r="BV213" s="453" t="e">
        <f t="shared" ref="BV213:BV244" ca="1" si="188">+AX213</f>
        <v>#REF!</v>
      </c>
      <c r="BW213" s="453" t="e">
        <f t="shared" ca="1" si="172"/>
        <v>#REF!</v>
      </c>
      <c r="BX213" s="453" t="e">
        <f t="shared" ca="1" si="172"/>
        <v>#REF!</v>
      </c>
      <c r="CA213" s="450" t="str">
        <f t="shared" si="173"/>
        <v>AW</v>
      </c>
      <c r="CB213" s="454"/>
      <c r="CC213" s="454"/>
      <c r="CD213" s="454"/>
      <c r="CE213" s="454"/>
    </row>
    <row r="214" spans="2:83" x14ac:dyDescent="0.2">
      <c r="B214" s="399">
        <v>34</v>
      </c>
      <c r="C214" s="399" t="s">
        <v>138</v>
      </c>
      <c r="D214" s="399" t="s">
        <v>139</v>
      </c>
      <c r="E214" s="399">
        <v>1.2</v>
      </c>
      <c r="F214" s="399" t="s">
        <v>36</v>
      </c>
      <c r="K214" s="446"/>
      <c r="L214" s="447" t="e">
        <f t="shared" ca="1" si="175"/>
        <v>#REF!</v>
      </c>
      <c r="M214" s="447" t="e">
        <f t="shared" ca="1" si="175"/>
        <v>#REF!</v>
      </c>
      <c r="N214" s="451" t="e">
        <f t="shared" ca="1" si="174"/>
        <v>#REF!</v>
      </c>
      <c r="O214" s="451" t="e">
        <f t="shared" ca="1" si="154"/>
        <v>#REF!</v>
      </c>
      <c r="P214" s="451" t="e">
        <f t="shared" ca="1" si="127"/>
        <v>#REF!</v>
      </c>
      <c r="Q214" s="451" t="e">
        <f t="shared" ca="1" si="128"/>
        <v>#REF!</v>
      </c>
      <c r="R214" s="451" t="e">
        <f t="shared" ca="1" si="155"/>
        <v>#REF!</v>
      </c>
      <c r="S214" s="451" t="e">
        <f t="shared" ca="1" si="156"/>
        <v>#REF!</v>
      </c>
      <c r="T214" s="445" t="e">
        <f t="shared" ca="1" si="179"/>
        <v>#REF!</v>
      </c>
      <c r="U214" s="453" t="e">
        <f ca="1">ROUND(IF(T214&gt;U172,U170,IF(T214&lt;U171,U169,T214/U171*U169)),3)</f>
        <v>#REF!</v>
      </c>
      <c r="V214" s="453" t="e">
        <f ca="1">ROUND(IF(T214&gt;V172,V170,IF(T214&lt;V171,V169,T214/V171*V169)),3)</f>
        <v>#REF!</v>
      </c>
      <c r="W214" s="449" t="e">
        <f t="shared" ca="1" si="130"/>
        <v>#REF!</v>
      </c>
      <c r="X214" s="450"/>
      <c r="Y214" s="450" t="str">
        <f t="shared" si="164"/>
        <v>BM</v>
      </c>
      <c r="Z214" s="447" t="e">
        <f t="shared" ca="1" si="176"/>
        <v>#REF!</v>
      </c>
      <c r="AA214" s="447" t="e">
        <f t="shared" ca="1" si="176"/>
        <v>#REF!</v>
      </c>
      <c r="AB214" s="451" t="e">
        <f t="shared" ca="1" si="157"/>
        <v>#REF!</v>
      </c>
      <c r="AC214" s="451" t="e">
        <f t="shared" ca="1" si="158"/>
        <v>#REF!</v>
      </c>
      <c r="AD214" s="451" t="e">
        <f t="shared" ca="1" si="132"/>
        <v>#REF!</v>
      </c>
      <c r="AE214" s="451" t="e">
        <f t="shared" ca="1" si="133"/>
        <v>#REF!</v>
      </c>
      <c r="AF214" s="451" t="e">
        <f t="shared" ca="1" si="159"/>
        <v>#REF!</v>
      </c>
      <c r="AG214" s="451" t="e">
        <f t="shared" ca="1" si="160"/>
        <v>#REF!</v>
      </c>
      <c r="AH214" s="445" t="e">
        <f t="shared" ca="1" si="180"/>
        <v>#REF!</v>
      </c>
      <c r="AI214" s="453" t="e">
        <f ca="1">ROUND(IF(AH214&gt;AI172,AI170,IF(AH214&lt;AI171,AI169,AH214/AI171*AI169)),3)</f>
        <v>#REF!</v>
      </c>
      <c r="AJ214" s="453" t="e">
        <f ca="1">ROUND(IF(AH214&gt;AJ172,AJ170,IF(AH214&lt;AJ171,AJ169,AH214/AJ171*AJ169)),3)</f>
        <v>#REF!</v>
      </c>
      <c r="AK214" s="449" t="e">
        <f t="shared" ca="1" si="135"/>
        <v>#REF!</v>
      </c>
      <c r="AM214" s="450" t="str">
        <f t="shared" si="165"/>
        <v>BM</v>
      </c>
      <c r="AN214" s="447" t="e">
        <f t="shared" ca="1" si="177"/>
        <v>#REF!</v>
      </c>
      <c r="AO214" s="447" t="e">
        <f t="shared" ca="1" si="177"/>
        <v>#REF!</v>
      </c>
      <c r="AP214" s="451" t="e">
        <f t="shared" ca="1" si="166"/>
        <v>#REF!</v>
      </c>
      <c r="AQ214" s="451" t="e">
        <f t="shared" ca="1" si="167"/>
        <v>#REF!</v>
      </c>
      <c r="AR214" s="451" t="e">
        <f t="shared" ca="1" si="137"/>
        <v>#REF!</v>
      </c>
      <c r="AS214" s="451" t="e">
        <f t="shared" ca="1" si="138"/>
        <v>#REF!</v>
      </c>
      <c r="AT214" s="451" t="e">
        <f t="shared" ca="1" si="161"/>
        <v>#REF!</v>
      </c>
      <c r="AU214" s="451" t="e">
        <f t="shared" ca="1" si="162"/>
        <v>#REF!</v>
      </c>
      <c r="AV214" s="445" t="e">
        <f t="shared" ca="1" si="181"/>
        <v>#REF!</v>
      </c>
      <c r="AW214" s="453" t="e">
        <f ca="1">ROUND(IF(AV214&gt;AW172,AW170,IF(AV214&lt;AW171,AW169,AV214/AW171*AW169)),3)</f>
        <v>#REF!</v>
      </c>
      <c r="AX214" s="453" t="e">
        <f ca="1">ROUND(IF(AV214&gt;AX172,AX170,IF(AV214&lt;AX171,AX169,AV214/AX171*AX169)),3)</f>
        <v>#REF!</v>
      </c>
      <c r="AY214" s="449" t="e">
        <f t="shared" ca="1" si="140"/>
        <v>#REF!</v>
      </c>
      <c r="BA214" s="450" t="str">
        <f t="shared" si="168"/>
        <v>BM</v>
      </c>
      <c r="BB214" s="447" t="e">
        <f t="shared" ca="1" si="178"/>
        <v>#REF!</v>
      </c>
      <c r="BC214" s="447" t="e">
        <f t="shared" ca="1" si="178"/>
        <v>#REF!</v>
      </c>
      <c r="BD214" s="451" t="e">
        <f t="shared" ca="1" si="169"/>
        <v>#REF!</v>
      </c>
      <c r="BE214" s="451" t="e">
        <f t="shared" ca="1" si="170"/>
        <v>#REF!</v>
      </c>
      <c r="BF214" s="451" t="e">
        <f t="shared" ca="1" si="142"/>
        <v>#REF!</v>
      </c>
      <c r="BG214" s="451" t="e">
        <f t="shared" ca="1" si="143"/>
        <v>#REF!</v>
      </c>
      <c r="BH214" s="451" t="e">
        <f t="shared" ca="1" si="144"/>
        <v>#REF!</v>
      </c>
      <c r="BI214" s="451" t="e">
        <f t="shared" ca="1" si="145"/>
        <v>#REF!</v>
      </c>
      <c r="BJ214" s="445" t="e">
        <f t="shared" ca="1" si="182"/>
        <v>#REF!</v>
      </c>
      <c r="BK214" s="453" t="e">
        <f ca="1">ROUND(IF(BJ214&gt;BK172,BK170,IF(BJ214&lt;BK171,BK169,BJ214/BK171*BK169)),3)</f>
        <v>#REF!</v>
      </c>
      <c r="BL214" s="453" t="e">
        <f ca="1">ROUND(IF(BJ214&gt;BL172,BL170,IF(BJ214&lt;BL171,BL169,BJ214/BL171*BL169)),3)</f>
        <v>#REF!</v>
      </c>
      <c r="BM214" s="449" t="e">
        <f t="shared" ca="1" si="147"/>
        <v>#REF!</v>
      </c>
      <c r="BO214" s="450" t="str">
        <f t="shared" si="171"/>
        <v>BM</v>
      </c>
      <c r="BP214" s="399">
        <f t="shared" si="163"/>
        <v>1.2</v>
      </c>
      <c r="BQ214" s="453" t="e">
        <f t="shared" ca="1" si="183"/>
        <v>#REF!</v>
      </c>
      <c r="BR214" s="453" t="e">
        <f t="shared" ca="1" si="184"/>
        <v>#REF!</v>
      </c>
      <c r="BS214" s="453" t="e">
        <f t="shared" ca="1" si="185"/>
        <v>#REF!</v>
      </c>
      <c r="BT214" s="453" t="e">
        <f t="shared" ca="1" si="186"/>
        <v>#REF!</v>
      </c>
      <c r="BU214" s="453" t="e">
        <f t="shared" ca="1" si="187"/>
        <v>#REF!</v>
      </c>
      <c r="BV214" s="453" t="e">
        <f t="shared" ca="1" si="188"/>
        <v>#REF!</v>
      </c>
      <c r="BW214" s="453" t="e">
        <f t="shared" ca="1" si="172"/>
        <v>#REF!</v>
      </c>
      <c r="BX214" s="453" t="e">
        <f t="shared" ca="1" si="172"/>
        <v>#REF!</v>
      </c>
      <c r="CA214" s="450" t="str">
        <f t="shared" si="173"/>
        <v>BM</v>
      </c>
      <c r="CB214" s="454"/>
      <c r="CC214" s="454"/>
      <c r="CD214" s="454"/>
      <c r="CE214" s="454"/>
    </row>
    <row r="215" spans="2:83" x14ac:dyDescent="0.2">
      <c r="B215" s="399">
        <v>35</v>
      </c>
      <c r="C215" s="399" t="s">
        <v>140</v>
      </c>
      <c r="D215" s="399" t="s">
        <v>141</v>
      </c>
      <c r="E215" s="399">
        <v>1.2</v>
      </c>
      <c r="F215" s="399" t="s">
        <v>36</v>
      </c>
      <c r="K215" s="446"/>
      <c r="L215" s="447" t="e">
        <f t="shared" ca="1" si="175"/>
        <v>#REF!</v>
      </c>
      <c r="M215" s="447" t="e">
        <f t="shared" ca="1" si="175"/>
        <v>#REF!</v>
      </c>
      <c r="N215" s="451" t="e">
        <f t="shared" ca="1" si="174"/>
        <v>#REF!</v>
      </c>
      <c r="O215" s="451" t="e">
        <f t="shared" ca="1" si="154"/>
        <v>#REF!</v>
      </c>
      <c r="P215" s="451" t="e">
        <f t="shared" ca="1" si="127"/>
        <v>#REF!</v>
      </c>
      <c r="Q215" s="451" t="e">
        <f t="shared" ca="1" si="128"/>
        <v>#REF!</v>
      </c>
      <c r="R215" s="451" t="e">
        <f t="shared" ca="1" si="155"/>
        <v>#REF!</v>
      </c>
      <c r="S215" s="451" t="e">
        <f t="shared" ca="1" si="156"/>
        <v>#REF!</v>
      </c>
      <c r="T215" s="445" t="e">
        <f t="shared" ca="1" si="179"/>
        <v>#REF!</v>
      </c>
      <c r="U215" s="453" t="e">
        <f ca="1">ROUND(IF(T215&gt;U172,U170,IF(T215&lt;U171,U169,T215/U171*U169)),3)</f>
        <v>#REF!</v>
      </c>
      <c r="V215" s="453" t="e">
        <f ca="1">ROUND(IF(T215&gt;V172,V170,IF(T215&lt;V171,V169,T215/V171*V169)),3)</f>
        <v>#REF!</v>
      </c>
      <c r="W215" s="449" t="e">
        <f t="shared" ca="1" si="130"/>
        <v>#REF!</v>
      </c>
      <c r="X215" s="450"/>
      <c r="Y215" s="450" t="str">
        <f t="shared" si="164"/>
        <v>BS</v>
      </c>
      <c r="Z215" s="447" t="e">
        <f t="shared" ca="1" si="176"/>
        <v>#REF!</v>
      </c>
      <c r="AA215" s="447" t="e">
        <f t="shared" ca="1" si="176"/>
        <v>#REF!</v>
      </c>
      <c r="AB215" s="451" t="e">
        <f t="shared" ca="1" si="157"/>
        <v>#REF!</v>
      </c>
      <c r="AC215" s="451" t="e">
        <f t="shared" ca="1" si="158"/>
        <v>#REF!</v>
      </c>
      <c r="AD215" s="451" t="e">
        <f t="shared" ca="1" si="132"/>
        <v>#REF!</v>
      </c>
      <c r="AE215" s="451" t="e">
        <f t="shared" ca="1" si="133"/>
        <v>#REF!</v>
      </c>
      <c r="AF215" s="451" t="e">
        <f t="shared" ca="1" si="159"/>
        <v>#REF!</v>
      </c>
      <c r="AG215" s="451" t="e">
        <f t="shared" ca="1" si="160"/>
        <v>#REF!</v>
      </c>
      <c r="AH215" s="445" t="e">
        <f t="shared" ca="1" si="180"/>
        <v>#REF!</v>
      </c>
      <c r="AI215" s="453" t="e">
        <f ca="1">ROUND(IF(AH215&gt;AI172,AI170,IF(AH215&lt;AI171,AI169,AH215/AI171*AI169)),3)</f>
        <v>#REF!</v>
      </c>
      <c r="AJ215" s="453" t="e">
        <f ca="1">ROUND(IF(AH215&gt;AJ172,AJ170,IF(AH215&lt;AJ171,AJ169,AH215/AJ171*AJ169)),3)</f>
        <v>#REF!</v>
      </c>
      <c r="AK215" s="449" t="e">
        <f t="shared" ca="1" si="135"/>
        <v>#REF!</v>
      </c>
      <c r="AM215" s="450" t="str">
        <f t="shared" si="165"/>
        <v>BS</v>
      </c>
      <c r="AN215" s="447" t="e">
        <f t="shared" ca="1" si="177"/>
        <v>#REF!</v>
      </c>
      <c r="AO215" s="447" t="e">
        <f t="shared" ca="1" si="177"/>
        <v>#REF!</v>
      </c>
      <c r="AP215" s="451" t="e">
        <f t="shared" ca="1" si="166"/>
        <v>#REF!</v>
      </c>
      <c r="AQ215" s="451" t="e">
        <f t="shared" ca="1" si="167"/>
        <v>#REF!</v>
      </c>
      <c r="AR215" s="451" t="e">
        <f t="shared" ca="1" si="137"/>
        <v>#REF!</v>
      </c>
      <c r="AS215" s="451" t="e">
        <f t="shared" ca="1" si="138"/>
        <v>#REF!</v>
      </c>
      <c r="AT215" s="451" t="e">
        <f t="shared" ca="1" si="161"/>
        <v>#REF!</v>
      </c>
      <c r="AU215" s="451" t="e">
        <f t="shared" ca="1" si="162"/>
        <v>#REF!</v>
      </c>
      <c r="AV215" s="445" t="e">
        <f t="shared" ca="1" si="181"/>
        <v>#REF!</v>
      </c>
      <c r="AW215" s="453" t="e">
        <f ca="1">ROUND(IF(AV215&gt;AW172,AW170,IF(AV215&lt;AW171,AW169,AV215/AW171*AW169)),3)</f>
        <v>#REF!</v>
      </c>
      <c r="AX215" s="453" t="e">
        <f ca="1">ROUND(IF(AV215&gt;AX172,AX170,IF(AV215&lt;AX171,AX169,AV215/AX171*AX169)),3)</f>
        <v>#REF!</v>
      </c>
      <c r="AY215" s="449" t="e">
        <f t="shared" ca="1" si="140"/>
        <v>#REF!</v>
      </c>
      <c r="BA215" s="450" t="str">
        <f t="shared" si="168"/>
        <v>BS</v>
      </c>
      <c r="BB215" s="447" t="e">
        <f t="shared" ca="1" si="178"/>
        <v>#REF!</v>
      </c>
      <c r="BC215" s="447" t="e">
        <f t="shared" ca="1" si="178"/>
        <v>#REF!</v>
      </c>
      <c r="BD215" s="451" t="e">
        <f t="shared" ca="1" si="169"/>
        <v>#REF!</v>
      </c>
      <c r="BE215" s="451" t="e">
        <f t="shared" ca="1" si="170"/>
        <v>#REF!</v>
      </c>
      <c r="BF215" s="451" t="e">
        <f t="shared" ca="1" si="142"/>
        <v>#REF!</v>
      </c>
      <c r="BG215" s="451" t="e">
        <f t="shared" ca="1" si="143"/>
        <v>#REF!</v>
      </c>
      <c r="BH215" s="451" t="e">
        <f t="shared" ca="1" si="144"/>
        <v>#REF!</v>
      </c>
      <c r="BI215" s="451" t="e">
        <f t="shared" ca="1" si="145"/>
        <v>#REF!</v>
      </c>
      <c r="BJ215" s="445" t="e">
        <f t="shared" ca="1" si="182"/>
        <v>#REF!</v>
      </c>
      <c r="BK215" s="453" t="e">
        <f ca="1">ROUND(IF(BJ215&gt;BK172,BK170,IF(BJ215&lt;BK171,BK169,BJ215/BK171*BK169)),3)</f>
        <v>#REF!</v>
      </c>
      <c r="BL215" s="453" t="e">
        <f ca="1">ROUND(IF(BJ215&gt;BL172,BL170,IF(BJ215&lt;BL171,BL169,BJ215/BL171*BL169)),3)</f>
        <v>#REF!</v>
      </c>
      <c r="BM215" s="449" t="e">
        <f t="shared" ca="1" si="147"/>
        <v>#REF!</v>
      </c>
      <c r="BO215" s="450" t="str">
        <f t="shared" si="171"/>
        <v>BS</v>
      </c>
      <c r="BP215" s="399">
        <f t="shared" si="163"/>
        <v>1.2</v>
      </c>
      <c r="BQ215" s="453" t="e">
        <f t="shared" ca="1" si="183"/>
        <v>#REF!</v>
      </c>
      <c r="BR215" s="453" t="e">
        <f t="shared" ca="1" si="184"/>
        <v>#REF!</v>
      </c>
      <c r="BS215" s="453" t="e">
        <f t="shared" ca="1" si="185"/>
        <v>#REF!</v>
      </c>
      <c r="BT215" s="453" t="e">
        <f t="shared" ca="1" si="186"/>
        <v>#REF!</v>
      </c>
      <c r="BU215" s="453" t="e">
        <f t="shared" ca="1" si="187"/>
        <v>#REF!</v>
      </c>
      <c r="BV215" s="453" t="e">
        <f t="shared" ca="1" si="188"/>
        <v>#REF!</v>
      </c>
      <c r="BW215" s="453" t="e">
        <f t="shared" ca="1" si="172"/>
        <v>#REF!</v>
      </c>
      <c r="BX215" s="453" t="e">
        <f t="shared" ca="1" si="172"/>
        <v>#REF!</v>
      </c>
      <c r="CA215" s="450" t="str">
        <f t="shared" si="173"/>
        <v>BS</v>
      </c>
      <c r="CB215" s="454"/>
      <c r="CC215" s="454"/>
      <c r="CD215" s="454"/>
      <c r="CE215" s="454"/>
    </row>
    <row r="216" spans="2:83" x14ac:dyDescent="0.2">
      <c r="B216" s="399">
        <v>36</v>
      </c>
      <c r="C216" s="399" t="s">
        <v>142</v>
      </c>
      <c r="D216" s="399" t="s">
        <v>143</v>
      </c>
      <c r="E216" s="399">
        <v>1.2</v>
      </c>
      <c r="F216" s="399" t="s">
        <v>36</v>
      </c>
      <c r="K216" s="446"/>
      <c r="L216" s="447" t="e">
        <f t="shared" ca="1" si="175"/>
        <v>#REF!</v>
      </c>
      <c r="M216" s="447" t="e">
        <f t="shared" ca="1" si="175"/>
        <v>#REF!</v>
      </c>
      <c r="N216" s="451" t="e">
        <f t="shared" ca="1" si="174"/>
        <v>#REF!</v>
      </c>
      <c r="O216" s="451" t="e">
        <f t="shared" ca="1" si="154"/>
        <v>#REF!</v>
      </c>
      <c r="P216" s="451" t="e">
        <f t="shared" ca="1" si="127"/>
        <v>#REF!</v>
      </c>
      <c r="Q216" s="451" t="e">
        <f t="shared" ca="1" si="128"/>
        <v>#REF!</v>
      </c>
      <c r="R216" s="451" t="e">
        <f t="shared" ca="1" si="155"/>
        <v>#REF!</v>
      </c>
      <c r="S216" s="451" t="e">
        <f t="shared" ca="1" si="156"/>
        <v>#REF!</v>
      </c>
      <c r="T216" s="445" t="e">
        <f t="shared" ca="1" si="179"/>
        <v>#REF!</v>
      </c>
      <c r="U216" s="453" t="e">
        <f ca="1">ROUND(IF(T216&gt;U172,U170,IF(T216&lt;U171,U169,T216/U171*U169)),3)</f>
        <v>#REF!</v>
      </c>
      <c r="V216" s="453" t="e">
        <f ca="1">ROUND(IF(T216&gt;V172,V170,IF(T216&lt;V171,V169,T216/V171*V169)),3)</f>
        <v>#REF!</v>
      </c>
      <c r="W216" s="449" t="e">
        <f t="shared" ca="1" si="130"/>
        <v>#REF!</v>
      </c>
      <c r="X216" s="450"/>
      <c r="Y216" s="450" t="str">
        <f t="shared" si="164"/>
        <v>HK</v>
      </c>
      <c r="Z216" s="447" t="e">
        <f t="shared" ca="1" si="176"/>
        <v>#REF!</v>
      </c>
      <c r="AA216" s="447" t="e">
        <f t="shared" ca="1" si="176"/>
        <v>#REF!</v>
      </c>
      <c r="AB216" s="451" t="e">
        <f t="shared" ca="1" si="157"/>
        <v>#REF!</v>
      </c>
      <c r="AC216" s="451" t="e">
        <f t="shared" ca="1" si="158"/>
        <v>#REF!</v>
      </c>
      <c r="AD216" s="451" t="e">
        <f t="shared" ca="1" si="132"/>
        <v>#REF!</v>
      </c>
      <c r="AE216" s="451" t="e">
        <f t="shared" ca="1" si="133"/>
        <v>#REF!</v>
      </c>
      <c r="AF216" s="451" t="e">
        <f t="shared" ca="1" si="159"/>
        <v>#REF!</v>
      </c>
      <c r="AG216" s="451" t="e">
        <f t="shared" ca="1" si="160"/>
        <v>#REF!</v>
      </c>
      <c r="AH216" s="445" t="e">
        <f t="shared" ca="1" si="180"/>
        <v>#REF!</v>
      </c>
      <c r="AI216" s="453" t="e">
        <f ca="1">ROUND(IF(AH216&gt;AI172,AI170,IF(AH216&lt;AI171,AI169,AH216/AI171*AI169)),3)</f>
        <v>#REF!</v>
      </c>
      <c r="AJ216" s="453" t="e">
        <f ca="1">ROUND(IF(AH216&gt;AJ172,AJ170,IF(AH216&lt;AJ171,AJ169,AH216/AJ171*AJ169)),3)</f>
        <v>#REF!</v>
      </c>
      <c r="AK216" s="449" t="e">
        <f t="shared" ca="1" si="135"/>
        <v>#REF!</v>
      </c>
      <c r="AM216" s="450" t="str">
        <f t="shared" si="165"/>
        <v>HK</v>
      </c>
      <c r="AN216" s="447" t="e">
        <f t="shared" ca="1" si="177"/>
        <v>#REF!</v>
      </c>
      <c r="AO216" s="447" t="e">
        <f t="shared" ca="1" si="177"/>
        <v>#REF!</v>
      </c>
      <c r="AP216" s="451" t="e">
        <f t="shared" ca="1" si="166"/>
        <v>#REF!</v>
      </c>
      <c r="AQ216" s="451" t="e">
        <f t="shared" ca="1" si="167"/>
        <v>#REF!</v>
      </c>
      <c r="AR216" s="451" t="e">
        <f t="shared" ca="1" si="137"/>
        <v>#REF!</v>
      </c>
      <c r="AS216" s="451" t="e">
        <f t="shared" ca="1" si="138"/>
        <v>#REF!</v>
      </c>
      <c r="AT216" s="451" t="e">
        <f t="shared" ca="1" si="161"/>
        <v>#REF!</v>
      </c>
      <c r="AU216" s="451" t="e">
        <f t="shared" ca="1" si="162"/>
        <v>#REF!</v>
      </c>
      <c r="AV216" s="445" t="e">
        <f t="shared" ca="1" si="181"/>
        <v>#REF!</v>
      </c>
      <c r="AW216" s="453" t="e">
        <f ca="1">ROUND(IF(AV216&gt;AW172,AW170,IF(AV216&lt;AW171,AW169,AV216/AW171*AW169)),3)</f>
        <v>#REF!</v>
      </c>
      <c r="AX216" s="453" t="e">
        <f ca="1">ROUND(IF(AV216&gt;AX172,AX170,IF(AV216&lt;AX171,AX169,AV216/AX171*AX169)),3)</f>
        <v>#REF!</v>
      </c>
      <c r="AY216" s="449" t="e">
        <f t="shared" ca="1" si="140"/>
        <v>#REF!</v>
      </c>
      <c r="BA216" s="450" t="str">
        <f t="shared" si="168"/>
        <v>HK</v>
      </c>
      <c r="BB216" s="447" t="e">
        <f t="shared" ca="1" si="178"/>
        <v>#REF!</v>
      </c>
      <c r="BC216" s="447" t="e">
        <f t="shared" ca="1" si="178"/>
        <v>#REF!</v>
      </c>
      <c r="BD216" s="451" t="e">
        <f t="shared" ca="1" si="169"/>
        <v>#REF!</v>
      </c>
      <c r="BE216" s="451" t="e">
        <f t="shared" ca="1" si="170"/>
        <v>#REF!</v>
      </c>
      <c r="BF216" s="451" t="e">
        <f t="shared" ca="1" si="142"/>
        <v>#REF!</v>
      </c>
      <c r="BG216" s="451" t="e">
        <f t="shared" ca="1" si="143"/>
        <v>#REF!</v>
      </c>
      <c r="BH216" s="451" t="e">
        <f t="shared" ca="1" si="144"/>
        <v>#REF!</v>
      </c>
      <c r="BI216" s="451" t="e">
        <f t="shared" ca="1" si="145"/>
        <v>#REF!</v>
      </c>
      <c r="BJ216" s="445" t="e">
        <f t="shared" ca="1" si="182"/>
        <v>#REF!</v>
      </c>
      <c r="BK216" s="453" t="e">
        <f ca="1">ROUND(IF(BJ216&gt;BK172,BK170,IF(BJ216&lt;BK171,BK169,BJ216/BK171*BK169)),3)</f>
        <v>#REF!</v>
      </c>
      <c r="BL216" s="453" t="e">
        <f ca="1">ROUND(IF(BJ216&gt;BL172,BL170,IF(BJ216&lt;BL171,BL169,BJ216/BL171*BL169)),3)</f>
        <v>#REF!</v>
      </c>
      <c r="BM216" s="449" t="e">
        <f t="shared" ca="1" si="147"/>
        <v>#REF!</v>
      </c>
      <c r="BO216" s="450" t="str">
        <f t="shared" si="171"/>
        <v>HK</v>
      </c>
      <c r="BP216" s="399">
        <f t="shared" si="163"/>
        <v>1.2</v>
      </c>
      <c r="BQ216" s="453" t="e">
        <f t="shared" ca="1" si="183"/>
        <v>#REF!</v>
      </c>
      <c r="BR216" s="453" t="e">
        <f t="shared" ca="1" si="184"/>
        <v>#REF!</v>
      </c>
      <c r="BS216" s="453" t="e">
        <f t="shared" ca="1" si="185"/>
        <v>#REF!</v>
      </c>
      <c r="BT216" s="453" t="e">
        <f t="shared" ca="1" si="186"/>
        <v>#REF!</v>
      </c>
      <c r="BU216" s="453" t="e">
        <f t="shared" ca="1" si="187"/>
        <v>#REF!</v>
      </c>
      <c r="BV216" s="453" t="e">
        <f t="shared" ca="1" si="188"/>
        <v>#REF!</v>
      </c>
      <c r="BW216" s="453" t="e">
        <f t="shared" ca="1" si="172"/>
        <v>#REF!</v>
      </c>
      <c r="BX216" s="453" t="e">
        <f t="shared" ca="1" si="172"/>
        <v>#REF!</v>
      </c>
      <c r="CA216" s="450" t="str">
        <f t="shared" si="173"/>
        <v>HK</v>
      </c>
      <c r="CB216" s="454"/>
      <c r="CC216" s="454"/>
      <c r="CD216" s="454"/>
      <c r="CE216" s="454"/>
    </row>
    <row r="217" spans="2:83" x14ac:dyDescent="0.2">
      <c r="B217" s="399">
        <v>37</v>
      </c>
      <c r="C217" s="399" t="s">
        <v>146</v>
      </c>
      <c r="D217" s="399" t="s">
        <v>147</v>
      </c>
      <c r="E217" s="399">
        <v>1.2</v>
      </c>
      <c r="F217" s="399" t="s">
        <v>36</v>
      </c>
      <c r="K217" s="446"/>
      <c r="L217" s="447" t="e">
        <f t="shared" ca="1" si="175"/>
        <v>#REF!</v>
      </c>
      <c r="M217" s="447" t="e">
        <f t="shared" ca="1" si="175"/>
        <v>#REF!</v>
      </c>
      <c r="N217" s="451" t="e">
        <f t="shared" ca="1" si="174"/>
        <v>#REF!</v>
      </c>
      <c r="O217" s="451" t="e">
        <f t="shared" ca="1" si="154"/>
        <v>#REF!</v>
      </c>
      <c r="P217" s="451" t="e">
        <f t="shared" ca="1" si="127"/>
        <v>#REF!</v>
      </c>
      <c r="Q217" s="451" t="e">
        <f t="shared" ca="1" si="128"/>
        <v>#REF!</v>
      </c>
      <c r="R217" s="451" t="e">
        <f t="shared" ca="1" si="155"/>
        <v>#REF!</v>
      </c>
      <c r="S217" s="451" t="e">
        <f t="shared" ca="1" si="156"/>
        <v>#REF!</v>
      </c>
      <c r="T217" s="445" t="e">
        <f t="shared" ca="1" si="179"/>
        <v>#REF!</v>
      </c>
      <c r="U217" s="453" t="e">
        <f ca="1">ROUND(IF(T217&gt;U172,U170,IF(T217&lt;U171,U169,T217/U171*U169)),3)</f>
        <v>#REF!</v>
      </c>
      <c r="V217" s="453" t="e">
        <f ca="1">ROUND(IF(T217&gt;V172,V170,IF(T217&lt;V171,V169,T217/V171*V169)),3)</f>
        <v>#REF!</v>
      </c>
      <c r="W217" s="449" t="e">
        <f t="shared" ca="1" si="130"/>
        <v>#REF!</v>
      </c>
      <c r="X217" s="450"/>
      <c r="Y217" s="450" t="str">
        <f t="shared" si="164"/>
        <v>QA</v>
      </c>
      <c r="Z217" s="447" t="e">
        <f t="shared" ca="1" si="176"/>
        <v>#REF!</v>
      </c>
      <c r="AA217" s="447" t="e">
        <f t="shared" ca="1" si="176"/>
        <v>#REF!</v>
      </c>
      <c r="AB217" s="451" t="e">
        <f t="shared" ca="1" si="157"/>
        <v>#REF!</v>
      </c>
      <c r="AC217" s="451" t="e">
        <f t="shared" ca="1" si="158"/>
        <v>#REF!</v>
      </c>
      <c r="AD217" s="451" t="e">
        <f t="shared" ca="1" si="132"/>
        <v>#REF!</v>
      </c>
      <c r="AE217" s="451" t="e">
        <f t="shared" ca="1" si="133"/>
        <v>#REF!</v>
      </c>
      <c r="AF217" s="451" t="e">
        <f t="shared" ca="1" si="159"/>
        <v>#REF!</v>
      </c>
      <c r="AG217" s="451" t="e">
        <f t="shared" ca="1" si="160"/>
        <v>#REF!</v>
      </c>
      <c r="AH217" s="445" t="e">
        <f t="shared" ca="1" si="180"/>
        <v>#REF!</v>
      </c>
      <c r="AI217" s="453" t="e">
        <f ca="1">ROUND(IF(AH217&gt;AI172,AI170,IF(AH217&lt;AI171,AI169,AH217/AI171*AI169)),3)</f>
        <v>#REF!</v>
      </c>
      <c r="AJ217" s="453" t="e">
        <f ca="1">ROUND(IF(AH217&gt;AJ172,AJ170,IF(AH217&lt;AJ171,AJ169,AH217/AJ171*AJ169)),3)</f>
        <v>#REF!</v>
      </c>
      <c r="AK217" s="449" t="e">
        <f t="shared" ca="1" si="135"/>
        <v>#REF!</v>
      </c>
      <c r="AM217" s="450" t="str">
        <f t="shared" si="165"/>
        <v>QA</v>
      </c>
      <c r="AN217" s="447" t="e">
        <f t="shared" ca="1" si="177"/>
        <v>#REF!</v>
      </c>
      <c r="AO217" s="447" t="e">
        <f t="shared" ca="1" si="177"/>
        <v>#REF!</v>
      </c>
      <c r="AP217" s="451" t="e">
        <f t="shared" ca="1" si="166"/>
        <v>#REF!</v>
      </c>
      <c r="AQ217" s="451" t="e">
        <f t="shared" ca="1" si="167"/>
        <v>#REF!</v>
      </c>
      <c r="AR217" s="451" t="e">
        <f t="shared" ca="1" si="137"/>
        <v>#REF!</v>
      </c>
      <c r="AS217" s="451" t="e">
        <f t="shared" ca="1" si="138"/>
        <v>#REF!</v>
      </c>
      <c r="AT217" s="451" t="e">
        <f t="shared" ca="1" si="161"/>
        <v>#REF!</v>
      </c>
      <c r="AU217" s="451" t="e">
        <f t="shared" ca="1" si="162"/>
        <v>#REF!</v>
      </c>
      <c r="AV217" s="445" t="e">
        <f t="shared" ca="1" si="181"/>
        <v>#REF!</v>
      </c>
      <c r="AW217" s="453" t="e">
        <f ca="1">ROUND(IF(AV217&gt;AW172,AW170,IF(AV217&lt;AW171,AW169,AV217/AW171*AW169)),3)</f>
        <v>#REF!</v>
      </c>
      <c r="AX217" s="453" t="e">
        <f ca="1">ROUND(IF(AV217&gt;AX172,AX170,IF(AV217&lt;AX171,AX169,AV217/AX171*AX169)),3)</f>
        <v>#REF!</v>
      </c>
      <c r="AY217" s="449" t="e">
        <f t="shared" ca="1" si="140"/>
        <v>#REF!</v>
      </c>
      <c r="BA217" s="450" t="str">
        <f t="shared" si="168"/>
        <v>QA</v>
      </c>
      <c r="BB217" s="447" t="e">
        <f t="shared" ca="1" si="178"/>
        <v>#REF!</v>
      </c>
      <c r="BC217" s="447" t="e">
        <f t="shared" ca="1" si="178"/>
        <v>#REF!</v>
      </c>
      <c r="BD217" s="451" t="e">
        <f t="shared" ca="1" si="169"/>
        <v>#REF!</v>
      </c>
      <c r="BE217" s="451" t="e">
        <f t="shared" ca="1" si="170"/>
        <v>#REF!</v>
      </c>
      <c r="BF217" s="451" t="e">
        <f t="shared" ca="1" si="142"/>
        <v>#REF!</v>
      </c>
      <c r="BG217" s="451" t="e">
        <f t="shared" ca="1" si="143"/>
        <v>#REF!</v>
      </c>
      <c r="BH217" s="451" t="e">
        <f t="shared" ca="1" si="144"/>
        <v>#REF!</v>
      </c>
      <c r="BI217" s="451" t="e">
        <f t="shared" ca="1" si="145"/>
        <v>#REF!</v>
      </c>
      <c r="BJ217" s="445" t="e">
        <f t="shared" ca="1" si="182"/>
        <v>#REF!</v>
      </c>
      <c r="BK217" s="453" t="e">
        <f ca="1">ROUND(IF(BJ217&gt;BK172,BK170,IF(BJ217&lt;BK171,BK169,BJ217/BK171*BK169)),3)</f>
        <v>#REF!</v>
      </c>
      <c r="BL217" s="453" t="e">
        <f ca="1">ROUND(IF(BJ217&gt;BL172,BL170,IF(BJ217&lt;BL171,BL169,BJ217/BL171*BL169)),3)</f>
        <v>#REF!</v>
      </c>
      <c r="BM217" s="449" t="e">
        <f t="shared" ca="1" si="147"/>
        <v>#REF!</v>
      </c>
      <c r="BO217" s="450" t="str">
        <f t="shared" si="171"/>
        <v>QA</v>
      </c>
      <c r="BP217" s="399">
        <f t="shared" si="163"/>
        <v>1.2</v>
      </c>
      <c r="BQ217" s="453" t="e">
        <f t="shared" ca="1" si="183"/>
        <v>#REF!</v>
      </c>
      <c r="BR217" s="453" t="e">
        <f t="shared" ca="1" si="184"/>
        <v>#REF!</v>
      </c>
      <c r="BS217" s="453" t="e">
        <f t="shared" ca="1" si="185"/>
        <v>#REF!</v>
      </c>
      <c r="BT217" s="453" t="e">
        <f t="shared" ca="1" si="186"/>
        <v>#REF!</v>
      </c>
      <c r="BU217" s="453" t="e">
        <f t="shared" ca="1" si="187"/>
        <v>#REF!</v>
      </c>
      <c r="BV217" s="453" t="e">
        <f t="shared" ca="1" si="188"/>
        <v>#REF!</v>
      </c>
      <c r="BW217" s="453" t="e">
        <f t="shared" ca="1" si="172"/>
        <v>#REF!</v>
      </c>
      <c r="BX217" s="453" t="e">
        <f t="shared" ca="1" si="172"/>
        <v>#REF!</v>
      </c>
      <c r="CA217" s="450" t="str">
        <f t="shared" si="173"/>
        <v>QA</v>
      </c>
      <c r="CB217" s="454"/>
      <c r="CC217" s="454"/>
      <c r="CD217" s="454"/>
      <c r="CE217" s="454"/>
    </row>
    <row r="218" spans="2:83" x14ac:dyDescent="0.2">
      <c r="B218" s="399">
        <v>38</v>
      </c>
      <c r="C218" s="399" t="s">
        <v>148</v>
      </c>
      <c r="D218" s="399" t="s">
        <v>149</v>
      </c>
      <c r="E218" s="399">
        <v>1.2</v>
      </c>
      <c r="F218" s="399" t="s">
        <v>36</v>
      </c>
      <c r="K218" s="446"/>
      <c r="L218" s="447" t="e">
        <f t="shared" ca="1" si="175"/>
        <v>#REF!</v>
      </c>
      <c r="M218" s="447" t="e">
        <f t="shared" ca="1" si="175"/>
        <v>#REF!</v>
      </c>
      <c r="N218" s="451" t="e">
        <f t="shared" ca="1" si="174"/>
        <v>#REF!</v>
      </c>
      <c r="O218" s="451" t="e">
        <f t="shared" ca="1" si="154"/>
        <v>#REF!</v>
      </c>
      <c r="P218" s="451" t="e">
        <f t="shared" ca="1" si="127"/>
        <v>#REF!</v>
      </c>
      <c r="Q218" s="451" t="e">
        <f t="shared" ca="1" si="128"/>
        <v>#REF!</v>
      </c>
      <c r="R218" s="451" t="e">
        <f t="shared" ca="1" si="155"/>
        <v>#REF!</v>
      </c>
      <c r="S218" s="451" t="e">
        <f t="shared" ca="1" si="156"/>
        <v>#REF!</v>
      </c>
      <c r="T218" s="445" t="e">
        <f t="shared" ca="1" si="179"/>
        <v>#REF!</v>
      </c>
      <c r="U218" s="453" t="e">
        <f ca="1">ROUND(IF(T218&gt;U172,U170,IF(T218&lt;U171,U169,T218/U171*U169)),3)</f>
        <v>#REF!</v>
      </c>
      <c r="V218" s="453" t="e">
        <f ca="1">ROUND(IF(T218&gt;V172,V170,IF(T218&lt;V171,V169,T218/V171*V169)),3)</f>
        <v>#REF!</v>
      </c>
      <c r="W218" s="449" t="e">
        <f t="shared" ca="1" si="130"/>
        <v>#REF!</v>
      </c>
      <c r="X218" s="450"/>
      <c r="Y218" s="450" t="str">
        <f t="shared" si="164"/>
        <v>SG</v>
      </c>
      <c r="Z218" s="447" t="e">
        <f t="shared" ca="1" si="176"/>
        <v>#REF!</v>
      </c>
      <c r="AA218" s="447" t="e">
        <f t="shared" ca="1" si="176"/>
        <v>#REF!</v>
      </c>
      <c r="AB218" s="451" t="e">
        <f t="shared" ca="1" si="157"/>
        <v>#REF!</v>
      </c>
      <c r="AC218" s="451" t="e">
        <f t="shared" ca="1" si="158"/>
        <v>#REF!</v>
      </c>
      <c r="AD218" s="451" t="e">
        <f t="shared" ca="1" si="132"/>
        <v>#REF!</v>
      </c>
      <c r="AE218" s="451" t="e">
        <f t="shared" ca="1" si="133"/>
        <v>#REF!</v>
      </c>
      <c r="AF218" s="451" t="e">
        <f t="shared" ca="1" si="159"/>
        <v>#REF!</v>
      </c>
      <c r="AG218" s="451" t="e">
        <f t="shared" ca="1" si="160"/>
        <v>#REF!</v>
      </c>
      <c r="AH218" s="445" t="e">
        <f t="shared" ca="1" si="180"/>
        <v>#REF!</v>
      </c>
      <c r="AI218" s="453" t="e">
        <f ca="1">ROUND(IF(AH218&gt;AI172,AI170,IF(AH218&lt;AI171,AI169,AH218/AI171*AI169)),3)</f>
        <v>#REF!</v>
      </c>
      <c r="AJ218" s="453" t="e">
        <f ca="1">ROUND(IF(AH218&gt;AJ172,AJ170,IF(AH218&lt;AJ171,AJ169,AH218/AJ171*AJ169)),3)</f>
        <v>#REF!</v>
      </c>
      <c r="AK218" s="449" t="e">
        <f t="shared" ca="1" si="135"/>
        <v>#REF!</v>
      </c>
      <c r="AM218" s="450" t="str">
        <f t="shared" si="165"/>
        <v>SG</v>
      </c>
      <c r="AN218" s="447" t="e">
        <f t="shared" ca="1" si="177"/>
        <v>#REF!</v>
      </c>
      <c r="AO218" s="447" t="e">
        <f t="shared" ca="1" si="177"/>
        <v>#REF!</v>
      </c>
      <c r="AP218" s="451" t="e">
        <f t="shared" ca="1" si="166"/>
        <v>#REF!</v>
      </c>
      <c r="AQ218" s="451" t="e">
        <f t="shared" ca="1" si="167"/>
        <v>#REF!</v>
      </c>
      <c r="AR218" s="451" t="e">
        <f t="shared" ca="1" si="137"/>
        <v>#REF!</v>
      </c>
      <c r="AS218" s="451" t="e">
        <f t="shared" ca="1" si="138"/>
        <v>#REF!</v>
      </c>
      <c r="AT218" s="451" t="e">
        <f t="shared" ca="1" si="161"/>
        <v>#REF!</v>
      </c>
      <c r="AU218" s="451" t="e">
        <f t="shared" ca="1" si="162"/>
        <v>#REF!</v>
      </c>
      <c r="AV218" s="445" t="e">
        <f t="shared" ca="1" si="181"/>
        <v>#REF!</v>
      </c>
      <c r="AW218" s="453" t="e">
        <f ca="1">ROUND(IF(AV218&gt;AW172,AW170,IF(AV218&lt;AW171,AW169,AV218/AW171*AW169)),3)</f>
        <v>#REF!</v>
      </c>
      <c r="AX218" s="453" t="e">
        <f ca="1">ROUND(IF(AV218&gt;AX172,AX170,IF(AV218&lt;AX171,AX169,AV218/AX171*AX169)),3)</f>
        <v>#REF!</v>
      </c>
      <c r="AY218" s="449" t="e">
        <f t="shared" ca="1" si="140"/>
        <v>#REF!</v>
      </c>
      <c r="BA218" s="450" t="str">
        <f t="shared" si="168"/>
        <v>SG</v>
      </c>
      <c r="BB218" s="447" t="e">
        <f t="shared" ca="1" si="178"/>
        <v>#REF!</v>
      </c>
      <c r="BC218" s="447" t="e">
        <f t="shared" ca="1" si="178"/>
        <v>#REF!</v>
      </c>
      <c r="BD218" s="451" t="e">
        <f t="shared" ca="1" si="169"/>
        <v>#REF!</v>
      </c>
      <c r="BE218" s="451" t="e">
        <f t="shared" ca="1" si="170"/>
        <v>#REF!</v>
      </c>
      <c r="BF218" s="451" t="e">
        <f t="shared" ca="1" si="142"/>
        <v>#REF!</v>
      </c>
      <c r="BG218" s="451" t="e">
        <f t="shared" ca="1" si="143"/>
        <v>#REF!</v>
      </c>
      <c r="BH218" s="451" t="e">
        <f t="shared" ca="1" si="144"/>
        <v>#REF!</v>
      </c>
      <c r="BI218" s="451" t="e">
        <f t="shared" ca="1" si="145"/>
        <v>#REF!</v>
      </c>
      <c r="BJ218" s="445" t="e">
        <f t="shared" ca="1" si="182"/>
        <v>#REF!</v>
      </c>
      <c r="BK218" s="453" t="e">
        <f ca="1">ROUND(IF(BJ218&gt;BK172,BK170,IF(BJ218&lt;BK171,BK169,BJ218/BK171*BK169)),3)</f>
        <v>#REF!</v>
      </c>
      <c r="BL218" s="453" t="e">
        <f ca="1">ROUND(IF(BJ218&gt;BL172,BL170,IF(BJ218&lt;BL171,BL169,BJ218/BL171*BL169)),3)</f>
        <v>#REF!</v>
      </c>
      <c r="BM218" s="449" t="e">
        <f t="shared" ca="1" si="147"/>
        <v>#REF!</v>
      </c>
      <c r="BO218" s="450" t="str">
        <f t="shared" si="171"/>
        <v>SG</v>
      </c>
      <c r="BP218" s="399">
        <f t="shared" si="163"/>
        <v>1.2</v>
      </c>
      <c r="BQ218" s="453" t="e">
        <f t="shared" ca="1" si="183"/>
        <v>#REF!</v>
      </c>
      <c r="BR218" s="453" t="e">
        <f t="shared" ca="1" si="184"/>
        <v>#REF!</v>
      </c>
      <c r="BS218" s="453" t="e">
        <f t="shared" ca="1" si="185"/>
        <v>#REF!</v>
      </c>
      <c r="BT218" s="453" t="e">
        <f t="shared" ca="1" si="186"/>
        <v>#REF!</v>
      </c>
      <c r="BU218" s="453" t="e">
        <f t="shared" ca="1" si="187"/>
        <v>#REF!</v>
      </c>
      <c r="BV218" s="453" t="e">
        <f t="shared" ca="1" si="188"/>
        <v>#REF!</v>
      </c>
      <c r="BW218" s="453" t="e">
        <f t="shared" ca="1" si="172"/>
        <v>#REF!</v>
      </c>
      <c r="BX218" s="453" t="e">
        <f t="shared" ca="1" si="172"/>
        <v>#REF!</v>
      </c>
      <c r="CA218" s="450" t="str">
        <f t="shared" si="173"/>
        <v>SG</v>
      </c>
      <c r="CB218" s="454"/>
      <c r="CC218" s="454"/>
      <c r="CD218" s="454"/>
      <c r="CE218" s="454"/>
    </row>
    <row r="219" spans="2:83" x14ac:dyDescent="0.2">
      <c r="B219" s="399">
        <v>39</v>
      </c>
      <c r="C219" s="399" t="s">
        <v>150</v>
      </c>
      <c r="D219" s="399" t="s">
        <v>151</v>
      </c>
      <c r="E219" s="399">
        <v>1.2</v>
      </c>
      <c r="F219" s="399" t="s">
        <v>36</v>
      </c>
      <c r="K219" s="446"/>
      <c r="L219" s="447" t="e">
        <f t="shared" ca="1" si="175"/>
        <v>#REF!</v>
      </c>
      <c r="M219" s="447" t="e">
        <f t="shared" ca="1" si="175"/>
        <v>#REF!</v>
      </c>
      <c r="N219" s="451" t="e">
        <f t="shared" ca="1" si="174"/>
        <v>#REF!</v>
      </c>
      <c r="O219" s="451" t="e">
        <f t="shared" ca="1" si="154"/>
        <v>#REF!</v>
      </c>
      <c r="P219" s="451" t="e">
        <f t="shared" ca="1" si="127"/>
        <v>#REF!</v>
      </c>
      <c r="Q219" s="451" t="e">
        <f t="shared" ca="1" si="128"/>
        <v>#REF!</v>
      </c>
      <c r="R219" s="451" t="e">
        <f t="shared" ca="1" si="155"/>
        <v>#REF!</v>
      </c>
      <c r="S219" s="451" t="e">
        <f t="shared" ca="1" si="156"/>
        <v>#REF!</v>
      </c>
      <c r="T219" s="445" t="e">
        <f t="shared" ca="1" si="179"/>
        <v>#REF!</v>
      </c>
      <c r="U219" s="453" t="e">
        <f ca="1">ROUND(IF(T219&gt;U172,U170,IF(T219&lt;U171,U169,T219/U171*U169)),3)</f>
        <v>#REF!</v>
      </c>
      <c r="V219" s="453" t="e">
        <f ca="1">ROUND(IF(T219&gt;V172,V170,IF(T219&lt;V171,V169,T219/V171*V169)),3)</f>
        <v>#REF!</v>
      </c>
      <c r="W219" s="449" t="e">
        <f t="shared" ca="1" si="130"/>
        <v>#REF!</v>
      </c>
      <c r="X219" s="450"/>
      <c r="Y219" s="450" t="str">
        <f t="shared" si="164"/>
        <v>SI</v>
      </c>
      <c r="Z219" s="447" t="e">
        <f t="shared" ca="1" si="176"/>
        <v>#REF!</v>
      </c>
      <c r="AA219" s="447" t="e">
        <f t="shared" ca="1" si="176"/>
        <v>#REF!</v>
      </c>
      <c r="AB219" s="451" t="e">
        <f t="shared" ca="1" si="157"/>
        <v>#REF!</v>
      </c>
      <c r="AC219" s="451" t="e">
        <f t="shared" ca="1" si="158"/>
        <v>#REF!</v>
      </c>
      <c r="AD219" s="451" t="e">
        <f t="shared" ca="1" si="132"/>
        <v>#REF!</v>
      </c>
      <c r="AE219" s="451" t="e">
        <f t="shared" ca="1" si="133"/>
        <v>#REF!</v>
      </c>
      <c r="AF219" s="451" t="e">
        <f t="shared" ca="1" si="159"/>
        <v>#REF!</v>
      </c>
      <c r="AG219" s="451" t="e">
        <f t="shared" ca="1" si="160"/>
        <v>#REF!</v>
      </c>
      <c r="AH219" s="445" t="e">
        <f t="shared" ca="1" si="180"/>
        <v>#REF!</v>
      </c>
      <c r="AI219" s="453" t="e">
        <f ca="1">ROUND(IF(AH219&gt;AI172,AI170,IF(AH219&lt;AI171,AI169,AH219/AI171*AI169)),3)</f>
        <v>#REF!</v>
      </c>
      <c r="AJ219" s="453" t="e">
        <f ca="1">ROUND(IF(AH219&gt;AJ172,AJ170,IF(AH219&lt;AJ171,AJ169,AH219/AJ171*AJ169)),3)</f>
        <v>#REF!</v>
      </c>
      <c r="AK219" s="449" t="e">
        <f t="shared" ca="1" si="135"/>
        <v>#REF!</v>
      </c>
      <c r="AM219" s="450" t="str">
        <f t="shared" si="165"/>
        <v>SI</v>
      </c>
      <c r="AN219" s="447" t="e">
        <f t="shared" ca="1" si="177"/>
        <v>#REF!</v>
      </c>
      <c r="AO219" s="447" t="e">
        <f t="shared" ca="1" si="177"/>
        <v>#REF!</v>
      </c>
      <c r="AP219" s="451" t="e">
        <f t="shared" ca="1" si="166"/>
        <v>#REF!</v>
      </c>
      <c r="AQ219" s="451" t="e">
        <f t="shared" ca="1" si="167"/>
        <v>#REF!</v>
      </c>
      <c r="AR219" s="451" t="e">
        <f t="shared" ca="1" si="137"/>
        <v>#REF!</v>
      </c>
      <c r="AS219" s="451" t="e">
        <f t="shared" ca="1" si="138"/>
        <v>#REF!</v>
      </c>
      <c r="AT219" s="451" t="e">
        <f t="shared" ca="1" si="161"/>
        <v>#REF!</v>
      </c>
      <c r="AU219" s="451" t="e">
        <f t="shared" ca="1" si="162"/>
        <v>#REF!</v>
      </c>
      <c r="AV219" s="445" t="e">
        <f t="shared" ca="1" si="181"/>
        <v>#REF!</v>
      </c>
      <c r="AW219" s="453" t="e">
        <f ca="1">ROUND(IF(AV219&gt;AW172,AW170,IF(AV219&lt;AW171,AW169,AV219/AW171*AW169)),3)</f>
        <v>#REF!</v>
      </c>
      <c r="AX219" s="453" t="e">
        <f ca="1">ROUND(IF(AV219&gt;AX172,AX170,IF(AV219&lt;AX171,AX169,AV219/AX171*AX169)),3)</f>
        <v>#REF!</v>
      </c>
      <c r="AY219" s="449" t="e">
        <f t="shared" ca="1" si="140"/>
        <v>#REF!</v>
      </c>
      <c r="BA219" s="450" t="str">
        <f t="shared" si="168"/>
        <v>SI</v>
      </c>
      <c r="BB219" s="447" t="e">
        <f t="shared" ca="1" si="178"/>
        <v>#REF!</v>
      </c>
      <c r="BC219" s="447" t="e">
        <f t="shared" ca="1" si="178"/>
        <v>#REF!</v>
      </c>
      <c r="BD219" s="451" t="e">
        <f t="shared" ca="1" si="169"/>
        <v>#REF!</v>
      </c>
      <c r="BE219" s="451" t="e">
        <f t="shared" ca="1" si="170"/>
        <v>#REF!</v>
      </c>
      <c r="BF219" s="451" t="e">
        <f t="shared" ca="1" si="142"/>
        <v>#REF!</v>
      </c>
      <c r="BG219" s="451" t="e">
        <f t="shared" ca="1" si="143"/>
        <v>#REF!</v>
      </c>
      <c r="BH219" s="451" t="e">
        <f t="shared" ca="1" si="144"/>
        <v>#REF!</v>
      </c>
      <c r="BI219" s="451" t="e">
        <f t="shared" ca="1" si="145"/>
        <v>#REF!</v>
      </c>
      <c r="BJ219" s="445" t="e">
        <f t="shared" ca="1" si="182"/>
        <v>#REF!</v>
      </c>
      <c r="BK219" s="453" t="e">
        <f ca="1">ROUND(IF(BJ219&gt;BK172,BK170,IF(BJ219&lt;BK171,BK169,BJ219/BK171*BK169)),3)</f>
        <v>#REF!</v>
      </c>
      <c r="BL219" s="453" t="e">
        <f ca="1">ROUND(IF(BJ219&gt;BL172,BL170,IF(BJ219&lt;BL171,BL169,BJ219/BL171*BL169)),3)</f>
        <v>#REF!</v>
      </c>
      <c r="BM219" s="449" t="e">
        <f t="shared" ca="1" si="147"/>
        <v>#REF!</v>
      </c>
      <c r="BO219" s="450" t="str">
        <f t="shared" si="171"/>
        <v>SI</v>
      </c>
      <c r="BP219" s="399">
        <f t="shared" si="163"/>
        <v>1.2</v>
      </c>
      <c r="BQ219" s="453" t="e">
        <f t="shared" ca="1" si="183"/>
        <v>#REF!</v>
      </c>
      <c r="BR219" s="453" t="e">
        <f t="shared" ca="1" si="184"/>
        <v>#REF!</v>
      </c>
      <c r="BS219" s="453" t="e">
        <f t="shared" ca="1" si="185"/>
        <v>#REF!</v>
      </c>
      <c r="BT219" s="453" t="e">
        <f t="shared" ca="1" si="186"/>
        <v>#REF!</v>
      </c>
      <c r="BU219" s="453" t="e">
        <f t="shared" ca="1" si="187"/>
        <v>#REF!</v>
      </c>
      <c r="BV219" s="453" t="e">
        <f t="shared" ca="1" si="188"/>
        <v>#REF!</v>
      </c>
      <c r="BW219" s="453" t="e">
        <f t="shared" ca="1" si="172"/>
        <v>#REF!</v>
      </c>
      <c r="BX219" s="453" t="e">
        <f t="shared" ca="1" si="172"/>
        <v>#REF!</v>
      </c>
      <c r="CA219" s="450" t="str">
        <f t="shared" si="173"/>
        <v>SI</v>
      </c>
      <c r="CB219" s="454"/>
      <c r="CC219" s="454"/>
      <c r="CD219" s="454"/>
      <c r="CE219" s="454"/>
    </row>
    <row r="220" spans="2:83" x14ac:dyDescent="0.2">
      <c r="B220" s="399">
        <v>40</v>
      </c>
      <c r="C220" s="399" t="s">
        <v>153</v>
      </c>
      <c r="D220" s="399" t="s">
        <v>154</v>
      </c>
      <c r="E220" s="399">
        <v>2</v>
      </c>
      <c r="F220" s="399" t="s">
        <v>36</v>
      </c>
      <c r="K220" s="446"/>
      <c r="L220" s="447" t="e">
        <f t="shared" ca="1" si="175"/>
        <v>#REF!</v>
      </c>
      <c r="M220" s="447" t="e">
        <f t="shared" ca="1" si="175"/>
        <v>#REF!</v>
      </c>
      <c r="N220" s="451" t="e">
        <f t="shared" ca="1" si="174"/>
        <v>#REF!</v>
      </c>
      <c r="O220" s="451" t="e">
        <f t="shared" ca="1" si="154"/>
        <v>#REF!</v>
      </c>
      <c r="P220" s="451" t="e">
        <f t="shared" ca="1" si="127"/>
        <v>#REF!</v>
      </c>
      <c r="Q220" s="451" t="e">
        <f t="shared" ca="1" si="128"/>
        <v>#REF!</v>
      </c>
      <c r="R220" s="451" t="e">
        <f t="shared" ca="1" si="155"/>
        <v>#REF!</v>
      </c>
      <c r="S220" s="451" t="e">
        <f t="shared" ca="1" si="156"/>
        <v>#REF!</v>
      </c>
      <c r="T220" s="445" t="e">
        <f t="shared" ca="1" si="179"/>
        <v>#REF!</v>
      </c>
      <c r="U220" s="453" t="e">
        <f ca="1">ROUND(IF(T220&gt;U172,U170,IF(T220&lt;U171,U169,T220/U171*U169)),3)</f>
        <v>#REF!</v>
      </c>
      <c r="V220" s="453" t="e">
        <f ca="1">ROUND(IF(T220&gt;V172,V170,IF(T220&lt;V171,V169,T220/V171*V169)),3)</f>
        <v>#REF!</v>
      </c>
      <c r="W220" s="449" t="e">
        <f t="shared" ca="1" si="130"/>
        <v>#REF!</v>
      </c>
      <c r="X220" s="450"/>
      <c r="Y220" s="450" t="str">
        <f t="shared" si="164"/>
        <v>BB</v>
      </c>
      <c r="Z220" s="447" t="e">
        <f t="shared" ca="1" si="176"/>
        <v>#REF!</v>
      </c>
      <c r="AA220" s="447" t="e">
        <f t="shared" ca="1" si="176"/>
        <v>#REF!</v>
      </c>
      <c r="AB220" s="451" t="e">
        <f t="shared" ca="1" si="157"/>
        <v>#REF!</v>
      </c>
      <c r="AC220" s="451" t="e">
        <f t="shared" ca="1" si="158"/>
        <v>#REF!</v>
      </c>
      <c r="AD220" s="451" t="e">
        <f t="shared" ca="1" si="132"/>
        <v>#REF!</v>
      </c>
      <c r="AE220" s="451" t="e">
        <f t="shared" ca="1" si="133"/>
        <v>#REF!</v>
      </c>
      <c r="AF220" s="451" t="e">
        <f t="shared" ca="1" si="159"/>
        <v>#REF!</v>
      </c>
      <c r="AG220" s="451" t="e">
        <f t="shared" ca="1" si="160"/>
        <v>#REF!</v>
      </c>
      <c r="AH220" s="445" t="e">
        <f t="shared" ca="1" si="180"/>
        <v>#REF!</v>
      </c>
      <c r="AI220" s="453" t="e">
        <f ca="1">ROUND(IF(AH220&gt;AI172,AI170,IF(AH220&lt;AI171,AI169,AH220/AI171*AI169)),3)</f>
        <v>#REF!</v>
      </c>
      <c r="AJ220" s="453" t="e">
        <f ca="1">ROUND(IF(AH220&gt;AJ172,AJ170,IF(AH220&lt;AJ171,AJ169,AH220/AJ171*AJ169)),3)</f>
        <v>#REF!</v>
      </c>
      <c r="AK220" s="449" t="e">
        <f t="shared" ca="1" si="135"/>
        <v>#REF!</v>
      </c>
      <c r="AM220" s="450" t="str">
        <f t="shared" si="165"/>
        <v>BB</v>
      </c>
      <c r="AN220" s="447" t="e">
        <f t="shared" ca="1" si="177"/>
        <v>#REF!</v>
      </c>
      <c r="AO220" s="447" t="e">
        <f t="shared" ca="1" si="177"/>
        <v>#REF!</v>
      </c>
      <c r="AP220" s="451" t="e">
        <f t="shared" ca="1" si="166"/>
        <v>#REF!</v>
      </c>
      <c r="AQ220" s="451" t="e">
        <f t="shared" ca="1" si="167"/>
        <v>#REF!</v>
      </c>
      <c r="AR220" s="451" t="e">
        <f t="shared" ca="1" si="137"/>
        <v>#REF!</v>
      </c>
      <c r="AS220" s="451" t="e">
        <f t="shared" ca="1" si="138"/>
        <v>#REF!</v>
      </c>
      <c r="AT220" s="451" t="e">
        <f t="shared" ca="1" si="161"/>
        <v>#REF!</v>
      </c>
      <c r="AU220" s="451" t="e">
        <f t="shared" ca="1" si="162"/>
        <v>#REF!</v>
      </c>
      <c r="AV220" s="445" t="e">
        <f t="shared" ca="1" si="181"/>
        <v>#REF!</v>
      </c>
      <c r="AW220" s="453" t="e">
        <f ca="1">ROUND(IF(AV220&gt;AW172,AW170,IF(AV220&lt;AW171,AW169,AV220/AW171*AW169)),3)</f>
        <v>#REF!</v>
      </c>
      <c r="AX220" s="453" t="e">
        <f ca="1">ROUND(IF(AV220&gt;AX172,AX170,IF(AV220&lt;AX171,AX169,AV220/AX171*AX169)),3)</f>
        <v>#REF!</v>
      </c>
      <c r="AY220" s="449" t="e">
        <f t="shared" ca="1" si="140"/>
        <v>#REF!</v>
      </c>
      <c r="BA220" s="450" t="str">
        <f t="shared" si="168"/>
        <v>BB</v>
      </c>
      <c r="BB220" s="447" t="e">
        <f t="shared" ca="1" si="178"/>
        <v>#REF!</v>
      </c>
      <c r="BC220" s="447" t="e">
        <f t="shared" ca="1" si="178"/>
        <v>#REF!</v>
      </c>
      <c r="BD220" s="451" t="e">
        <f t="shared" ca="1" si="169"/>
        <v>#REF!</v>
      </c>
      <c r="BE220" s="451" t="e">
        <f t="shared" ca="1" si="170"/>
        <v>#REF!</v>
      </c>
      <c r="BF220" s="451" t="e">
        <f t="shared" ca="1" si="142"/>
        <v>#REF!</v>
      </c>
      <c r="BG220" s="451" t="e">
        <f t="shared" ca="1" si="143"/>
        <v>#REF!</v>
      </c>
      <c r="BH220" s="451" t="e">
        <f t="shared" ca="1" si="144"/>
        <v>#REF!</v>
      </c>
      <c r="BI220" s="451" t="e">
        <f t="shared" ca="1" si="145"/>
        <v>#REF!</v>
      </c>
      <c r="BJ220" s="445" t="e">
        <f t="shared" ca="1" si="182"/>
        <v>#REF!</v>
      </c>
      <c r="BK220" s="453" t="e">
        <f ca="1">ROUND(IF(BJ220&gt;BK172,BK170,IF(BJ220&lt;BK171,BK169,BJ220/BK171*BK169)),3)</f>
        <v>#REF!</v>
      </c>
      <c r="BL220" s="453" t="e">
        <f ca="1">ROUND(IF(BJ220&gt;BL172,BL170,IF(BJ220&lt;BL171,BL169,BJ220/BL171*BL169)),3)</f>
        <v>#REF!</v>
      </c>
      <c r="BM220" s="449" t="e">
        <f t="shared" ca="1" si="147"/>
        <v>#REF!</v>
      </c>
      <c r="BO220" s="450" t="str">
        <f t="shared" si="171"/>
        <v>BB</v>
      </c>
      <c r="BP220" s="399">
        <f t="shared" si="163"/>
        <v>2</v>
      </c>
      <c r="BQ220" s="453" t="e">
        <f t="shared" ca="1" si="183"/>
        <v>#REF!</v>
      </c>
      <c r="BR220" s="453" t="e">
        <f t="shared" ca="1" si="184"/>
        <v>#REF!</v>
      </c>
      <c r="BS220" s="453" t="e">
        <f t="shared" ca="1" si="185"/>
        <v>#REF!</v>
      </c>
      <c r="BT220" s="453" t="e">
        <f t="shared" ca="1" si="186"/>
        <v>#REF!</v>
      </c>
      <c r="BU220" s="453" t="e">
        <f t="shared" ca="1" si="187"/>
        <v>#REF!</v>
      </c>
      <c r="BV220" s="453" t="e">
        <f t="shared" ca="1" si="188"/>
        <v>#REF!</v>
      </c>
      <c r="BW220" s="453" t="e">
        <f t="shared" ca="1" si="172"/>
        <v>#REF!</v>
      </c>
      <c r="BX220" s="453" t="e">
        <f t="shared" ca="1" si="172"/>
        <v>#REF!</v>
      </c>
      <c r="CA220" s="450" t="str">
        <f t="shared" si="173"/>
        <v>BB</v>
      </c>
      <c r="CB220" s="454"/>
      <c r="CC220" s="454"/>
      <c r="CD220" s="454"/>
      <c r="CE220" s="454"/>
    </row>
    <row r="221" spans="2:83" x14ac:dyDescent="0.2">
      <c r="B221" s="399">
        <v>41</v>
      </c>
      <c r="C221" s="399" t="s">
        <v>155</v>
      </c>
      <c r="D221" s="399" t="s">
        <v>156</v>
      </c>
      <c r="E221" s="399">
        <v>2</v>
      </c>
      <c r="F221" s="399" t="s">
        <v>36</v>
      </c>
      <c r="K221" s="446"/>
      <c r="L221" s="447" t="e">
        <f t="shared" ref="L221:M240" ca="1" si="189">VLOOKUP($C221,INDIRECT($L$22),L$23,FALSE)</f>
        <v>#REF!</v>
      </c>
      <c r="M221" s="447" t="e">
        <f t="shared" ca="1" si="189"/>
        <v>#REF!</v>
      </c>
      <c r="N221" s="451" t="e">
        <f t="shared" ca="1" si="174"/>
        <v>#REF!</v>
      </c>
      <c r="O221" s="451" t="e">
        <f t="shared" ca="1" si="154"/>
        <v>#REF!</v>
      </c>
      <c r="P221" s="451" t="e">
        <f t="shared" ca="1" si="127"/>
        <v>#REF!</v>
      </c>
      <c r="Q221" s="451" t="e">
        <f t="shared" ca="1" si="128"/>
        <v>#REF!</v>
      </c>
      <c r="R221" s="451" t="e">
        <f t="shared" ca="1" si="155"/>
        <v>#REF!</v>
      </c>
      <c r="S221" s="451" t="e">
        <f t="shared" ca="1" si="156"/>
        <v>#REF!</v>
      </c>
      <c r="T221" s="445" t="e">
        <f t="shared" ca="1" si="179"/>
        <v>#REF!</v>
      </c>
      <c r="U221" s="453" t="e">
        <f ca="1">ROUND(IF(T221&gt;U172,U170,IF(T221&lt;U171,U169,T221/U171*U169)),3)</f>
        <v>#REF!</v>
      </c>
      <c r="V221" s="453" t="e">
        <f ca="1">ROUND(IF(T221&gt;V172,V170,IF(T221&lt;V171,V169,T221/V171*V169)),3)</f>
        <v>#REF!</v>
      </c>
      <c r="W221" s="449" t="e">
        <f t="shared" ca="1" si="130"/>
        <v>#REF!</v>
      </c>
      <c r="X221" s="450"/>
      <c r="Y221" s="450" t="str">
        <f t="shared" si="164"/>
        <v>BH</v>
      </c>
      <c r="Z221" s="447" t="e">
        <f t="shared" ref="Z221:AA240" ca="1" si="190">VLOOKUP($C221,INDIRECT($L$22),Z$23,FALSE)</f>
        <v>#REF!</v>
      </c>
      <c r="AA221" s="447" t="e">
        <f t="shared" ca="1" si="190"/>
        <v>#REF!</v>
      </c>
      <c r="AB221" s="451" t="e">
        <f t="shared" ca="1" si="157"/>
        <v>#REF!</v>
      </c>
      <c r="AC221" s="451" t="e">
        <f t="shared" ca="1" si="158"/>
        <v>#REF!</v>
      </c>
      <c r="AD221" s="451" t="e">
        <f t="shared" ca="1" si="132"/>
        <v>#REF!</v>
      </c>
      <c r="AE221" s="451" t="e">
        <f t="shared" ca="1" si="133"/>
        <v>#REF!</v>
      </c>
      <c r="AF221" s="451" t="e">
        <f t="shared" ca="1" si="159"/>
        <v>#REF!</v>
      </c>
      <c r="AG221" s="451" t="e">
        <f t="shared" ca="1" si="160"/>
        <v>#REF!</v>
      </c>
      <c r="AH221" s="445" t="e">
        <f t="shared" ca="1" si="180"/>
        <v>#REF!</v>
      </c>
      <c r="AI221" s="453" t="e">
        <f ca="1">ROUND(IF(AH221&gt;AI172,AI170,IF(AH221&lt;AI171,AI169,AH221/AI171*AI169)),3)</f>
        <v>#REF!</v>
      </c>
      <c r="AJ221" s="453" t="e">
        <f ca="1">ROUND(IF(AH221&gt;AJ172,AJ170,IF(AH221&lt;AJ171,AJ169,AH221/AJ171*AJ169)),3)</f>
        <v>#REF!</v>
      </c>
      <c r="AK221" s="449" t="e">
        <f t="shared" ca="1" si="135"/>
        <v>#REF!</v>
      </c>
      <c r="AM221" s="450" t="str">
        <f t="shared" si="165"/>
        <v>BH</v>
      </c>
      <c r="AN221" s="447" t="e">
        <f t="shared" ref="AN221:AO240" ca="1" si="191">VLOOKUP($C221,INDIRECT($L$22),AN$23,FALSE)</f>
        <v>#REF!</v>
      </c>
      <c r="AO221" s="447" t="e">
        <f t="shared" ca="1" si="191"/>
        <v>#REF!</v>
      </c>
      <c r="AP221" s="451" t="e">
        <f t="shared" ca="1" si="166"/>
        <v>#REF!</v>
      </c>
      <c r="AQ221" s="451" t="e">
        <f t="shared" ca="1" si="167"/>
        <v>#REF!</v>
      </c>
      <c r="AR221" s="451" t="e">
        <f t="shared" ca="1" si="137"/>
        <v>#REF!</v>
      </c>
      <c r="AS221" s="451" t="e">
        <f t="shared" ca="1" si="138"/>
        <v>#REF!</v>
      </c>
      <c r="AT221" s="451" t="e">
        <f t="shared" ca="1" si="161"/>
        <v>#REF!</v>
      </c>
      <c r="AU221" s="451" t="e">
        <f t="shared" ca="1" si="162"/>
        <v>#REF!</v>
      </c>
      <c r="AV221" s="445" t="e">
        <f t="shared" ca="1" si="181"/>
        <v>#REF!</v>
      </c>
      <c r="AW221" s="453" t="e">
        <f ca="1">ROUND(IF(AV221&gt;AW172,AW170,IF(AV221&lt;AW171,AW169,AV221/AW171*AW169)),3)</f>
        <v>#REF!</v>
      </c>
      <c r="AX221" s="453" t="e">
        <f ca="1">ROUND(IF(AV221&gt;AX172,AX170,IF(AV221&lt;AX171,AX169,AV221/AX171*AX169)),3)</f>
        <v>#REF!</v>
      </c>
      <c r="AY221" s="449" t="e">
        <f t="shared" ca="1" si="140"/>
        <v>#REF!</v>
      </c>
      <c r="BA221" s="450" t="str">
        <f t="shared" si="168"/>
        <v>BH</v>
      </c>
      <c r="BB221" s="447" t="e">
        <f t="shared" ref="BB221:BC240" ca="1" si="192">VLOOKUP($C221,INDIRECT($L$22),BB$23,FALSE)</f>
        <v>#REF!</v>
      </c>
      <c r="BC221" s="447" t="e">
        <f t="shared" ca="1" si="192"/>
        <v>#REF!</v>
      </c>
      <c r="BD221" s="451" t="e">
        <f t="shared" ca="1" si="169"/>
        <v>#REF!</v>
      </c>
      <c r="BE221" s="451" t="e">
        <f t="shared" ca="1" si="170"/>
        <v>#REF!</v>
      </c>
      <c r="BF221" s="451" t="e">
        <f t="shared" ca="1" si="142"/>
        <v>#REF!</v>
      </c>
      <c r="BG221" s="451" t="e">
        <f t="shared" ca="1" si="143"/>
        <v>#REF!</v>
      </c>
      <c r="BH221" s="451" t="e">
        <f t="shared" ca="1" si="144"/>
        <v>#REF!</v>
      </c>
      <c r="BI221" s="451" t="e">
        <f t="shared" ca="1" si="145"/>
        <v>#REF!</v>
      </c>
      <c r="BJ221" s="445" t="e">
        <f t="shared" ca="1" si="182"/>
        <v>#REF!</v>
      </c>
      <c r="BK221" s="453" t="e">
        <f ca="1">ROUND(IF(BJ221&gt;BK172,BK170,IF(BJ221&lt;BK171,BK169,BJ221/BK171*BK169)),3)</f>
        <v>#REF!</v>
      </c>
      <c r="BL221" s="453" t="e">
        <f ca="1">ROUND(IF(BJ221&gt;BL172,BL170,IF(BJ221&lt;BL171,BL169,BJ221/BL171*BL169)),3)</f>
        <v>#REF!</v>
      </c>
      <c r="BM221" s="449" t="e">
        <f t="shared" ca="1" si="147"/>
        <v>#REF!</v>
      </c>
      <c r="BO221" s="450" t="str">
        <f t="shared" si="171"/>
        <v>BH</v>
      </c>
      <c r="BP221" s="399">
        <f t="shared" si="163"/>
        <v>2</v>
      </c>
      <c r="BQ221" s="453" t="e">
        <f t="shared" ca="1" si="183"/>
        <v>#REF!</v>
      </c>
      <c r="BR221" s="453" t="e">
        <f t="shared" ca="1" si="184"/>
        <v>#REF!</v>
      </c>
      <c r="BS221" s="453" t="e">
        <f t="shared" ca="1" si="185"/>
        <v>#REF!</v>
      </c>
      <c r="BT221" s="453" t="e">
        <f t="shared" ca="1" si="186"/>
        <v>#REF!</v>
      </c>
      <c r="BU221" s="453" t="e">
        <f t="shared" ca="1" si="187"/>
        <v>#REF!</v>
      </c>
      <c r="BV221" s="453" t="e">
        <f t="shared" ca="1" si="188"/>
        <v>#REF!</v>
      </c>
      <c r="BW221" s="453" t="e">
        <f t="shared" ca="1" si="172"/>
        <v>#REF!</v>
      </c>
      <c r="BX221" s="453" t="e">
        <f t="shared" ca="1" si="172"/>
        <v>#REF!</v>
      </c>
      <c r="CA221" s="450" t="str">
        <f t="shared" si="173"/>
        <v>BH</v>
      </c>
      <c r="CB221" s="454"/>
      <c r="CC221" s="454"/>
      <c r="CD221" s="454"/>
      <c r="CE221" s="454"/>
    </row>
    <row r="222" spans="2:83" x14ac:dyDescent="0.2">
      <c r="B222" s="399">
        <v>42</v>
      </c>
      <c r="C222" s="399" t="s">
        <v>157</v>
      </c>
      <c r="D222" s="399" t="s">
        <v>158</v>
      </c>
      <c r="E222" s="399">
        <v>2</v>
      </c>
      <c r="F222" s="399" t="s">
        <v>36</v>
      </c>
      <c r="K222" s="446"/>
      <c r="L222" s="447" t="e">
        <f t="shared" ca="1" si="189"/>
        <v>#REF!</v>
      </c>
      <c r="M222" s="447" t="e">
        <f t="shared" ca="1" si="189"/>
        <v>#REF!</v>
      </c>
      <c r="N222" s="451" t="e">
        <f t="shared" ca="1" si="174"/>
        <v>#REF!</v>
      </c>
      <c r="O222" s="451" t="e">
        <f t="shared" ca="1" si="154"/>
        <v>#REF!</v>
      </c>
      <c r="P222" s="451" t="e">
        <f t="shared" ca="1" si="127"/>
        <v>#REF!</v>
      </c>
      <c r="Q222" s="451" t="e">
        <f t="shared" ca="1" si="128"/>
        <v>#REF!</v>
      </c>
      <c r="R222" s="451" t="e">
        <f t="shared" ca="1" si="155"/>
        <v>#REF!</v>
      </c>
      <c r="S222" s="451" t="e">
        <f t="shared" ca="1" si="156"/>
        <v>#REF!</v>
      </c>
      <c r="T222" s="445" t="e">
        <f t="shared" ca="1" si="179"/>
        <v>#REF!</v>
      </c>
      <c r="U222" s="453" t="e">
        <f ca="1">ROUND(IF(T222&gt;U172,U170,IF(T222&lt;U171,U169,T222/U171*U169)),3)</f>
        <v>#REF!</v>
      </c>
      <c r="V222" s="453" t="e">
        <f ca="1">ROUND(IF(T222&gt;V172,V170,IF(T222&lt;V171,V169,T222/V171*V169)),3)</f>
        <v>#REF!</v>
      </c>
      <c r="W222" s="449" t="e">
        <f t="shared" ca="1" si="130"/>
        <v>#REF!</v>
      </c>
      <c r="X222" s="450"/>
      <c r="Y222" s="450" t="str">
        <f t="shared" si="164"/>
        <v>BN</v>
      </c>
      <c r="Z222" s="447" t="e">
        <f t="shared" ca="1" si="190"/>
        <v>#REF!</v>
      </c>
      <c r="AA222" s="447" t="e">
        <f t="shared" ca="1" si="190"/>
        <v>#REF!</v>
      </c>
      <c r="AB222" s="451" t="e">
        <f t="shared" ca="1" si="157"/>
        <v>#REF!</v>
      </c>
      <c r="AC222" s="451" t="e">
        <f t="shared" ca="1" si="158"/>
        <v>#REF!</v>
      </c>
      <c r="AD222" s="451" t="e">
        <f t="shared" ca="1" si="132"/>
        <v>#REF!</v>
      </c>
      <c r="AE222" s="451" t="e">
        <f t="shared" ca="1" si="133"/>
        <v>#REF!</v>
      </c>
      <c r="AF222" s="451" t="e">
        <f t="shared" ca="1" si="159"/>
        <v>#REF!</v>
      </c>
      <c r="AG222" s="451" t="e">
        <f t="shared" ca="1" si="160"/>
        <v>#REF!</v>
      </c>
      <c r="AH222" s="445" t="e">
        <f t="shared" ca="1" si="180"/>
        <v>#REF!</v>
      </c>
      <c r="AI222" s="453" t="e">
        <f ca="1">ROUND(IF(AH222&gt;AI172,AI170,IF(AH222&lt;AI171,AI169,AH222/AI171*AI169)),3)</f>
        <v>#REF!</v>
      </c>
      <c r="AJ222" s="453" t="e">
        <f ca="1">ROUND(IF(AH222&gt;AJ172,AJ170,IF(AH222&lt;AJ171,AJ169,AH222/AJ171*AJ169)),3)</f>
        <v>#REF!</v>
      </c>
      <c r="AK222" s="449" t="e">
        <f t="shared" ca="1" si="135"/>
        <v>#REF!</v>
      </c>
      <c r="AM222" s="450" t="str">
        <f t="shared" si="165"/>
        <v>BN</v>
      </c>
      <c r="AN222" s="447" t="e">
        <f t="shared" ca="1" si="191"/>
        <v>#REF!</v>
      </c>
      <c r="AO222" s="447" t="e">
        <f t="shared" ca="1" si="191"/>
        <v>#REF!</v>
      </c>
      <c r="AP222" s="451" t="e">
        <f t="shared" ca="1" si="166"/>
        <v>#REF!</v>
      </c>
      <c r="AQ222" s="451" t="e">
        <f t="shared" ca="1" si="167"/>
        <v>#REF!</v>
      </c>
      <c r="AR222" s="451" t="e">
        <f t="shared" ca="1" si="137"/>
        <v>#REF!</v>
      </c>
      <c r="AS222" s="451" t="e">
        <f t="shared" ca="1" si="138"/>
        <v>#REF!</v>
      </c>
      <c r="AT222" s="451" t="e">
        <f t="shared" ca="1" si="161"/>
        <v>#REF!</v>
      </c>
      <c r="AU222" s="451" t="e">
        <f t="shared" ca="1" si="162"/>
        <v>#REF!</v>
      </c>
      <c r="AV222" s="445" t="e">
        <f t="shared" ca="1" si="181"/>
        <v>#REF!</v>
      </c>
      <c r="AW222" s="453" t="e">
        <f ca="1">ROUND(IF(AV222&gt;AW172,AW170,IF(AV222&lt;AW171,AW169,AV222/AW171*AW169)),3)</f>
        <v>#REF!</v>
      </c>
      <c r="AX222" s="453" t="e">
        <f ca="1">ROUND(IF(AV222&gt;AX172,AX170,IF(AV222&lt;AX171,AX169,AV222/AX171*AX169)),3)</f>
        <v>#REF!</v>
      </c>
      <c r="AY222" s="449" t="e">
        <f t="shared" ca="1" si="140"/>
        <v>#REF!</v>
      </c>
      <c r="BA222" s="450" t="str">
        <f t="shared" si="168"/>
        <v>BN</v>
      </c>
      <c r="BB222" s="447" t="e">
        <f t="shared" ca="1" si="192"/>
        <v>#REF!</v>
      </c>
      <c r="BC222" s="447" t="e">
        <f t="shared" ca="1" si="192"/>
        <v>#REF!</v>
      </c>
      <c r="BD222" s="451" t="e">
        <f t="shared" ca="1" si="169"/>
        <v>#REF!</v>
      </c>
      <c r="BE222" s="451" t="e">
        <f t="shared" ca="1" si="170"/>
        <v>#REF!</v>
      </c>
      <c r="BF222" s="451" t="e">
        <f t="shared" ca="1" si="142"/>
        <v>#REF!</v>
      </c>
      <c r="BG222" s="451" t="e">
        <f t="shared" ca="1" si="143"/>
        <v>#REF!</v>
      </c>
      <c r="BH222" s="451" t="e">
        <f t="shared" ca="1" si="144"/>
        <v>#REF!</v>
      </c>
      <c r="BI222" s="451" t="e">
        <f t="shared" ca="1" si="145"/>
        <v>#REF!</v>
      </c>
      <c r="BJ222" s="445" t="e">
        <f t="shared" ca="1" si="182"/>
        <v>#REF!</v>
      </c>
      <c r="BK222" s="453" t="e">
        <f ca="1">ROUND(IF(BJ222&gt;BK172,BK170,IF(BJ222&lt;BK171,BK169,BJ222/BK171*BK169)),3)</f>
        <v>#REF!</v>
      </c>
      <c r="BL222" s="453" t="e">
        <f ca="1">ROUND(IF(BJ222&gt;BL172,BL170,IF(BJ222&lt;BL171,BL169,BJ222/BL171*BL169)),3)</f>
        <v>#REF!</v>
      </c>
      <c r="BM222" s="449" t="e">
        <f t="shared" ca="1" si="147"/>
        <v>#REF!</v>
      </c>
      <c r="BO222" s="450" t="str">
        <f t="shared" si="171"/>
        <v>BN</v>
      </c>
      <c r="BP222" s="399">
        <f t="shared" si="163"/>
        <v>2</v>
      </c>
      <c r="BQ222" s="453" t="e">
        <f t="shared" ca="1" si="183"/>
        <v>#REF!</v>
      </c>
      <c r="BR222" s="453" t="e">
        <f t="shared" ca="1" si="184"/>
        <v>#REF!</v>
      </c>
      <c r="BS222" s="453" t="e">
        <f t="shared" ca="1" si="185"/>
        <v>#REF!</v>
      </c>
      <c r="BT222" s="453" t="e">
        <f t="shared" ca="1" si="186"/>
        <v>#REF!</v>
      </c>
      <c r="BU222" s="453" t="e">
        <f t="shared" ca="1" si="187"/>
        <v>#REF!</v>
      </c>
      <c r="BV222" s="453" t="e">
        <f t="shared" ca="1" si="188"/>
        <v>#REF!</v>
      </c>
      <c r="BW222" s="453" t="e">
        <f t="shared" ca="1" si="172"/>
        <v>#REF!</v>
      </c>
      <c r="BX222" s="453" t="e">
        <f t="shared" ca="1" si="172"/>
        <v>#REF!</v>
      </c>
      <c r="CA222" s="450" t="str">
        <f t="shared" si="173"/>
        <v>BN</v>
      </c>
      <c r="CB222" s="454"/>
      <c r="CC222" s="454"/>
      <c r="CD222" s="454"/>
      <c r="CE222" s="454"/>
    </row>
    <row r="223" spans="2:83" x14ac:dyDescent="0.2">
      <c r="B223" s="399">
        <v>43</v>
      </c>
      <c r="C223" s="399" t="s">
        <v>159</v>
      </c>
      <c r="D223" s="399" t="s">
        <v>160</v>
      </c>
      <c r="E223" s="399">
        <v>2</v>
      </c>
      <c r="F223" s="399" t="s">
        <v>36</v>
      </c>
      <c r="K223" s="446"/>
      <c r="L223" s="447" t="e">
        <f t="shared" ca="1" si="189"/>
        <v>#REF!</v>
      </c>
      <c r="M223" s="447" t="e">
        <f t="shared" ca="1" si="189"/>
        <v>#REF!</v>
      </c>
      <c r="N223" s="451" t="e">
        <f t="shared" ca="1" si="174"/>
        <v>#REF!</v>
      </c>
      <c r="O223" s="451" t="e">
        <f t="shared" ca="1" si="154"/>
        <v>#REF!</v>
      </c>
      <c r="P223" s="451" t="e">
        <f t="shared" ca="1" si="127"/>
        <v>#REF!</v>
      </c>
      <c r="Q223" s="451" t="e">
        <f t="shared" ca="1" si="128"/>
        <v>#REF!</v>
      </c>
      <c r="R223" s="451" t="e">
        <f t="shared" ca="1" si="155"/>
        <v>#REF!</v>
      </c>
      <c r="S223" s="451" t="e">
        <f t="shared" ca="1" si="156"/>
        <v>#REF!</v>
      </c>
      <c r="T223" s="445" t="e">
        <f t="shared" ca="1" si="179"/>
        <v>#REF!</v>
      </c>
      <c r="U223" s="453" t="e">
        <f ca="1">ROUND(IF(T223&gt;U172,U170,IF(T223&lt;U171,U169,T223/U171*U169)),3)</f>
        <v>#REF!</v>
      </c>
      <c r="V223" s="453" t="e">
        <f ca="1">ROUND(IF(T223&gt;V172,V170,IF(T223&lt;V171,V169,T223/V171*V169)),3)</f>
        <v>#REF!</v>
      </c>
      <c r="W223" s="449" t="e">
        <f t="shared" ca="1" si="130"/>
        <v>#REF!</v>
      </c>
      <c r="X223" s="450"/>
      <c r="Y223" s="450" t="str">
        <f t="shared" si="164"/>
        <v>CY</v>
      </c>
      <c r="Z223" s="447" t="e">
        <f t="shared" ca="1" si="190"/>
        <v>#REF!</v>
      </c>
      <c r="AA223" s="447" t="e">
        <f t="shared" ca="1" si="190"/>
        <v>#REF!</v>
      </c>
      <c r="AB223" s="451" t="e">
        <f t="shared" ca="1" si="157"/>
        <v>#REF!</v>
      </c>
      <c r="AC223" s="451" t="e">
        <f t="shared" ca="1" si="158"/>
        <v>#REF!</v>
      </c>
      <c r="AD223" s="451" t="e">
        <f t="shared" ca="1" si="132"/>
        <v>#REF!</v>
      </c>
      <c r="AE223" s="451" t="e">
        <f t="shared" ca="1" si="133"/>
        <v>#REF!</v>
      </c>
      <c r="AF223" s="451" t="e">
        <f t="shared" ca="1" si="159"/>
        <v>#REF!</v>
      </c>
      <c r="AG223" s="451" t="e">
        <f t="shared" ca="1" si="160"/>
        <v>#REF!</v>
      </c>
      <c r="AH223" s="445" t="e">
        <f t="shared" ca="1" si="180"/>
        <v>#REF!</v>
      </c>
      <c r="AI223" s="453" t="e">
        <f ca="1">ROUND(IF(AH223&gt;AI172,AI170,IF(AH223&lt;AI171,AI169,AH223/AI171*AI169)),3)</f>
        <v>#REF!</v>
      </c>
      <c r="AJ223" s="453" t="e">
        <f ca="1">ROUND(IF(AH223&gt;AJ172,AJ170,IF(AH223&lt;AJ171,AJ169,AH223/AJ171*AJ169)),3)</f>
        <v>#REF!</v>
      </c>
      <c r="AK223" s="449" t="e">
        <f t="shared" ca="1" si="135"/>
        <v>#REF!</v>
      </c>
      <c r="AM223" s="450" t="str">
        <f t="shared" si="165"/>
        <v>CY</v>
      </c>
      <c r="AN223" s="447" t="e">
        <f t="shared" ca="1" si="191"/>
        <v>#REF!</v>
      </c>
      <c r="AO223" s="447" t="e">
        <f t="shared" ca="1" si="191"/>
        <v>#REF!</v>
      </c>
      <c r="AP223" s="451" t="e">
        <f t="shared" ca="1" si="166"/>
        <v>#REF!</v>
      </c>
      <c r="AQ223" s="451" t="e">
        <f t="shared" ca="1" si="167"/>
        <v>#REF!</v>
      </c>
      <c r="AR223" s="451" t="e">
        <f t="shared" ca="1" si="137"/>
        <v>#REF!</v>
      </c>
      <c r="AS223" s="451" t="e">
        <f t="shared" ca="1" si="138"/>
        <v>#REF!</v>
      </c>
      <c r="AT223" s="451" t="e">
        <f t="shared" ca="1" si="161"/>
        <v>#REF!</v>
      </c>
      <c r="AU223" s="451" t="e">
        <f t="shared" ca="1" si="162"/>
        <v>#REF!</v>
      </c>
      <c r="AV223" s="445" t="e">
        <f t="shared" ca="1" si="181"/>
        <v>#REF!</v>
      </c>
      <c r="AW223" s="453" t="e">
        <f ca="1">ROUND(IF(AV223&gt;AW172,AW170,IF(AV223&lt;AW171,AW169,AV223/AW171*AW169)),3)</f>
        <v>#REF!</v>
      </c>
      <c r="AX223" s="453" t="e">
        <f ca="1">ROUND(IF(AV223&gt;AX172,AX170,IF(AV223&lt;AX171,AX169,AV223/AX171*AX169)),3)</f>
        <v>#REF!</v>
      </c>
      <c r="AY223" s="449" t="e">
        <f t="shared" ca="1" si="140"/>
        <v>#REF!</v>
      </c>
      <c r="BA223" s="450" t="str">
        <f t="shared" si="168"/>
        <v>CY</v>
      </c>
      <c r="BB223" s="447" t="e">
        <f t="shared" ca="1" si="192"/>
        <v>#REF!</v>
      </c>
      <c r="BC223" s="447" t="e">
        <f t="shared" ca="1" si="192"/>
        <v>#REF!</v>
      </c>
      <c r="BD223" s="451" t="e">
        <f t="shared" ca="1" si="169"/>
        <v>#REF!</v>
      </c>
      <c r="BE223" s="451" t="e">
        <f t="shared" ca="1" si="170"/>
        <v>#REF!</v>
      </c>
      <c r="BF223" s="451" t="e">
        <f t="shared" ca="1" si="142"/>
        <v>#REF!</v>
      </c>
      <c r="BG223" s="451" t="e">
        <f t="shared" ca="1" si="143"/>
        <v>#REF!</v>
      </c>
      <c r="BH223" s="451" t="e">
        <f t="shared" ca="1" si="144"/>
        <v>#REF!</v>
      </c>
      <c r="BI223" s="451" t="e">
        <f t="shared" ca="1" si="145"/>
        <v>#REF!</v>
      </c>
      <c r="BJ223" s="445" t="e">
        <f t="shared" ca="1" si="182"/>
        <v>#REF!</v>
      </c>
      <c r="BK223" s="453" t="e">
        <f ca="1">ROUND(IF(BJ223&gt;BK172,BK170,IF(BJ223&lt;BK171,BK169,BJ223/BK171*BK169)),3)</f>
        <v>#REF!</v>
      </c>
      <c r="BL223" s="453" t="e">
        <f ca="1">ROUND(IF(BJ223&gt;BL172,BL170,IF(BJ223&lt;BL171,BL169,BJ223/BL171*BL169)),3)</f>
        <v>#REF!</v>
      </c>
      <c r="BM223" s="449" t="e">
        <f t="shared" ca="1" si="147"/>
        <v>#REF!</v>
      </c>
      <c r="BO223" s="450" t="str">
        <f t="shared" si="171"/>
        <v>CY</v>
      </c>
      <c r="BP223" s="399">
        <f t="shared" si="163"/>
        <v>2</v>
      </c>
      <c r="BQ223" s="453" t="e">
        <f t="shared" ca="1" si="183"/>
        <v>#REF!</v>
      </c>
      <c r="BR223" s="453" t="e">
        <f t="shared" ca="1" si="184"/>
        <v>#REF!</v>
      </c>
      <c r="BS223" s="453" t="e">
        <f t="shared" ca="1" si="185"/>
        <v>#REF!</v>
      </c>
      <c r="BT223" s="453" t="e">
        <f t="shared" ca="1" si="186"/>
        <v>#REF!</v>
      </c>
      <c r="BU223" s="453" t="e">
        <f t="shared" ca="1" si="187"/>
        <v>#REF!</v>
      </c>
      <c r="BV223" s="453" t="e">
        <f t="shared" ca="1" si="188"/>
        <v>#REF!</v>
      </c>
      <c r="BW223" s="453" t="e">
        <f t="shared" ca="1" si="172"/>
        <v>#REF!</v>
      </c>
      <c r="BX223" s="453" t="e">
        <f t="shared" ca="1" si="172"/>
        <v>#REF!</v>
      </c>
      <c r="CA223" s="450" t="str">
        <f t="shared" si="173"/>
        <v>CY</v>
      </c>
      <c r="CB223" s="454"/>
      <c r="CC223" s="454"/>
      <c r="CD223" s="454"/>
      <c r="CE223" s="454"/>
    </row>
    <row r="224" spans="2:83" x14ac:dyDescent="0.2">
      <c r="B224" s="399">
        <v>44</v>
      </c>
      <c r="C224" s="399" t="s">
        <v>161</v>
      </c>
      <c r="D224" s="399" t="s">
        <v>162</v>
      </c>
      <c r="E224" s="399">
        <v>2</v>
      </c>
      <c r="F224" s="399" t="s">
        <v>36</v>
      </c>
      <c r="K224" s="446"/>
      <c r="L224" s="447" t="e">
        <f t="shared" ca="1" si="189"/>
        <v>#REF!</v>
      </c>
      <c r="M224" s="447" t="e">
        <f t="shared" ca="1" si="189"/>
        <v>#REF!</v>
      </c>
      <c r="N224" s="451" t="e">
        <f t="shared" ca="1" si="174"/>
        <v>#REF!</v>
      </c>
      <c r="O224" s="451" t="e">
        <f t="shared" ca="1" si="154"/>
        <v>#REF!</v>
      </c>
      <c r="P224" s="451" t="e">
        <f t="shared" ca="1" si="127"/>
        <v>#REF!</v>
      </c>
      <c r="Q224" s="451" t="e">
        <f t="shared" ca="1" si="128"/>
        <v>#REF!</v>
      </c>
      <c r="R224" s="451" t="e">
        <f t="shared" ca="1" si="155"/>
        <v>#REF!</v>
      </c>
      <c r="S224" s="451" t="e">
        <f t="shared" ca="1" si="156"/>
        <v>#REF!</v>
      </c>
      <c r="T224" s="445" t="e">
        <f t="shared" ca="1" si="179"/>
        <v>#REF!</v>
      </c>
      <c r="U224" s="453" t="e">
        <f ca="1">ROUND(IF(T224&gt;U172,U170,IF(T224&lt;U171,U169,T224/U171*U169)),3)</f>
        <v>#REF!</v>
      </c>
      <c r="V224" s="453" t="e">
        <f ca="1">ROUND(IF(T224&gt;V172,V170,IF(T224&lt;V171,V169,T224/V171*V169)),3)</f>
        <v>#REF!</v>
      </c>
      <c r="W224" s="449" t="e">
        <f t="shared" ca="1" si="130"/>
        <v>#REF!</v>
      </c>
      <c r="X224" s="450"/>
      <c r="Y224" s="450" t="str">
        <f t="shared" si="164"/>
        <v>CZ</v>
      </c>
      <c r="Z224" s="447" t="e">
        <f t="shared" ca="1" si="190"/>
        <v>#REF!</v>
      </c>
      <c r="AA224" s="447" t="e">
        <f t="shared" ca="1" si="190"/>
        <v>#REF!</v>
      </c>
      <c r="AB224" s="451" t="e">
        <f t="shared" ca="1" si="157"/>
        <v>#REF!</v>
      </c>
      <c r="AC224" s="451" t="e">
        <f t="shared" ca="1" si="158"/>
        <v>#REF!</v>
      </c>
      <c r="AD224" s="451" t="e">
        <f t="shared" ca="1" si="132"/>
        <v>#REF!</v>
      </c>
      <c r="AE224" s="451" t="e">
        <f t="shared" ca="1" si="133"/>
        <v>#REF!</v>
      </c>
      <c r="AF224" s="451" t="e">
        <f t="shared" ca="1" si="159"/>
        <v>#REF!</v>
      </c>
      <c r="AG224" s="451" t="e">
        <f t="shared" ca="1" si="160"/>
        <v>#REF!</v>
      </c>
      <c r="AH224" s="445" t="e">
        <f t="shared" ca="1" si="180"/>
        <v>#REF!</v>
      </c>
      <c r="AI224" s="453" t="e">
        <f ca="1">ROUND(IF(AH224&gt;AI172,AI170,IF(AH224&lt;AI171,AI169,AH224/AI171*AI169)),3)</f>
        <v>#REF!</v>
      </c>
      <c r="AJ224" s="453" t="e">
        <f ca="1">ROUND(IF(AH224&gt;AJ172,AJ170,IF(AH224&lt;AJ171,AJ169,AH224/AJ171*AJ169)),3)</f>
        <v>#REF!</v>
      </c>
      <c r="AK224" s="449" t="e">
        <f t="shared" ca="1" si="135"/>
        <v>#REF!</v>
      </c>
      <c r="AM224" s="450" t="str">
        <f t="shared" si="165"/>
        <v>CZ</v>
      </c>
      <c r="AN224" s="447" t="e">
        <f t="shared" ca="1" si="191"/>
        <v>#REF!</v>
      </c>
      <c r="AO224" s="447" t="e">
        <f t="shared" ca="1" si="191"/>
        <v>#REF!</v>
      </c>
      <c r="AP224" s="451" t="e">
        <f t="shared" ca="1" si="166"/>
        <v>#REF!</v>
      </c>
      <c r="AQ224" s="451" t="e">
        <f t="shared" ca="1" si="167"/>
        <v>#REF!</v>
      </c>
      <c r="AR224" s="451" t="e">
        <f t="shared" ca="1" si="137"/>
        <v>#REF!</v>
      </c>
      <c r="AS224" s="451" t="e">
        <f t="shared" ca="1" si="138"/>
        <v>#REF!</v>
      </c>
      <c r="AT224" s="451" t="e">
        <f t="shared" ca="1" si="161"/>
        <v>#REF!</v>
      </c>
      <c r="AU224" s="451" t="e">
        <f t="shared" ca="1" si="162"/>
        <v>#REF!</v>
      </c>
      <c r="AV224" s="445" t="e">
        <f t="shared" ca="1" si="181"/>
        <v>#REF!</v>
      </c>
      <c r="AW224" s="453" t="e">
        <f ca="1">ROUND(IF(AV224&gt;AW172,AW170,IF(AV224&lt;AW171,AW169,AV224/AW171*AW169)),3)</f>
        <v>#REF!</v>
      </c>
      <c r="AX224" s="453" t="e">
        <f ca="1">ROUND(IF(AV224&gt;AX172,AX170,IF(AV224&lt;AX171,AX169,AV224/AX171*AX169)),3)</f>
        <v>#REF!</v>
      </c>
      <c r="AY224" s="449" t="e">
        <f t="shared" ca="1" si="140"/>
        <v>#REF!</v>
      </c>
      <c r="BA224" s="450" t="str">
        <f t="shared" si="168"/>
        <v>CZ</v>
      </c>
      <c r="BB224" s="447" t="e">
        <f t="shared" ca="1" si="192"/>
        <v>#REF!</v>
      </c>
      <c r="BC224" s="447" t="e">
        <f t="shared" ca="1" si="192"/>
        <v>#REF!</v>
      </c>
      <c r="BD224" s="451" t="e">
        <f t="shared" ca="1" si="169"/>
        <v>#REF!</v>
      </c>
      <c r="BE224" s="451" t="e">
        <f t="shared" ca="1" si="170"/>
        <v>#REF!</v>
      </c>
      <c r="BF224" s="451" t="e">
        <f t="shared" ca="1" si="142"/>
        <v>#REF!</v>
      </c>
      <c r="BG224" s="451" t="e">
        <f t="shared" ca="1" si="143"/>
        <v>#REF!</v>
      </c>
      <c r="BH224" s="451" t="e">
        <f t="shared" ca="1" si="144"/>
        <v>#REF!</v>
      </c>
      <c r="BI224" s="451" t="e">
        <f t="shared" ca="1" si="145"/>
        <v>#REF!</v>
      </c>
      <c r="BJ224" s="445" t="e">
        <f t="shared" ca="1" si="182"/>
        <v>#REF!</v>
      </c>
      <c r="BK224" s="453" t="e">
        <f ca="1">ROUND(IF(BJ224&gt;BK172,BK170,IF(BJ224&lt;BK171,BK169,BJ224/BK171*BK169)),3)</f>
        <v>#REF!</v>
      </c>
      <c r="BL224" s="453" t="e">
        <f ca="1">ROUND(IF(BJ224&gt;BL172,BL170,IF(BJ224&lt;BL171,BL169,BJ224/BL171*BL169)),3)</f>
        <v>#REF!</v>
      </c>
      <c r="BM224" s="449" t="e">
        <f t="shared" ca="1" si="147"/>
        <v>#REF!</v>
      </c>
      <c r="BO224" s="450" t="str">
        <f t="shared" si="171"/>
        <v>CZ</v>
      </c>
      <c r="BP224" s="399">
        <f t="shared" si="163"/>
        <v>2</v>
      </c>
      <c r="BQ224" s="453" t="e">
        <f t="shared" ca="1" si="183"/>
        <v>#REF!</v>
      </c>
      <c r="BR224" s="453" t="e">
        <f t="shared" ca="1" si="184"/>
        <v>#REF!</v>
      </c>
      <c r="BS224" s="453" t="e">
        <f t="shared" ca="1" si="185"/>
        <v>#REF!</v>
      </c>
      <c r="BT224" s="453" t="e">
        <f t="shared" ca="1" si="186"/>
        <v>#REF!</v>
      </c>
      <c r="BU224" s="453" t="e">
        <f t="shared" ca="1" si="187"/>
        <v>#REF!</v>
      </c>
      <c r="BV224" s="453" t="e">
        <f t="shared" ca="1" si="188"/>
        <v>#REF!</v>
      </c>
      <c r="BW224" s="453" t="e">
        <f t="shared" ca="1" si="172"/>
        <v>#REF!</v>
      </c>
      <c r="BX224" s="453" t="e">
        <f t="shared" ca="1" si="172"/>
        <v>#REF!</v>
      </c>
      <c r="CA224" s="450" t="str">
        <f t="shared" si="173"/>
        <v>CZ</v>
      </c>
      <c r="CB224" s="454"/>
      <c r="CC224" s="454"/>
      <c r="CD224" s="454"/>
      <c r="CE224" s="454"/>
    </row>
    <row r="225" spans="2:83" x14ac:dyDescent="0.2">
      <c r="B225" s="399">
        <v>45</v>
      </c>
      <c r="C225" s="399" t="s">
        <v>163</v>
      </c>
      <c r="D225" s="399" t="s">
        <v>164</v>
      </c>
      <c r="E225" s="399">
        <v>2</v>
      </c>
      <c r="F225" s="399" t="s">
        <v>36</v>
      </c>
      <c r="K225" s="446"/>
      <c r="L225" s="447" t="e">
        <f t="shared" ca="1" si="189"/>
        <v>#REF!</v>
      </c>
      <c r="M225" s="447" t="e">
        <f t="shared" ca="1" si="189"/>
        <v>#REF!</v>
      </c>
      <c r="N225" s="451" t="e">
        <f t="shared" ca="1" si="174"/>
        <v>#REF!</v>
      </c>
      <c r="O225" s="451" t="e">
        <f t="shared" ca="1" si="154"/>
        <v>#REF!</v>
      </c>
      <c r="P225" s="451" t="e">
        <f t="shared" ca="1" si="127"/>
        <v>#REF!</v>
      </c>
      <c r="Q225" s="451" t="e">
        <f t="shared" ca="1" si="128"/>
        <v>#REF!</v>
      </c>
      <c r="R225" s="451" t="e">
        <f t="shared" ca="1" si="155"/>
        <v>#REF!</v>
      </c>
      <c r="S225" s="451" t="e">
        <f t="shared" ca="1" si="156"/>
        <v>#REF!</v>
      </c>
      <c r="T225" s="445" t="e">
        <f t="shared" ca="1" si="179"/>
        <v>#REF!</v>
      </c>
      <c r="U225" s="453" t="e">
        <f ca="1">ROUND(IF(T225&gt;U172,U170,IF(T225&lt;U171,U169,T225/U171*U169)),3)</f>
        <v>#REF!</v>
      </c>
      <c r="V225" s="453" t="e">
        <f ca="1">ROUND(IF(T225&gt;V172,V170,IF(T225&lt;V171,V169,T225/V171*V169)),3)</f>
        <v>#REF!</v>
      </c>
      <c r="W225" s="449" t="e">
        <f t="shared" ca="1" si="130"/>
        <v>#REF!</v>
      </c>
      <c r="X225" s="450"/>
      <c r="Y225" s="450" t="str">
        <f t="shared" si="164"/>
        <v>EE</v>
      </c>
      <c r="Z225" s="447" t="e">
        <f t="shared" ca="1" si="190"/>
        <v>#REF!</v>
      </c>
      <c r="AA225" s="447" t="e">
        <f t="shared" ca="1" si="190"/>
        <v>#REF!</v>
      </c>
      <c r="AB225" s="451" t="e">
        <f t="shared" ca="1" si="157"/>
        <v>#REF!</v>
      </c>
      <c r="AC225" s="451" t="e">
        <f t="shared" ca="1" si="158"/>
        <v>#REF!</v>
      </c>
      <c r="AD225" s="451" t="e">
        <f t="shared" ca="1" si="132"/>
        <v>#REF!</v>
      </c>
      <c r="AE225" s="451" t="e">
        <f t="shared" ca="1" si="133"/>
        <v>#REF!</v>
      </c>
      <c r="AF225" s="451" t="e">
        <f t="shared" ca="1" si="159"/>
        <v>#REF!</v>
      </c>
      <c r="AG225" s="451" t="e">
        <f t="shared" ca="1" si="160"/>
        <v>#REF!</v>
      </c>
      <c r="AH225" s="445" t="e">
        <f t="shared" ca="1" si="180"/>
        <v>#REF!</v>
      </c>
      <c r="AI225" s="453" t="e">
        <f ca="1">ROUND(IF(AH225&gt;AI172,AI170,IF(AH225&lt;AI171,AI169,AH225/AI171*AI169)),3)</f>
        <v>#REF!</v>
      </c>
      <c r="AJ225" s="453" t="e">
        <f ca="1">ROUND(IF(AH225&gt;AJ172,AJ170,IF(AH225&lt;AJ171,AJ169,AH225/AJ171*AJ169)),3)</f>
        <v>#REF!</v>
      </c>
      <c r="AK225" s="449" t="e">
        <f t="shared" ca="1" si="135"/>
        <v>#REF!</v>
      </c>
      <c r="AM225" s="450" t="str">
        <f t="shared" si="165"/>
        <v>EE</v>
      </c>
      <c r="AN225" s="447" t="e">
        <f t="shared" ca="1" si="191"/>
        <v>#REF!</v>
      </c>
      <c r="AO225" s="447" t="e">
        <f t="shared" ca="1" si="191"/>
        <v>#REF!</v>
      </c>
      <c r="AP225" s="451" t="e">
        <f t="shared" ca="1" si="166"/>
        <v>#REF!</v>
      </c>
      <c r="AQ225" s="451" t="e">
        <f t="shared" ca="1" si="167"/>
        <v>#REF!</v>
      </c>
      <c r="AR225" s="451" t="e">
        <f t="shared" ca="1" si="137"/>
        <v>#REF!</v>
      </c>
      <c r="AS225" s="451" t="e">
        <f t="shared" ca="1" si="138"/>
        <v>#REF!</v>
      </c>
      <c r="AT225" s="451" t="e">
        <f t="shared" ca="1" si="161"/>
        <v>#REF!</v>
      </c>
      <c r="AU225" s="451" t="e">
        <f t="shared" ca="1" si="162"/>
        <v>#REF!</v>
      </c>
      <c r="AV225" s="445" t="e">
        <f t="shared" ca="1" si="181"/>
        <v>#REF!</v>
      </c>
      <c r="AW225" s="453" t="e">
        <f ca="1">ROUND(IF(AV225&gt;AW172,AW170,IF(AV225&lt;AW171,AW169,AV225/AW171*AW169)),3)</f>
        <v>#REF!</v>
      </c>
      <c r="AX225" s="453" t="e">
        <f ca="1">ROUND(IF(AV225&gt;AX172,AX170,IF(AV225&lt;AX171,AX169,AV225/AX171*AX169)),3)</f>
        <v>#REF!</v>
      </c>
      <c r="AY225" s="449" t="e">
        <f t="shared" ca="1" si="140"/>
        <v>#REF!</v>
      </c>
      <c r="BA225" s="450" t="str">
        <f t="shared" si="168"/>
        <v>EE</v>
      </c>
      <c r="BB225" s="447" t="e">
        <f t="shared" ca="1" si="192"/>
        <v>#REF!</v>
      </c>
      <c r="BC225" s="447" t="e">
        <f t="shared" ca="1" si="192"/>
        <v>#REF!</v>
      </c>
      <c r="BD225" s="451" t="e">
        <f t="shared" ca="1" si="169"/>
        <v>#REF!</v>
      </c>
      <c r="BE225" s="451" t="e">
        <f t="shared" ca="1" si="170"/>
        <v>#REF!</v>
      </c>
      <c r="BF225" s="451" t="e">
        <f t="shared" ca="1" si="142"/>
        <v>#REF!</v>
      </c>
      <c r="BG225" s="451" t="e">
        <f t="shared" ca="1" si="143"/>
        <v>#REF!</v>
      </c>
      <c r="BH225" s="451" t="e">
        <f t="shared" ca="1" si="144"/>
        <v>#REF!</v>
      </c>
      <c r="BI225" s="451" t="e">
        <f t="shared" ca="1" si="145"/>
        <v>#REF!</v>
      </c>
      <c r="BJ225" s="445" t="e">
        <f t="shared" ca="1" si="182"/>
        <v>#REF!</v>
      </c>
      <c r="BK225" s="453" t="e">
        <f ca="1">ROUND(IF(BJ225&gt;BK172,BK170,IF(BJ225&lt;BK171,BK169,BJ225/BK171*BK169)),3)</f>
        <v>#REF!</v>
      </c>
      <c r="BL225" s="453" t="e">
        <f ca="1">ROUND(IF(BJ225&gt;BL172,BL170,IF(BJ225&lt;BL171,BL169,BJ225/BL171*BL169)),3)</f>
        <v>#REF!</v>
      </c>
      <c r="BM225" s="449" t="e">
        <f t="shared" ca="1" si="147"/>
        <v>#REF!</v>
      </c>
      <c r="BO225" s="450" t="str">
        <f t="shared" si="171"/>
        <v>EE</v>
      </c>
      <c r="BP225" s="399">
        <f t="shared" si="163"/>
        <v>2</v>
      </c>
      <c r="BQ225" s="453" t="e">
        <f t="shared" ca="1" si="183"/>
        <v>#REF!</v>
      </c>
      <c r="BR225" s="453" t="e">
        <f t="shared" ca="1" si="184"/>
        <v>#REF!</v>
      </c>
      <c r="BS225" s="453" t="e">
        <f t="shared" ca="1" si="185"/>
        <v>#REF!</v>
      </c>
      <c r="BT225" s="453" t="e">
        <f t="shared" ca="1" si="186"/>
        <v>#REF!</v>
      </c>
      <c r="BU225" s="453" t="e">
        <f t="shared" ca="1" si="187"/>
        <v>#REF!</v>
      </c>
      <c r="BV225" s="453" t="e">
        <f t="shared" ca="1" si="188"/>
        <v>#REF!</v>
      </c>
      <c r="BW225" s="453" t="e">
        <f t="shared" ca="1" si="172"/>
        <v>#REF!</v>
      </c>
      <c r="BX225" s="453" t="e">
        <f t="shared" ca="1" si="172"/>
        <v>#REF!</v>
      </c>
      <c r="CA225" s="450" t="str">
        <f t="shared" si="173"/>
        <v>EE</v>
      </c>
      <c r="CB225" s="454"/>
      <c r="CC225" s="454"/>
      <c r="CD225" s="454"/>
      <c r="CE225" s="454"/>
    </row>
    <row r="226" spans="2:83" x14ac:dyDescent="0.2">
      <c r="B226" s="399">
        <v>46</v>
      </c>
      <c r="C226" s="399" t="s">
        <v>165</v>
      </c>
      <c r="D226" s="399" t="s">
        <v>166</v>
      </c>
      <c r="E226" s="399">
        <v>2</v>
      </c>
      <c r="F226" s="399" t="s">
        <v>36</v>
      </c>
      <c r="K226" s="446"/>
      <c r="L226" s="447" t="e">
        <f t="shared" ca="1" si="189"/>
        <v>#REF!</v>
      </c>
      <c r="M226" s="447" t="e">
        <f t="shared" ca="1" si="189"/>
        <v>#REF!</v>
      </c>
      <c r="N226" s="451" t="e">
        <f t="shared" ca="1" si="174"/>
        <v>#REF!</v>
      </c>
      <c r="O226" s="451" t="e">
        <f t="shared" ca="1" si="154"/>
        <v>#REF!</v>
      </c>
      <c r="P226" s="451" t="e">
        <f t="shared" ca="1" si="127"/>
        <v>#REF!</v>
      </c>
      <c r="Q226" s="451" t="e">
        <f t="shared" ca="1" si="128"/>
        <v>#REF!</v>
      </c>
      <c r="R226" s="451" t="e">
        <f t="shared" ca="1" si="155"/>
        <v>#REF!</v>
      </c>
      <c r="S226" s="451" t="e">
        <f t="shared" ca="1" si="156"/>
        <v>#REF!</v>
      </c>
      <c r="T226" s="445" t="e">
        <f t="shared" ca="1" si="179"/>
        <v>#REF!</v>
      </c>
      <c r="U226" s="453" t="e">
        <f ca="1">ROUND(IF(T226&gt;U172,U170,IF(T226&lt;U171,U169,T226/U171*U169)),3)</f>
        <v>#REF!</v>
      </c>
      <c r="V226" s="453" t="e">
        <f ca="1">ROUND(IF(T226&gt;V172,V170,IF(T226&lt;V171,V169,T226/V171*V169)),3)</f>
        <v>#REF!</v>
      </c>
      <c r="W226" s="449" t="e">
        <f t="shared" ca="1" si="130"/>
        <v>#REF!</v>
      </c>
      <c r="X226" s="450"/>
      <c r="Y226" s="450" t="str">
        <f t="shared" si="164"/>
        <v>HR</v>
      </c>
      <c r="Z226" s="447" t="e">
        <f t="shared" ca="1" si="190"/>
        <v>#REF!</v>
      </c>
      <c r="AA226" s="447" t="e">
        <f t="shared" ca="1" si="190"/>
        <v>#REF!</v>
      </c>
      <c r="AB226" s="451" t="e">
        <f t="shared" ca="1" si="157"/>
        <v>#REF!</v>
      </c>
      <c r="AC226" s="451" t="e">
        <f t="shared" ca="1" si="158"/>
        <v>#REF!</v>
      </c>
      <c r="AD226" s="451" t="e">
        <f t="shared" ca="1" si="132"/>
        <v>#REF!</v>
      </c>
      <c r="AE226" s="451" t="e">
        <f t="shared" ca="1" si="133"/>
        <v>#REF!</v>
      </c>
      <c r="AF226" s="451" t="e">
        <f t="shared" ca="1" si="159"/>
        <v>#REF!</v>
      </c>
      <c r="AG226" s="451" t="e">
        <f t="shared" ca="1" si="160"/>
        <v>#REF!</v>
      </c>
      <c r="AH226" s="445" t="e">
        <f t="shared" ca="1" si="180"/>
        <v>#REF!</v>
      </c>
      <c r="AI226" s="453" t="e">
        <f ca="1">ROUND(IF(AH226&gt;AI172,AI170,IF(AH226&lt;AI171,AI169,AH226/AI171*AI169)),3)</f>
        <v>#REF!</v>
      </c>
      <c r="AJ226" s="453" t="e">
        <f ca="1">ROUND(IF(AH226&gt;AJ172,AJ170,IF(AH226&lt;AJ171,AJ169,AH226/AJ171*AJ169)),3)</f>
        <v>#REF!</v>
      </c>
      <c r="AK226" s="449" t="e">
        <f t="shared" ca="1" si="135"/>
        <v>#REF!</v>
      </c>
      <c r="AM226" s="450" t="str">
        <f t="shared" si="165"/>
        <v>HR</v>
      </c>
      <c r="AN226" s="447" t="e">
        <f t="shared" ca="1" si="191"/>
        <v>#REF!</v>
      </c>
      <c r="AO226" s="447" t="e">
        <f t="shared" ca="1" si="191"/>
        <v>#REF!</v>
      </c>
      <c r="AP226" s="451" t="e">
        <f t="shared" ca="1" si="166"/>
        <v>#REF!</v>
      </c>
      <c r="AQ226" s="451" t="e">
        <f t="shared" ca="1" si="167"/>
        <v>#REF!</v>
      </c>
      <c r="AR226" s="451" t="e">
        <f t="shared" ca="1" si="137"/>
        <v>#REF!</v>
      </c>
      <c r="AS226" s="451" t="e">
        <f t="shared" ca="1" si="138"/>
        <v>#REF!</v>
      </c>
      <c r="AT226" s="451" t="e">
        <f t="shared" ca="1" si="161"/>
        <v>#REF!</v>
      </c>
      <c r="AU226" s="451" t="e">
        <f t="shared" ca="1" si="162"/>
        <v>#REF!</v>
      </c>
      <c r="AV226" s="445" t="e">
        <f t="shared" ca="1" si="181"/>
        <v>#REF!</v>
      </c>
      <c r="AW226" s="453" t="e">
        <f ca="1">ROUND(IF(AV226&gt;AW172,AW170,IF(AV226&lt;AW171,AW169,AV226/AW171*AW169)),3)</f>
        <v>#REF!</v>
      </c>
      <c r="AX226" s="453" t="e">
        <f ca="1">ROUND(IF(AV226&gt;AX172,AX170,IF(AV226&lt;AX171,AX169,AV226/AX171*AX169)),3)</f>
        <v>#REF!</v>
      </c>
      <c r="AY226" s="449" t="e">
        <f t="shared" ca="1" si="140"/>
        <v>#REF!</v>
      </c>
      <c r="BA226" s="450" t="str">
        <f t="shared" si="168"/>
        <v>HR</v>
      </c>
      <c r="BB226" s="447" t="e">
        <f t="shared" ca="1" si="192"/>
        <v>#REF!</v>
      </c>
      <c r="BC226" s="447" t="e">
        <f t="shared" ca="1" si="192"/>
        <v>#REF!</v>
      </c>
      <c r="BD226" s="451" t="e">
        <f t="shared" ca="1" si="169"/>
        <v>#REF!</v>
      </c>
      <c r="BE226" s="451" t="e">
        <f t="shared" ca="1" si="170"/>
        <v>#REF!</v>
      </c>
      <c r="BF226" s="451" t="e">
        <f t="shared" ca="1" si="142"/>
        <v>#REF!</v>
      </c>
      <c r="BG226" s="451" t="e">
        <f t="shared" ca="1" si="143"/>
        <v>#REF!</v>
      </c>
      <c r="BH226" s="451" t="e">
        <f t="shared" ca="1" si="144"/>
        <v>#REF!</v>
      </c>
      <c r="BI226" s="451" t="e">
        <f t="shared" ca="1" si="145"/>
        <v>#REF!</v>
      </c>
      <c r="BJ226" s="445" t="e">
        <f t="shared" ca="1" si="182"/>
        <v>#REF!</v>
      </c>
      <c r="BK226" s="453" t="e">
        <f ca="1">ROUND(IF(BJ226&gt;BK172,BK170,IF(BJ226&lt;BK171,BK169,BJ226/BK171*BK169)),3)</f>
        <v>#REF!</v>
      </c>
      <c r="BL226" s="453" t="e">
        <f ca="1">ROUND(IF(BJ226&gt;BL172,BL170,IF(BJ226&lt;BL171,BL169,BJ226/BL171*BL169)),3)</f>
        <v>#REF!</v>
      </c>
      <c r="BM226" s="449" t="e">
        <f t="shared" ca="1" si="147"/>
        <v>#REF!</v>
      </c>
      <c r="BO226" s="450" t="str">
        <f t="shared" si="171"/>
        <v>HR</v>
      </c>
      <c r="BP226" s="399">
        <f t="shared" si="163"/>
        <v>2</v>
      </c>
      <c r="BQ226" s="453" t="e">
        <f t="shared" ca="1" si="183"/>
        <v>#REF!</v>
      </c>
      <c r="BR226" s="453" t="e">
        <f t="shared" ca="1" si="184"/>
        <v>#REF!</v>
      </c>
      <c r="BS226" s="453" t="e">
        <f t="shared" ca="1" si="185"/>
        <v>#REF!</v>
      </c>
      <c r="BT226" s="453" t="e">
        <f t="shared" ca="1" si="186"/>
        <v>#REF!</v>
      </c>
      <c r="BU226" s="453" t="e">
        <f t="shared" ca="1" si="187"/>
        <v>#REF!</v>
      </c>
      <c r="BV226" s="453" t="e">
        <f t="shared" ca="1" si="188"/>
        <v>#REF!</v>
      </c>
      <c r="BW226" s="453" t="e">
        <f t="shared" ca="1" si="172"/>
        <v>#REF!</v>
      </c>
      <c r="BX226" s="453" t="e">
        <f t="shared" ca="1" si="172"/>
        <v>#REF!</v>
      </c>
      <c r="CA226" s="450" t="str">
        <f t="shared" si="173"/>
        <v>HR</v>
      </c>
      <c r="CB226" s="454"/>
      <c r="CC226" s="454"/>
      <c r="CD226" s="454"/>
      <c r="CE226" s="454"/>
    </row>
    <row r="227" spans="2:83" x14ac:dyDescent="0.2">
      <c r="B227" s="399">
        <v>47</v>
      </c>
      <c r="C227" s="399" t="s">
        <v>167</v>
      </c>
      <c r="D227" s="399" t="s">
        <v>168</v>
      </c>
      <c r="E227" s="399">
        <v>2</v>
      </c>
      <c r="F227" s="399" t="s">
        <v>36</v>
      </c>
      <c r="K227" s="446"/>
      <c r="L227" s="447" t="e">
        <f t="shared" ca="1" si="189"/>
        <v>#REF!</v>
      </c>
      <c r="M227" s="447" t="e">
        <f t="shared" ca="1" si="189"/>
        <v>#REF!</v>
      </c>
      <c r="N227" s="451" t="e">
        <f t="shared" ca="1" si="174"/>
        <v>#REF!</v>
      </c>
      <c r="O227" s="451" t="e">
        <f t="shared" ca="1" si="154"/>
        <v>#REF!</v>
      </c>
      <c r="P227" s="451" t="e">
        <f t="shared" ca="1" si="127"/>
        <v>#REF!</v>
      </c>
      <c r="Q227" s="451" t="e">
        <f t="shared" ca="1" si="128"/>
        <v>#REF!</v>
      </c>
      <c r="R227" s="451" t="e">
        <f t="shared" ca="1" si="155"/>
        <v>#REF!</v>
      </c>
      <c r="S227" s="451" t="e">
        <f t="shared" ca="1" si="156"/>
        <v>#REF!</v>
      </c>
      <c r="T227" s="445" t="e">
        <f t="shared" ca="1" si="179"/>
        <v>#REF!</v>
      </c>
      <c r="U227" s="453" t="e">
        <f ca="1">ROUND(IF(T227&gt;U172,U170,IF(T227&lt;U171,U169,T227/U171*U169)),3)</f>
        <v>#REF!</v>
      </c>
      <c r="V227" s="453" t="e">
        <f ca="1">ROUND(IF(T227&gt;V172,V170,IF(T227&lt;V171,V169,T227/V171*V169)),3)</f>
        <v>#REF!</v>
      </c>
      <c r="W227" s="449" t="e">
        <f t="shared" ca="1" si="130"/>
        <v>#REF!</v>
      </c>
      <c r="X227" s="450"/>
      <c r="Y227" s="450" t="str">
        <f t="shared" si="164"/>
        <v>HU</v>
      </c>
      <c r="Z227" s="447" t="e">
        <f t="shared" ca="1" si="190"/>
        <v>#REF!</v>
      </c>
      <c r="AA227" s="447" t="e">
        <f t="shared" ca="1" si="190"/>
        <v>#REF!</v>
      </c>
      <c r="AB227" s="451" t="e">
        <f t="shared" ca="1" si="157"/>
        <v>#REF!</v>
      </c>
      <c r="AC227" s="451" t="e">
        <f t="shared" ca="1" si="158"/>
        <v>#REF!</v>
      </c>
      <c r="AD227" s="451" t="e">
        <f t="shared" ca="1" si="132"/>
        <v>#REF!</v>
      </c>
      <c r="AE227" s="451" t="e">
        <f t="shared" ca="1" si="133"/>
        <v>#REF!</v>
      </c>
      <c r="AF227" s="451" t="e">
        <f t="shared" ca="1" si="159"/>
        <v>#REF!</v>
      </c>
      <c r="AG227" s="451" t="e">
        <f t="shared" ca="1" si="160"/>
        <v>#REF!</v>
      </c>
      <c r="AH227" s="445" t="e">
        <f t="shared" ca="1" si="180"/>
        <v>#REF!</v>
      </c>
      <c r="AI227" s="453" t="e">
        <f ca="1">ROUND(IF(AH227&gt;AI172,AI170,IF(AH227&lt;AI171,AI169,AH227/AI171*AI169)),3)</f>
        <v>#REF!</v>
      </c>
      <c r="AJ227" s="453" t="e">
        <f ca="1">ROUND(IF(AH227&gt;AJ172,AJ170,IF(AH227&lt;AJ171,AJ169,AH227/AJ171*AJ169)),3)</f>
        <v>#REF!</v>
      </c>
      <c r="AK227" s="449" t="e">
        <f t="shared" ca="1" si="135"/>
        <v>#REF!</v>
      </c>
      <c r="AM227" s="450" t="str">
        <f t="shared" si="165"/>
        <v>HU</v>
      </c>
      <c r="AN227" s="447" t="e">
        <f t="shared" ca="1" si="191"/>
        <v>#REF!</v>
      </c>
      <c r="AO227" s="447" t="e">
        <f t="shared" ca="1" si="191"/>
        <v>#REF!</v>
      </c>
      <c r="AP227" s="451" t="e">
        <f t="shared" ca="1" si="166"/>
        <v>#REF!</v>
      </c>
      <c r="AQ227" s="451" t="e">
        <f t="shared" ca="1" si="167"/>
        <v>#REF!</v>
      </c>
      <c r="AR227" s="451" t="e">
        <f t="shared" ca="1" si="137"/>
        <v>#REF!</v>
      </c>
      <c r="AS227" s="451" t="e">
        <f t="shared" ca="1" si="138"/>
        <v>#REF!</v>
      </c>
      <c r="AT227" s="451" t="e">
        <f t="shared" ca="1" si="161"/>
        <v>#REF!</v>
      </c>
      <c r="AU227" s="451" t="e">
        <f t="shared" ca="1" si="162"/>
        <v>#REF!</v>
      </c>
      <c r="AV227" s="445" t="e">
        <f t="shared" ca="1" si="181"/>
        <v>#REF!</v>
      </c>
      <c r="AW227" s="453" t="e">
        <f ca="1">ROUND(IF(AV227&gt;AW172,AW170,IF(AV227&lt;AW171,AW169,AV227/AW171*AW169)),3)</f>
        <v>#REF!</v>
      </c>
      <c r="AX227" s="453" t="e">
        <f ca="1">ROUND(IF(AV227&gt;AX172,AX170,IF(AV227&lt;AX171,AX169,AV227/AX171*AX169)),3)</f>
        <v>#REF!</v>
      </c>
      <c r="AY227" s="449" t="e">
        <f t="shared" ca="1" si="140"/>
        <v>#REF!</v>
      </c>
      <c r="BA227" s="450" t="str">
        <f t="shared" si="168"/>
        <v>HU</v>
      </c>
      <c r="BB227" s="447" t="e">
        <f t="shared" ca="1" si="192"/>
        <v>#REF!</v>
      </c>
      <c r="BC227" s="447" t="e">
        <f t="shared" ca="1" si="192"/>
        <v>#REF!</v>
      </c>
      <c r="BD227" s="451" t="e">
        <f t="shared" ca="1" si="169"/>
        <v>#REF!</v>
      </c>
      <c r="BE227" s="451" t="e">
        <f t="shared" ca="1" si="170"/>
        <v>#REF!</v>
      </c>
      <c r="BF227" s="451" t="e">
        <f t="shared" ca="1" si="142"/>
        <v>#REF!</v>
      </c>
      <c r="BG227" s="451" t="e">
        <f t="shared" ca="1" si="143"/>
        <v>#REF!</v>
      </c>
      <c r="BH227" s="451" t="e">
        <f t="shared" ca="1" si="144"/>
        <v>#REF!</v>
      </c>
      <c r="BI227" s="451" t="e">
        <f t="shared" ca="1" si="145"/>
        <v>#REF!</v>
      </c>
      <c r="BJ227" s="445" t="e">
        <f t="shared" ca="1" si="182"/>
        <v>#REF!</v>
      </c>
      <c r="BK227" s="453" t="e">
        <f ca="1">ROUND(IF(BJ227&gt;BK172,BK170,IF(BJ227&lt;BK171,BK169,BJ227/BK171*BK169)),3)</f>
        <v>#REF!</v>
      </c>
      <c r="BL227" s="453" t="e">
        <f ca="1">ROUND(IF(BJ227&gt;BL172,BL170,IF(BJ227&lt;BL171,BL169,BJ227/BL171*BL169)),3)</f>
        <v>#REF!</v>
      </c>
      <c r="BM227" s="449" t="e">
        <f t="shared" ca="1" si="147"/>
        <v>#REF!</v>
      </c>
      <c r="BO227" s="450" t="str">
        <f t="shared" si="171"/>
        <v>HU</v>
      </c>
      <c r="BP227" s="399">
        <f t="shared" si="163"/>
        <v>2</v>
      </c>
      <c r="BQ227" s="453" t="e">
        <f t="shared" ca="1" si="183"/>
        <v>#REF!</v>
      </c>
      <c r="BR227" s="453" t="e">
        <f t="shared" ca="1" si="184"/>
        <v>#REF!</v>
      </c>
      <c r="BS227" s="453" t="e">
        <f t="shared" ca="1" si="185"/>
        <v>#REF!</v>
      </c>
      <c r="BT227" s="453" t="e">
        <f t="shared" ca="1" si="186"/>
        <v>#REF!</v>
      </c>
      <c r="BU227" s="453" t="e">
        <f t="shared" ca="1" si="187"/>
        <v>#REF!</v>
      </c>
      <c r="BV227" s="453" t="e">
        <f t="shared" ca="1" si="188"/>
        <v>#REF!</v>
      </c>
      <c r="BW227" s="453" t="e">
        <f t="shared" ca="1" si="172"/>
        <v>#REF!</v>
      </c>
      <c r="BX227" s="453" t="e">
        <f t="shared" ca="1" si="172"/>
        <v>#REF!</v>
      </c>
      <c r="CA227" s="450" t="str">
        <f t="shared" si="173"/>
        <v>HU</v>
      </c>
      <c r="CB227" s="454"/>
      <c r="CC227" s="454"/>
      <c r="CD227" s="454"/>
      <c r="CE227" s="454"/>
    </row>
    <row r="228" spans="2:83" x14ac:dyDescent="0.2">
      <c r="B228" s="399">
        <v>48</v>
      </c>
      <c r="C228" s="399" t="s">
        <v>169</v>
      </c>
      <c r="D228" s="399" t="s">
        <v>170</v>
      </c>
      <c r="E228" s="399">
        <v>2</v>
      </c>
      <c r="F228" s="399" t="s">
        <v>36</v>
      </c>
      <c r="K228" s="446"/>
      <c r="L228" s="447" t="e">
        <f t="shared" ca="1" si="189"/>
        <v>#REF!</v>
      </c>
      <c r="M228" s="447" t="e">
        <f t="shared" ca="1" si="189"/>
        <v>#REF!</v>
      </c>
      <c r="N228" s="451" t="e">
        <f t="shared" ca="1" si="174"/>
        <v>#REF!</v>
      </c>
      <c r="O228" s="451" t="e">
        <f t="shared" ca="1" si="154"/>
        <v>#REF!</v>
      </c>
      <c r="P228" s="451" t="e">
        <f t="shared" ca="1" si="127"/>
        <v>#REF!</v>
      </c>
      <c r="Q228" s="451" t="e">
        <f t="shared" ca="1" si="128"/>
        <v>#REF!</v>
      </c>
      <c r="R228" s="451" t="e">
        <f t="shared" ca="1" si="155"/>
        <v>#REF!</v>
      </c>
      <c r="S228" s="451" t="e">
        <f t="shared" ca="1" si="156"/>
        <v>#REF!</v>
      </c>
      <c r="T228" s="445" t="e">
        <f t="shared" ca="1" si="179"/>
        <v>#REF!</v>
      </c>
      <c r="U228" s="453" t="e">
        <f ca="1">ROUND(IF(T228&gt;U172,U170,IF(T228&lt;U171,U169,T228/U171*U169)),3)</f>
        <v>#REF!</v>
      </c>
      <c r="V228" s="453" t="e">
        <f ca="1">ROUND(IF(T228&gt;V172,V170,IF(T228&lt;V171,V169,T228/V171*V169)),3)</f>
        <v>#REF!</v>
      </c>
      <c r="W228" s="449" t="e">
        <f t="shared" ca="1" si="130"/>
        <v>#REF!</v>
      </c>
      <c r="X228" s="450"/>
      <c r="Y228" s="450" t="str">
        <f t="shared" si="164"/>
        <v>KR</v>
      </c>
      <c r="Z228" s="447" t="e">
        <f t="shared" ca="1" si="190"/>
        <v>#REF!</v>
      </c>
      <c r="AA228" s="447" t="e">
        <f t="shared" ca="1" si="190"/>
        <v>#REF!</v>
      </c>
      <c r="AB228" s="451" t="e">
        <f t="shared" ca="1" si="157"/>
        <v>#REF!</v>
      </c>
      <c r="AC228" s="451" t="e">
        <f t="shared" ca="1" si="158"/>
        <v>#REF!</v>
      </c>
      <c r="AD228" s="451" t="e">
        <f t="shared" ca="1" si="132"/>
        <v>#REF!</v>
      </c>
      <c r="AE228" s="451" t="e">
        <f t="shared" ca="1" si="133"/>
        <v>#REF!</v>
      </c>
      <c r="AF228" s="451" t="e">
        <f t="shared" ca="1" si="159"/>
        <v>#REF!</v>
      </c>
      <c r="AG228" s="451" t="e">
        <f t="shared" ca="1" si="160"/>
        <v>#REF!</v>
      </c>
      <c r="AH228" s="445" t="e">
        <f t="shared" ca="1" si="180"/>
        <v>#REF!</v>
      </c>
      <c r="AI228" s="453" t="e">
        <f ca="1">ROUND(IF(AH228&gt;AI172,AI170,IF(AH228&lt;AI171,AI169,AH228/AI171*AI169)),3)</f>
        <v>#REF!</v>
      </c>
      <c r="AJ228" s="453" t="e">
        <f ca="1">ROUND(IF(AH228&gt;AJ172,AJ170,IF(AH228&lt;AJ171,AJ169,AH228/AJ171*AJ169)),3)</f>
        <v>#REF!</v>
      </c>
      <c r="AK228" s="449" t="e">
        <f t="shared" ca="1" si="135"/>
        <v>#REF!</v>
      </c>
      <c r="AM228" s="450" t="str">
        <f t="shared" si="165"/>
        <v>KR</v>
      </c>
      <c r="AN228" s="447" t="e">
        <f t="shared" ca="1" si="191"/>
        <v>#REF!</v>
      </c>
      <c r="AO228" s="447" t="e">
        <f t="shared" ca="1" si="191"/>
        <v>#REF!</v>
      </c>
      <c r="AP228" s="451" t="e">
        <f t="shared" ca="1" si="166"/>
        <v>#REF!</v>
      </c>
      <c r="AQ228" s="451" t="e">
        <f t="shared" ca="1" si="167"/>
        <v>#REF!</v>
      </c>
      <c r="AR228" s="451" t="e">
        <f t="shared" ca="1" si="137"/>
        <v>#REF!</v>
      </c>
      <c r="AS228" s="451" t="e">
        <f t="shared" ca="1" si="138"/>
        <v>#REF!</v>
      </c>
      <c r="AT228" s="451" t="e">
        <f t="shared" ca="1" si="161"/>
        <v>#REF!</v>
      </c>
      <c r="AU228" s="451" t="e">
        <f t="shared" ca="1" si="162"/>
        <v>#REF!</v>
      </c>
      <c r="AV228" s="445" t="e">
        <f t="shared" ca="1" si="181"/>
        <v>#REF!</v>
      </c>
      <c r="AW228" s="453" t="e">
        <f ca="1">ROUND(IF(AV228&gt;AW172,AW170,IF(AV228&lt;AW171,AW169,AV228/AW171*AW169)),3)</f>
        <v>#REF!</v>
      </c>
      <c r="AX228" s="453" t="e">
        <f ca="1">ROUND(IF(AV228&gt;AX172,AX170,IF(AV228&lt;AX171,AX169,AV228/AX171*AX169)),3)</f>
        <v>#REF!</v>
      </c>
      <c r="AY228" s="449" t="e">
        <f t="shared" ca="1" si="140"/>
        <v>#REF!</v>
      </c>
      <c r="BA228" s="450" t="str">
        <f t="shared" si="168"/>
        <v>KR</v>
      </c>
      <c r="BB228" s="447" t="e">
        <f t="shared" ca="1" si="192"/>
        <v>#REF!</v>
      </c>
      <c r="BC228" s="447" t="e">
        <f t="shared" ca="1" si="192"/>
        <v>#REF!</v>
      </c>
      <c r="BD228" s="451" t="e">
        <f t="shared" ca="1" si="169"/>
        <v>#REF!</v>
      </c>
      <c r="BE228" s="451" t="e">
        <f t="shared" ca="1" si="170"/>
        <v>#REF!</v>
      </c>
      <c r="BF228" s="451" t="e">
        <f t="shared" ca="1" si="142"/>
        <v>#REF!</v>
      </c>
      <c r="BG228" s="451" t="e">
        <f t="shared" ca="1" si="143"/>
        <v>#REF!</v>
      </c>
      <c r="BH228" s="451" t="e">
        <f t="shared" ca="1" si="144"/>
        <v>#REF!</v>
      </c>
      <c r="BI228" s="451" t="e">
        <f t="shared" ca="1" si="145"/>
        <v>#REF!</v>
      </c>
      <c r="BJ228" s="445" t="e">
        <f t="shared" ca="1" si="182"/>
        <v>#REF!</v>
      </c>
      <c r="BK228" s="453" t="e">
        <f ca="1">ROUND(IF(BJ228&gt;BK172,BK170,IF(BJ228&lt;BK171,BK169,BJ228/BK171*BK169)),3)</f>
        <v>#REF!</v>
      </c>
      <c r="BL228" s="453" t="e">
        <f ca="1">ROUND(IF(BJ228&gt;BL172,BL170,IF(BJ228&lt;BL171,BL169,BJ228/BL171*BL169)),3)</f>
        <v>#REF!</v>
      </c>
      <c r="BM228" s="449" t="e">
        <f t="shared" ca="1" si="147"/>
        <v>#REF!</v>
      </c>
      <c r="BO228" s="450" t="str">
        <f t="shared" si="171"/>
        <v>KR</v>
      </c>
      <c r="BP228" s="399">
        <f t="shared" si="163"/>
        <v>2</v>
      </c>
      <c r="BQ228" s="453" t="e">
        <f t="shared" ca="1" si="183"/>
        <v>#REF!</v>
      </c>
      <c r="BR228" s="453" t="e">
        <f t="shared" ca="1" si="184"/>
        <v>#REF!</v>
      </c>
      <c r="BS228" s="453" t="e">
        <f t="shared" ca="1" si="185"/>
        <v>#REF!</v>
      </c>
      <c r="BT228" s="453" t="e">
        <f t="shared" ca="1" si="186"/>
        <v>#REF!</v>
      </c>
      <c r="BU228" s="453" t="e">
        <f t="shared" ca="1" si="187"/>
        <v>#REF!</v>
      </c>
      <c r="BV228" s="453" t="e">
        <f t="shared" ca="1" si="188"/>
        <v>#REF!</v>
      </c>
      <c r="BW228" s="453" t="e">
        <f t="shared" ca="1" si="172"/>
        <v>#REF!</v>
      </c>
      <c r="BX228" s="453" t="e">
        <f t="shared" ca="1" si="172"/>
        <v>#REF!</v>
      </c>
      <c r="CA228" s="450" t="str">
        <f t="shared" si="173"/>
        <v>KR</v>
      </c>
      <c r="CB228" s="454"/>
      <c r="CC228" s="454"/>
      <c r="CD228" s="454"/>
      <c r="CE228" s="454"/>
    </row>
    <row r="229" spans="2:83" x14ac:dyDescent="0.2">
      <c r="B229" s="399">
        <v>49</v>
      </c>
      <c r="C229" s="399" t="s">
        <v>171</v>
      </c>
      <c r="D229" s="399" t="s">
        <v>172</v>
      </c>
      <c r="E229" s="399">
        <v>2</v>
      </c>
      <c r="F229" s="399" t="s">
        <v>36</v>
      </c>
      <c r="K229" s="446"/>
      <c r="L229" s="447" t="e">
        <f t="shared" ca="1" si="189"/>
        <v>#REF!</v>
      </c>
      <c r="M229" s="447" t="e">
        <f t="shared" ca="1" si="189"/>
        <v>#REF!</v>
      </c>
      <c r="N229" s="451" t="e">
        <f t="shared" ca="1" si="174"/>
        <v>#REF!</v>
      </c>
      <c r="O229" s="451" t="e">
        <f t="shared" ca="1" si="154"/>
        <v>#REF!</v>
      </c>
      <c r="P229" s="451" t="e">
        <f t="shared" ca="1" si="127"/>
        <v>#REF!</v>
      </c>
      <c r="Q229" s="451" t="e">
        <f t="shared" ca="1" si="128"/>
        <v>#REF!</v>
      </c>
      <c r="R229" s="451" t="e">
        <f t="shared" ca="1" si="155"/>
        <v>#REF!</v>
      </c>
      <c r="S229" s="451" t="e">
        <f t="shared" ca="1" si="156"/>
        <v>#REF!</v>
      </c>
      <c r="T229" s="445" t="e">
        <f t="shared" ca="1" si="179"/>
        <v>#REF!</v>
      </c>
      <c r="U229" s="453" t="e">
        <f ca="1">ROUND(IF(T229&gt;U172,U170,IF(T229&lt;U171,U169,T229/U171*U169)),3)</f>
        <v>#REF!</v>
      </c>
      <c r="V229" s="453" t="e">
        <f ca="1">ROUND(IF(T229&gt;V172,V170,IF(T229&lt;V171,V169,T229/V171*V169)),3)</f>
        <v>#REF!</v>
      </c>
      <c r="W229" s="449" t="e">
        <f t="shared" ca="1" si="130"/>
        <v>#REF!</v>
      </c>
      <c r="X229" s="450"/>
      <c r="Y229" s="450" t="str">
        <f t="shared" si="164"/>
        <v>MO</v>
      </c>
      <c r="Z229" s="447" t="e">
        <f t="shared" ca="1" si="190"/>
        <v>#REF!</v>
      </c>
      <c r="AA229" s="447" t="e">
        <f t="shared" ca="1" si="190"/>
        <v>#REF!</v>
      </c>
      <c r="AB229" s="451" t="e">
        <f t="shared" ca="1" si="157"/>
        <v>#REF!</v>
      </c>
      <c r="AC229" s="451" t="e">
        <f t="shared" ca="1" si="158"/>
        <v>#REF!</v>
      </c>
      <c r="AD229" s="451" t="e">
        <f t="shared" ca="1" si="132"/>
        <v>#REF!</v>
      </c>
      <c r="AE229" s="451" t="e">
        <f t="shared" ca="1" si="133"/>
        <v>#REF!</v>
      </c>
      <c r="AF229" s="451" t="e">
        <f t="shared" ca="1" si="159"/>
        <v>#REF!</v>
      </c>
      <c r="AG229" s="451" t="e">
        <f t="shared" ca="1" si="160"/>
        <v>#REF!</v>
      </c>
      <c r="AH229" s="445" t="e">
        <f t="shared" ca="1" si="180"/>
        <v>#REF!</v>
      </c>
      <c r="AI229" s="453" t="e">
        <f ca="1">ROUND(IF(AH229&gt;AI172,AI170,IF(AH229&lt;AI171,AI169,AH229/AI171*AI169)),3)</f>
        <v>#REF!</v>
      </c>
      <c r="AJ229" s="453" t="e">
        <f ca="1">ROUND(IF(AH229&gt;AJ172,AJ170,IF(AH229&lt;AJ171,AJ169,AH229/AJ171*AJ169)),3)</f>
        <v>#REF!</v>
      </c>
      <c r="AK229" s="449" t="e">
        <f t="shared" ca="1" si="135"/>
        <v>#REF!</v>
      </c>
      <c r="AM229" s="450" t="str">
        <f t="shared" si="165"/>
        <v>MO</v>
      </c>
      <c r="AN229" s="447" t="e">
        <f t="shared" ca="1" si="191"/>
        <v>#REF!</v>
      </c>
      <c r="AO229" s="447" t="e">
        <f t="shared" ca="1" si="191"/>
        <v>#REF!</v>
      </c>
      <c r="AP229" s="451" t="e">
        <f t="shared" ca="1" si="166"/>
        <v>#REF!</v>
      </c>
      <c r="AQ229" s="451" t="e">
        <f t="shared" ca="1" si="167"/>
        <v>#REF!</v>
      </c>
      <c r="AR229" s="451" t="e">
        <f t="shared" ca="1" si="137"/>
        <v>#REF!</v>
      </c>
      <c r="AS229" s="451" t="e">
        <f t="shared" ca="1" si="138"/>
        <v>#REF!</v>
      </c>
      <c r="AT229" s="451" t="e">
        <f t="shared" ca="1" si="161"/>
        <v>#REF!</v>
      </c>
      <c r="AU229" s="451" t="e">
        <f t="shared" ca="1" si="162"/>
        <v>#REF!</v>
      </c>
      <c r="AV229" s="445" t="e">
        <f t="shared" ca="1" si="181"/>
        <v>#REF!</v>
      </c>
      <c r="AW229" s="453" t="e">
        <f ca="1">ROUND(IF(AV229&gt;AW172,AW170,IF(AV229&lt;AW171,AW169,AV229/AW171*AW169)),3)</f>
        <v>#REF!</v>
      </c>
      <c r="AX229" s="453" t="e">
        <f ca="1">ROUND(IF(AV229&gt;AX172,AX170,IF(AV229&lt;AX171,AX169,AV229/AX171*AX169)),3)</f>
        <v>#REF!</v>
      </c>
      <c r="AY229" s="449" t="e">
        <f t="shared" ca="1" si="140"/>
        <v>#REF!</v>
      </c>
      <c r="BA229" s="450" t="str">
        <f t="shared" si="168"/>
        <v>MO</v>
      </c>
      <c r="BB229" s="447" t="e">
        <f t="shared" ca="1" si="192"/>
        <v>#REF!</v>
      </c>
      <c r="BC229" s="447" t="e">
        <f t="shared" ca="1" si="192"/>
        <v>#REF!</v>
      </c>
      <c r="BD229" s="451" t="e">
        <f t="shared" ca="1" si="169"/>
        <v>#REF!</v>
      </c>
      <c r="BE229" s="451" t="e">
        <f t="shared" ca="1" si="170"/>
        <v>#REF!</v>
      </c>
      <c r="BF229" s="451" t="e">
        <f t="shared" ca="1" si="142"/>
        <v>#REF!</v>
      </c>
      <c r="BG229" s="451" t="e">
        <f t="shared" ca="1" si="143"/>
        <v>#REF!</v>
      </c>
      <c r="BH229" s="451" t="e">
        <f t="shared" ca="1" si="144"/>
        <v>#REF!</v>
      </c>
      <c r="BI229" s="451" t="e">
        <f t="shared" ca="1" si="145"/>
        <v>#REF!</v>
      </c>
      <c r="BJ229" s="445" t="e">
        <f t="shared" ca="1" si="182"/>
        <v>#REF!</v>
      </c>
      <c r="BK229" s="453" t="e">
        <f ca="1">ROUND(IF(BJ229&gt;BK172,BK170,IF(BJ229&lt;BK171,BK169,BJ229/BK171*BK169)),3)</f>
        <v>#REF!</v>
      </c>
      <c r="BL229" s="453" t="e">
        <f ca="1">ROUND(IF(BJ229&gt;BL172,BL170,IF(BJ229&lt;BL171,BL169,BJ229/BL171*BL169)),3)</f>
        <v>#REF!</v>
      </c>
      <c r="BM229" s="449" t="e">
        <f t="shared" ca="1" si="147"/>
        <v>#REF!</v>
      </c>
      <c r="BO229" s="450" t="str">
        <f t="shared" si="171"/>
        <v>MO</v>
      </c>
      <c r="BP229" s="399">
        <f t="shared" si="163"/>
        <v>2</v>
      </c>
      <c r="BQ229" s="453" t="e">
        <f t="shared" ca="1" si="183"/>
        <v>#REF!</v>
      </c>
      <c r="BR229" s="453" t="e">
        <f t="shared" ca="1" si="184"/>
        <v>#REF!</v>
      </c>
      <c r="BS229" s="453" t="e">
        <f t="shared" ca="1" si="185"/>
        <v>#REF!</v>
      </c>
      <c r="BT229" s="453" t="e">
        <f t="shared" ca="1" si="186"/>
        <v>#REF!</v>
      </c>
      <c r="BU229" s="453" t="e">
        <f t="shared" ca="1" si="187"/>
        <v>#REF!</v>
      </c>
      <c r="BV229" s="453" t="e">
        <f t="shared" ca="1" si="188"/>
        <v>#REF!</v>
      </c>
      <c r="BW229" s="453" t="e">
        <f t="shared" ca="1" si="172"/>
        <v>#REF!</v>
      </c>
      <c r="BX229" s="453" t="e">
        <f t="shared" ca="1" si="172"/>
        <v>#REF!</v>
      </c>
      <c r="CA229" s="450" t="str">
        <f t="shared" si="173"/>
        <v>MO</v>
      </c>
      <c r="CB229" s="454"/>
      <c r="CC229" s="454"/>
      <c r="CD229" s="454"/>
      <c r="CE229" s="454"/>
    </row>
    <row r="230" spans="2:83" x14ac:dyDescent="0.2">
      <c r="B230" s="399">
        <v>50</v>
      </c>
      <c r="C230" s="399" t="s">
        <v>173</v>
      </c>
      <c r="D230" s="399" t="s">
        <v>174</v>
      </c>
      <c r="E230" s="399">
        <v>2</v>
      </c>
      <c r="F230" s="399" t="s">
        <v>36</v>
      </c>
      <c r="K230" s="446"/>
      <c r="L230" s="447" t="e">
        <f t="shared" ca="1" si="189"/>
        <v>#REF!</v>
      </c>
      <c r="M230" s="447" t="e">
        <f t="shared" ca="1" si="189"/>
        <v>#REF!</v>
      </c>
      <c r="N230" s="451" t="e">
        <f t="shared" ca="1" si="174"/>
        <v>#REF!</v>
      </c>
      <c r="O230" s="451" t="e">
        <f t="shared" ca="1" si="154"/>
        <v>#REF!</v>
      </c>
      <c r="P230" s="451" t="e">
        <f t="shared" ca="1" si="127"/>
        <v>#REF!</v>
      </c>
      <c r="Q230" s="451" t="e">
        <f t="shared" ca="1" si="128"/>
        <v>#REF!</v>
      </c>
      <c r="R230" s="451" t="e">
        <f t="shared" ca="1" si="155"/>
        <v>#REF!</v>
      </c>
      <c r="S230" s="451" t="e">
        <f t="shared" ca="1" si="156"/>
        <v>#REF!</v>
      </c>
      <c r="T230" s="445" t="e">
        <f t="shared" ca="1" si="179"/>
        <v>#REF!</v>
      </c>
      <c r="U230" s="453" t="e">
        <f ca="1">ROUND(IF(T230&gt;U172,U170,IF(T230&lt;U171,U169,T230/U171*U169)),3)</f>
        <v>#REF!</v>
      </c>
      <c r="V230" s="453" t="e">
        <f ca="1">ROUND(IF(T230&gt;V172,V170,IF(T230&lt;V171,V169,T230/V171*V169)),3)</f>
        <v>#REF!</v>
      </c>
      <c r="W230" s="449" t="e">
        <f t="shared" ca="1" si="130"/>
        <v>#REF!</v>
      </c>
      <c r="X230" s="450"/>
      <c r="Y230" s="450" t="str">
        <f t="shared" si="164"/>
        <v>MT</v>
      </c>
      <c r="Z230" s="447" t="e">
        <f t="shared" ca="1" si="190"/>
        <v>#REF!</v>
      </c>
      <c r="AA230" s="447" t="e">
        <f t="shared" ca="1" si="190"/>
        <v>#REF!</v>
      </c>
      <c r="AB230" s="451" t="e">
        <f t="shared" ca="1" si="157"/>
        <v>#REF!</v>
      </c>
      <c r="AC230" s="451" t="e">
        <f t="shared" ca="1" si="158"/>
        <v>#REF!</v>
      </c>
      <c r="AD230" s="451" t="e">
        <f t="shared" ca="1" si="132"/>
        <v>#REF!</v>
      </c>
      <c r="AE230" s="451" t="e">
        <f t="shared" ca="1" si="133"/>
        <v>#REF!</v>
      </c>
      <c r="AF230" s="451" t="e">
        <f t="shared" ca="1" si="159"/>
        <v>#REF!</v>
      </c>
      <c r="AG230" s="451" t="e">
        <f t="shared" ca="1" si="160"/>
        <v>#REF!</v>
      </c>
      <c r="AH230" s="445" t="e">
        <f t="shared" ca="1" si="180"/>
        <v>#REF!</v>
      </c>
      <c r="AI230" s="453" t="e">
        <f ca="1">ROUND(IF(AH230&gt;AI172,AI170,IF(AH230&lt;AI171,AI169,AH230/AI171*AI169)),3)</f>
        <v>#REF!</v>
      </c>
      <c r="AJ230" s="453" t="e">
        <f ca="1">ROUND(IF(AH230&gt;AJ172,AJ170,IF(AH230&lt;AJ171,AJ169,AH230/AJ171*AJ169)),3)</f>
        <v>#REF!</v>
      </c>
      <c r="AK230" s="449" t="e">
        <f t="shared" ca="1" si="135"/>
        <v>#REF!</v>
      </c>
      <c r="AM230" s="450" t="str">
        <f t="shared" si="165"/>
        <v>MT</v>
      </c>
      <c r="AN230" s="447" t="e">
        <f t="shared" ca="1" si="191"/>
        <v>#REF!</v>
      </c>
      <c r="AO230" s="447" t="e">
        <f t="shared" ca="1" si="191"/>
        <v>#REF!</v>
      </c>
      <c r="AP230" s="451" t="e">
        <f t="shared" ca="1" si="166"/>
        <v>#REF!</v>
      </c>
      <c r="AQ230" s="451" t="e">
        <f t="shared" ca="1" si="167"/>
        <v>#REF!</v>
      </c>
      <c r="AR230" s="451" t="e">
        <f t="shared" ca="1" si="137"/>
        <v>#REF!</v>
      </c>
      <c r="AS230" s="451" t="e">
        <f t="shared" ca="1" si="138"/>
        <v>#REF!</v>
      </c>
      <c r="AT230" s="451" t="e">
        <f t="shared" ca="1" si="161"/>
        <v>#REF!</v>
      </c>
      <c r="AU230" s="451" t="e">
        <f t="shared" ca="1" si="162"/>
        <v>#REF!</v>
      </c>
      <c r="AV230" s="445" t="e">
        <f t="shared" ca="1" si="181"/>
        <v>#REF!</v>
      </c>
      <c r="AW230" s="453" t="e">
        <f ca="1">ROUND(IF(AV230&gt;AW172,AW170,IF(AV230&lt;AW171,AW169,AV230/AW171*AW169)),3)</f>
        <v>#REF!</v>
      </c>
      <c r="AX230" s="453" t="e">
        <f ca="1">ROUND(IF(AV230&gt;AX172,AX170,IF(AV230&lt;AX171,AX169,AV230/AX171*AX169)),3)</f>
        <v>#REF!</v>
      </c>
      <c r="AY230" s="449" t="e">
        <f t="shared" ca="1" si="140"/>
        <v>#REF!</v>
      </c>
      <c r="BA230" s="450" t="str">
        <f t="shared" si="168"/>
        <v>MT</v>
      </c>
      <c r="BB230" s="447" t="e">
        <f t="shared" ca="1" si="192"/>
        <v>#REF!</v>
      </c>
      <c r="BC230" s="447" t="e">
        <f t="shared" ca="1" si="192"/>
        <v>#REF!</v>
      </c>
      <c r="BD230" s="451" t="e">
        <f t="shared" ca="1" si="169"/>
        <v>#REF!</v>
      </c>
      <c r="BE230" s="451" t="e">
        <f t="shared" ca="1" si="170"/>
        <v>#REF!</v>
      </c>
      <c r="BF230" s="451" t="e">
        <f t="shared" ca="1" si="142"/>
        <v>#REF!</v>
      </c>
      <c r="BG230" s="451" t="e">
        <f t="shared" ca="1" si="143"/>
        <v>#REF!</v>
      </c>
      <c r="BH230" s="451" t="e">
        <f t="shared" ca="1" si="144"/>
        <v>#REF!</v>
      </c>
      <c r="BI230" s="451" t="e">
        <f t="shared" ca="1" si="145"/>
        <v>#REF!</v>
      </c>
      <c r="BJ230" s="445" t="e">
        <f t="shared" ca="1" si="182"/>
        <v>#REF!</v>
      </c>
      <c r="BK230" s="453" t="e">
        <f ca="1">ROUND(IF(BJ230&gt;BK172,BK170,IF(BJ230&lt;BK171,BK169,BJ230/BK171*BK169)),3)</f>
        <v>#REF!</v>
      </c>
      <c r="BL230" s="453" t="e">
        <f ca="1">ROUND(IF(BJ230&gt;BL172,BL170,IF(BJ230&lt;BL171,BL169,BJ230/BL171*BL169)),3)</f>
        <v>#REF!</v>
      </c>
      <c r="BM230" s="449" t="e">
        <f t="shared" ca="1" si="147"/>
        <v>#REF!</v>
      </c>
      <c r="BO230" s="450" t="str">
        <f t="shared" si="171"/>
        <v>MT</v>
      </c>
      <c r="BP230" s="399">
        <f t="shared" si="163"/>
        <v>2</v>
      </c>
      <c r="BQ230" s="453" t="e">
        <f t="shared" ca="1" si="183"/>
        <v>#REF!</v>
      </c>
      <c r="BR230" s="453" t="e">
        <f t="shared" ca="1" si="184"/>
        <v>#REF!</v>
      </c>
      <c r="BS230" s="453" t="e">
        <f t="shared" ca="1" si="185"/>
        <v>#REF!</v>
      </c>
      <c r="BT230" s="453" t="e">
        <f t="shared" ca="1" si="186"/>
        <v>#REF!</v>
      </c>
      <c r="BU230" s="453" t="e">
        <f t="shared" ca="1" si="187"/>
        <v>#REF!</v>
      </c>
      <c r="BV230" s="453" t="e">
        <f t="shared" ca="1" si="188"/>
        <v>#REF!</v>
      </c>
      <c r="BW230" s="453" t="e">
        <f t="shared" ca="1" si="172"/>
        <v>#REF!</v>
      </c>
      <c r="BX230" s="453" t="e">
        <f t="shared" ca="1" si="172"/>
        <v>#REF!</v>
      </c>
      <c r="CA230" s="450" t="str">
        <f t="shared" si="173"/>
        <v>MT</v>
      </c>
      <c r="CB230" s="454"/>
      <c r="CC230" s="454"/>
      <c r="CD230" s="454"/>
      <c r="CE230" s="454"/>
    </row>
    <row r="231" spans="2:83" x14ac:dyDescent="0.2">
      <c r="B231" s="399">
        <v>51</v>
      </c>
      <c r="C231" s="399" t="s">
        <v>175</v>
      </c>
      <c r="D231" s="399" t="s">
        <v>176</v>
      </c>
      <c r="E231" s="399">
        <v>2</v>
      </c>
      <c r="F231" s="399" t="s">
        <v>36</v>
      </c>
      <c r="K231" s="446"/>
      <c r="L231" s="447" t="e">
        <f t="shared" ca="1" si="189"/>
        <v>#REF!</v>
      </c>
      <c r="M231" s="447" t="e">
        <f t="shared" ca="1" si="189"/>
        <v>#REF!</v>
      </c>
      <c r="N231" s="451" t="e">
        <f t="shared" ca="1" si="174"/>
        <v>#REF!</v>
      </c>
      <c r="O231" s="451" t="e">
        <f t="shared" ca="1" si="154"/>
        <v>#REF!</v>
      </c>
      <c r="P231" s="451" t="e">
        <f t="shared" ca="1" si="127"/>
        <v>#REF!</v>
      </c>
      <c r="Q231" s="451" t="e">
        <f t="shared" ca="1" si="128"/>
        <v>#REF!</v>
      </c>
      <c r="R231" s="451" t="e">
        <f t="shared" ca="1" si="155"/>
        <v>#REF!</v>
      </c>
      <c r="S231" s="451" t="e">
        <f t="shared" ca="1" si="156"/>
        <v>#REF!</v>
      </c>
      <c r="T231" s="445" t="e">
        <f t="shared" ca="1" si="179"/>
        <v>#REF!</v>
      </c>
      <c r="U231" s="453" t="e">
        <f ca="1">ROUND(IF(T231&gt;U172,U170,IF(T231&lt;U171,U169,T231/U171*U169)),3)</f>
        <v>#REF!</v>
      </c>
      <c r="V231" s="453" t="e">
        <f ca="1">ROUND(IF(T231&gt;V172,V170,IF(T231&lt;V171,V169,T231/V171*V169)),3)</f>
        <v>#REF!</v>
      </c>
      <c r="W231" s="449" t="e">
        <f t="shared" ca="1" si="130"/>
        <v>#REF!</v>
      </c>
      <c r="X231" s="450"/>
      <c r="Y231" s="450" t="str">
        <f t="shared" si="164"/>
        <v>PL</v>
      </c>
      <c r="Z231" s="447" t="e">
        <f t="shared" ca="1" si="190"/>
        <v>#REF!</v>
      </c>
      <c r="AA231" s="447" t="e">
        <f t="shared" ca="1" si="190"/>
        <v>#REF!</v>
      </c>
      <c r="AB231" s="451" t="e">
        <f t="shared" ca="1" si="157"/>
        <v>#REF!</v>
      </c>
      <c r="AC231" s="451" t="e">
        <f t="shared" ca="1" si="158"/>
        <v>#REF!</v>
      </c>
      <c r="AD231" s="451" t="e">
        <f t="shared" ca="1" si="132"/>
        <v>#REF!</v>
      </c>
      <c r="AE231" s="451" t="e">
        <f t="shared" ca="1" si="133"/>
        <v>#REF!</v>
      </c>
      <c r="AF231" s="451" t="e">
        <f t="shared" ca="1" si="159"/>
        <v>#REF!</v>
      </c>
      <c r="AG231" s="451" t="e">
        <f t="shared" ca="1" si="160"/>
        <v>#REF!</v>
      </c>
      <c r="AH231" s="445" t="e">
        <f t="shared" ca="1" si="180"/>
        <v>#REF!</v>
      </c>
      <c r="AI231" s="453" t="e">
        <f ca="1">ROUND(IF(AH231&gt;AI172,AI170,IF(AH231&lt;AI171,AI169,AH231/AI171*AI169)),3)</f>
        <v>#REF!</v>
      </c>
      <c r="AJ231" s="453" t="e">
        <f ca="1">ROUND(IF(AH231&gt;AJ172,AJ170,IF(AH231&lt;AJ171,AJ169,AH231/AJ171*AJ169)),3)</f>
        <v>#REF!</v>
      </c>
      <c r="AK231" s="449" t="e">
        <f t="shared" ca="1" si="135"/>
        <v>#REF!</v>
      </c>
      <c r="AM231" s="450" t="str">
        <f t="shared" si="165"/>
        <v>PL</v>
      </c>
      <c r="AN231" s="447" t="e">
        <f t="shared" ca="1" si="191"/>
        <v>#REF!</v>
      </c>
      <c r="AO231" s="447" t="e">
        <f t="shared" ca="1" si="191"/>
        <v>#REF!</v>
      </c>
      <c r="AP231" s="451" t="e">
        <f t="shared" ca="1" si="166"/>
        <v>#REF!</v>
      </c>
      <c r="AQ231" s="451" t="e">
        <f t="shared" ca="1" si="167"/>
        <v>#REF!</v>
      </c>
      <c r="AR231" s="451" t="e">
        <f t="shared" ca="1" si="137"/>
        <v>#REF!</v>
      </c>
      <c r="AS231" s="451" t="e">
        <f t="shared" ca="1" si="138"/>
        <v>#REF!</v>
      </c>
      <c r="AT231" s="451" t="e">
        <f t="shared" ca="1" si="161"/>
        <v>#REF!</v>
      </c>
      <c r="AU231" s="451" t="e">
        <f t="shared" ca="1" si="162"/>
        <v>#REF!</v>
      </c>
      <c r="AV231" s="445" t="e">
        <f t="shared" ca="1" si="181"/>
        <v>#REF!</v>
      </c>
      <c r="AW231" s="453" t="e">
        <f ca="1">ROUND(IF(AV231&gt;AW172,AW170,IF(AV231&lt;AW171,AW169,AV231/AW171*AW169)),3)</f>
        <v>#REF!</v>
      </c>
      <c r="AX231" s="453" t="e">
        <f ca="1">ROUND(IF(AV231&gt;AX172,AX170,IF(AV231&lt;AX171,AX169,AV231/AX171*AX169)),3)</f>
        <v>#REF!</v>
      </c>
      <c r="AY231" s="449" t="e">
        <f t="shared" ca="1" si="140"/>
        <v>#REF!</v>
      </c>
      <c r="BA231" s="450" t="str">
        <f t="shared" si="168"/>
        <v>PL</v>
      </c>
      <c r="BB231" s="447" t="e">
        <f t="shared" ca="1" si="192"/>
        <v>#REF!</v>
      </c>
      <c r="BC231" s="447" t="e">
        <f t="shared" ca="1" si="192"/>
        <v>#REF!</v>
      </c>
      <c r="BD231" s="451" t="e">
        <f t="shared" ca="1" si="169"/>
        <v>#REF!</v>
      </c>
      <c r="BE231" s="451" t="e">
        <f t="shared" ca="1" si="170"/>
        <v>#REF!</v>
      </c>
      <c r="BF231" s="451" t="e">
        <f t="shared" ca="1" si="142"/>
        <v>#REF!</v>
      </c>
      <c r="BG231" s="451" t="e">
        <f t="shared" ca="1" si="143"/>
        <v>#REF!</v>
      </c>
      <c r="BH231" s="451" t="e">
        <f t="shared" ca="1" si="144"/>
        <v>#REF!</v>
      </c>
      <c r="BI231" s="451" t="e">
        <f t="shared" ca="1" si="145"/>
        <v>#REF!</v>
      </c>
      <c r="BJ231" s="445" t="e">
        <f t="shared" ca="1" si="182"/>
        <v>#REF!</v>
      </c>
      <c r="BK231" s="453" t="e">
        <f ca="1">ROUND(IF(BJ231&gt;BK172,BK170,IF(BJ231&lt;BK171,BK169,BJ231/BK171*BK169)),3)</f>
        <v>#REF!</v>
      </c>
      <c r="BL231" s="453" t="e">
        <f ca="1">ROUND(IF(BJ231&gt;BL172,BL170,IF(BJ231&lt;BL171,BL169,BJ231/BL171*BL169)),3)</f>
        <v>#REF!</v>
      </c>
      <c r="BM231" s="449" t="e">
        <f t="shared" ca="1" si="147"/>
        <v>#REF!</v>
      </c>
      <c r="BO231" s="450" t="str">
        <f t="shared" si="171"/>
        <v>PL</v>
      </c>
      <c r="BP231" s="399">
        <f t="shared" si="163"/>
        <v>2</v>
      </c>
      <c r="BQ231" s="453" t="e">
        <f t="shared" ca="1" si="183"/>
        <v>#REF!</v>
      </c>
      <c r="BR231" s="453" t="e">
        <f t="shared" ca="1" si="184"/>
        <v>#REF!</v>
      </c>
      <c r="BS231" s="453" t="e">
        <f t="shared" ca="1" si="185"/>
        <v>#REF!</v>
      </c>
      <c r="BT231" s="453" t="e">
        <f t="shared" ca="1" si="186"/>
        <v>#REF!</v>
      </c>
      <c r="BU231" s="453" t="e">
        <f t="shared" ca="1" si="187"/>
        <v>#REF!</v>
      </c>
      <c r="BV231" s="453" t="e">
        <f t="shared" ca="1" si="188"/>
        <v>#REF!</v>
      </c>
      <c r="BW231" s="453" t="e">
        <f t="shared" ca="1" si="172"/>
        <v>#REF!</v>
      </c>
      <c r="BX231" s="453" t="e">
        <f t="shared" ca="1" si="172"/>
        <v>#REF!</v>
      </c>
      <c r="CA231" s="450" t="str">
        <f t="shared" si="173"/>
        <v>PL</v>
      </c>
      <c r="CB231" s="454"/>
      <c r="CC231" s="454"/>
      <c r="CD231" s="454"/>
      <c r="CE231" s="454"/>
    </row>
    <row r="232" spans="2:83" x14ac:dyDescent="0.2">
      <c r="B232" s="399">
        <v>52</v>
      </c>
      <c r="C232" s="399" t="s">
        <v>177</v>
      </c>
      <c r="D232" s="399" t="s">
        <v>178</v>
      </c>
      <c r="E232" s="399">
        <v>2</v>
      </c>
      <c r="F232" s="399" t="s">
        <v>36</v>
      </c>
      <c r="K232" s="446"/>
      <c r="L232" s="447" t="e">
        <f t="shared" ca="1" si="189"/>
        <v>#REF!</v>
      </c>
      <c r="M232" s="447" t="e">
        <f t="shared" ca="1" si="189"/>
        <v>#REF!</v>
      </c>
      <c r="N232" s="451" t="e">
        <f t="shared" ca="1" si="174"/>
        <v>#REF!</v>
      </c>
      <c r="O232" s="451" t="e">
        <f t="shared" ca="1" si="154"/>
        <v>#REF!</v>
      </c>
      <c r="P232" s="451" t="e">
        <f t="shared" ca="1" si="127"/>
        <v>#REF!</v>
      </c>
      <c r="Q232" s="451" t="e">
        <f t="shared" ca="1" si="128"/>
        <v>#REF!</v>
      </c>
      <c r="R232" s="451" t="e">
        <f t="shared" ca="1" si="155"/>
        <v>#REF!</v>
      </c>
      <c r="S232" s="451" t="e">
        <f t="shared" ca="1" si="156"/>
        <v>#REF!</v>
      </c>
      <c r="T232" s="445" t="e">
        <f t="shared" ca="1" si="179"/>
        <v>#REF!</v>
      </c>
      <c r="U232" s="453" t="e">
        <f ca="1">ROUND(IF(T232&gt;U172,U170,IF(T232&lt;U171,U169,T232/U171*U169)),3)</f>
        <v>#REF!</v>
      </c>
      <c r="V232" s="453" t="e">
        <f ca="1">ROUND(IF(T232&gt;V172,V170,IF(T232&lt;V171,V169,T232/V171*V169)),3)</f>
        <v>#REF!</v>
      </c>
      <c r="W232" s="449" t="e">
        <f t="shared" ca="1" si="130"/>
        <v>#REF!</v>
      </c>
      <c r="X232" s="450"/>
      <c r="Y232" s="450" t="str">
        <f t="shared" si="164"/>
        <v>SK</v>
      </c>
      <c r="Z232" s="447" t="e">
        <f t="shared" ca="1" si="190"/>
        <v>#REF!</v>
      </c>
      <c r="AA232" s="447" t="e">
        <f t="shared" ca="1" si="190"/>
        <v>#REF!</v>
      </c>
      <c r="AB232" s="451" t="e">
        <f t="shared" ca="1" si="157"/>
        <v>#REF!</v>
      </c>
      <c r="AC232" s="451" t="e">
        <f t="shared" ca="1" si="158"/>
        <v>#REF!</v>
      </c>
      <c r="AD232" s="451" t="e">
        <f t="shared" ca="1" si="132"/>
        <v>#REF!</v>
      </c>
      <c r="AE232" s="451" t="e">
        <f t="shared" ca="1" si="133"/>
        <v>#REF!</v>
      </c>
      <c r="AF232" s="451" t="e">
        <f t="shared" ca="1" si="159"/>
        <v>#REF!</v>
      </c>
      <c r="AG232" s="451" t="e">
        <f t="shared" ca="1" si="160"/>
        <v>#REF!</v>
      </c>
      <c r="AH232" s="445" t="e">
        <f t="shared" ca="1" si="180"/>
        <v>#REF!</v>
      </c>
      <c r="AI232" s="453" t="e">
        <f ca="1">ROUND(IF(AH232&gt;AI172,AI170,IF(AH232&lt;AI171,AI169,AH232/AI171*AI169)),3)</f>
        <v>#REF!</v>
      </c>
      <c r="AJ232" s="453" t="e">
        <f ca="1">ROUND(IF(AH232&gt;AJ172,AJ170,IF(AH232&lt;AJ171,AJ169,AH232/AJ171*AJ169)),3)</f>
        <v>#REF!</v>
      </c>
      <c r="AK232" s="449" t="e">
        <f t="shared" ca="1" si="135"/>
        <v>#REF!</v>
      </c>
      <c r="AM232" s="450" t="str">
        <f t="shared" si="165"/>
        <v>SK</v>
      </c>
      <c r="AN232" s="447" t="e">
        <f t="shared" ca="1" si="191"/>
        <v>#REF!</v>
      </c>
      <c r="AO232" s="447" t="e">
        <f t="shared" ca="1" si="191"/>
        <v>#REF!</v>
      </c>
      <c r="AP232" s="451" t="e">
        <f t="shared" ca="1" si="166"/>
        <v>#REF!</v>
      </c>
      <c r="AQ232" s="451" t="e">
        <f t="shared" ca="1" si="167"/>
        <v>#REF!</v>
      </c>
      <c r="AR232" s="451" t="e">
        <f t="shared" ca="1" si="137"/>
        <v>#REF!</v>
      </c>
      <c r="AS232" s="451" t="e">
        <f t="shared" ca="1" si="138"/>
        <v>#REF!</v>
      </c>
      <c r="AT232" s="451" t="e">
        <f t="shared" ca="1" si="161"/>
        <v>#REF!</v>
      </c>
      <c r="AU232" s="451" t="e">
        <f t="shared" ca="1" si="162"/>
        <v>#REF!</v>
      </c>
      <c r="AV232" s="445" t="e">
        <f t="shared" ca="1" si="181"/>
        <v>#REF!</v>
      </c>
      <c r="AW232" s="453" t="e">
        <f ca="1">ROUND(IF(AV232&gt;AW172,AW170,IF(AV232&lt;AW171,AW169,AV232/AW171*AW169)),3)</f>
        <v>#REF!</v>
      </c>
      <c r="AX232" s="453" t="e">
        <f ca="1">ROUND(IF(AV232&gt;AX172,AX170,IF(AV232&lt;AX171,AX169,AV232/AX171*AX169)),3)</f>
        <v>#REF!</v>
      </c>
      <c r="AY232" s="449" t="e">
        <f t="shared" ca="1" si="140"/>
        <v>#REF!</v>
      </c>
      <c r="BA232" s="450" t="str">
        <f t="shared" si="168"/>
        <v>SK</v>
      </c>
      <c r="BB232" s="447" t="e">
        <f t="shared" ca="1" si="192"/>
        <v>#REF!</v>
      </c>
      <c r="BC232" s="447" t="e">
        <f t="shared" ca="1" si="192"/>
        <v>#REF!</v>
      </c>
      <c r="BD232" s="451" t="e">
        <f t="shared" ca="1" si="169"/>
        <v>#REF!</v>
      </c>
      <c r="BE232" s="451" t="e">
        <f t="shared" ca="1" si="170"/>
        <v>#REF!</v>
      </c>
      <c r="BF232" s="451" t="e">
        <f t="shared" ca="1" si="142"/>
        <v>#REF!</v>
      </c>
      <c r="BG232" s="451" t="e">
        <f t="shared" ca="1" si="143"/>
        <v>#REF!</v>
      </c>
      <c r="BH232" s="451" t="e">
        <f t="shared" ca="1" si="144"/>
        <v>#REF!</v>
      </c>
      <c r="BI232" s="451" t="e">
        <f t="shared" ca="1" si="145"/>
        <v>#REF!</v>
      </c>
      <c r="BJ232" s="445" t="e">
        <f t="shared" ca="1" si="182"/>
        <v>#REF!</v>
      </c>
      <c r="BK232" s="453" t="e">
        <f ca="1">ROUND(IF(BJ232&gt;BK172,BK170,IF(BJ232&lt;BK171,BK169,BJ232/BK171*BK169)),3)</f>
        <v>#REF!</v>
      </c>
      <c r="BL232" s="453" t="e">
        <f ca="1">ROUND(IF(BJ232&gt;BL172,BL170,IF(BJ232&lt;BL171,BL169,BJ232/BL171*BL169)),3)</f>
        <v>#REF!</v>
      </c>
      <c r="BM232" s="449" t="e">
        <f t="shared" ca="1" si="147"/>
        <v>#REF!</v>
      </c>
      <c r="BO232" s="450" t="str">
        <f t="shared" si="171"/>
        <v>SK</v>
      </c>
      <c r="BP232" s="399">
        <f t="shared" si="163"/>
        <v>2</v>
      </c>
      <c r="BQ232" s="453" t="e">
        <f t="shared" ca="1" si="183"/>
        <v>#REF!</v>
      </c>
      <c r="BR232" s="453" t="e">
        <f t="shared" ca="1" si="184"/>
        <v>#REF!</v>
      </c>
      <c r="BS232" s="453" t="e">
        <f t="shared" ca="1" si="185"/>
        <v>#REF!</v>
      </c>
      <c r="BT232" s="453" t="e">
        <f t="shared" ca="1" si="186"/>
        <v>#REF!</v>
      </c>
      <c r="BU232" s="453" t="e">
        <f t="shared" ca="1" si="187"/>
        <v>#REF!</v>
      </c>
      <c r="BV232" s="453" t="e">
        <f t="shared" ca="1" si="188"/>
        <v>#REF!</v>
      </c>
      <c r="BW232" s="453" t="e">
        <f t="shared" ca="1" si="172"/>
        <v>#REF!</v>
      </c>
      <c r="BX232" s="453" t="e">
        <f t="shared" ca="1" si="172"/>
        <v>#REF!</v>
      </c>
      <c r="CA232" s="450" t="str">
        <f t="shared" si="173"/>
        <v>SK</v>
      </c>
      <c r="CB232" s="454"/>
      <c r="CC232" s="454"/>
      <c r="CD232" s="454"/>
      <c r="CE232" s="454"/>
    </row>
    <row r="233" spans="2:83" x14ac:dyDescent="0.2">
      <c r="B233" s="399">
        <v>53</v>
      </c>
      <c r="C233" s="399" t="s">
        <v>179</v>
      </c>
      <c r="D233" s="399" t="s">
        <v>180</v>
      </c>
      <c r="E233" s="399">
        <v>2</v>
      </c>
      <c r="F233" s="399" t="s">
        <v>36</v>
      </c>
      <c r="K233" s="446"/>
      <c r="L233" s="447" t="e">
        <f t="shared" ca="1" si="189"/>
        <v>#REF!</v>
      </c>
      <c r="M233" s="447" t="e">
        <f t="shared" ca="1" si="189"/>
        <v>#REF!</v>
      </c>
      <c r="N233" s="451" t="e">
        <f t="shared" ca="1" si="174"/>
        <v>#REF!</v>
      </c>
      <c r="O233" s="451" t="e">
        <f t="shared" ca="1" si="154"/>
        <v>#REF!</v>
      </c>
      <c r="P233" s="451" t="e">
        <f t="shared" ca="1" si="127"/>
        <v>#REF!</v>
      </c>
      <c r="Q233" s="451" t="e">
        <f t="shared" ca="1" si="128"/>
        <v>#REF!</v>
      </c>
      <c r="R233" s="451" t="e">
        <f t="shared" ca="1" si="155"/>
        <v>#REF!</v>
      </c>
      <c r="S233" s="451" t="e">
        <f t="shared" ca="1" si="156"/>
        <v>#REF!</v>
      </c>
      <c r="T233" s="445" t="e">
        <f t="shared" ca="1" si="179"/>
        <v>#REF!</v>
      </c>
      <c r="U233" s="453" t="e">
        <f ca="1">ROUND(IF(T233&gt;U172,U170,IF(T233&lt;U171,U169,T233/U171*U169)),3)</f>
        <v>#REF!</v>
      </c>
      <c r="V233" s="453" t="e">
        <f ca="1">ROUND(IF(T233&gt;V172,V170,IF(T233&lt;V171,V169,T233/V171*V169)),3)</f>
        <v>#REF!</v>
      </c>
      <c r="W233" s="449" t="e">
        <f t="shared" ca="1" si="130"/>
        <v>#REF!</v>
      </c>
      <c r="X233" s="450"/>
      <c r="Y233" s="450" t="str">
        <f t="shared" si="164"/>
        <v>TT</v>
      </c>
      <c r="Z233" s="447" t="e">
        <f t="shared" ca="1" si="190"/>
        <v>#REF!</v>
      </c>
      <c r="AA233" s="447" t="e">
        <f t="shared" ca="1" si="190"/>
        <v>#REF!</v>
      </c>
      <c r="AB233" s="451" t="e">
        <f t="shared" ca="1" si="157"/>
        <v>#REF!</v>
      </c>
      <c r="AC233" s="451" t="e">
        <f t="shared" ca="1" si="158"/>
        <v>#REF!</v>
      </c>
      <c r="AD233" s="451" t="e">
        <f t="shared" ca="1" si="132"/>
        <v>#REF!</v>
      </c>
      <c r="AE233" s="451" t="e">
        <f t="shared" ca="1" si="133"/>
        <v>#REF!</v>
      </c>
      <c r="AF233" s="451" t="e">
        <f t="shared" ca="1" si="159"/>
        <v>#REF!</v>
      </c>
      <c r="AG233" s="451" t="e">
        <f t="shared" ca="1" si="160"/>
        <v>#REF!</v>
      </c>
      <c r="AH233" s="445" t="e">
        <f t="shared" ca="1" si="180"/>
        <v>#REF!</v>
      </c>
      <c r="AI233" s="453" t="e">
        <f ca="1">ROUND(IF(AH233&gt;AI172,AI170,IF(AH233&lt;AI171,AI169,AH233/AI171*AI169)),3)</f>
        <v>#REF!</v>
      </c>
      <c r="AJ233" s="453" t="e">
        <f ca="1">ROUND(IF(AH233&gt;AJ172,AJ170,IF(AH233&lt;AJ171,AJ169,AH233/AJ171*AJ169)),3)</f>
        <v>#REF!</v>
      </c>
      <c r="AK233" s="449" t="e">
        <f t="shared" ca="1" si="135"/>
        <v>#REF!</v>
      </c>
      <c r="AM233" s="450" t="str">
        <f t="shared" si="165"/>
        <v>TT</v>
      </c>
      <c r="AN233" s="447" t="e">
        <f t="shared" ca="1" si="191"/>
        <v>#REF!</v>
      </c>
      <c r="AO233" s="447" t="e">
        <f t="shared" ca="1" si="191"/>
        <v>#REF!</v>
      </c>
      <c r="AP233" s="451" t="e">
        <f t="shared" ca="1" si="166"/>
        <v>#REF!</v>
      </c>
      <c r="AQ233" s="451" t="e">
        <f t="shared" ca="1" si="167"/>
        <v>#REF!</v>
      </c>
      <c r="AR233" s="451" t="e">
        <f t="shared" ca="1" si="137"/>
        <v>#REF!</v>
      </c>
      <c r="AS233" s="451" t="e">
        <f t="shared" ca="1" si="138"/>
        <v>#REF!</v>
      </c>
      <c r="AT233" s="451" t="e">
        <f t="shared" ca="1" si="161"/>
        <v>#REF!</v>
      </c>
      <c r="AU233" s="451" t="e">
        <f t="shared" ca="1" si="162"/>
        <v>#REF!</v>
      </c>
      <c r="AV233" s="445" t="e">
        <f t="shared" ca="1" si="181"/>
        <v>#REF!</v>
      </c>
      <c r="AW233" s="453" t="e">
        <f ca="1">ROUND(IF(AV233&gt;AW172,AW170,IF(AV233&lt;AW171,AW169,AV233/AW171*AW169)),3)</f>
        <v>#REF!</v>
      </c>
      <c r="AX233" s="453" t="e">
        <f ca="1">ROUND(IF(AV233&gt;AX172,AX170,IF(AV233&lt;AX171,AX169,AV233/AX171*AX169)),3)</f>
        <v>#REF!</v>
      </c>
      <c r="AY233" s="449" t="e">
        <f t="shared" ca="1" si="140"/>
        <v>#REF!</v>
      </c>
      <c r="BA233" s="450" t="str">
        <f t="shared" si="168"/>
        <v>TT</v>
      </c>
      <c r="BB233" s="447" t="e">
        <f t="shared" ca="1" si="192"/>
        <v>#REF!</v>
      </c>
      <c r="BC233" s="447" t="e">
        <f t="shared" ca="1" si="192"/>
        <v>#REF!</v>
      </c>
      <c r="BD233" s="451" t="e">
        <f t="shared" ca="1" si="169"/>
        <v>#REF!</v>
      </c>
      <c r="BE233" s="451" t="e">
        <f t="shared" ca="1" si="170"/>
        <v>#REF!</v>
      </c>
      <c r="BF233" s="451" t="e">
        <f t="shared" ca="1" si="142"/>
        <v>#REF!</v>
      </c>
      <c r="BG233" s="451" t="e">
        <f t="shared" ca="1" si="143"/>
        <v>#REF!</v>
      </c>
      <c r="BH233" s="451" t="e">
        <f t="shared" ca="1" si="144"/>
        <v>#REF!</v>
      </c>
      <c r="BI233" s="451" t="e">
        <f t="shared" ca="1" si="145"/>
        <v>#REF!</v>
      </c>
      <c r="BJ233" s="445" t="e">
        <f t="shared" ca="1" si="182"/>
        <v>#REF!</v>
      </c>
      <c r="BK233" s="453" t="e">
        <f ca="1">ROUND(IF(BJ233&gt;BK172,BK170,IF(BJ233&lt;BK171,BK169,BJ233/BK171*BK169)),3)</f>
        <v>#REF!</v>
      </c>
      <c r="BL233" s="453" t="e">
        <f ca="1">ROUND(IF(BJ233&gt;BL172,BL170,IF(BJ233&lt;BL171,BL169,BJ233/BL171*BL169)),3)</f>
        <v>#REF!</v>
      </c>
      <c r="BM233" s="449" t="e">
        <f t="shared" ca="1" si="147"/>
        <v>#REF!</v>
      </c>
      <c r="BO233" s="450" t="str">
        <f t="shared" si="171"/>
        <v>TT</v>
      </c>
      <c r="BP233" s="399">
        <f t="shared" si="163"/>
        <v>2</v>
      </c>
      <c r="BQ233" s="453" t="e">
        <f t="shared" ca="1" si="183"/>
        <v>#REF!</v>
      </c>
      <c r="BR233" s="453" t="e">
        <f t="shared" ca="1" si="184"/>
        <v>#REF!</v>
      </c>
      <c r="BS233" s="453" t="e">
        <f t="shared" ca="1" si="185"/>
        <v>#REF!</v>
      </c>
      <c r="BT233" s="453" t="e">
        <f t="shared" ca="1" si="186"/>
        <v>#REF!</v>
      </c>
      <c r="BU233" s="453" t="e">
        <f t="shared" ca="1" si="187"/>
        <v>#REF!</v>
      </c>
      <c r="BV233" s="453" t="e">
        <f t="shared" ca="1" si="188"/>
        <v>#REF!</v>
      </c>
      <c r="BW233" s="453" t="e">
        <f t="shared" ca="1" si="172"/>
        <v>#REF!</v>
      </c>
      <c r="BX233" s="453" t="e">
        <f t="shared" ca="1" si="172"/>
        <v>#REF!</v>
      </c>
      <c r="CA233" s="450" t="str">
        <f t="shared" si="173"/>
        <v>TT</v>
      </c>
      <c r="CB233" s="454"/>
      <c r="CC233" s="454"/>
      <c r="CD233" s="454"/>
      <c r="CE233" s="454"/>
    </row>
    <row r="234" spans="2:83" x14ac:dyDescent="0.2">
      <c r="B234" s="399">
        <v>54</v>
      </c>
      <c r="C234" s="399" t="s">
        <v>181</v>
      </c>
      <c r="D234" s="399" t="s">
        <v>182</v>
      </c>
      <c r="E234" s="399">
        <v>3</v>
      </c>
      <c r="F234" s="399" t="s">
        <v>38</v>
      </c>
      <c r="K234" s="446"/>
      <c r="L234" s="447" t="e">
        <f t="shared" ca="1" si="189"/>
        <v>#REF!</v>
      </c>
      <c r="M234" s="447" t="e">
        <f t="shared" ca="1" si="189"/>
        <v>#REF!</v>
      </c>
      <c r="N234" s="451" t="e">
        <f t="shared" ca="1" si="174"/>
        <v>#REF!</v>
      </c>
      <c r="O234" s="451" t="e">
        <f t="shared" ca="1" si="154"/>
        <v>#REF!</v>
      </c>
      <c r="P234" s="451" t="e">
        <f t="shared" ca="1" si="127"/>
        <v>#REF!</v>
      </c>
      <c r="Q234" s="451" t="e">
        <f t="shared" ca="1" si="128"/>
        <v>#REF!</v>
      </c>
      <c r="R234" s="451" t="e">
        <f t="shared" ca="1" si="155"/>
        <v>#REF!</v>
      </c>
      <c r="S234" s="451" t="e">
        <f t="shared" ca="1" si="156"/>
        <v>#REF!</v>
      </c>
      <c r="T234" s="445" t="e">
        <f t="shared" ca="1" si="179"/>
        <v>#REF!</v>
      </c>
      <c r="U234" s="453" t="e">
        <f ca="1">ROUND(IF(T234&gt;U172,U170,IF(T234&lt;U171,U169,T234/U171*U169)),3)</f>
        <v>#REF!</v>
      </c>
      <c r="V234" s="453" t="e">
        <f ca="1">ROUND(IF(T234&gt;V172,V170,IF(T234&lt;V171,V169,T234/V171*V169)),3)</f>
        <v>#REF!</v>
      </c>
      <c r="W234" s="449" t="e">
        <f t="shared" ca="1" si="130"/>
        <v>#REF!</v>
      </c>
      <c r="X234" s="450"/>
      <c r="Y234" s="450" t="str">
        <f t="shared" si="164"/>
        <v>AR</v>
      </c>
      <c r="Z234" s="447" t="e">
        <f t="shared" ca="1" si="190"/>
        <v>#REF!</v>
      </c>
      <c r="AA234" s="447" t="e">
        <f t="shared" ca="1" si="190"/>
        <v>#REF!</v>
      </c>
      <c r="AB234" s="451" t="e">
        <f t="shared" ca="1" si="157"/>
        <v>#REF!</v>
      </c>
      <c r="AC234" s="451" t="e">
        <f t="shared" ca="1" si="158"/>
        <v>#REF!</v>
      </c>
      <c r="AD234" s="451" t="e">
        <f t="shared" ca="1" si="132"/>
        <v>#REF!</v>
      </c>
      <c r="AE234" s="451" t="e">
        <f t="shared" ca="1" si="133"/>
        <v>#REF!</v>
      </c>
      <c r="AF234" s="451" t="e">
        <f t="shared" ca="1" si="159"/>
        <v>#REF!</v>
      </c>
      <c r="AG234" s="451" t="e">
        <f t="shared" ca="1" si="160"/>
        <v>#REF!</v>
      </c>
      <c r="AH234" s="445" t="e">
        <f t="shared" ca="1" si="180"/>
        <v>#REF!</v>
      </c>
      <c r="AI234" s="453" t="e">
        <f ca="1">ROUND(IF(AH234&gt;AI172,AI170,IF(AH234&lt;AI171,AI169,AH234/AI171*AI169)),3)</f>
        <v>#REF!</v>
      </c>
      <c r="AJ234" s="453" t="e">
        <f ca="1">ROUND(IF(AH234&gt;AJ172,AJ170,IF(AH234&lt;AJ171,AJ169,AH234/AJ171*AJ169)),3)</f>
        <v>#REF!</v>
      </c>
      <c r="AK234" s="449" t="e">
        <f t="shared" ca="1" si="135"/>
        <v>#REF!</v>
      </c>
      <c r="AM234" s="450" t="str">
        <f t="shared" si="165"/>
        <v>AR</v>
      </c>
      <c r="AN234" s="447" t="e">
        <f t="shared" ca="1" si="191"/>
        <v>#REF!</v>
      </c>
      <c r="AO234" s="447" t="e">
        <f t="shared" ca="1" si="191"/>
        <v>#REF!</v>
      </c>
      <c r="AP234" s="451" t="e">
        <f t="shared" ca="1" si="166"/>
        <v>#REF!</v>
      </c>
      <c r="AQ234" s="451" t="e">
        <f t="shared" ca="1" si="167"/>
        <v>#REF!</v>
      </c>
      <c r="AR234" s="451" t="e">
        <f t="shared" ca="1" si="137"/>
        <v>#REF!</v>
      </c>
      <c r="AS234" s="451" t="e">
        <f t="shared" ca="1" si="138"/>
        <v>#REF!</v>
      </c>
      <c r="AT234" s="451" t="e">
        <f t="shared" ca="1" si="161"/>
        <v>#REF!</v>
      </c>
      <c r="AU234" s="451" t="e">
        <f t="shared" ca="1" si="162"/>
        <v>#REF!</v>
      </c>
      <c r="AV234" s="445" t="e">
        <f t="shared" ca="1" si="181"/>
        <v>#REF!</v>
      </c>
      <c r="AW234" s="453" t="e">
        <f ca="1">ROUND(IF(AV234&gt;AW172,AW170,IF(AV234&lt;AW171,AW169,AV234/AW171*AW169)),3)</f>
        <v>#REF!</v>
      </c>
      <c r="AX234" s="453" t="e">
        <f ca="1">ROUND(IF(AV234&gt;AX172,AX170,IF(AV234&lt;AX171,AX169,AV234/AX171*AX169)),3)</f>
        <v>#REF!</v>
      </c>
      <c r="AY234" s="449" t="e">
        <f t="shared" ca="1" si="140"/>
        <v>#REF!</v>
      </c>
      <c r="BA234" s="450" t="str">
        <f t="shared" si="168"/>
        <v>AR</v>
      </c>
      <c r="BB234" s="447" t="e">
        <f t="shared" ca="1" si="192"/>
        <v>#REF!</v>
      </c>
      <c r="BC234" s="447" t="e">
        <f t="shared" ca="1" si="192"/>
        <v>#REF!</v>
      </c>
      <c r="BD234" s="451" t="e">
        <f t="shared" ca="1" si="169"/>
        <v>#REF!</v>
      </c>
      <c r="BE234" s="451" t="e">
        <f t="shared" ca="1" si="170"/>
        <v>#REF!</v>
      </c>
      <c r="BF234" s="451" t="e">
        <f t="shared" ca="1" si="142"/>
        <v>#REF!</v>
      </c>
      <c r="BG234" s="451" t="e">
        <f t="shared" ca="1" si="143"/>
        <v>#REF!</v>
      </c>
      <c r="BH234" s="451" t="e">
        <f t="shared" ca="1" si="144"/>
        <v>#REF!</v>
      </c>
      <c r="BI234" s="451" t="e">
        <f t="shared" ca="1" si="145"/>
        <v>#REF!</v>
      </c>
      <c r="BJ234" s="445" t="e">
        <f t="shared" ca="1" si="182"/>
        <v>#REF!</v>
      </c>
      <c r="BK234" s="453" t="e">
        <f ca="1">ROUND(IF(BJ234&gt;BK172,BK170,IF(BJ234&lt;BK171,BK169,BJ234/BK171*BK169)),3)</f>
        <v>#REF!</v>
      </c>
      <c r="BL234" s="453" t="e">
        <f ca="1">ROUND(IF(BJ234&gt;BL172,BL170,IF(BJ234&lt;BL171,BL169,BJ234/BL171*BL169)),3)</f>
        <v>#REF!</v>
      </c>
      <c r="BM234" s="449" t="e">
        <f t="shared" ca="1" si="147"/>
        <v>#REF!</v>
      </c>
      <c r="BO234" s="450" t="str">
        <f t="shared" si="171"/>
        <v>AR</v>
      </c>
      <c r="BP234" s="399">
        <f t="shared" si="163"/>
        <v>3</v>
      </c>
      <c r="BQ234" s="453" t="e">
        <f t="shared" ca="1" si="183"/>
        <v>#REF!</v>
      </c>
      <c r="BR234" s="453" t="e">
        <f t="shared" ca="1" si="184"/>
        <v>#REF!</v>
      </c>
      <c r="BS234" s="453" t="e">
        <f t="shared" ca="1" si="185"/>
        <v>#REF!</v>
      </c>
      <c r="BT234" s="453" t="e">
        <f t="shared" ca="1" si="186"/>
        <v>#REF!</v>
      </c>
      <c r="BU234" s="453" t="e">
        <f t="shared" ca="1" si="187"/>
        <v>#REF!</v>
      </c>
      <c r="BV234" s="453" t="e">
        <f t="shared" ca="1" si="188"/>
        <v>#REF!</v>
      </c>
      <c r="BW234" s="453" t="e">
        <f t="shared" ca="1" si="172"/>
        <v>#REF!</v>
      </c>
      <c r="BX234" s="453" t="e">
        <f t="shared" ca="1" si="172"/>
        <v>#REF!</v>
      </c>
      <c r="CA234" s="450" t="str">
        <f t="shared" si="173"/>
        <v>AR</v>
      </c>
      <c r="CB234" s="454"/>
      <c r="CC234" s="454"/>
      <c r="CD234" s="454"/>
      <c r="CE234" s="454"/>
    </row>
    <row r="235" spans="2:83" x14ac:dyDescent="0.2">
      <c r="B235" s="399">
        <v>55</v>
      </c>
      <c r="C235" s="399" t="s">
        <v>183</v>
      </c>
      <c r="D235" s="399" t="s">
        <v>184</v>
      </c>
      <c r="E235" s="399">
        <v>3</v>
      </c>
      <c r="F235" s="399" t="s">
        <v>38</v>
      </c>
      <c r="K235" s="446"/>
      <c r="L235" s="447" t="e">
        <f t="shared" ca="1" si="189"/>
        <v>#REF!</v>
      </c>
      <c r="M235" s="447" t="e">
        <f t="shared" ca="1" si="189"/>
        <v>#REF!</v>
      </c>
      <c r="N235" s="451" t="e">
        <f t="shared" ca="1" si="174"/>
        <v>#REF!</v>
      </c>
      <c r="O235" s="451" t="e">
        <f t="shared" ca="1" si="154"/>
        <v>#REF!</v>
      </c>
      <c r="P235" s="451" t="e">
        <f t="shared" ca="1" si="127"/>
        <v>#REF!</v>
      </c>
      <c r="Q235" s="451" t="e">
        <f t="shared" ca="1" si="128"/>
        <v>#REF!</v>
      </c>
      <c r="R235" s="451" t="e">
        <f t="shared" ca="1" si="155"/>
        <v>#REF!</v>
      </c>
      <c r="S235" s="451" t="e">
        <f t="shared" ca="1" si="156"/>
        <v>#REF!</v>
      </c>
      <c r="T235" s="445" t="e">
        <f t="shared" ca="1" si="179"/>
        <v>#REF!</v>
      </c>
      <c r="U235" s="453" t="e">
        <f ca="1">ROUND(IF(T235&gt;U172,U170,IF(T235&lt;U171,U169,T235/U171*U169)),3)</f>
        <v>#REF!</v>
      </c>
      <c r="V235" s="453" t="e">
        <f ca="1">ROUND(IF(T235&gt;V172,V170,IF(T235&lt;V171,V169,T235/V171*V169)),3)</f>
        <v>#REF!</v>
      </c>
      <c r="W235" s="449" t="e">
        <f t="shared" ca="1" si="130"/>
        <v>#REF!</v>
      </c>
      <c r="X235" s="450"/>
      <c r="Y235" s="450" t="str">
        <f t="shared" si="164"/>
        <v>BA</v>
      </c>
      <c r="Z235" s="447" t="e">
        <f t="shared" ca="1" si="190"/>
        <v>#REF!</v>
      </c>
      <c r="AA235" s="447" t="e">
        <f t="shared" ca="1" si="190"/>
        <v>#REF!</v>
      </c>
      <c r="AB235" s="451" t="e">
        <f t="shared" ca="1" si="157"/>
        <v>#REF!</v>
      </c>
      <c r="AC235" s="451" t="e">
        <f t="shared" ca="1" si="158"/>
        <v>#REF!</v>
      </c>
      <c r="AD235" s="451" t="e">
        <f t="shared" ca="1" si="132"/>
        <v>#REF!</v>
      </c>
      <c r="AE235" s="451" t="e">
        <f t="shared" ca="1" si="133"/>
        <v>#REF!</v>
      </c>
      <c r="AF235" s="451" t="e">
        <f t="shared" ca="1" si="159"/>
        <v>#REF!</v>
      </c>
      <c r="AG235" s="451" t="e">
        <f t="shared" ca="1" si="160"/>
        <v>#REF!</v>
      </c>
      <c r="AH235" s="445" t="e">
        <f t="shared" ca="1" si="180"/>
        <v>#REF!</v>
      </c>
      <c r="AI235" s="453" t="e">
        <f ca="1">ROUND(IF(AH235&gt;AI172,AI170,IF(AH235&lt;AI171,AI169,AH235/AI171*AI169)),3)</f>
        <v>#REF!</v>
      </c>
      <c r="AJ235" s="453" t="e">
        <f ca="1">ROUND(IF(AH235&gt;AJ172,AJ170,IF(AH235&lt;AJ171,AJ169,AH235/AJ171*AJ169)),3)</f>
        <v>#REF!</v>
      </c>
      <c r="AK235" s="449" t="e">
        <f t="shared" ca="1" si="135"/>
        <v>#REF!</v>
      </c>
      <c r="AM235" s="450" t="str">
        <f t="shared" si="165"/>
        <v>BA</v>
      </c>
      <c r="AN235" s="447" t="e">
        <f t="shared" ca="1" si="191"/>
        <v>#REF!</v>
      </c>
      <c r="AO235" s="447" t="e">
        <f t="shared" ca="1" si="191"/>
        <v>#REF!</v>
      </c>
      <c r="AP235" s="451" t="e">
        <f t="shared" ca="1" si="166"/>
        <v>#REF!</v>
      </c>
      <c r="AQ235" s="451" t="e">
        <f t="shared" ca="1" si="167"/>
        <v>#REF!</v>
      </c>
      <c r="AR235" s="451" t="e">
        <f t="shared" ca="1" si="137"/>
        <v>#REF!</v>
      </c>
      <c r="AS235" s="451" t="e">
        <f t="shared" ca="1" si="138"/>
        <v>#REF!</v>
      </c>
      <c r="AT235" s="451" t="e">
        <f t="shared" ca="1" si="161"/>
        <v>#REF!</v>
      </c>
      <c r="AU235" s="451" t="e">
        <f t="shared" ca="1" si="162"/>
        <v>#REF!</v>
      </c>
      <c r="AV235" s="445" t="e">
        <f t="shared" ca="1" si="181"/>
        <v>#REF!</v>
      </c>
      <c r="AW235" s="453" t="e">
        <f ca="1">ROUND(IF(AV235&gt;AW172,AW170,IF(AV235&lt;AW171,AW169,AV235/AW171*AW169)),3)</f>
        <v>#REF!</v>
      </c>
      <c r="AX235" s="453" t="e">
        <f ca="1">ROUND(IF(AV235&gt;AX172,AX170,IF(AV235&lt;AX171,AX169,AV235/AX171*AX169)),3)</f>
        <v>#REF!</v>
      </c>
      <c r="AY235" s="449" t="e">
        <f t="shared" ca="1" si="140"/>
        <v>#REF!</v>
      </c>
      <c r="BA235" s="450" t="str">
        <f t="shared" si="168"/>
        <v>BA</v>
      </c>
      <c r="BB235" s="447" t="e">
        <f t="shared" ca="1" si="192"/>
        <v>#REF!</v>
      </c>
      <c r="BC235" s="447" t="e">
        <f t="shared" ca="1" si="192"/>
        <v>#REF!</v>
      </c>
      <c r="BD235" s="451" t="e">
        <f t="shared" ca="1" si="169"/>
        <v>#REF!</v>
      </c>
      <c r="BE235" s="451" t="e">
        <f t="shared" ca="1" si="170"/>
        <v>#REF!</v>
      </c>
      <c r="BF235" s="451" t="e">
        <f t="shared" ca="1" si="142"/>
        <v>#REF!</v>
      </c>
      <c r="BG235" s="451" t="e">
        <f t="shared" ca="1" si="143"/>
        <v>#REF!</v>
      </c>
      <c r="BH235" s="451" t="e">
        <f t="shared" ca="1" si="144"/>
        <v>#REF!</v>
      </c>
      <c r="BI235" s="451" t="e">
        <f t="shared" ca="1" si="145"/>
        <v>#REF!</v>
      </c>
      <c r="BJ235" s="445" t="e">
        <f t="shared" ca="1" si="182"/>
        <v>#REF!</v>
      </c>
      <c r="BK235" s="453" t="e">
        <f ca="1">ROUND(IF(BJ235&gt;BK172,BK170,IF(BJ235&lt;BK171,BK169,BJ235/BK171*BK169)),3)</f>
        <v>#REF!</v>
      </c>
      <c r="BL235" s="453" t="e">
        <f ca="1">ROUND(IF(BJ235&gt;BL172,BL170,IF(BJ235&lt;BL171,BL169,BJ235/BL171*BL169)),3)</f>
        <v>#REF!</v>
      </c>
      <c r="BM235" s="449" t="e">
        <f t="shared" ca="1" si="147"/>
        <v>#REF!</v>
      </c>
      <c r="BO235" s="450" t="str">
        <f t="shared" si="171"/>
        <v>BA</v>
      </c>
      <c r="BP235" s="399">
        <f t="shared" si="163"/>
        <v>3</v>
      </c>
      <c r="BQ235" s="453" t="e">
        <f t="shared" ca="1" si="183"/>
        <v>#REF!</v>
      </c>
      <c r="BR235" s="453" t="e">
        <f t="shared" ca="1" si="184"/>
        <v>#REF!</v>
      </c>
      <c r="BS235" s="453" t="e">
        <f t="shared" ca="1" si="185"/>
        <v>#REF!</v>
      </c>
      <c r="BT235" s="453" t="e">
        <f t="shared" ca="1" si="186"/>
        <v>#REF!</v>
      </c>
      <c r="BU235" s="453" t="e">
        <f t="shared" ca="1" si="187"/>
        <v>#REF!</v>
      </c>
      <c r="BV235" s="453" t="e">
        <f t="shared" ca="1" si="188"/>
        <v>#REF!</v>
      </c>
      <c r="BW235" s="453" t="e">
        <f t="shared" ca="1" si="172"/>
        <v>#REF!</v>
      </c>
      <c r="BX235" s="453" t="e">
        <f t="shared" ca="1" si="172"/>
        <v>#REF!</v>
      </c>
      <c r="CA235" s="450" t="str">
        <f t="shared" si="173"/>
        <v>BA</v>
      </c>
      <c r="CB235" s="454"/>
      <c r="CC235" s="454"/>
      <c r="CD235" s="454"/>
      <c r="CE235" s="454"/>
    </row>
    <row r="236" spans="2:83" x14ac:dyDescent="0.2">
      <c r="B236" s="399">
        <v>56</v>
      </c>
      <c r="C236" s="399" t="s">
        <v>185</v>
      </c>
      <c r="D236" s="399" t="s">
        <v>186</v>
      </c>
      <c r="E236" s="399">
        <v>3</v>
      </c>
      <c r="F236" s="399" t="s">
        <v>38</v>
      </c>
      <c r="K236" s="446"/>
      <c r="L236" s="447" t="e">
        <f t="shared" ca="1" si="189"/>
        <v>#REF!</v>
      </c>
      <c r="M236" s="447" t="e">
        <f t="shared" ca="1" si="189"/>
        <v>#REF!</v>
      </c>
      <c r="N236" s="451" t="e">
        <f t="shared" ca="1" si="174"/>
        <v>#REF!</v>
      </c>
      <c r="O236" s="451" t="e">
        <f t="shared" ca="1" si="154"/>
        <v>#REF!</v>
      </c>
      <c r="P236" s="451" t="e">
        <f t="shared" ca="1" si="127"/>
        <v>#REF!</v>
      </c>
      <c r="Q236" s="451" t="e">
        <f t="shared" ca="1" si="128"/>
        <v>#REF!</v>
      </c>
      <c r="R236" s="451" t="e">
        <f t="shared" ca="1" si="155"/>
        <v>#REF!</v>
      </c>
      <c r="S236" s="451" t="e">
        <f t="shared" ca="1" si="156"/>
        <v>#REF!</v>
      </c>
      <c r="T236" s="445" t="e">
        <f t="shared" ca="1" si="179"/>
        <v>#REF!</v>
      </c>
      <c r="U236" s="453" t="e">
        <f ca="1">ROUND(IF(T236&gt;U172,U170,IF(T236&lt;U171,U169,T236/U171*U169)),3)</f>
        <v>#REF!</v>
      </c>
      <c r="V236" s="453" t="e">
        <f ca="1">ROUND(IF(T236&gt;V172,V170,IF(T236&lt;V171,V169,T236/V171*V169)),3)</f>
        <v>#REF!</v>
      </c>
      <c r="W236" s="449" t="e">
        <f t="shared" ca="1" si="130"/>
        <v>#REF!</v>
      </c>
      <c r="X236" s="450"/>
      <c r="Y236" s="450" t="str">
        <f t="shared" si="164"/>
        <v>BG</v>
      </c>
      <c r="Z236" s="447" t="e">
        <f t="shared" ca="1" si="190"/>
        <v>#REF!</v>
      </c>
      <c r="AA236" s="447" t="e">
        <f t="shared" ca="1" si="190"/>
        <v>#REF!</v>
      </c>
      <c r="AB236" s="451" t="e">
        <f t="shared" ca="1" si="157"/>
        <v>#REF!</v>
      </c>
      <c r="AC236" s="451" t="e">
        <f t="shared" ca="1" si="158"/>
        <v>#REF!</v>
      </c>
      <c r="AD236" s="451" t="e">
        <f t="shared" ca="1" si="132"/>
        <v>#REF!</v>
      </c>
      <c r="AE236" s="451" t="e">
        <f t="shared" ca="1" si="133"/>
        <v>#REF!</v>
      </c>
      <c r="AF236" s="451" t="e">
        <f t="shared" ca="1" si="159"/>
        <v>#REF!</v>
      </c>
      <c r="AG236" s="451" t="e">
        <f t="shared" ca="1" si="160"/>
        <v>#REF!</v>
      </c>
      <c r="AH236" s="445" t="e">
        <f t="shared" ca="1" si="180"/>
        <v>#REF!</v>
      </c>
      <c r="AI236" s="453" t="e">
        <f ca="1">ROUND(IF(AH236&gt;AI172,AI170,IF(AH236&lt;AI171,AI169,AH236/AI171*AI169)),3)</f>
        <v>#REF!</v>
      </c>
      <c r="AJ236" s="453" t="e">
        <f ca="1">ROUND(IF(AH236&gt;AJ172,AJ170,IF(AH236&lt;AJ171,AJ169,AH236/AJ171*AJ169)),3)</f>
        <v>#REF!</v>
      </c>
      <c r="AK236" s="449" t="e">
        <f t="shared" ca="1" si="135"/>
        <v>#REF!</v>
      </c>
      <c r="AM236" s="450" t="str">
        <f t="shared" si="165"/>
        <v>BG</v>
      </c>
      <c r="AN236" s="447" t="e">
        <f t="shared" ca="1" si="191"/>
        <v>#REF!</v>
      </c>
      <c r="AO236" s="447" t="e">
        <f t="shared" ca="1" si="191"/>
        <v>#REF!</v>
      </c>
      <c r="AP236" s="451" t="e">
        <f t="shared" ca="1" si="166"/>
        <v>#REF!</v>
      </c>
      <c r="AQ236" s="451" t="e">
        <f t="shared" ca="1" si="167"/>
        <v>#REF!</v>
      </c>
      <c r="AR236" s="451" t="e">
        <f t="shared" ca="1" si="137"/>
        <v>#REF!</v>
      </c>
      <c r="AS236" s="451" t="e">
        <f t="shared" ca="1" si="138"/>
        <v>#REF!</v>
      </c>
      <c r="AT236" s="451" t="e">
        <f t="shared" ca="1" si="161"/>
        <v>#REF!</v>
      </c>
      <c r="AU236" s="451" t="e">
        <f t="shared" ca="1" si="162"/>
        <v>#REF!</v>
      </c>
      <c r="AV236" s="445" t="e">
        <f t="shared" ca="1" si="181"/>
        <v>#REF!</v>
      </c>
      <c r="AW236" s="453" t="e">
        <f ca="1">ROUND(IF(AV236&gt;AW172,AW170,IF(AV236&lt;AW171,AW169,AV236/AW171*AW169)),3)</f>
        <v>#REF!</v>
      </c>
      <c r="AX236" s="453" t="e">
        <f ca="1">ROUND(IF(AV236&gt;AX172,AX170,IF(AV236&lt;AX171,AX169,AV236/AX171*AX169)),3)</f>
        <v>#REF!</v>
      </c>
      <c r="AY236" s="449" t="e">
        <f t="shared" ca="1" si="140"/>
        <v>#REF!</v>
      </c>
      <c r="BA236" s="450" t="str">
        <f t="shared" si="168"/>
        <v>BG</v>
      </c>
      <c r="BB236" s="447" t="e">
        <f t="shared" ca="1" si="192"/>
        <v>#REF!</v>
      </c>
      <c r="BC236" s="447" t="e">
        <f t="shared" ca="1" si="192"/>
        <v>#REF!</v>
      </c>
      <c r="BD236" s="451" t="e">
        <f t="shared" ca="1" si="169"/>
        <v>#REF!</v>
      </c>
      <c r="BE236" s="451" t="e">
        <f t="shared" ca="1" si="170"/>
        <v>#REF!</v>
      </c>
      <c r="BF236" s="451" t="e">
        <f t="shared" ca="1" si="142"/>
        <v>#REF!</v>
      </c>
      <c r="BG236" s="451" t="e">
        <f t="shared" ca="1" si="143"/>
        <v>#REF!</v>
      </c>
      <c r="BH236" s="451" t="e">
        <f t="shared" ca="1" si="144"/>
        <v>#REF!</v>
      </c>
      <c r="BI236" s="451" t="e">
        <f t="shared" ca="1" si="145"/>
        <v>#REF!</v>
      </c>
      <c r="BJ236" s="445" t="e">
        <f t="shared" ca="1" si="182"/>
        <v>#REF!</v>
      </c>
      <c r="BK236" s="453" t="e">
        <f ca="1">ROUND(IF(BJ236&gt;BK172,BK170,IF(BJ236&lt;BK171,BK169,BJ236/BK171*BK169)),3)</f>
        <v>#REF!</v>
      </c>
      <c r="BL236" s="453" t="e">
        <f ca="1">ROUND(IF(BJ236&gt;BL172,BL170,IF(BJ236&lt;BL171,BL169,BJ236/BL171*BL169)),3)</f>
        <v>#REF!</v>
      </c>
      <c r="BM236" s="449" t="e">
        <f t="shared" ca="1" si="147"/>
        <v>#REF!</v>
      </c>
      <c r="BO236" s="450" t="str">
        <f t="shared" si="171"/>
        <v>BG</v>
      </c>
      <c r="BP236" s="399">
        <f t="shared" si="163"/>
        <v>3</v>
      </c>
      <c r="BQ236" s="453" t="e">
        <f t="shared" ca="1" si="183"/>
        <v>#REF!</v>
      </c>
      <c r="BR236" s="453" t="e">
        <f t="shared" ca="1" si="184"/>
        <v>#REF!</v>
      </c>
      <c r="BS236" s="453" t="e">
        <f t="shared" ca="1" si="185"/>
        <v>#REF!</v>
      </c>
      <c r="BT236" s="453" t="e">
        <f t="shared" ca="1" si="186"/>
        <v>#REF!</v>
      </c>
      <c r="BU236" s="453" t="e">
        <f t="shared" ca="1" si="187"/>
        <v>#REF!</v>
      </c>
      <c r="BV236" s="453" t="e">
        <f t="shared" ca="1" si="188"/>
        <v>#REF!</v>
      </c>
      <c r="BW236" s="453" t="e">
        <f t="shared" ca="1" si="172"/>
        <v>#REF!</v>
      </c>
      <c r="BX236" s="453" t="e">
        <f t="shared" ca="1" si="172"/>
        <v>#REF!</v>
      </c>
      <c r="CA236" s="450" t="str">
        <f t="shared" si="173"/>
        <v>BG</v>
      </c>
      <c r="CB236" s="454"/>
      <c r="CC236" s="454"/>
      <c r="CD236" s="454"/>
      <c r="CE236" s="454"/>
    </row>
    <row r="237" spans="2:83" x14ac:dyDescent="0.2">
      <c r="B237" s="399">
        <v>57</v>
      </c>
      <c r="C237" s="399" t="s">
        <v>187</v>
      </c>
      <c r="D237" s="399" t="s">
        <v>188</v>
      </c>
      <c r="E237" s="399">
        <v>3</v>
      </c>
      <c r="F237" s="399" t="s">
        <v>38</v>
      </c>
      <c r="K237" s="446"/>
      <c r="L237" s="447" t="e">
        <f t="shared" ca="1" si="189"/>
        <v>#REF!</v>
      </c>
      <c r="M237" s="447" t="e">
        <f t="shared" ca="1" si="189"/>
        <v>#REF!</v>
      </c>
      <c r="N237" s="451" t="e">
        <f t="shared" ca="1" si="174"/>
        <v>#REF!</v>
      </c>
      <c r="O237" s="451" t="e">
        <f t="shared" ca="1" si="154"/>
        <v>#REF!</v>
      </c>
      <c r="P237" s="451" t="e">
        <f t="shared" ca="1" si="127"/>
        <v>#REF!</v>
      </c>
      <c r="Q237" s="451" t="e">
        <f t="shared" ca="1" si="128"/>
        <v>#REF!</v>
      </c>
      <c r="R237" s="451" t="e">
        <f t="shared" ca="1" si="155"/>
        <v>#REF!</v>
      </c>
      <c r="S237" s="451" t="e">
        <f t="shared" ca="1" si="156"/>
        <v>#REF!</v>
      </c>
      <c r="T237" s="445" t="e">
        <f t="shared" ca="1" si="179"/>
        <v>#REF!</v>
      </c>
      <c r="U237" s="453" t="e">
        <f ca="1">ROUND(IF(T237&gt;U172,U170,IF(T237&lt;U171,U169,T237/U171*U169)),3)</f>
        <v>#REF!</v>
      </c>
      <c r="V237" s="453" t="e">
        <f ca="1">ROUND(IF(T237&gt;V172,V170,IF(T237&lt;V171,V169,T237/V171*V169)),3)</f>
        <v>#REF!</v>
      </c>
      <c r="W237" s="449" t="e">
        <f t="shared" ca="1" si="130"/>
        <v>#REF!</v>
      </c>
      <c r="X237" s="450"/>
      <c r="Y237" s="450" t="str">
        <f t="shared" si="164"/>
        <v>BR</v>
      </c>
      <c r="Z237" s="447" t="e">
        <f t="shared" ca="1" si="190"/>
        <v>#REF!</v>
      </c>
      <c r="AA237" s="447" t="e">
        <f t="shared" ca="1" si="190"/>
        <v>#REF!</v>
      </c>
      <c r="AB237" s="451" t="e">
        <f t="shared" ca="1" si="157"/>
        <v>#REF!</v>
      </c>
      <c r="AC237" s="451" t="e">
        <f t="shared" ca="1" si="158"/>
        <v>#REF!</v>
      </c>
      <c r="AD237" s="451" t="e">
        <f t="shared" ca="1" si="132"/>
        <v>#REF!</v>
      </c>
      <c r="AE237" s="451" t="e">
        <f t="shared" ca="1" si="133"/>
        <v>#REF!</v>
      </c>
      <c r="AF237" s="451" t="e">
        <f t="shared" ca="1" si="159"/>
        <v>#REF!</v>
      </c>
      <c r="AG237" s="451" t="e">
        <f t="shared" ca="1" si="160"/>
        <v>#REF!</v>
      </c>
      <c r="AH237" s="445" t="e">
        <f t="shared" ca="1" si="180"/>
        <v>#REF!</v>
      </c>
      <c r="AI237" s="453" t="e">
        <f ca="1">ROUND(IF(AH237&gt;AI172,AI170,IF(AH237&lt;AI171,AI169,AH237/AI171*AI169)),3)</f>
        <v>#REF!</v>
      </c>
      <c r="AJ237" s="453" t="e">
        <f ca="1">ROUND(IF(AH237&gt;AJ172,AJ170,IF(AH237&lt;AJ171,AJ169,AH237/AJ171*AJ169)),3)</f>
        <v>#REF!</v>
      </c>
      <c r="AK237" s="449" t="e">
        <f t="shared" ca="1" si="135"/>
        <v>#REF!</v>
      </c>
      <c r="AM237" s="450" t="str">
        <f t="shared" si="165"/>
        <v>BR</v>
      </c>
      <c r="AN237" s="447" t="e">
        <f t="shared" ca="1" si="191"/>
        <v>#REF!</v>
      </c>
      <c r="AO237" s="447" t="e">
        <f t="shared" ca="1" si="191"/>
        <v>#REF!</v>
      </c>
      <c r="AP237" s="451" t="e">
        <f t="shared" ca="1" si="166"/>
        <v>#REF!</v>
      </c>
      <c r="AQ237" s="451" t="e">
        <f t="shared" ca="1" si="167"/>
        <v>#REF!</v>
      </c>
      <c r="AR237" s="451" t="e">
        <f t="shared" ca="1" si="137"/>
        <v>#REF!</v>
      </c>
      <c r="AS237" s="451" t="e">
        <f t="shared" ca="1" si="138"/>
        <v>#REF!</v>
      </c>
      <c r="AT237" s="451" t="e">
        <f t="shared" ca="1" si="161"/>
        <v>#REF!</v>
      </c>
      <c r="AU237" s="451" t="e">
        <f t="shared" ca="1" si="162"/>
        <v>#REF!</v>
      </c>
      <c r="AV237" s="445" t="e">
        <f t="shared" ca="1" si="181"/>
        <v>#REF!</v>
      </c>
      <c r="AW237" s="453" t="e">
        <f ca="1">ROUND(IF(AV237&gt;AW172,AW170,IF(AV237&lt;AW171,AW169,AV237/AW171*AW169)),3)</f>
        <v>#REF!</v>
      </c>
      <c r="AX237" s="453" t="e">
        <f ca="1">ROUND(IF(AV237&gt;AX172,AX170,IF(AV237&lt;AX171,AX169,AV237/AX171*AX169)),3)</f>
        <v>#REF!</v>
      </c>
      <c r="AY237" s="449" t="e">
        <f t="shared" ca="1" si="140"/>
        <v>#REF!</v>
      </c>
      <c r="BA237" s="450" t="str">
        <f t="shared" si="168"/>
        <v>BR</v>
      </c>
      <c r="BB237" s="447" t="e">
        <f t="shared" ca="1" si="192"/>
        <v>#REF!</v>
      </c>
      <c r="BC237" s="447" t="e">
        <f t="shared" ca="1" si="192"/>
        <v>#REF!</v>
      </c>
      <c r="BD237" s="451" t="e">
        <f t="shared" ca="1" si="169"/>
        <v>#REF!</v>
      </c>
      <c r="BE237" s="451" t="e">
        <f t="shared" ca="1" si="170"/>
        <v>#REF!</v>
      </c>
      <c r="BF237" s="451" t="e">
        <f t="shared" ca="1" si="142"/>
        <v>#REF!</v>
      </c>
      <c r="BG237" s="451" t="e">
        <f t="shared" ca="1" si="143"/>
        <v>#REF!</v>
      </c>
      <c r="BH237" s="451" t="e">
        <f t="shared" ca="1" si="144"/>
        <v>#REF!</v>
      </c>
      <c r="BI237" s="451" t="e">
        <f t="shared" ca="1" si="145"/>
        <v>#REF!</v>
      </c>
      <c r="BJ237" s="445" t="e">
        <f t="shared" ca="1" si="182"/>
        <v>#REF!</v>
      </c>
      <c r="BK237" s="453" t="e">
        <f ca="1">ROUND(IF(BJ237&gt;BK172,BK170,IF(BJ237&lt;BK171,BK169,BJ237/BK171*BK169)),3)</f>
        <v>#REF!</v>
      </c>
      <c r="BL237" s="453" t="e">
        <f ca="1">ROUND(IF(BJ237&gt;BL172,BL170,IF(BJ237&lt;BL171,BL169,BJ237/BL171*BL169)),3)</f>
        <v>#REF!</v>
      </c>
      <c r="BM237" s="449" t="e">
        <f t="shared" ca="1" si="147"/>
        <v>#REF!</v>
      </c>
      <c r="BO237" s="450" t="str">
        <f t="shared" si="171"/>
        <v>BR</v>
      </c>
      <c r="BP237" s="399">
        <f t="shared" si="163"/>
        <v>3</v>
      </c>
      <c r="BQ237" s="453" t="e">
        <f t="shared" ca="1" si="183"/>
        <v>#REF!</v>
      </c>
      <c r="BR237" s="453" t="e">
        <f t="shared" ca="1" si="184"/>
        <v>#REF!</v>
      </c>
      <c r="BS237" s="453" t="e">
        <f t="shared" ca="1" si="185"/>
        <v>#REF!</v>
      </c>
      <c r="BT237" s="453" t="e">
        <f t="shared" ca="1" si="186"/>
        <v>#REF!</v>
      </c>
      <c r="BU237" s="453" t="e">
        <f t="shared" ca="1" si="187"/>
        <v>#REF!</v>
      </c>
      <c r="BV237" s="453" t="e">
        <f t="shared" ca="1" si="188"/>
        <v>#REF!</v>
      </c>
      <c r="BW237" s="453" t="e">
        <f t="shared" ca="1" si="172"/>
        <v>#REF!</v>
      </c>
      <c r="BX237" s="453" t="e">
        <f t="shared" ca="1" si="172"/>
        <v>#REF!</v>
      </c>
      <c r="CA237" s="450" t="str">
        <f t="shared" si="173"/>
        <v>BR</v>
      </c>
      <c r="CB237" s="454"/>
      <c r="CC237" s="454"/>
      <c r="CD237" s="454"/>
      <c r="CE237" s="454"/>
    </row>
    <row r="238" spans="2:83" x14ac:dyDescent="0.2">
      <c r="B238" s="399">
        <v>58</v>
      </c>
      <c r="C238" s="399" t="s">
        <v>189</v>
      </c>
      <c r="D238" s="399" t="s">
        <v>190</v>
      </c>
      <c r="E238" s="399">
        <v>3</v>
      </c>
      <c r="F238" s="399" t="s">
        <v>38</v>
      </c>
      <c r="K238" s="446"/>
      <c r="L238" s="447" t="e">
        <f t="shared" ca="1" si="189"/>
        <v>#REF!</v>
      </c>
      <c r="M238" s="447" t="e">
        <f t="shared" ca="1" si="189"/>
        <v>#REF!</v>
      </c>
      <c r="N238" s="451" t="e">
        <f t="shared" ca="1" si="174"/>
        <v>#REF!</v>
      </c>
      <c r="O238" s="451" t="e">
        <f t="shared" ca="1" si="154"/>
        <v>#REF!</v>
      </c>
      <c r="P238" s="451" t="e">
        <f t="shared" ca="1" si="127"/>
        <v>#REF!</v>
      </c>
      <c r="Q238" s="451" t="e">
        <f t="shared" ca="1" si="128"/>
        <v>#REF!</v>
      </c>
      <c r="R238" s="451" t="e">
        <f t="shared" ca="1" si="155"/>
        <v>#REF!</v>
      </c>
      <c r="S238" s="451" t="e">
        <f t="shared" ca="1" si="156"/>
        <v>#REF!</v>
      </c>
      <c r="T238" s="445" t="e">
        <f t="shared" ca="1" si="179"/>
        <v>#REF!</v>
      </c>
      <c r="U238" s="453" t="e">
        <f ca="1">ROUND(IF(T238&gt;U172,U170,IF(T238&lt;U171,U169,T238/U171*U169)),3)</f>
        <v>#REF!</v>
      </c>
      <c r="V238" s="453" t="e">
        <f ca="1">ROUND(IF(T238&gt;V172,V170,IF(T238&lt;V171,V169,T238/V171*V169)),3)</f>
        <v>#REF!</v>
      </c>
      <c r="W238" s="449" t="e">
        <f t="shared" ca="1" si="130"/>
        <v>#REF!</v>
      </c>
      <c r="X238" s="450"/>
      <c r="Y238" s="450" t="str">
        <f t="shared" si="164"/>
        <v>BW</v>
      </c>
      <c r="Z238" s="447" t="e">
        <f t="shared" ca="1" si="190"/>
        <v>#REF!</v>
      </c>
      <c r="AA238" s="447" t="e">
        <f t="shared" ca="1" si="190"/>
        <v>#REF!</v>
      </c>
      <c r="AB238" s="451" t="e">
        <f t="shared" ca="1" si="157"/>
        <v>#REF!</v>
      </c>
      <c r="AC238" s="451" t="e">
        <f t="shared" ca="1" si="158"/>
        <v>#REF!</v>
      </c>
      <c r="AD238" s="451" t="e">
        <f t="shared" ca="1" si="132"/>
        <v>#REF!</v>
      </c>
      <c r="AE238" s="451" t="e">
        <f t="shared" ca="1" si="133"/>
        <v>#REF!</v>
      </c>
      <c r="AF238" s="451" t="e">
        <f t="shared" ca="1" si="159"/>
        <v>#REF!</v>
      </c>
      <c r="AG238" s="451" t="e">
        <f t="shared" ca="1" si="160"/>
        <v>#REF!</v>
      </c>
      <c r="AH238" s="445" t="e">
        <f t="shared" ca="1" si="180"/>
        <v>#REF!</v>
      </c>
      <c r="AI238" s="453" t="e">
        <f ca="1">ROUND(IF(AH238&gt;AI172,AI170,IF(AH238&lt;AI171,AI169,AH238/AI171*AI169)),3)</f>
        <v>#REF!</v>
      </c>
      <c r="AJ238" s="453" t="e">
        <f ca="1">ROUND(IF(AH238&gt;AJ172,AJ170,IF(AH238&lt;AJ171,AJ169,AH238/AJ171*AJ169)),3)</f>
        <v>#REF!</v>
      </c>
      <c r="AK238" s="449" t="e">
        <f t="shared" ca="1" si="135"/>
        <v>#REF!</v>
      </c>
      <c r="AM238" s="450" t="str">
        <f t="shared" si="165"/>
        <v>BW</v>
      </c>
      <c r="AN238" s="447" t="e">
        <f t="shared" ca="1" si="191"/>
        <v>#REF!</v>
      </c>
      <c r="AO238" s="447" t="e">
        <f t="shared" ca="1" si="191"/>
        <v>#REF!</v>
      </c>
      <c r="AP238" s="451" t="e">
        <f t="shared" ca="1" si="166"/>
        <v>#REF!</v>
      </c>
      <c r="AQ238" s="451" t="e">
        <f t="shared" ca="1" si="167"/>
        <v>#REF!</v>
      </c>
      <c r="AR238" s="451" t="e">
        <f t="shared" ca="1" si="137"/>
        <v>#REF!</v>
      </c>
      <c r="AS238" s="451" t="e">
        <f t="shared" ca="1" si="138"/>
        <v>#REF!</v>
      </c>
      <c r="AT238" s="451" t="e">
        <f t="shared" ca="1" si="161"/>
        <v>#REF!</v>
      </c>
      <c r="AU238" s="451" t="e">
        <f t="shared" ca="1" si="162"/>
        <v>#REF!</v>
      </c>
      <c r="AV238" s="445" t="e">
        <f t="shared" ca="1" si="181"/>
        <v>#REF!</v>
      </c>
      <c r="AW238" s="453" t="e">
        <f ca="1">ROUND(IF(AV238&gt;AW172,AW170,IF(AV238&lt;AW171,AW169,AV238/AW171*AW169)),3)</f>
        <v>#REF!</v>
      </c>
      <c r="AX238" s="453" t="e">
        <f ca="1">ROUND(IF(AV238&gt;AX172,AX170,IF(AV238&lt;AX171,AX169,AV238/AX171*AX169)),3)</f>
        <v>#REF!</v>
      </c>
      <c r="AY238" s="449" t="e">
        <f t="shared" ca="1" si="140"/>
        <v>#REF!</v>
      </c>
      <c r="BA238" s="450" t="str">
        <f t="shared" si="168"/>
        <v>BW</v>
      </c>
      <c r="BB238" s="447" t="e">
        <f t="shared" ca="1" si="192"/>
        <v>#REF!</v>
      </c>
      <c r="BC238" s="447" t="e">
        <f t="shared" ca="1" si="192"/>
        <v>#REF!</v>
      </c>
      <c r="BD238" s="451" t="e">
        <f t="shared" ca="1" si="169"/>
        <v>#REF!</v>
      </c>
      <c r="BE238" s="451" t="e">
        <f t="shared" ca="1" si="170"/>
        <v>#REF!</v>
      </c>
      <c r="BF238" s="451" t="e">
        <f t="shared" ca="1" si="142"/>
        <v>#REF!</v>
      </c>
      <c r="BG238" s="451" t="e">
        <f t="shared" ca="1" si="143"/>
        <v>#REF!</v>
      </c>
      <c r="BH238" s="451" t="e">
        <f t="shared" ca="1" si="144"/>
        <v>#REF!</v>
      </c>
      <c r="BI238" s="451" t="e">
        <f t="shared" ca="1" si="145"/>
        <v>#REF!</v>
      </c>
      <c r="BJ238" s="445" t="e">
        <f t="shared" ca="1" si="182"/>
        <v>#REF!</v>
      </c>
      <c r="BK238" s="453" t="e">
        <f ca="1">ROUND(IF(BJ238&gt;BK172,BK170,IF(BJ238&lt;BK171,BK169,BJ238/BK171*BK169)),3)</f>
        <v>#REF!</v>
      </c>
      <c r="BL238" s="453" t="e">
        <f ca="1">ROUND(IF(BJ238&gt;BL172,BL170,IF(BJ238&lt;BL171,BL169,BJ238/BL171*BL169)),3)</f>
        <v>#REF!</v>
      </c>
      <c r="BM238" s="449" t="e">
        <f t="shared" ca="1" si="147"/>
        <v>#REF!</v>
      </c>
      <c r="BO238" s="450" t="str">
        <f t="shared" si="171"/>
        <v>BW</v>
      </c>
      <c r="BP238" s="399">
        <f t="shared" si="163"/>
        <v>3</v>
      </c>
      <c r="BQ238" s="453" t="e">
        <f t="shared" ca="1" si="183"/>
        <v>#REF!</v>
      </c>
      <c r="BR238" s="453" t="e">
        <f t="shared" ca="1" si="184"/>
        <v>#REF!</v>
      </c>
      <c r="BS238" s="453" t="e">
        <f t="shared" ca="1" si="185"/>
        <v>#REF!</v>
      </c>
      <c r="BT238" s="453" t="e">
        <f t="shared" ca="1" si="186"/>
        <v>#REF!</v>
      </c>
      <c r="BU238" s="453" t="e">
        <f t="shared" ca="1" si="187"/>
        <v>#REF!</v>
      </c>
      <c r="BV238" s="453" t="e">
        <f t="shared" ca="1" si="188"/>
        <v>#REF!</v>
      </c>
      <c r="BW238" s="453" t="e">
        <f t="shared" ca="1" si="172"/>
        <v>#REF!</v>
      </c>
      <c r="BX238" s="453" t="e">
        <f t="shared" ca="1" si="172"/>
        <v>#REF!</v>
      </c>
      <c r="CA238" s="450" t="str">
        <f t="shared" si="173"/>
        <v>BW</v>
      </c>
      <c r="CB238" s="454"/>
      <c r="CC238" s="454"/>
      <c r="CD238" s="454"/>
      <c r="CE238" s="454"/>
    </row>
    <row r="239" spans="2:83" x14ac:dyDescent="0.2">
      <c r="B239" s="399">
        <v>59</v>
      </c>
      <c r="C239" s="399" t="s">
        <v>191</v>
      </c>
      <c r="D239" s="399" t="s">
        <v>192</v>
      </c>
      <c r="E239" s="399">
        <v>3</v>
      </c>
      <c r="F239" s="399" t="s">
        <v>38</v>
      </c>
      <c r="K239" s="446"/>
      <c r="L239" s="447" t="e">
        <f t="shared" ca="1" si="189"/>
        <v>#REF!</v>
      </c>
      <c r="M239" s="447" t="e">
        <f t="shared" ca="1" si="189"/>
        <v>#REF!</v>
      </c>
      <c r="N239" s="451" t="e">
        <f t="shared" ca="1" si="174"/>
        <v>#REF!</v>
      </c>
      <c r="O239" s="451" t="e">
        <f t="shared" ca="1" si="154"/>
        <v>#REF!</v>
      </c>
      <c r="P239" s="451" t="e">
        <f t="shared" ca="1" si="127"/>
        <v>#REF!</v>
      </c>
      <c r="Q239" s="451" t="e">
        <f t="shared" ca="1" si="128"/>
        <v>#REF!</v>
      </c>
      <c r="R239" s="451" t="e">
        <f t="shared" ca="1" si="155"/>
        <v>#REF!</v>
      </c>
      <c r="S239" s="451" t="e">
        <f t="shared" ca="1" si="156"/>
        <v>#REF!</v>
      </c>
      <c r="T239" s="445" t="e">
        <f t="shared" ca="1" si="179"/>
        <v>#REF!</v>
      </c>
      <c r="U239" s="453" t="e">
        <f ca="1">ROUND(IF(T239&gt;U172,U170,IF(T239&lt;U171,U169,T239/U171*U169)),3)</f>
        <v>#REF!</v>
      </c>
      <c r="V239" s="453" t="e">
        <f ca="1">ROUND(IF(T239&gt;V172,V170,IF(T239&lt;V171,V169,T239/V171*V169)),3)</f>
        <v>#REF!</v>
      </c>
      <c r="W239" s="449" t="e">
        <f t="shared" ca="1" si="130"/>
        <v>#REF!</v>
      </c>
      <c r="X239" s="450"/>
      <c r="Y239" s="450" t="str">
        <f t="shared" si="164"/>
        <v>BY</v>
      </c>
      <c r="Z239" s="447" t="e">
        <f t="shared" ca="1" si="190"/>
        <v>#REF!</v>
      </c>
      <c r="AA239" s="447" t="e">
        <f t="shared" ca="1" si="190"/>
        <v>#REF!</v>
      </c>
      <c r="AB239" s="451" t="e">
        <f t="shared" ca="1" si="157"/>
        <v>#REF!</v>
      </c>
      <c r="AC239" s="451" t="e">
        <f t="shared" ca="1" si="158"/>
        <v>#REF!</v>
      </c>
      <c r="AD239" s="451" t="e">
        <f t="shared" ca="1" si="132"/>
        <v>#REF!</v>
      </c>
      <c r="AE239" s="451" t="e">
        <f t="shared" ca="1" si="133"/>
        <v>#REF!</v>
      </c>
      <c r="AF239" s="451" t="e">
        <f t="shared" ca="1" si="159"/>
        <v>#REF!</v>
      </c>
      <c r="AG239" s="451" t="e">
        <f t="shared" ca="1" si="160"/>
        <v>#REF!</v>
      </c>
      <c r="AH239" s="445" t="e">
        <f t="shared" ca="1" si="180"/>
        <v>#REF!</v>
      </c>
      <c r="AI239" s="453" t="e">
        <f ca="1">ROUND(IF(AH239&gt;AI172,AI170,IF(AH239&lt;AI171,AI169,AH239/AI171*AI169)),3)</f>
        <v>#REF!</v>
      </c>
      <c r="AJ239" s="453" t="e">
        <f ca="1">ROUND(IF(AH239&gt;AJ172,AJ170,IF(AH239&lt;AJ171,AJ169,AH239/AJ171*AJ169)),3)</f>
        <v>#REF!</v>
      </c>
      <c r="AK239" s="449" t="e">
        <f t="shared" ca="1" si="135"/>
        <v>#REF!</v>
      </c>
      <c r="AM239" s="450" t="str">
        <f t="shared" si="165"/>
        <v>BY</v>
      </c>
      <c r="AN239" s="447" t="e">
        <f t="shared" ca="1" si="191"/>
        <v>#REF!</v>
      </c>
      <c r="AO239" s="447" t="e">
        <f t="shared" ca="1" si="191"/>
        <v>#REF!</v>
      </c>
      <c r="AP239" s="451" t="e">
        <f t="shared" ca="1" si="166"/>
        <v>#REF!</v>
      </c>
      <c r="AQ239" s="451" t="e">
        <f t="shared" ca="1" si="167"/>
        <v>#REF!</v>
      </c>
      <c r="AR239" s="451" t="e">
        <f t="shared" ca="1" si="137"/>
        <v>#REF!</v>
      </c>
      <c r="AS239" s="451" t="e">
        <f t="shared" ca="1" si="138"/>
        <v>#REF!</v>
      </c>
      <c r="AT239" s="451" t="e">
        <f t="shared" ca="1" si="161"/>
        <v>#REF!</v>
      </c>
      <c r="AU239" s="451" t="e">
        <f t="shared" ca="1" si="162"/>
        <v>#REF!</v>
      </c>
      <c r="AV239" s="445" t="e">
        <f t="shared" ca="1" si="181"/>
        <v>#REF!</v>
      </c>
      <c r="AW239" s="453" t="e">
        <f ca="1">ROUND(IF(AV239&gt;AW172,AW170,IF(AV239&lt;AW171,AW169,AV239/AW171*AW169)),3)</f>
        <v>#REF!</v>
      </c>
      <c r="AX239" s="453" t="e">
        <f ca="1">ROUND(IF(AV239&gt;AX172,AX170,IF(AV239&lt;AX171,AX169,AV239/AX171*AX169)),3)</f>
        <v>#REF!</v>
      </c>
      <c r="AY239" s="449" t="e">
        <f t="shared" ca="1" si="140"/>
        <v>#REF!</v>
      </c>
      <c r="BA239" s="450" t="str">
        <f t="shared" si="168"/>
        <v>BY</v>
      </c>
      <c r="BB239" s="447" t="e">
        <f t="shared" ca="1" si="192"/>
        <v>#REF!</v>
      </c>
      <c r="BC239" s="447" t="e">
        <f t="shared" ca="1" si="192"/>
        <v>#REF!</v>
      </c>
      <c r="BD239" s="451" t="e">
        <f t="shared" ca="1" si="169"/>
        <v>#REF!</v>
      </c>
      <c r="BE239" s="451" t="e">
        <f t="shared" ca="1" si="170"/>
        <v>#REF!</v>
      </c>
      <c r="BF239" s="451" t="e">
        <f t="shared" ca="1" si="142"/>
        <v>#REF!</v>
      </c>
      <c r="BG239" s="451" t="e">
        <f t="shared" ca="1" si="143"/>
        <v>#REF!</v>
      </c>
      <c r="BH239" s="451" t="e">
        <f t="shared" ca="1" si="144"/>
        <v>#REF!</v>
      </c>
      <c r="BI239" s="451" t="e">
        <f t="shared" ca="1" si="145"/>
        <v>#REF!</v>
      </c>
      <c r="BJ239" s="445" t="e">
        <f t="shared" ca="1" si="182"/>
        <v>#REF!</v>
      </c>
      <c r="BK239" s="453" t="e">
        <f ca="1">ROUND(IF(BJ239&gt;BK172,BK170,IF(BJ239&lt;BK171,BK169,BJ239/BK171*BK169)),3)</f>
        <v>#REF!</v>
      </c>
      <c r="BL239" s="453" t="e">
        <f ca="1">ROUND(IF(BJ239&gt;BL172,BL170,IF(BJ239&lt;BL171,BL169,BJ239/BL171*BL169)),3)</f>
        <v>#REF!</v>
      </c>
      <c r="BM239" s="449" t="e">
        <f t="shared" ca="1" si="147"/>
        <v>#REF!</v>
      </c>
      <c r="BO239" s="450" t="str">
        <f t="shared" si="171"/>
        <v>BY</v>
      </c>
      <c r="BP239" s="399">
        <f t="shared" si="163"/>
        <v>3</v>
      </c>
      <c r="BQ239" s="453" t="e">
        <f t="shared" ca="1" si="183"/>
        <v>#REF!</v>
      </c>
      <c r="BR239" s="453" t="e">
        <f t="shared" ca="1" si="184"/>
        <v>#REF!</v>
      </c>
      <c r="BS239" s="453" t="e">
        <f t="shared" ca="1" si="185"/>
        <v>#REF!</v>
      </c>
      <c r="BT239" s="453" t="e">
        <f t="shared" ca="1" si="186"/>
        <v>#REF!</v>
      </c>
      <c r="BU239" s="453" t="e">
        <f t="shared" ca="1" si="187"/>
        <v>#REF!</v>
      </c>
      <c r="BV239" s="453" t="e">
        <f t="shared" ca="1" si="188"/>
        <v>#REF!</v>
      </c>
      <c r="BW239" s="453" t="e">
        <f t="shared" ca="1" si="172"/>
        <v>#REF!</v>
      </c>
      <c r="BX239" s="453" t="e">
        <f t="shared" ca="1" si="172"/>
        <v>#REF!</v>
      </c>
      <c r="CA239" s="450" t="str">
        <f t="shared" si="173"/>
        <v>BY</v>
      </c>
      <c r="CB239" s="454"/>
      <c r="CC239" s="454"/>
      <c r="CD239" s="454"/>
      <c r="CE239" s="454"/>
    </row>
    <row r="240" spans="2:83" x14ac:dyDescent="0.2">
      <c r="B240" s="399">
        <v>60</v>
      </c>
      <c r="C240" s="399" t="s">
        <v>193</v>
      </c>
      <c r="D240" s="399" t="s">
        <v>194</v>
      </c>
      <c r="E240" s="399">
        <v>3</v>
      </c>
      <c r="F240" s="399" t="s">
        <v>38</v>
      </c>
      <c r="K240" s="446"/>
      <c r="L240" s="447" t="e">
        <f t="shared" ca="1" si="189"/>
        <v>#REF!</v>
      </c>
      <c r="M240" s="447" t="e">
        <f t="shared" ca="1" si="189"/>
        <v>#REF!</v>
      </c>
      <c r="N240" s="451" t="e">
        <f t="shared" ca="1" si="174"/>
        <v>#REF!</v>
      </c>
      <c r="O240" s="451" t="e">
        <f t="shared" ca="1" si="154"/>
        <v>#REF!</v>
      </c>
      <c r="P240" s="451" t="e">
        <f t="shared" ca="1" si="127"/>
        <v>#REF!</v>
      </c>
      <c r="Q240" s="451" t="e">
        <f t="shared" ca="1" si="128"/>
        <v>#REF!</v>
      </c>
      <c r="R240" s="451" t="e">
        <f t="shared" ca="1" si="155"/>
        <v>#REF!</v>
      </c>
      <c r="S240" s="451" t="e">
        <f t="shared" ca="1" si="156"/>
        <v>#REF!</v>
      </c>
      <c r="T240" s="445" t="e">
        <f t="shared" ca="1" si="179"/>
        <v>#REF!</v>
      </c>
      <c r="U240" s="453" t="e">
        <f ca="1">ROUND(IF(T240&gt;U172,U170,IF(T240&lt;U171,U169,T240/U171*U169)),3)</f>
        <v>#REF!</v>
      </c>
      <c r="V240" s="453" t="e">
        <f ca="1">ROUND(IF(T240&gt;V172,V170,IF(T240&lt;V171,V169,T240/V171*V169)),3)</f>
        <v>#REF!</v>
      </c>
      <c r="W240" s="449" t="e">
        <f t="shared" ca="1" si="130"/>
        <v>#REF!</v>
      </c>
      <c r="X240" s="450"/>
      <c r="Y240" s="450" t="str">
        <f t="shared" si="164"/>
        <v>CL</v>
      </c>
      <c r="Z240" s="447" t="e">
        <f t="shared" ca="1" si="190"/>
        <v>#REF!</v>
      </c>
      <c r="AA240" s="447" t="e">
        <f t="shared" ca="1" si="190"/>
        <v>#REF!</v>
      </c>
      <c r="AB240" s="451" t="e">
        <f t="shared" ca="1" si="157"/>
        <v>#REF!</v>
      </c>
      <c r="AC240" s="451" t="e">
        <f t="shared" ca="1" si="158"/>
        <v>#REF!</v>
      </c>
      <c r="AD240" s="451" t="e">
        <f t="shared" ca="1" si="132"/>
        <v>#REF!</v>
      </c>
      <c r="AE240" s="451" t="e">
        <f t="shared" ca="1" si="133"/>
        <v>#REF!</v>
      </c>
      <c r="AF240" s="451" t="e">
        <f t="shared" ca="1" si="159"/>
        <v>#REF!</v>
      </c>
      <c r="AG240" s="451" t="e">
        <f t="shared" ca="1" si="160"/>
        <v>#REF!</v>
      </c>
      <c r="AH240" s="445" t="e">
        <f t="shared" ca="1" si="180"/>
        <v>#REF!</v>
      </c>
      <c r="AI240" s="453" t="e">
        <f ca="1">ROUND(IF(AH240&gt;AI172,AI170,IF(AH240&lt;AI171,AI169,AH240/AI171*AI169)),3)</f>
        <v>#REF!</v>
      </c>
      <c r="AJ240" s="453" t="e">
        <f ca="1">ROUND(IF(AH240&gt;AJ172,AJ170,IF(AH240&lt;AJ171,AJ169,AH240/AJ171*AJ169)),3)</f>
        <v>#REF!</v>
      </c>
      <c r="AK240" s="449" t="e">
        <f t="shared" ca="1" si="135"/>
        <v>#REF!</v>
      </c>
      <c r="AM240" s="450" t="str">
        <f t="shared" si="165"/>
        <v>CL</v>
      </c>
      <c r="AN240" s="447" t="e">
        <f t="shared" ca="1" si="191"/>
        <v>#REF!</v>
      </c>
      <c r="AO240" s="447" t="e">
        <f t="shared" ca="1" si="191"/>
        <v>#REF!</v>
      </c>
      <c r="AP240" s="451" t="e">
        <f t="shared" ca="1" si="166"/>
        <v>#REF!</v>
      </c>
      <c r="AQ240" s="451" t="e">
        <f t="shared" ca="1" si="167"/>
        <v>#REF!</v>
      </c>
      <c r="AR240" s="451" t="e">
        <f t="shared" ca="1" si="137"/>
        <v>#REF!</v>
      </c>
      <c r="AS240" s="451" t="e">
        <f t="shared" ca="1" si="138"/>
        <v>#REF!</v>
      </c>
      <c r="AT240" s="451" t="e">
        <f t="shared" ca="1" si="161"/>
        <v>#REF!</v>
      </c>
      <c r="AU240" s="451" t="e">
        <f t="shared" ca="1" si="162"/>
        <v>#REF!</v>
      </c>
      <c r="AV240" s="445" t="e">
        <f t="shared" ca="1" si="181"/>
        <v>#REF!</v>
      </c>
      <c r="AW240" s="453" t="e">
        <f ca="1">ROUND(IF(AV240&gt;AW172,AW170,IF(AV240&lt;AW171,AW169,AV240/AW171*AW169)),3)</f>
        <v>#REF!</v>
      </c>
      <c r="AX240" s="453" t="e">
        <f ca="1">ROUND(IF(AV240&gt;AX172,AX170,IF(AV240&lt;AX171,AX169,AV240/AX171*AX169)),3)</f>
        <v>#REF!</v>
      </c>
      <c r="AY240" s="449" t="e">
        <f t="shared" ca="1" si="140"/>
        <v>#REF!</v>
      </c>
      <c r="BA240" s="450" t="str">
        <f t="shared" si="168"/>
        <v>CL</v>
      </c>
      <c r="BB240" s="447" t="e">
        <f t="shared" ca="1" si="192"/>
        <v>#REF!</v>
      </c>
      <c r="BC240" s="447" t="e">
        <f t="shared" ca="1" si="192"/>
        <v>#REF!</v>
      </c>
      <c r="BD240" s="451" t="e">
        <f t="shared" ca="1" si="169"/>
        <v>#REF!</v>
      </c>
      <c r="BE240" s="451" t="e">
        <f t="shared" ca="1" si="170"/>
        <v>#REF!</v>
      </c>
      <c r="BF240" s="451" t="e">
        <f t="shared" ca="1" si="142"/>
        <v>#REF!</v>
      </c>
      <c r="BG240" s="451" t="e">
        <f t="shared" ca="1" si="143"/>
        <v>#REF!</v>
      </c>
      <c r="BH240" s="451" t="e">
        <f t="shared" ca="1" si="144"/>
        <v>#REF!</v>
      </c>
      <c r="BI240" s="451" t="e">
        <f t="shared" ca="1" si="145"/>
        <v>#REF!</v>
      </c>
      <c r="BJ240" s="445" t="e">
        <f t="shared" ca="1" si="182"/>
        <v>#REF!</v>
      </c>
      <c r="BK240" s="453" t="e">
        <f ca="1">ROUND(IF(BJ240&gt;BK172,BK170,IF(BJ240&lt;BK171,BK169,BJ240/BK171*BK169)),3)</f>
        <v>#REF!</v>
      </c>
      <c r="BL240" s="453" t="e">
        <f ca="1">ROUND(IF(BJ240&gt;BL172,BL170,IF(BJ240&lt;BL171,BL169,BJ240/BL171*BL169)),3)</f>
        <v>#REF!</v>
      </c>
      <c r="BM240" s="449" t="e">
        <f t="shared" ca="1" si="147"/>
        <v>#REF!</v>
      </c>
      <c r="BO240" s="450" t="str">
        <f t="shared" si="171"/>
        <v>CL</v>
      </c>
      <c r="BP240" s="399">
        <f t="shared" si="163"/>
        <v>3</v>
      </c>
      <c r="BQ240" s="453" t="e">
        <f t="shared" ca="1" si="183"/>
        <v>#REF!</v>
      </c>
      <c r="BR240" s="453" t="e">
        <f t="shared" ca="1" si="184"/>
        <v>#REF!</v>
      </c>
      <c r="BS240" s="453" t="e">
        <f t="shared" ca="1" si="185"/>
        <v>#REF!</v>
      </c>
      <c r="BT240" s="453" t="e">
        <f t="shared" ca="1" si="186"/>
        <v>#REF!</v>
      </c>
      <c r="BU240" s="453" t="e">
        <f t="shared" ca="1" si="187"/>
        <v>#REF!</v>
      </c>
      <c r="BV240" s="453" t="e">
        <f t="shared" ca="1" si="188"/>
        <v>#REF!</v>
      </c>
      <c r="BW240" s="453" t="e">
        <f t="shared" ca="1" si="172"/>
        <v>#REF!</v>
      </c>
      <c r="BX240" s="453" t="e">
        <f t="shared" ca="1" si="172"/>
        <v>#REF!</v>
      </c>
      <c r="CA240" s="450" t="str">
        <f t="shared" si="173"/>
        <v>CL</v>
      </c>
      <c r="CB240" s="454"/>
      <c r="CC240" s="454"/>
      <c r="CD240" s="454"/>
      <c r="CE240" s="454"/>
    </row>
    <row r="241" spans="2:83" x14ac:dyDescent="0.2">
      <c r="B241" s="399">
        <v>61</v>
      </c>
      <c r="C241" s="399" t="s">
        <v>195</v>
      </c>
      <c r="D241" s="399" t="s">
        <v>196</v>
      </c>
      <c r="E241" s="399">
        <v>3</v>
      </c>
      <c r="F241" s="399" t="s">
        <v>38</v>
      </c>
      <c r="K241" s="446"/>
      <c r="L241" s="447" t="e">
        <f t="shared" ref="L241:M260" ca="1" si="193">VLOOKUP($C241,INDIRECT($L$22),L$23,FALSE)</f>
        <v>#REF!</v>
      </c>
      <c r="M241" s="447" t="e">
        <f t="shared" ca="1" si="193"/>
        <v>#REF!</v>
      </c>
      <c r="N241" s="451" t="e">
        <f t="shared" ca="1" si="174"/>
        <v>#REF!</v>
      </c>
      <c r="O241" s="451" t="e">
        <f t="shared" ca="1" si="154"/>
        <v>#REF!</v>
      </c>
      <c r="P241" s="451" t="e">
        <f t="shared" ca="1" si="127"/>
        <v>#REF!</v>
      </c>
      <c r="Q241" s="451" t="e">
        <f t="shared" ca="1" si="128"/>
        <v>#REF!</v>
      </c>
      <c r="R241" s="451" t="e">
        <f t="shared" ca="1" si="155"/>
        <v>#REF!</v>
      </c>
      <c r="S241" s="451" t="e">
        <f t="shared" ca="1" si="156"/>
        <v>#REF!</v>
      </c>
      <c r="T241" s="445" t="e">
        <f t="shared" ca="1" si="179"/>
        <v>#REF!</v>
      </c>
      <c r="U241" s="453" t="e">
        <f ca="1">ROUND(IF(T241&gt;U172,U170,IF(T241&lt;U171,U169,T241/U171*U169)),3)</f>
        <v>#REF!</v>
      </c>
      <c r="V241" s="453" t="e">
        <f ca="1">ROUND(IF(T241&gt;V172,V170,IF(T241&lt;V171,V169,T241/V171*V169)),3)</f>
        <v>#REF!</v>
      </c>
      <c r="W241" s="449" t="e">
        <f t="shared" ca="1" si="130"/>
        <v>#REF!</v>
      </c>
      <c r="X241" s="450"/>
      <c r="Y241" s="450" t="str">
        <f t="shared" si="164"/>
        <v>CN</v>
      </c>
      <c r="Z241" s="447" t="e">
        <f t="shared" ref="Z241:AA260" ca="1" si="194">VLOOKUP($C241,INDIRECT($L$22),Z$23,FALSE)</f>
        <v>#REF!</v>
      </c>
      <c r="AA241" s="447" t="e">
        <f t="shared" ca="1" si="194"/>
        <v>#REF!</v>
      </c>
      <c r="AB241" s="451" t="e">
        <f t="shared" ca="1" si="157"/>
        <v>#REF!</v>
      </c>
      <c r="AC241" s="451" t="e">
        <f t="shared" ca="1" si="158"/>
        <v>#REF!</v>
      </c>
      <c r="AD241" s="451" t="e">
        <f t="shared" ca="1" si="132"/>
        <v>#REF!</v>
      </c>
      <c r="AE241" s="451" t="e">
        <f t="shared" ca="1" si="133"/>
        <v>#REF!</v>
      </c>
      <c r="AF241" s="451" t="e">
        <f t="shared" ca="1" si="159"/>
        <v>#REF!</v>
      </c>
      <c r="AG241" s="451" t="e">
        <f t="shared" ca="1" si="160"/>
        <v>#REF!</v>
      </c>
      <c r="AH241" s="445" t="e">
        <f t="shared" ca="1" si="180"/>
        <v>#REF!</v>
      </c>
      <c r="AI241" s="453" t="e">
        <f ca="1">ROUND(IF(AH241&gt;AI172,AI170,IF(AH241&lt;AI171,AI169,AH241/AI171*AI169)),3)</f>
        <v>#REF!</v>
      </c>
      <c r="AJ241" s="453" t="e">
        <f ca="1">ROUND(IF(AH241&gt;AJ172,AJ170,IF(AH241&lt;AJ171,AJ169,AH241/AJ171*AJ169)),3)</f>
        <v>#REF!</v>
      </c>
      <c r="AK241" s="449" t="e">
        <f t="shared" ca="1" si="135"/>
        <v>#REF!</v>
      </c>
      <c r="AM241" s="450" t="str">
        <f t="shared" si="165"/>
        <v>CN</v>
      </c>
      <c r="AN241" s="447" t="e">
        <f t="shared" ref="AN241:AO260" ca="1" si="195">VLOOKUP($C241,INDIRECT($L$22),AN$23,FALSE)</f>
        <v>#REF!</v>
      </c>
      <c r="AO241" s="447" t="e">
        <f t="shared" ca="1" si="195"/>
        <v>#REF!</v>
      </c>
      <c r="AP241" s="451" t="e">
        <f t="shared" ca="1" si="166"/>
        <v>#REF!</v>
      </c>
      <c r="AQ241" s="451" t="e">
        <f t="shared" ca="1" si="167"/>
        <v>#REF!</v>
      </c>
      <c r="AR241" s="451" t="e">
        <f t="shared" ca="1" si="137"/>
        <v>#REF!</v>
      </c>
      <c r="AS241" s="451" t="e">
        <f t="shared" ca="1" si="138"/>
        <v>#REF!</v>
      </c>
      <c r="AT241" s="451" t="e">
        <f t="shared" ca="1" si="161"/>
        <v>#REF!</v>
      </c>
      <c r="AU241" s="451" t="e">
        <f t="shared" ca="1" si="162"/>
        <v>#REF!</v>
      </c>
      <c r="AV241" s="445" t="e">
        <f t="shared" ca="1" si="181"/>
        <v>#REF!</v>
      </c>
      <c r="AW241" s="453" t="e">
        <f ca="1">ROUND(IF(AV241&gt;AW172,AW170,IF(AV241&lt;AW171,AW169,AV241/AW171*AW169)),3)</f>
        <v>#REF!</v>
      </c>
      <c r="AX241" s="453" t="e">
        <f ca="1">ROUND(IF(AV241&gt;AX172,AX170,IF(AV241&lt;AX171,AX169,AV241/AX171*AX169)),3)</f>
        <v>#REF!</v>
      </c>
      <c r="AY241" s="449" t="e">
        <f t="shared" ca="1" si="140"/>
        <v>#REF!</v>
      </c>
      <c r="BA241" s="450" t="str">
        <f t="shared" si="168"/>
        <v>CN</v>
      </c>
      <c r="BB241" s="447" t="e">
        <f t="shared" ref="BB241:BC260" ca="1" si="196">VLOOKUP($C241,INDIRECT($L$22),BB$23,FALSE)</f>
        <v>#REF!</v>
      </c>
      <c r="BC241" s="447" t="e">
        <f t="shared" ca="1" si="196"/>
        <v>#REF!</v>
      </c>
      <c r="BD241" s="451" t="e">
        <f t="shared" ca="1" si="169"/>
        <v>#REF!</v>
      </c>
      <c r="BE241" s="451" t="e">
        <f t="shared" ca="1" si="170"/>
        <v>#REF!</v>
      </c>
      <c r="BF241" s="451" t="e">
        <f t="shared" ca="1" si="142"/>
        <v>#REF!</v>
      </c>
      <c r="BG241" s="451" t="e">
        <f t="shared" ca="1" si="143"/>
        <v>#REF!</v>
      </c>
      <c r="BH241" s="451" t="e">
        <f t="shared" ca="1" si="144"/>
        <v>#REF!</v>
      </c>
      <c r="BI241" s="451" t="e">
        <f t="shared" ca="1" si="145"/>
        <v>#REF!</v>
      </c>
      <c r="BJ241" s="445" t="e">
        <f t="shared" ca="1" si="182"/>
        <v>#REF!</v>
      </c>
      <c r="BK241" s="453" t="e">
        <f ca="1">ROUND(IF(BJ241&gt;BK172,BK170,IF(BJ241&lt;BK171,BK169,BJ241/BK171*BK169)),3)</f>
        <v>#REF!</v>
      </c>
      <c r="BL241" s="453" t="e">
        <f ca="1">ROUND(IF(BJ241&gt;BL172,BL170,IF(BJ241&lt;BL171,BL169,BJ241/BL171*BL169)),3)</f>
        <v>#REF!</v>
      </c>
      <c r="BM241" s="449" t="e">
        <f t="shared" ca="1" si="147"/>
        <v>#REF!</v>
      </c>
      <c r="BO241" s="450" t="str">
        <f t="shared" si="171"/>
        <v>CN</v>
      </c>
      <c r="BP241" s="399">
        <f t="shared" si="163"/>
        <v>3</v>
      </c>
      <c r="BQ241" s="453" t="e">
        <f t="shared" ca="1" si="183"/>
        <v>#REF!</v>
      </c>
      <c r="BR241" s="453" t="e">
        <f t="shared" ca="1" si="184"/>
        <v>#REF!</v>
      </c>
      <c r="BS241" s="453" t="e">
        <f t="shared" ca="1" si="185"/>
        <v>#REF!</v>
      </c>
      <c r="BT241" s="453" t="e">
        <f t="shared" ca="1" si="186"/>
        <v>#REF!</v>
      </c>
      <c r="BU241" s="453" t="e">
        <f t="shared" ca="1" si="187"/>
        <v>#REF!</v>
      </c>
      <c r="BV241" s="453" t="e">
        <f t="shared" ca="1" si="188"/>
        <v>#REF!</v>
      </c>
      <c r="BW241" s="453" t="e">
        <f t="shared" ca="1" si="172"/>
        <v>#REF!</v>
      </c>
      <c r="BX241" s="453" t="e">
        <f t="shared" ca="1" si="172"/>
        <v>#REF!</v>
      </c>
      <c r="CA241" s="450" t="str">
        <f t="shared" si="173"/>
        <v>CN</v>
      </c>
      <c r="CB241" s="454"/>
      <c r="CC241" s="454"/>
      <c r="CD241" s="454"/>
      <c r="CE241" s="454"/>
    </row>
    <row r="242" spans="2:83" x14ac:dyDescent="0.2">
      <c r="B242" s="399">
        <v>62</v>
      </c>
      <c r="C242" s="399" t="s">
        <v>197</v>
      </c>
      <c r="D242" s="399" t="s">
        <v>198</v>
      </c>
      <c r="E242" s="399">
        <v>3</v>
      </c>
      <c r="F242" s="399" t="s">
        <v>38</v>
      </c>
      <c r="K242" s="446"/>
      <c r="L242" s="447" t="e">
        <f t="shared" ca="1" si="193"/>
        <v>#REF!</v>
      </c>
      <c r="M242" s="447" t="e">
        <f t="shared" ca="1" si="193"/>
        <v>#REF!</v>
      </c>
      <c r="N242" s="451" t="e">
        <f t="shared" ca="1" si="174"/>
        <v>#REF!</v>
      </c>
      <c r="O242" s="451" t="e">
        <f t="shared" ca="1" si="154"/>
        <v>#REF!</v>
      </c>
      <c r="P242" s="451" t="e">
        <f t="shared" ca="1" si="127"/>
        <v>#REF!</v>
      </c>
      <c r="Q242" s="451" t="e">
        <f t="shared" ca="1" si="128"/>
        <v>#REF!</v>
      </c>
      <c r="R242" s="451" t="e">
        <f t="shared" ca="1" si="155"/>
        <v>#REF!</v>
      </c>
      <c r="S242" s="451" t="e">
        <f t="shared" ca="1" si="156"/>
        <v>#REF!</v>
      </c>
      <c r="T242" s="445" t="e">
        <f t="shared" ca="1" si="179"/>
        <v>#REF!</v>
      </c>
      <c r="U242" s="453" t="e">
        <f ca="1">ROUND(IF(T242&gt;U172,U170,IF(T242&lt;U171,U169,T242/U171*U169)),3)</f>
        <v>#REF!</v>
      </c>
      <c r="V242" s="453" t="e">
        <f ca="1">ROUND(IF(T242&gt;V172,V170,IF(T242&lt;V171,V169,T242/V171*V169)),3)</f>
        <v>#REF!</v>
      </c>
      <c r="W242" s="449" t="e">
        <f t="shared" ca="1" si="130"/>
        <v>#REF!</v>
      </c>
      <c r="X242" s="450"/>
      <c r="Y242" s="450" t="str">
        <f t="shared" si="164"/>
        <v>CR</v>
      </c>
      <c r="Z242" s="447" t="e">
        <f t="shared" ca="1" si="194"/>
        <v>#REF!</v>
      </c>
      <c r="AA242" s="447" t="e">
        <f t="shared" ca="1" si="194"/>
        <v>#REF!</v>
      </c>
      <c r="AB242" s="451" t="e">
        <f t="shared" ca="1" si="157"/>
        <v>#REF!</v>
      </c>
      <c r="AC242" s="451" t="e">
        <f t="shared" ca="1" si="158"/>
        <v>#REF!</v>
      </c>
      <c r="AD242" s="451" t="e">
        <f t="shared" ca="1" si="132"/>
        <v>#REF!</v>
      </c>
      <c r="AE242" s="451" t="e">
        <f t="shared" ca="1" si="133"/>
        <v>#REF!</v>
      </c>
      <c r="AF242" s="451" t="e">
        <f t="shared" ca="1" si="159"/>
        <v>#REF!</v>
      </c>
      <c r="AG242" s="451" t="e">
        <f t="shared" ca="1" si="160"/>
        <v>#REF!</v>
      </c>
      <c r="AH242" s="445" t="e">
        <f t="shared" ca="1" si="180"/>
        <v>#REF!</v>
      </c>
      <c r="AI242" s="453" t="e">
        <f ca="1">ROUND(IF(AH242&gt;AI172,AI170,IF(AH242&lt;AI171,AI169,AH242/AI171*AI169)),3)</f>
        <v>#REF!</v>
      </c>
      <c r="AJ242" s="453" t="e">
        <f ca="1">ROUND(IF(AH242&gt;AJ172,AJ170,IF(AH242&lt;AJ171,AJ169,AH242/AJ171*AJ169)),3)</f>
        <v>#REF!</v>
      </c>
      <c r="AK242" s="449" t="e">
        <f t="shared" ca="1" si="135"/>
        <v>#REF!</v>
      </c>
      <c r="AM242" s="450" t="str">
        <f t="shared" si="165"/>
        <v>CR</v>
      </c>
      <c r="AN242" s="447" t="e">
        <f t="shared" ca="1" si="195"/>
        <v>#REF!</v>
      </c>
      <c r="AO242" s="447" t="e">
        <f t="shared" ca="1" si="195"/>
        <v>#REF!</v>
      </c>
      <c r="AP242" s="451" t="e">
        <f t="shared" ca="1" si="166"/>
        <v>#REF!</v>
      </c>
      <c r="AQ242" s="451" t="e">
        <f t="shared" ca="1" si="167"/>
        <v>#REF!</v>
      </c>
      <c r="AR242" s="451" t="e">
        <f t="shared" ca="1" si="137"/>
        <v>#REF!</v>
      </c>
      <c r="AS242" s="451" t="e">
        <f t="shared" ca="1" si="138"/>
        <v>#REF!</v>
      </c>
      <c r="AT242" s="451" t="e">
        <f t="shared" ca="1" si="161"/>
        <v>#REF!</v>
      </c>
      <c r="AU242" s="451" t="e">
        <f t="shared" ca="1" si="162"/>
        <v>#REF!</v>
      </c>
      <c r="AV242" s="445" t="e">
        <f t="shared" ca="1" si="181"/>
        <v>#REF!</v>
      </c>
      <c r="AW242" s="453" t="e">
        <f ca="1">ROUND(IF(AV242&gt;AW172,AW170,IF(AV242&lt;AW171,AW169,AV242/AW171*AW169)),3)</f>
        <v>#REF!</v>
      </c>
      <c r="AX242" s="453" t="e">
        <f ca="1">ROUND(IF(AV242&gt;AX172,AX170,IF(AV242&lt;AX171,AX169,AV242/AX171*AX169)),3)</f>
        <v>#REF!</v>
      </c>
      <c r="AY242" s="449" t="e">
        <f t="shared" ca="1" si="140"/>
        <v>#REF!</v>
      </c>
      <c r="BA242" s="450" t="str">
        <f t="shared" si="168"/>
        <v>CR</v>
      </c>
      <c r="BB242" s="447" t="e">
        <f t="shared" ca="1" si="196"/>
        <v>#REF!</v>
      </c>
      <c r="BC242" s="447" t="e">
        <f t="shared" ca="1" si="196"/>
        <v>#REF!</v>
      </c>
      <c r="BD242" s="451" t="e">
        <f t="shared" ca="1" si="169"/>
        <v>#REF!</v>
      </c>
      <c r="BE242" s="451" t="e">
        <f t="shared" ca="1" si="170"/>
        <v>#REF!</v>
      </c>
      <c r="BF242" s="451" t="e">
        <f t="shared" ca="1" si="142"/>
        <v>#REF!</v>
      </c>
      <c r="BG242" s="451" t="e">
        <f t="shared" ca="1" si="143"/>
        <v>#REF!</v>
      </c>
      <c r="BH242" s="451" t="e">
        <f t="shared" ca="1" si="144"/>
        <v>#REF!</v>
      </c>
      <c r="BI242" s="451" t="e">
        <f t="shared" ca="1" si="145"/>
        <v>#REF!</v>
      </c>
      <c r="BJ242" s="445" t="e">
        <f t="shared" ca="1" si="182"/>
        <v>#REF!</v>
      </c>
      <c r="BK242" s="453" t="e">
        <f ca="1">ROUND(IF(BJ242&gt;BK172,BK170,IF(BJ242&lt;BK171,BK169,BJ242/BK171*BK169)),3)</f>
        <v>#REF!</v>
      </c>
      <c r="BL242" s="453" t="e">
        <f ca="1">ROUND(IF(BJ242&gt;BL172,BL170,IF(BJ242&lt;BL171,BL169,BJ242/BL171*BL169)),3)</f>
        <v>#REF!</v>
      </c>
      <c r="BM242" s="449" t="e">
        <f t="shared" ca="1" si="147"/>
        <v>#REF!</v>
      </c>
      <c r="BO242" s="450" t="str">
        <f t="shared" si="171"/>
        <v>CR</v>
      </c>
      <c r="BP242" s="399">
        <f t="shared" si="163"/>
        <v>3</v>
      </c>
      <c r="BQ242" s="453" t="e">
        <f t="shared" ca="1" si="183"/>
        <v>#REF!</v>
      </c>
      <c r="BR242" s="453" t="e">
        <f t="shared" ca="1" si="184"/>
        <v>#REF!</v>
      </c>
      <c r="BS242" s="453" t="e">
        <f t="shared" ca="1" si="185"/>
        <v>#REF!</v>
      </c>
      <c r="BT242" s="453" t="e">
        <f t="shared" ca="1" si="186"/>
        <v>#REF!</v>
      </c>
      <c r="BU242" s="453" t="e">
        <f t="shared" ca="1" si="187"/>
        <v>#REF!</v>
      </c>
      <c r="BV242" s="453" t="e">
        <f t="shared" ca="1" si="188"/>
        <v>#REF!</v>
      </c>
      <c r="BW242" s="453" t="e">
        <f t="shared" ca="1" si="172"/>
        <v>#REF!</v>
      </c>
      <c r="BX242" s="453" t="e">
        <f t="shared" ca="1" si="172"/>
        <v>#REF!</v>
      </c>
      <c r="CA242" s="450" t="str">
        <f t="shared" si="173"/>
        <v>CR</v>
      </c>
      <c r="CB242" s="454"/>
      <c r="CC242" s="454"/>
      <c r="CD242" s="454"/>
      <c r="CE242" s="454"/>
    </row>
    <row r="243" spans="2:83" x14ac:dyDescent="0.2">
      <c r="B243" s="399">
        <v>63</v>
      </c>
      <c r="C243" s="399" t="s">
        <v>199</v>
      </c>
      <c r="D243" s="399" t="s">
        <v>200</v>
      </c>
      <c r="E243" s="399">
        <v>3</v>
      </c>
      <c r="F243" s="399" t="s">
        <v>38</v>
      </c>
      <c r="K243" s="446"/>
      <c r="L243" s="447" t="e">
        <f t="shared" ca="1" si="193"/>
        <v>#REF!</v>
      </c>
      <c r="M243" s="447" t="e">
        <f t="shared" ca="1" si="193"/>
        <v>#REF!</v>
      </c>
      <c r="N243" s="451" t="e">
        <f t="shared" ca="1" si="174"/>
        <v>#REF!</v>
      </c>
      <c r="O243" s="451" t="e">
        <f t="shared" ca="1" si="154"/>
        <v>#REF!</v>
      </c>
      <c r="P243" s="451" t="e">
        <f t="shared" ca="1" si="127"/>
        <v>#REF!</v>
      </c>
      <c r="Q243" s="451" t="e">
        <f t="shared" ca="1" si="128"/>
        <v>#REF!</v>
      </c>
      <c r="R243" s="451" t="e">
        <f t="shared" ca="1" si="155"/>
        <v>#REF!</v>
      </c>
      <c r="S243" s="451" t="e">
        <f t="shared" ca="1" si="156"/>
        <v>#REF!</v>
      </c>
      <c r="T243" s="445" t="e">
        <f t="shared" ca="1" si="179"/>
        <v>#REF!</v>
      </c>
      <c r="U243" s="453" t="e">
        <f ca="1">ROUND(IF(T243&gt;U172,U170,IF(T243&lt;U171,U169,T243/U171*U169)),3)</f>
        <v>#REF!</v>
      </c>
      <c r="V243" s="453" t="e">
        <f ca="1">ROUND(IF(T243&gt;V172,V170,IF(T243&lt;V171,V169,T243/V171*V169)),3)</f>
        <v>#REF!</v>
      </c>
      <c r="W243" s="449" t="e">
        <f t="shared" ca="1" si="130"/>
        <v>#REF!</v>
      </c>
      <c r="X243" s="450"/>
      <c r="Y243" s="450" t="str">
        <f t="shared" si="164"/>
        <v>CU</v>
      </c>
      <c r="Z243" s="447" t="e">
        <f t="shared" ca="1" si="194"/>
        <v>#REF!</v>
      </c>
      <c r="AA243" s="447" t="e">
        <f t="shared" ca="1" si="194"/>
        <v>#REF!</v>
      </c>
      <c r="AB243" s="451" t="e">
        <f t="shared" ca="1" si="157"/>
        <v>#REF!</v>
      </c>
      <c r="AC243" s="451" t="e">
        <f t="shared" ca="1" si="158"/>
        <v>#REF!</v>
      </c>
      <c r="AD243" s="451" t="e">
        <f t="shared" ca="1" si="132"/>
        <v>#REF!</v>
      </c>
      <c r="AE243" s="451" t="e">
        <f t="shared" ca="1" si="133"/>
        <v>#REF!</v>
      </c>
      <c r="AF243" s="451" t="e">
        <f t="shared" ca="1" si="159"/>
        <v>#REF!</v>
      </c>
      <c r="AG243" s="451" t="e">
        <f t="shared" ca="1" si="160"/>
        <v>#REF!</v>
      </c>
      <c r="AH243" s="445" t="e">
        <f t="shared" ca="1" si="180"/>
        <v>#REF!</v>
      </c>
      <c r="AI243" s="453" t="e">
        <f ca="1">ROUND(IF(AH243&gt;AI172,AI170,IF(AH243&lt;AI171,AI169,AH243/AI171*AI169)),3)</f>
        <v>#REF!</v>
      </c>
      <c r="AJ243" s="453" t="e">
        <f ca="1">ROUND(IF(AH243&gt;AJ172,AJ170,IF(AH243&lt;AJ171,AJ169,AH243/AJ171*AJ169)),3)</f>
        <v>#REF!</v>
      </c>
      <c r="AK243" s="449" t="e">
        <f t="shared" ca="1" si="135"/>
        <v>#REF!</v>
      </c>
      <c r="AM243" s="450" t="str">
        <f t="shared" si="165"/>
        <v>CU</v>
      </c>
      <c r="AN243" s="447" t="e">
        <f t="shared" ca="1" si="195"/>
        <v>#REF!</v>
      </c>
      <c r="AO243" s="447" t="e">
        <f t="shared" ca="1" si="195"/>
        <v>#REF!</v>
      </c>
      <c r="AP243" s="451" t="e">
        <f t="shared" ca="1" si="166"/>
        <v>#REF!</v>
      </c>
      <c r="AQ243" s="451" t="e">
        <f t="shared" ca="1" si="167"/>
        <v>#REF!</v>
      </c>
      <c r="AR243" s="451" t="e">
        <f t="shared" ca="1" si="137"/>
        <v>#REF!</v>
      </c>
      <c r="AS243" s="451" t="e">
        <f t="shared" ca="1" si="138"/>
        <v>#REF!</v>
      </c>
      <c r="AT243" s="451" t="e">
        <f t="shared" ca="1" si="161"/>
        <v>#REF!</v>
      </c>
      <c r="AU243" s="451" t="e">
        <f t="shared" ca="1" si="162"/>
        <v>#REF!</v>
      </c>
      <c r="AV243" s="445" t="e">
        <f t="shared" ca="1" si="181"/>
        <v>#REF!</v>
      </c>
      <c r="AW243" s="453" t="e">
        <f ca="1">ROUND(IF(AV243&gt;AW172,AW170,IF(AV243&lt;AW171,AW169,AV243/AW171*AW169)),3)</f>
        <v>#REF!</v>
      </c>
      <c r="AX243" s="453" t="e">
        <f ca="1">ROUND(IF(AV243&gt;AX172,AX170,IF(AV243&lt;AX171,AX169,AV243/AX171*AX169)),3)</f>
        <v>#REF!</v>
      </c>
      <c r="AY243" s="449" t="e">
        <f t="shared" ca="1" si="140"/>
        <v>#REF!</v>
      </c>
      <c r="BA243" s="450" t="str">
        <f t="shared" si="168"/>
        <v>CU</v>
      </c>
      <c r="BB243" s="447" t="e">
        <f t="shared" ca="1" si="196"/>
        <v>#REF!</v>
      </c>
      <c r="BC243" s="447" t="e">
        <f t="shared" ca="1" si="196"/>
        <v>#REF!</v>
      </c>
      <c r="BD243" s="451" t="e">
        <f t="shared" ca="1" si="169"/>
        <v>#REF!</v>
      </c>
      <c r="BE243" s="451" t="e">
        <f t="shared" ca="1" si="170"/>
        <v>#REF!</v>
      </c>
      <c r="BF243" s="451" t="e">
        <f t="shared" ca="1" si="142"/>
        <v>#REF!</v>
      </c>
      <c r="BG243" s="451" t="e">
        <f t="shared" ca="1" si="143"/>
        <v>#REF!</v>
      </c>
      <c r="BH243" s="451" t="e">
        <f t="shared" ca="1" si="144"/>
        <v>#REF!</v>
      </c>
      <c r="BI243" s="451" t="e">
        <f t="shared" ca="1" si="145"/>
        <v>#REF!</v>
      </c>
      <c r="BJ243" s="445" t="e">
        <f t="shared" ca="1" si="182"/>
        <v>#REF!</v>
      </c>
      <c r="BK243" s="453" t="e">
        <f ca="1">ROUND(IF(BJ243&gt;BK172,BK170,IF(BJ243&lt;BK171,BK169,BJ243/BK171*BK169)),3)</f>
        <v>#REF!</v>
      </c>
      <c r="BL243" s="453" t="e">
        <f ca="1">ROUND(IF(BJ243&gt;BL172,BL170,IF(BJ243&lt;BL171,BL169,BJ243/BL171*BL169)),3)</f>
        <v>#REF!</v>
      </c>
      <c r="BM243" s="449" t="e">
        <f t="shared" ca="1" si="147"/>
        <v>#REF!</v>
      </c>
      <c r="BO243" s="450" t="str">
        <f t="shared" si="171"/>
        <v>CU</v>
      </c>
      <c r="BP243" s="399">
        <f t="shared" si="163"/>
        <v>3</v>
      </c>
      <c r="BQ243" s="453" t="e">
        <f t="shared" ca="1" si="183"/>
        <v>#REF!</v>
      </c>
      <c r="BR243" s="453" t="e">
        <f t="shared" ca="1" si="184"/>
        <v>#REF!</v>
      </c>
      <c r="BS243" s="453" t="e">
        <f t="shared" ca="1" si="185"/>
        <v>#REF!</v>
      </c>
      <c r="BT243" s="453" t="e">
        <f t="shared" ca="1" si="186"/>
        <v>#REF!</v>
      </c>
      <c r="BU243" s="453" t="e">
        <f t="shared" ca="1" si="187"/>
        <v>#REF!</v>
      </c>
      <c r="BV243" s="453" t="e">
        <f t="shared" ca="1" si="188"/>
        <v>#REF!</v>
      </c>
      <c r="BW243" s="453" t="e">
        <f t="shared" ca="1" si="172"/>
        <v>#REF!</v>
      </c>
      <c r="BX243" s="453" t="e">
        <f t="shared" ca="1" si="172"/>
        <v>#REF!</v>
      </c>
      <c r="CA243" s="450" t="str">
        <f t="shared" si="173"/>
        <v>CU</v>
      </c>
      <c r="CB243" s="454"/>
      <c r="CC243" s="454"/>
      <c r="CD243" s="454"/>
      <c r="CE243" s="454"/>
    </row>
    <row r="244" spans="2:83" x14ac:dyDescent="0.2">
      <c r="B244" s="399">
        <v>64</v>
      </c>
      <c r="C244" s="399" t="s">
        <v>201</v>
      </c>
      <c r="D244" s="399" t="s">
        <v>202</v>
      </c>
      <c r="E244" s="399">
        <v>3</v>
      </c>
      <c r="F244" s="399" t="s">
        <v>38</v>
      </c>
      <c r="K244" s="446"/>
      <c r="L244" s="447" t="e">
        <f t="shared" ca="1" si="193"/>
        <v>#REF!</v>
      </c>
      <c r="M244" s="447" t="e">
        <f t="shared" ca="1" si="193"/>
        <v>#REF!</v>
      </c>
      <c r="N244" s="451" t="e">
        <f t="shared" ca="1" si="174"/>
        <v>#REF!</v>
      </c>
      <c r="O244" s="451" t="e">
        <f t="shared" ca="1" si="154"/>
        <v>#REF!</v>
      </c>
      <c r="P244" s="451" t="e">
        <f t="shared" ca="1" si="127"/>
        <v>#REF!</v>
      </c>
      <c r="Q244" s="451" t="e">
        <f t="shared" ca="1" si="128"/>
        <v>#REF!</v>
      </c>
      <c r="R244" s="451" t="e">
        <f t="shared" ca="1" si="155"/>
        <v>#REF!</v>
      </c>
      <c r="S244" s="451" t="e">
        <f t="shared" ca="1" si="156"/>
        <v>#REF!</v>
      </c>
      <c r="T244" s="445" t="e">
        <f t="shared" ca="1" si="179"/>
        <v>#REF!</v>
      </c>
      <c r="U244" s="453" t="e">
        <f ca="1">ROUND(IF(T244&gt;U172,U170,IF(T244&lt;U171,U169,T244/U171*U169)),3)</f>
        <v>#REF!</v>
      </c>
      <c r="V244" s="453" t="e">
        <f ca="1">ROUND(IF(T244&gt;V172,V170,IF(T244&lt;V171,V169,T244/V171*V169)),3)</f>
        <v>#REF!</v>
      </c>
      <c r="W244" s="449" t="e">
        <f t="shared" ca="1" si="130"/>
        <v>#REF!</v>
      </c>
      <c r="X244" s="450"/>
      <c r="Y244" s="450" t="str">
        <f t="shared" si="164"/>
        <v>JM</v>
      </c>
      <c r="Z244" s="447" t="e">
        <f t="shared" ca="1" si="194"/>
        <v>#REF!</v>
      </c>
      <c r="AA244" s="447" t="e">
        <f t="shared" ca="1" si="194"/>
        <v>#REF!</v>
      </c>
      <c r="AB244" s="451" t="e">
        <f t="shared" ca="1" si="157"/>
        <v>#REF!</v>
      </c>
      <c r="AC244" s="451" t="e">
        <f t="shared" ca="1" si="158"/>
        <v>#REF!</v>
      </c>
      <c r="AD244" s="451" t="e">
        <f t="shared" ca="1" si="132"/>
        <v>#REF!</v>
      </c>
      <c r="AE244" s="451" t="e">
        <f t="shared" ca="1" si="133"/>
        <v>#REF!</v>
      </c>
      <c r="AF244" s="451" t="e">
        <f t="shared" ca="1" si="159"/>
        <v>#REF!</v>
      </c>
      <c r="AG244" s="451" t="e">
        <f t="shared" ca="1" si="160"/>
        <v>#REF!</v>
      </c>
      <c r="AH244" s="445" t="e">
        <f t="shared" ca="1" si="180"/>
        <v>#REF!</v>
      </c>
      <c r="AI244" s="453" t="e">
        <f ca="1">ROUND(IF(AH244&gt;AI172,AI170,IF(AH244&lt;AI171,AI169,AH244/AI171*AI169)),3)</f>
        <v>#REF!</v>
      </c>
      <c r="AJ244" s="453" t="e">
        <f ca="1">ROUND(IF(AH244&gt;AJ172,AJ170,IF(AH244&lt;AJ171,AJ169,AH244/AJ171*AJ169)),3)</f>
        <v>#REF!</v>
      </c>
      <c r="AK244" s="449" t="e">
        <f t="shared" ca="1" si="135"/>
        <v>#REF!</v>
      </c>
      <c r="AM244" s="450" t="str">
        <f t="shared" si="165"/>
        <v>JM</v>
      </c>
      <c r="AN244" s="447" t="e">
        <f t="shared" ca="1" si="195"/>
        <v>#REF!</v>
      </c>
      <c r="AO244" s="447" t="e">
        <f t="shared" ca="1" si="195"/>
        <v>#REF!</v>
      </c>
      <c r="AP244" s="451" t="e">
        <f t="shared" ca="1" si="166"/>
        <v>#REF!</v>
      </c>
      <c r="AQ244" s="451" t="e">
        <f t="shared" ca="1" si="167"/>
        <v>#REF!</v>
      </c>
      <c r="AR244" s="451" t="e">
        <f t="shared" ca="1" si="137"/>
        <v>#REF!</v>
      </c>
      <c r="AS244" s="451" t="e">
        <f t="shared" ca="1" si="138"/>
        <v>#REF!</v>
      </c>
      <c r="AT244" s="451" t="e">
        <f t="shared" ca="1" si="161"/>
        <v>#REF!</v>
      </c>
      <c r="AU244" s="451" t="e">
        <f t="shared" ca="1" si="162"/>
        <v>#REF!</v>
      </c>
      <c r="AV244" s="445" t="e">
        <f t="shared" ca="1" si="181"/>
        <v>#REF!</v>
      </c>
      <c r="AW244" s="453" t="e">
        <f ca="1">ROUND(IF(AV244&gt;AW172,AW170,IF(AV244&lt;AW171,AW169,AV244/AW171*AW169)),3)</f>
        <v>#REF!</v>
      </c>
      <c r="AX244" s="453" t="e">
        <f ca="1">ROUND(IF(AV244&gt;AX172,AX170,IF(AV244&lt;AX171,AX169,AV244/AX171*AX169)),3)</f>
        <v>#REF!</v>
      </c>
      <c r="AY244" s="449" t="e">
        <f t="shared" ca="1" si="140"/>
        <v>#REF!</v>
      </c>
      <c r="BA244" s="450" t="str">
        <f t="shared" si="168"/>
        <v>JM</v>
      </c>
      <c r="BB244" s="447" t="e">
        <f t="shared" ca="1" si="196"/>
        <v>#REF!</v>
      </c>
      <c r="BC244" s="447" t="e">
        <f t="shared" ca="1" si="196"/>
        <v>#REF!</v>
      </c>
      <c r="BD244" s="451" t="e">
        <f t="shared" ca="1" si="169"/>
        <v>#REF!</v>
      </c>
      <c r="BE244" s="451" t="e">
        <f t="shared" ca="1" si="170"/>
        <v>#REF!</v>
      </c>
      <c r="BF244" s="451" t="e">
        <f t="shared" ca="1" si="142"/>
        <v>#REF!</v>
      </c>
      <c r="BG244" s="451" t="e">
        <f t="shared" ca="1" si="143"/>
        <v>#REF!</v>
      </c>
      <c r="BH244" s="451" t="e">
        <f t="shared" ca="1" si="144"/>
        <v>#REF!</v>
      </c>
      <c r="BI244" s="451" t="e">
        <f t="shared" ca="1" si="145"/>
        <v>#REF!</v>
      </c>
      <c r="BJ244" s="445" t="e">
        <f t="shared" ca="1" si="182"/>
        <v>#REF!</v>
      </c>
      <c r="BK244" s="453" t="e">
        <f ca="1">ROUND(IF(BJ244&gt;BK172,BK170,IF(BJ244&lt;BK171,BK169,BJ244/BK171*BK169)),3)</f>
        <v>#REF!</v>
      </c>
      <c r="BL244" s="453" t="e">
        <f ca="1">ROUND(IF(BJ244&gt;BL172,BL170,IF(BJ244&lt;BL171,BL169,BJ244/BL171*BL169)),3)</f>
        <v>#REF!</v>
      </c>
      <c r="BM244" s="449" t="e">
        <f t="shared" ca="1" si="147"/>
        <v>#REF!</v>
      </c>
      <c r="BO244" s="450" t="str">
        <f t="shared" si="171"/>
        <v>JM</v>
      </c>
      <c r="BP244" s="399">
        <f t="shared" si="163"/>
        <v>3</v>
      </c>
      <c r="BQ244" s="453" t="e">
        <f t="shared" ca="1" si="183"/>
        <v>#REF!</v>
      </c>
      <c r="BR244" s="453" t="e">
        <f t="shared" ca="1" si="184"/>
        <v>#REF!</v>
      </c>
      <c r="BS244" s="453" t="e">
        <f t="shared" ca="1" si="185"/>
        <v>#REF!</v>
      </c>
      <c r="BT244" s="453" t="e">
        <f t="shared" ca="1" si="186"/>
        <v>#REF!</v>
      </c>
      <c r="BU244" s="453" t="e">
        <f t="shared" ca="1" si="187"/>
        <v>#REF!</v>
      </c>
      <c r="BV244" s="453" t="e">
        <f t="shared" ca="1" si="188"/>
        <v>#REF!</v>
      </c>
      <c r="BW244" s="453" t="e">
        <f t="shared" ca="1" si="172"/>
        <v>#REF!</v>
      </c>
      <c r="BX244" s="453" t="e">
        <f t="shared" ca="1" si="172"/>
        <v>#REF!</v>
      </c>
      <c r="CA244" s="450" t="str">
        <f t="shared" si="173"/>
        <v>JM</v>
      </c>
      <c r="CB244" s="454"/>
      <c r="CC244" s="454"/>
      <c r="CD244" s="454"/>
      <c r="CE244" s="454"/>
    </row>
    <row r="245" spans="2:83" x14ac:dyDescent="0.2">
      <c r="B245" s="399">
        <v>65</v>
      </c>
      <c r="C245" s="399" t="s">
        <v>203</v>
      </c>
      <c r="D245" s="399" t="s">
        <v>204</v>
      </c>
      <c r="E245" s="399">
        <v>3</v>
      </c>
      <c r="F245" s="399" t="s">
        <v>38</v>
      </c>
      <c r="K245" s="446"/>
      <c r="L245" s="447" t="e">
        <f t="shared" ca="1" si="193"/>
        <v>#REF!</v>
      </c>
      <c r="M245" s="447" t="e">
        <f t="shared" ca="1" si="193"/>
        <v>#REF!</v>
      </c>
      <c r="N245" s="451" t="e">
        <f t="shared" ca="1" si="174"/>
        <v>#REF!</v>
      </c>
      <c r="O245" s="451" t="e">
        <f t="shared" ca="1" si="154"/>
        <v>#REF!</v>
      </c>
      <c r="P245" s="451" t="e">
        <f t="shared" ref="P245:P266" ca="1" si="197">Q245*P$16</f>
        <v>#REF!</v>
      </c>
      <c r="Q245" s="451" t="e">
        <f t="shared" ref="Q245:Q266" ca="1" si="198">(N245+Q$17*O245)/(Q$17+Q$16)</f>
        <v>#REF!</v>
      </c>
      <c r="R245" s="451" t="e">
        <f t="shared" ca="1" si="155"/>
        <v>#REF!</v>
      </c>
      <c r="S245" s="451" t="e">
        <f t="shared" ca="1" si="156"/>
        <v>#REF!</v>
      </c>
      <c r="T245" s="445" t="e">
        <f t="shared" ref="T245:T266" ca="1" si="199">Q245*T$15+P245</f>
        <v>#REF!</v>
      </c>
      <c r="U245" s="453" t="e">
        <f ca="1">ROUND(IF(T245&gt;U172,U170,IF(T245&lt;U171,U169,T245/U171*U169)),3)</f>
        <v>#REF!</v>
      </c>
      <c r="V245" s="453" t="e">
        <f ca="1">ROUND(IF(T245&gt;V172,V170,IF(T245&lt;V171,V169,T245/V171*V169)),3)</f>
        <v>#REF!</v>
      </c>
      <c r="W245" s="449" t="e">
        <f t="shared" ref="W245:W266" ca="1" si="200">IF(T245&gt;U$32,"C",IF(T245&lt;U$31,"F",""))</f>
        <v>#REF!</v>
      </c>
      <c r="X245" s="450"/>
      <c r="Y245" s="450" t="str">
        <f t="shared" si="164"/>
        <v>KZ</v>
      </c>
      <c r="Z245" s="447" t="e">
        <f t="shared" ca="1" si="194"/>
        <v>#REF!</v>
      </c>
      <c r="AA245" s="447" t="e">
        <f t="shared" ca="1" si="194"/>
        <v>#REF!</v>
      </c>
      <c r="AB245" s="451" t="e">
        <f t="shared" ca="1" si="157"/>
        <v>#REF!</v>
      </c>
      <c r="AC245" s="451" t="e">
        <f t="shared" ca="1" si="158"/>
        <v>#REF!</v>
      </c>
      <c r="AD245" s="451" t="e">
        <f t="shared" ref="AD245:AD266" ca="1" si="201">AE245*AD$16</f>
        <v>#REF!</v>
      </c>
      <c r="AE245" s="451" t="e">
        <f t="shared" ref="AE245:AE266" ca="1" si="202">(AB245+AE$17*AC245)/(AE$17+AE$16)</f>
        <v>#REF!</v>
      </c>
      <c r="AF245" s="451" t="e">
        <f t="shared" ca="1" si="159"/>
        <v>#REF!</v>
      </c>
      <c r="AG245" s="451" t="e">
        <f t="shared" ca="1" si="160"/>
        <v>#REF!</v>
      </c>
      <c r="AH245" s="445" t="e">
        <f t="shared" ref="AH245:AH266" ca="1" si="203">AE245*AH$15+AD245</f>
        <v>#REF!</v>
      </c>
      <c r="AI245" s="453" t="e">
        <f ca="1">ROUND(IF(AH245&gt;AI172,AI170,IF(AH245&lt;AI171,AI169,AH245/AI171*AI169)),3)</f>
        <v>#REF!</v>
      </c>
      <c r="AJ245" s="453" t="e">
        <f ca="1">ROUND(IF(AH245&gt;AJ172,AJ170,IF(AH245&lt;AJ171,AJ169,AH245/AJ171*AJ169)),3)</f>
        <v>#REF!</v>
      </c>
      <c r="AK245" s="449" t="e">
        <f t="shared" ref="AK245:AK266" ca="1" si="204">IF(AH245&gt;AI$32,"C",IF(AH245&lt;AI$31,"F",""))</f>
        <v>#REF!</v>
      </c>
      <c r="AM245" s="450" t="str">
        <f t="shared" si="165"/>
        <v>KZ</v>
      </c>
      <c r="AN245" s="447" t="e">
        <f t="shared" ca="1" si="195"/>
        <v>#REF!</v>
      </c>
      <c r="AO245" s="447" t="e">
        <f t="shared" ca="1" si="195"/>
        <v>#REF!</v>
      </c>
      <c r="AP245" s="451" t="e">
        <f t="shared" ca="1" si="166"/>
        <v>#REF!</v>
      </c>
      <c r="AQ245" s="451" t="e">
        <f t="shared" ca="1" si="167"/>
        <v>#REF!</v>
      </c>
      <c r="AR245" s="451" t="e">
        <f t="shared" ref="AR245:AR266" ca="1" si="205">AS245*AR$16</f>
        <v>#REF!</v>
      </c>
      <c r="AS245" s="451" t="e">
        <f t="shared" ref="AS245:AS266" ca="1" si="206">(AP245+AS$17*AQ245)/(AS$17+AS$16)</f>
        <v>#REF!</v>
      </c>
      <c r="AT245" s="451" t="e">
        <f t="shared" ca="1" si="161"/>
        <v>#REF!</v>
      </c>
      <c r="AU245" s="451" t="e">
        <f t="shared" ca="1" si="162"/>
        <v>#REF!</v>
      </c>
      <c r="AV245" s="445" t="e">
        <f t="shared" ref="AV245:AV266" ca="1" si="207">AS245*AV$15+AR245</f>
        <v>#REF!</v>
      </c>
      <c r="AW245" s="453" t="e">
        <f ca="1">ROUND(IF(AV245&gt;AW172,AW170,IF(AV245&lt;AW171,AW169,AV245/AW171*AW169)),3)</f>
        <v>#REF!</v>
      </c>
      <c r="AX245" s="453" t="e">
        <f ca="1">ROUND(IF(AV245&gt;AX172,AX170,IF(AV245&lt;AX171,AX169,AV245/AX171*AX169)),3)</f>
        <v>#REF!</v>
      </c>
      <c r="AY245" s="449" t="e">
        <f t="shared" ref="AY245:AY266" ca="1" si="208">IF(AV245&gt;AW$32,"C",IF(AV245&lt;AW$31,"F",""))</f>
        <v>#REF!</v>
      </c>
      <c r="BA245" s="450" t="str">
        <f t="shared" si="168"/>
        <v>KZ</v>
      </c>
      <c r="BB245" s="447" t="e">
        <f t="shared" ca="1" si="196"/>
        <v>#REF!</v>
      </c>
      <c r="BC245" s="447" t="e">
        <f t="shared" ca="1" si="196"/>
        <v>#REF!</v>
      </c>
      <c r="BD245" s="451" t="e">
        <f t="shared" ca="1" si="169"/>
        <v>#REF!</v>
      </c>
      <c r="BE245" s="451" t="e">
        <f t="shared" ca="1" si="170"/>
        <v>#REF!</v>
      </c>
      <c r="BF245" s="451" t="e">
        <f t="shared" ref="BF245:BF266" ca="1" si="209">BG245*BF$16</f>
        <v>#REF!</v>
      </c>
      <c r="BG245" s="451" t="e">
        <f t="shared" ref="BG245:BG266" ca="1" si="210">(BD245+BG$17*BE245)/(BG$17+BG$16)</f>
        <v>#REF!</v>
      </c>
      <c r="BH245" s="451" t="e">
        <f t="shared" ref="BH245:BH266" ca="1" si="211">BI245*BH$16</f>
        <v>#REF!</v>
      </c>
      <c r="BI245" s="451" t="e">
        <f t="shared" ref="BI245:BI266" ca="1" si="212">(BF245+BI$17*BG245)/(BI$17+BI$16)</f>
        <v>#REF!</v>
      </c>
      <c r="BJ245" s="445" t="e">
        <f t="shared" ref="BJ245:BJ266" ca="1" si="213">BG245*BJ$15+BF245</f>
        <v>#REF!</v>
      </c>
      <c r="BK245" s="453" t="e">
        <f ca="1">ROUND(IF(BJ245&gt;BK172,BK170,IF(BJ245&lt;BK171,BK169,BJ245/BK171*BK169)),3)</f>
        <v>#REF!</v>
      </c>
      <c r="BL245" s="453" t="e">
        <f ca="1">ROUND(IF(BJ245&gt;BL172,BL170,IF(BJ245&lt;BL171,BL169,BJ245/BL171*BL169)),3)</f>
        <v>#REF!</v>
      </c>
      <c r="BM245" s="449" t="e">
        <f t="shared" ref="BM245:BM266" ca="1" si="214">IF(BJ245&gt;BK$32,"C",IF(BJ245&lt;BK$31,"F",""))</f>
        <v>#REF!</v>
      </c>
      <c r="BO245" s="450" t="str">
        <f t="shared" si="171"/>
        <v>KZ</v>
      </c>
      <c r="BP245" s="399">
        <f t="shared" si="163"/>
        <v>3</v>
      </c>
      <c r="BQ245" s="453" t="e">
        <f t="shared" ref="BQ245:BQ266" ca="1" si="215">+U245</f>
        <v>#REF!</v>
      </c>
      <c r="BR245" s="453" t="e">
        <f t="shared" ref="BR245:BR266" ca="1" si="216">+V245</f>
        <v>#REF!</v>
      </c>
      <c r="BS245" s="453" t="e">
        <f t="shared" ref="BS245:BS266" ca="1" si="217">+AI245</f>
        <v>#REF!</v>
      </c>
      <c r="BT245" s="453" t="e">
        <f t="shared" ref="BT245:BT266" ca="1" si="218">+AJ245</f>
        <v>#REF!</v>
      </c>
      <c r="BU245" s="453" t="e">
        <f t="shared" ref="BU245:BU266" ca="1" si="219">+AW245</f>
        <v>#REF!</v>
      </c>
      <c r="BV245" s="453" t="e">
        <f t="shared" ref="BV245:BV266" ca="1" si="220">+AX245</f>
        <v>#REF!</v>
      </c>
      <c r="BW245" s="453" t="e">
        <f t="shared" ca="1" si="172"/>
        <v>#REF!</v>
      </c>
      <c r="BX245" s="453" t="e">
        <f t="shared" ca="1" si="172"/>
        <v>#REF!</v>
      </c>
      <c r="CA245" s="450" t="str">
        <f t="shared" si="173"/>
        <v>KZ</v>
      </c>
      <c r="CB245" s="454"/>
      <c r="CC245" s="454"/>
      <c r="CD245" s="454"/>
      <c r="CE245" s="454"/>
    </row>
    <row r="246" spans="2:83" x14ac:dyDescent="0.2">
      <c r="B246" s="399">
        <v>66</v>
      </c>
      <c r="C246" s="399" t="s">
        <v>205</v>
      </c>
      <c r="D246" s="399" t="s">
        <v>206</v>
      </c>
      <c r="E246" s="399">
        <v>3</v>
      </c>
      <c r="F246" s="399" t="s">
        <v>38</v>
      </c>
      <c r="K246" s="446"/>
      <c r="L246" s="447" t="e">
        <f t="shared" ca="1" si="193"/>
        <v>#REF!</v>
      </c>
      <c r="M246" s="447" t="e">
        <f t="shared" ca="1" si="193"/>
        <v>#REF!</v>
      </c>
      <c r="N246" s="451" t="e">
        <f t="shared" ca="1" si="174"/>
        <v>#REF!</v>
      </c>
      <c r="O246" s="451" t="e">
        <f t="shared" ref="O246:O266" ca="1" si="221">O$14*(M246-L246)/(0.175-0.01)</f>
        <v>#REF!</v>
      </c>
      <c r="P246" s="451" t="e">
        <f t="shared" ca="1" si="197"/>
        <v>#REF!</v>
      </c>
      <c r="Q246" s="451" t="e">
        <f t="shared" ca="1" si="198"/>
        <v>#REF!</v>
      </c>
      <c r="R246" s="451" t="e">
        <f t="shared" ref="R246:R266" ca="1" si="222">S246*R$16</f>
        <v>#REF!</v>
      </c>
      <c r="S246" s="451" t="e">
        <f t="shared" ref="S246:S266" ca="1" si="223">(P246+S$17*Q246)/(S$17+S$16)</f>
        <v>#REF!</v>
      </c>
      <c r="T246" s="445" t="e">
        <f t="shared" ca="1" si="199"/>
        <v>#REF!</v>
      </c>
      <c r="U246" s="453" t="e">
        <f ca="1">ROUND(IF(T246&gt;U172,U170,IF(T246&lt;U171,U169,T246/U171*U169)),3)</f>
        <v>#REF!</v>
      </c>
      <c r="V246" s="453" t="e">
        <f ca="1">ROUND(IF(T246&gt;V172,V170,IF(T246&lt;V171,V169,T246/V171*V169)),3)</f>
        <v>#REF!</v>
      </c>
      <c r="W246" s="449" t="e">
        <f t="shared" ca="1" si="200"/>
        <v>#REF!</v>
      </c>
      <c r="X246" s="450"/>
      <c r="Y246" s="450" t="str">
        <f t="shared" si="164"/>
        <v>LB</v>
      </c>
      <c r="Z246" s="447" t="e">
        <f t="shared" ca="1" si="194"/>
        <v>#REF!</v>
      </c>
      <c r="AA246" s="447" t="e">
        <f t="shared" ca="1" si="194"/>
        <v>#REF!</v>
      </c>
      <c r="AB246" s="451" t="e">
        <f t="shared" ref="AB246:AB266" ca="1" si="224">AB$14*Z246-AC246*0.01</f>
        <v>#REF!</v>
      </c>
      <c r="AC246" s="451" t="e">
        <f t="shared" ref="AC246:AC266" ca="1" si="225">AC$14*(AA246-Z246)/(0.175-0.01)</f>
        <v>#REF!</v>
      </c>
      <c r="AD246" s="451" t="e">
        <f t="shared" ca="1" si="201"/>
        <v>#REF!</v>
      </c>
      <c r="AE246" s="451" t="e">
        <f t="shared" ca="1" si="202"/>
        <v>#REF!</v>
      </c>
      <c r="AF246" s="451" t="e">
        <f t="shared" ref="AF246:AF266" ca="1" si="226">AG246*AF$16</f>
        <v>#REF!</v>
      </c>
      <c r="AG246" s="451" t="e">
        <f t="shared" ref="AG246:AG266" ca="1" si="227">(AD246+AG$17*AE246)/(AG$17+AG$16)</f>
        <v>#REF!</v>
      </c>
      <c r="AH246" s="445" t="e">
        <f t="shared" ca="1" si="203"/>
        <v>#REF!</v>
      </c>
      <c r="AI246" s="453" t="e">
        <f ca="1">ROUND(IF(AH246&gt;AI172,AI170,IF(AH246&lt;AI171,AI169,AH246/AI171*AI169)),3)</f>
        <v>#REF!</v>
      </c>
      <c r="AJ246" s="453" t="e">
        <f ca="1">ROUND(IF(AH246&gt;AJ172,AJ170,IF(AH246&lt;AJ171,AJ169,AH246/AJ171*AJ169)),3)</f>
        <v>#REF!</v>
      </c>
      <c r="AK246" s="449" t="e">
        <f t="shared" ca="1" si="204"/>
        <v>#REF!</v>
      </c>
      <c r="AM246" s="450" t="str">
        <f t="shared" si="165"/>
        <v>LB</v>
      </c>
      <c r="AN246" s="447" t="e">
        <f t="shared" ca="1" si="195"/>
        <v>#REF!</v>
      </c>
      <c r="AO246" s="447" t="e">
        <f t="shared" ca="1" si="195"/>
        <v>#REF!</v>
      </c>
      <c r="AP246" s="451" t="e">
        <f t="shared" ca="1" si="166"/>
        <v>#REF!</v>
      </c>
      <c r="AQ246" s="451" t="e">
        <f t="shared" ca="1" si="167"/>
        <v>#REF!</v>
      </c>
      <c r="AR246" s="451" t="e">
        <f t="shared" ca="1" si="205"/>
        <v>#REF!</v>
      </c>
      <c r="AS246" s="451" t="e">
        <f t="shared" ca="1" si="206"/>
        <v>#REF!</v>
      </c>
      <c r="AT246" s="451" t="e">
        <f t="shared" ref="AT246:AT266" ca="1" si="228">AU246*AT$16</f>
        <v>#REF!</v>
      </c>
      <c r="AU246" s="451" t="e">
        <f t="shared" ref="AU246:AU266" ca="1" si="229">(AR246+AU$17*AS246)/(AU$17+AU$16)</f>
        <v>#REF!</v>
      </c>
      <c r="AV246" s="445" t="e">
        <f t="shared" ca="1" si="207"/>
        <v>#REF!</v>
      </c>
      <c r="AW246" s="453" t="e">
        <f ca="1">ROUND(IF(AV246&gt;AW172,AW170,IF(AV246&lt;AW171,AW169,AV246/AW171*AW169)),3)</f>
        <v>#REF!</v>
      </c>
      <c r="AX246" s="453" t="e">
        <f ca="1">ROUND(IF(AV246&gt;AX172,AX170,IF(AV246&lt;AX171,AX169,AV246/AX171*AX169)),3)</f>
        <v>#REF!</v>
      </c>
      <c r="AY246" s="449" t="e">
        <f t="shared" ca="1" si="208"/>
        <v>#REF!</v>
      </c>
      <c r="BA246" s="450" t="str">
        <f t="shared" si="168"/>
        <v>LB</v>
      </c>
      <c r="BB246" s="447" t="e">
        <f t="shared" ca="1" si="196"/>
        <v>#REF!</v>
      </c>
      <c r="BC246" s="447" t="e">
        <f t="shared" ca="1" si="196"/>
        <v>#REF!</v>
      </c>
      <c r="BD246" s="451" t="e">
        <f t="shared" ca="1" si="169"/>
        <v>#REF!</v>
      </c>
      <c r="BE246" s="451" t="e">
        <f t="shared" ca="1" si="170"/>
        <v>#REF!</v>
      </c>
      <c r="BF246" s="451" t="e">
        <f t="shared" ca="1" si="209"/>
        <v>#REF!</v>
      </c>
      <c r="BG246" s="451" t="e">
        <f t="shared" ca="1" si="210"/>
        <v>#REF!</v>
      </c>
      <c r="BH246" s="451" t="e">
        <f t="shared" ca="1" si="211"/>
        <v>#REF!</v>
      </c>
      <c r="BI246" s="451" t="e">
        <f t="shared" ca="1" si="212"/>
        <v>#REF!</v>
      </c>
      <c r="BJ246" s="445" t="e">
        <f t="shared" ca="1" si="213"/>
        <v>#REF!</v>
      </c>
      <c r="BK246" s="453" t="e">
        <f ca="1">ROUND(IF(BJ246&gt;BK172,BK170,IF(BJ246&lt;BK171,BK169,BJ246/BK171*BK169)),3)</f>
        <v>#REF!</v>
      </c>
      <c r="BL246" s="453" t="e">
        <f ca="1">ROUND(IF(BJ246&gt;BL172,BL170,IF(BJ246&lt;BL171,BL169,BJ246/BL171*BL169)),3)</f>
        <v>#REF!</v>
      </c>
      <c r="BM246" s="449" t="e">
        <f t="shared" ca="1" si="214"/>
        <v>#REF!</v>
      </c>
      <c r="BO246" s="450" t="str">
        <f t="shared" si="171"/>
        <v>LB</v>
      </c>
      <c r="BP246" s="399">
        <f t="shared" ref="BP246:BP266" si="230">+$E246</f>
        <v>3</v>
      </c>
      <c r="BQ246" s="453" t="e">
        <f t="shared" ca="1" si="215"/>
        <v>#REF!</v>
      </c>
      <c r="BR246" s="453" t="e">
        <f t="shared" ca="1" si="216"/>
        <v>#REF!</v>
      </c>
      <c r="BS246" s="453" t="e">
        <f t="shared" ca="1" si="217"/>
        <v>#REF!</v>
      </c>
      <c r="BT246" s="453" t="e">
        <f t="shared" ca="1" si="218"/>
        <v>#REF!</v>
      </c>
      <c r="BU246" s="453" t="e">
        <f t="shared" ca="1" si="219"/>
        <v>#REF!</v>
      </c>
      <c r="BV246" s="453" t="e">
        <f t="shared" ca="1" si="220"/>
        <v>#REF!</v>
      </c>
      <c r="BW246" s="453" t="e">
        <f t="shared" ca="1" si="172"/>
        <v>#REF!</v>
      </c>
      <c r="BX246" s="453" t="e">
        <f t="shared" ca="1" si="172"/>
        <v>#REF!</v>
      </c>
      <c r="CA246" s="450" t="str">
        <f t="shared" si="173"/>
        <v>LB</v>
      </c>
      <c r="CB246" s="454"/>
      <c r="CC246" s="454"/>
      <c r="CD246" s="454"/>
      <c r="CE246" s="454"/>
    </row>
    <row r="247" spans="2:83" x14ac:dyDescent="0.2">
      <c r="B247" s="399">
        <v>67</v>
      </c>
      <c r="C247" s="399" t="s">
        <v>207</v>
      </c>
      <c r="D247" s="399" t="s">
        <v>208</v>
      </c>
      <c r="E247" s="399">
        <v>3</v>
      </c>
      <c r="F247" s="399" t="s">
        <v>38</v>
      </c>
      <c r="K247" s="446"/>
      <c r="L247" s="447" t="e">
        <f t="shared" ca="1" si="193"/>
        <v>#REF!</v>
      </c>
      <c r="M247" s="447" t="e">
        <f t="shared" ca="1" si="193"/>
        <v>#REF!</v>
      </c>
      <c r="N247" s="451" t="e">
        <f t="shared" ca="1" si="174"/>
        <v>#REF!</v>
      </c>
      <c r="O247" s="451" t="e">
        <f t="shared" ca="1" si="221"/>
        <v>#REF!</v>
      </c>
      <c r="P247" s="451" t="e">
        <f t="shared" ca="1" si="197"/>
        <v>#REF!</v>
      </c>
      <c r="Q247" s="451" t="e">
        <f t="shared" ca="1" si="198"/>
        <v>#REF!</v>
      </c>
      <c r="R247" s="451" t="e">
        <f t="shared" ca="1" si="222"/>
        <v>#REF!</v>
      </c>
      <c r="S247" s="451" t="e">
        <f t="shared" ca="1" si="223"/>
        <v>#REF!</v>
      </c>
      <c r="T247" s="445" t="e">
        <f t="shared" ca="1" si="199"/>
        <v>#REF!</v>
      </c>
      <c r="U247" s="453" t="e">
        <f ca="1">ROUND(IF(T247&gt;U172,U170,IF(T247&lt;U171,U169,T247/U171*U169)),3)</f>
        <v>#REF!</v>
      </c>
      <c r="V247" s="453" t="e">
        <f ca="1">ROUND(IF(T247&gt;V172,V170,IF(T247&lt;V171,V169,T247/V171*V169)),3)</f>
        <v>#REF!</v>
      </c>
      <c r="W247" s="449" t="e">
        <f t="shared" ca="1" si="200"/>
        <v>#REF!</v>
      </c>
      <c r="X247" s="450"/>
      <c r="Y247" s="450" t="str">
        <f t="shared" ref="Y247:Y266" si="231">+$C247</f>
        <v>LC</v>
      </c>
      <c r="Z247" s="447" t="e">
        <f t="shared" ca="1" si="194"/>
        <v>#REF!</v>
      </c>
      <c r="AA247" s="447" t="e">
        <f t="shared" ca="1" si="194"/>
        <v>#REF!</v>
      </c>
      <c r="AB247" s="451" t="e">
        <f t="shared" ca="1" si="224"/>
        <v>#REF!</v>
      </c>
      <c r="AC247" s="451" t="e">
        <f t="shared" ca="1" si="225"/>
        <v>#REF!</v>
      </c>
      <c r="AD247" s="451" t="e">
        <f t="shared" ca="1" si="201"/>
        <v>#REF!</v>
      </c>
      <c r="AE247" s="451" t="e">
        <f t="shared" ca="1" si="202"/>
        <v>#REF!</v>
      </c>
      <c r="AF247" s="451" t="e">
        <f t="shared" ca="1" si="226"/>
        <v>#REF!</v>
      </c>
      <c r="AG247" s="451" t="e">
        <f t="shared" ca="1" si="227"/>
        <v>#REF!</v>
      </c>
      <c r="AH247" s="445" t="e">
        <f t="shared" ca="1" si="203"/>
        <v>#REF!</v>
      </c>
      <c r="AI247" s="453" t="e">
        <f ca="1">ROUND(IF(AH247&gt;AI172,AI170,IF(AH247&lt;AI171,AI169,AH247/AI171*AI169)),3)</f>
        <v>#REF!</v>
      </c>
      <c r="AJ247" s="453" t="e">
        <f ca="1">ROUND(IF(AH247&gt;AJ172,AJ170,IF(AH247&lt;AJ171,AJ169,AH247/AJ171*AJ169)),3)</f>
        <v>#REF!</v>
      </c>
      <c r="AK247" s="449" t="e">
        <f t="shared" ca="1" si="204"/>
        <v>#REF!</v>
      </c>
      <c r="AM247" s="450" t="str">
        <f t="shared" ref="AM247:AM266" si="232">+$C247</f>
        <v>LC</v>
      </c>
      <c r="AN247" s="447" t="e">
        <f t="shared" ca="1" si="195"/>
        <v>#REF!</v>
      </c>
      <c r="AO247" s="447" t="e">
        <f t="shared" ca="1" si="195"/>
        <v>#REF!</v>
      </c>
      <c r="AP247" s="451" t="e">
        <f t="shared" ref="AP247:AP266" ca="1" si="233">AP$14*AN247-AQ247*0.01</f>
        <v>#REF!</v>
      </c>
      <c r="AQ247" s="451" t="e">
        <f t="shared" ref="AQ247:AQ266" ca="1" si="234">AQ$14*(AO247-AN247)/(0.175-0.01)</f>
        <v>#REF!</v>
      </c>
      <c r="AR247" s="451" t="e">
        <f t="shared" ca="1" si="205"/>
        <v>#REF!</v>
      </c>
      <c r="AS247" s="451" t="e">
        <f t="shared" ca="1" si="206"/>
        <v>#REF!</v>
      </c>
      <c r="AT247" s="451" t="e">
        <f t="shared" ca="1" si="228"/>
        <v>#REF!</v>
      </c>
      <c r="AU247" s="451" t="e">
        <f t="shared" ca="1" si="229"/>
        <v>#REF!</v>
      </c>
      <c r="AV247" s="445" t="e">
        <f t="shared" ca="1" si="207"/>
        <v>#REF!</v>
      </c>
      <c r="AW247" s="453" t="e">
        <f ca="1">ROUND(IF(AV247&gt;AW172,AW170,IF(AV247&lt;AW171,AW169,AV247/AW171*AW169)),3)</f>
        <v>#REF!</v>
      </c>
      <c r="AX247" s="453" t="e">
        <f ca="1">ROUND(IF(AV247&gt;AX172,AX170,IF(AV247&lt;AX171,AX169,AV247/AX171*AX169)),3)</f>
        <v>#REF!</v>
      </c>
      <c r="AY247" s="449" t="e">
        <f t="shared" ca="1" si="208"/>
        <v>#REF!</v>
      </c>
      <c r="BA247" s="450" t="str">
        <f t="shared" ref="BA247:BA266" si="235">+$C247</f>
        <v>LC</v>
      </c>
      <c r="BB247" s="447" t="e">
        <f t="shared" ca="1" si="196"/>
        <v>#REF!</v>
      </c>
      <c r="BC247" s="447" t="e">
        <f t="shared" ca="1" si="196"/>
        <v>#REF!</v>
      </c>
      <c r="BD247" s="451" t="e">
        <f t="shared" ref="BD247:BD266" ca="1" si="236">BD$14*BB247-BE247*0.01</f>
        <v>#REF!</v>
      </c>
      <c r="BE247" s="451" t="e">
        <f t="shared" ref="BE247:BE266" ca="1" si="237">BE$14*(BC247-BB247)/(0.175-0.01)</f>
        <v>#REF!</v>
      </c>
      <c r="BF247" s="451" t="e">
        <f t="shared" ca="1" si="209"/>
        <v>#REF!</v>
      </c>
      <c r="BG247" s="451" t="e">
        <f t="shared" ca="1" si="210"/>
        <v>#REF!</v>
      </c>
      <c r="BH247" s="451" t="e">
        <f t="shared" ca="1" si="211"/>
        <v>#REF!</v>
      </c>
      <c r="BI247" s="451" t="e">
        <f t="shared" ca="1" si="212"/>
        <v>#REF!</v>
      </c>
      <c r="BJ247" s="445" t="e">
        <f t="shared" ca="1" si="213"/>
        <v>#REF!</v>
      </c>
      <c r="BK247" s="453" t="e">
        <f ca="1">ROUND(IF(BJ247&gt;BK172,BK170,IF(BJ247&lt;BK171,BK169,BJ247/BK171*BK169)),3)</f>
        <v>#REF!</v>
      </c>
      <c r="BL247" s="453" t="e">
        <f ca="1">ROUND(IF(BJ247&gt;BL172,BL170,IF(BJ247&lt;BL171,BL169,BJ247/BL171*BL169)),3)</f>
        <v>#REF!</v>
      </c>
      <c r="BM247" s="449" t="e">
        <f t="shared" ca="1" si="214"/>
        <v>#REF!</v>
      </c>
      <c r="BO247" s="450" t="str">
        <f t="shared" ref="BO247:BO266" si="238">+$C247</f>
        <v>LC</v>
      </c>
      <c r="BP247" s="399">
        <f t="shared" si="230"/>
        <v>3</v>
      </c>
      <c r="BQ247" s="453" t="e">
        <f t="shared" ca="1" si="215"/>
        <v>#REF!</v>
      </c>
      <c r="BR247" s="453" t="e">
        <f t="shared" ca="1" si="216"/>
        <v>#REF!</v>
      </c>
      <c r="BS247" s="453" t="e">
        <f t="shared" ca="1" si="217"/>
        <v>#REF!</v>
      </c>
      <c r="BT247" s="453" t="e">
        <f t="shared" ca="1" si="218"/>
        <v>#REF!</v>
      </c>
      <c r="BU247" s="453" t="e">
        <f t="shared" ca="1" si="219"/>
        <v>#REF!</v>
      </c>
      <c r="BV247" s="453" t="e">
        <f t="shared" ca="1" si="220"/>
        <v>#REF!</v>
      </c>
      <c r="BW247" s="453" t="e">
        <f t="shared" ref="BW247:BX266" ca="1" si="239">+BK247</f>
        <v>#REF!</v>
      </c>
      <c r="BX247" s="453" t="e">
        <f t="shared" ca="1" si="239"/>
        <v>#REF!</v>
      </c>
      <c r="CA247" s="450" t="str">
        <f t="shared" ref="CA247:CA266" si="240">+$C247</f>
        <v>LC</v>
      </c>
      <c r="CB247" s="454"/>
      <c r="CC247" s="454"/>
      <c r="CD247" s="454"/>
      <c r="CE247" s="454"/>
    </row>
    <row r="248" spans="2:83" x14ac:dyDescent="0.2">
      <c r="B248" s="399">
        <v>68</v>
      </c>
      <c r="C248" s="399" t="s">
        <v>209</v>
      </c>
      <c r="D248" s="399" t="s">
        <v>210</v>
      </c>
      <c r="E248" s="399">
        <v>3</v>
      </c>
      <c r="F248" s="399" t="s">
        <v>38</v>
      </c>
      <c r="K248" s="446"/>
      <c r="L248" s="447" t="e">
        <f t="shared" ca="1" si="193"/>
        <v>#REF!</v>
      </c>
      <c r="M248" s="447" t="e">
        <f t="shared" ca="1" si="193"/>
        <v>#REF!</v>
      </c>
      <c r="N248" s="451" t="e">
        <f t="shared" ref="N248:N266" ca="1" si="241">N$14*L248-O248*0.01</f>
        <v>#REF!</v>
      </c>
      <c r="O248" s="451" t="e">
        <f t="shared" ca="1" si="221"/>
        <v>#REF!</v>
      </c>
      <c r="P248" s="451" t="e">
        <f t="shared" ca="1" si="197"/>
        <v>#REF!</v>
      </c>
      <c r="Q248" s="451" t="e">
        <f t="shared" ca="1" si="198"/>
        <v>#REF!</v>
      </c>
      <c r="R248" s="451" t="e">
        <f t="shared" ca="1" si="222"/>
        <v>#REF!</v>
      </c>
      <c r="S248" s="451" t="e">
        <f t="shared" ca="1" si="223"/>
        <v>#REF!</v>
      </c>
      <c r="T248" s="445" t="e">
        <f t="shared" ca="1" si="199"/>
        <v>#REF!</v>
      </c>
      <c r="U248" s="453" t="e">
        <f ca="1">ROUND(IF(T248&gt;U172,U170,IF(T248&lt;U171,U169,T248/U171*U169)),3)</f>
        <v>#REF!</v>
      </c>
      <c r="V248" s="453" t="e">
        <f ca="1">ROUND(IF(T248&gt;V172,V170,IF(T248&lt;V171,V169,T248/V171*V169)),3)</f>
        <v>#REF!</v>
      </c>
      <c r="W248" s="449" t="e">
        <f t="shared" ca="1" si="200"/>
        <v>#REF!</v>
      </c>
      <c r="X248" s="450"/>
      <c r="Y248" s="450" t="str">
        <f t="shared" si="231"/>
        <v>LT</v>
      </c>
      <c r="Z248" s="447" t="e">
        <f t="shared" ca="1" si="194"/>
        <v>#REF!</v>
      </c>
      <c r="AA248" s="447" t="e">
        <f t="shared" ca="1" si="194"/>
        <v>#REF!</v>
      </c>
      <c r="AB248" s="451" t="e">
        <f t="shared" ca="1" si="224"/>
        <v>#REF!</v>
      </c>
      <c r="AC248" s="451" t="e">
        <f t="shared" ca="1" si="225"/>
        <v>#REF!</v>
      </c>
      <c r="AD248" s="451" t="e">
        <f t="shared" ca="1" si="201"/>
        <v>#REF!</v>
      </c>
      <c r="AE248" s="451" t="e">
        <f t="shared" ca="1" si="202"/>
        <v>#REF!</v>
      </c>
      <c r="AF248" s="451" t="e">
        <f t="shared" ca="1" si="226"/>
        <v>#REF!</v>
      </c>
      <c r="AG248" s="451" t="e">
        <f t="shared" ca="1" si="227"/>
        <v>#REF!</v>
      </c>
      <c r="AH248" s="445" t="e">
        <f t="shared" ca="1" si="203"/>
        <v>#REF!</v>
      </c>
      <c r="AI248" s="453" t="e">
        <f ca="1">ROUND(IF(AH248&gt;AI172,AI170,IF(AH248&lt;AI171,AI169,AH248/AI171*AI169)),3)</f>
        <v>#REF!</v>
      </c>
      <c r="AJ248" s="453" t="e">
        <f ca="1">ROUND(IF(AH248&gt;AJ172,AJ170,IF(AH248&lt;AJ171,AJ169,AH248/AJ171*AJ169)),3)</f>
        <v>#REF!</v>
      </c>
      <c r="AK248" s="449" t="e">
        <f t="shared" ca="1" si="204"/>
        <v>#REF!</v>
      </c>
      <c r="AM248" s="450" t="str">
        <f t="shared" si="232"/>
        <v>LT</v>
      </c>
      <c r="AN248" s="447" t="e">
        <f t="shared" ca="1" si="195"/>
        <v>#REF!</v>
      </c>
      <c r="AO248" s="447" t="e">
        <f t="shared" ca="1" si="195"/>
        <v>#REF!</v>
      </c>
      <c r="AP248" s="451" t="e">
        <f t="shared" ca="1" si="233"/>
        <v>#REF!</v>
      </c>
      <c r="AQ248" s="451" t="e">
        <f t="shared" ca="1" si="234"/>
        <v>#REF!</v>
      </c>
      <c r="AR248" s="451" t="e">
        <f t="shared" ca="1" si="205"/>
        <v>#REF!</v>
      </c>
      <c r="AS248" s="451" t="e">
        <f t="shared" ca="1" si="206"/>
        <v>#REF!</v>
      </c>
      <c r="AT248" s="451" t="e">
        <f t="shared" ca="1" si="228"/>
        <v>#REF!</v>
      </c>
      <c r="AU248" s="451" t="e">
        <f t="shared" ca="1" si="229"/>
        <v>#REF!</v>
      </c>
      <c r="AV248" s="445" t="e">
        <f t="shared" ca="1" si="207"/>
        <v>#REF!</v>
      </c>
      <c r="AW248" s="453" t="e">
        <f ca="1">ROUND(IF(AV248&gt;AW172,AW170,IF(AV248&lt;AW171,AW169,AV248/AW171*AW169)),3)</f>
        <v>#REF!</v>
      </c>
      <c r="AX248" s="453" t="e">
        <f ca="1">ROUND(IF(AV248&gt;AX172,AX170,IF(AV248&lt;AX171,AX169,AV248/AX171*AX169)),3)</f>
        <v>#REF!</v>
      </c>
      <c r="AY248" s="449" t="e">
        <f t="shared" ca="1" si="208"/>
        <v>#REF!</v>
      </c>
      <c r="BA248" s="450" t="str">
        <f t="shared" si="235"/>
        <v>LT</v>
      </c>
      <c r="BB248" s="447" t="e">
        <f t="shared" ca="1" si="196"/>
        <v>#REF!</v>
      </c>
      <c r="BC248" s="447" t="e">
        <f t="shared" ca="1" si="196"/>
        <v>#REF!</v>
      </c>
      <c r="BD248" s="451" t="e">
        <f t="shared" ca="1" si="236"/>
        <v>#REF!</v>
      </c>
      <c r="BE248" s="451" t="e">
        <f t="shared" ca="1" si="237"/>
        <v>#REF!</v>
      </c>
      <c r="BF248" s="451" t="e">
        <f t="shared" ca="1" si="209"/>
        <v>#REF!</v>
      </c>
      <c r="BG248" s="451" t="e">
        <f t="shared" ca="1" si="210"/>
        <v>#REF!</v>
      </c>
      <c r="BH248" s="451" t="e">
        <f t="shared" ca="1" si="211"/>
        <v>#REF!</v>
      </c>
      <c r="BI248" s="451" t="e">
        <f t="shared" ca="1" si="212"/>
        <v>#REF!</v>
      </c>
      <c r="BJ248" s="445" t="e">
        <f t="shared" ca="1" si="213"/>
        <v>#REF!</v>
      </c>
      <c r="BK248" s="453" t="e">
        <f ca="1">ROUND(IF(BJ248&gt;BK172,BK170,IF(BJ248&lt;BK171,BK169,BJ248/BK171*BK169)),3)</f>
        <v>#REF!</v>
      </c>
      <c r="BL248" s="453" t="e">
        <f ca="1">ROUND(IF(BJ248&gt;BL172,BL170,IF(BJ248&lt;BL171,BL169,BJ248/BL171*BL169)),3)</f>
        <v>#REF!</v>
      </c>
      <c r="BM248" s="449" t="e">
        <f t="shared" ca="1" si="214"/>
        <v>#REF!</v>
      </c>
      <c r="BO248" s="450" t="str">
        <f t="shared" si="238"/>
        <v>LT</v>
      </c>
      <c r="BP248" s="399">
        <f t="shared" si="230"/>
        <v>3</v>
      </c>
      <c r="BQ248" s="453" t="e">
        <f t="shared" ca="1" si="215"/>
        <v>#REF!</v>
      </c>
      <c r="BR248" s="453" t="e">
        <f t="shared" ca="1" si="216"/>
        <v>#REF!</v>
      </c>
      <c r="BS248" s="453" t="e">
        <f t="shared" ca="1" si="217"/>
        <v>#REF!</v>
      </c>
      <c r="BT248" s="453" t="e">
        <f t="shared" ca="1" si="218"/>
        <v>#REF!</v>
      </c>
      <c r="BU248" s="453" t="e">
        <f t="shared" ca="1" si="219"/>
        <v>#REF!</v>
      </c>
      <c r="BV248" s="453" t="e">
        <f t="shared" ca="1" si="220"/>
        <v>#REF!</v>
      </c>
      <c r="BW248" s="453" t="e">
        <f t="shared" ca="1" si="239"/>
        <v>#REF!</v>
      </c>
      <c r="BX248" s="453" t="e">
        <f t="shared" ca="1" si="239"/>
        <v>#REF!</v>
      </c>
      <c r="CA248" s="450" t="str">
        <f t="shared" si="240"/>
        <v>LT</v>
      </c>
      <c r="CB248" s="454"/>
      <c r="CC248" s="454"/>
      <c r="CD248" s="454"/>
      <c r="CE248" s="454"/>
    </row>
    <row r="249" spans="2:83" x14ac:dyDescent="0.2">
      <c r="B249" s="399">
        <v>69</v>
      </c>
      <c r="C249" s="399" t="s">
        <v>211</v>
      </c>
      <c r="D249" s="399" t="s">
        <v>212</v>
      </c>
      <c r="E249" s="399">
        <v>3</v>
      </c>
      <c r="F249" s="399" t="s">
        <v>38</v>
      </c>
      <c r="K249" s="446"/>
      <c r="L249" s="447" t="e">
        <f t="shared" ca="1" si="193"/>
        <v>#REF!</v>
      </c>
      <c r="M249" s="447" t="e">
        <f t="shared" ca="1" si="193"/>
        <v>#REF!</v>
      </c>
      <c r="N249" s="451" t="e">
        <f t="shared" ca="1" si="241"/>
        <v>#REF!</v>
      </c>
      <c r="O249" s="451" t="e">
        <f t="shared" ca="1" si="221"/>
        <v>#REF!</v>
      </c>
      <c r="P249" s="451" t="e">
        <f t="shared" ca="1" si="197"/>
        <v>#REF!</v>
      </c>
      <c r="Q249" s="451" t="e">
        <f t="shared" ca="1" si="198"/>
        <v>#REF!</v>
      </c>
      <c r="R249" s="451" t="e">
        <f t="shared" ca="1" si="222"/>
        <v>#REF!</v>
      </c>
      <c r="S249" s="451" t="e">
        <f t="shared" ca="1" si="223"/>
        <v>#REF!</v>
      </c>
      <c r="T249" s="445" t="e">
        <f t="shared" ca="1" si="199"/>
        <v>#REF!</v>
      </c>
      <c r="U249" s="453" t="e">
        <f ca="1">ROUND(IF(T249&gt;U172,U170,IF(T249&lt;U171,U169,T249/U171*U169)),3)</f>
        <v>#REF!</v>
      </c>
      <c r="V249" s="453" t="e">
        <f ca="1">ROUND(IF(T249&gt;V172,V170,IF(T249&lt;V171,V169,T249/V171*V169)),3)</f>
        <v>#REF!</v>
      </c>
      <c r="W249" s="449" t="e">
        <f t="shared" ca="1" si="200"/>
        <v>#REF!</v>
      </c>
      <c r="X249" s="450"/>
      <c r="Y249" s="450" t="str">
        <f t="shared" si="231"/>
        <v>LV</v>
      </c>
      <c r="Z249" s="447" t="e">
        <f t="shared" ca="1" si="194"/>
        <v>#REF!</v>
      </c>
      <c r="AA249" s="447" t="e">
        <f t="shared" ca="1" si="194"/>
        <v>#REF!</v>
      </c>
      <c r="AB249" s="451" t="e">
        <f t="shared" ca="1" si="224"/>
        <v>#REF!</v>
      </c>
      <c r="AC249" s="451" t="e">
        <f t="shared" ca="1" si="225"/>
        <v>#REF!</v>
      </c>
      <c r="AD249" s="451" t="e">
        <f t="shared" ca="1" si="201"/>
        <v>#REF!</v>
      </c>
      <c r="AE249" s="451" t="e">
        <f t="shared" ca="1" si="202"/>
        <v>#REF!</v>
      </c>
      <c r="AF249" s="451" t="e">
        <f t="shared" ca="1" si="226"/>
        <v>#REF!</v>
      </c>
      <c r="AG249" s="451" t="e">
        <f t="shared" ca="1" si="227"/>
        <v>#REF!</v>
      </c>
      <c r="AH249" s="445" t="e">
        <f t="shared" ca="1" si="203"/>
        <v>#REF!</v>
      </c>
      <c r="AI249" s="453" t="e">
        <f ca="1">ROUND(IF(AH249&gt;AI172,AI170,IF(AH249&lt;AI171,AI169,AH249/AI171*AI169)),3)</f>
        <v>#REF!</v>
      </c>
      <c r="AJ249" s="453" t="e">
        <f ca="1">ROUND(IF(AH249&gt;AJ172,AJ170,IF(AH249&lt;AJ171,AJ169,AH249/AJ171*AJ169)),3)</f>
        <v>#REF!</v>
      </c>
      <c r="AK249" s="449" t="e">
        <f t="shared" ca="1" si="204"/>
        <v>#REF!</v>
      </c>
      <c r="AM249" s="450" t="str">
        <f t="shared" si="232"/>
        <v>LV</v>
      </c>
      <c r="AN249" s="447" t="e">
        <f t="shared" ca="1" si="195"/>
        <v>#REF!</v>
      </c>
      <c r="AO249" s="447" t="e">
        <f t="shared" ca="1" si="195"/>
        <v>#REF!</v>
      </c>
      <c r="AP249" s="451" t="e">
        <f t="shared" ca="1" si="233"/>
        <v>#REF!</v>
      </c>
      <c r="AQ249" s="451" t="e">
        <f t="shared" ca="1" si="234"/>
        <v>#REF!</v>
      </c>
      <c r="AR249" s="451" t="e">
        <f t="shared" ca="1" si="205"/>
        <v>#REF!</v>
      </c>
      <c r="AS249" s="451" t="e">
        <f t="shared" ca="1" si="206"/>
        <v>#REF!</v>
      </c>
      <c r="AT249" s="451" t="e">
        <f t="shared" ca="1" si="228"/>
        <v>#REF!</v>
      </c>
      <c r="AU249" s="451" t="e">
        <f t="shared" ca="1" si="229"/>
        <v>#REF!</v>
      </c>
      <c r="AV249" s="445" t="e">
        <f t="shared" ca="1" si="207"/>
        <v>#REF!</v>
      </c>
      <c r="AW249" s="453" t="e">
        <f ca="1">ROUND(IF(AV249&gt;AW172,AW170,IF(AV249&lt;AW171,AW169,AV249/AW171*AW169)),3)</f>
        <v>#REF!</v>
      </c>
      <c r="AX249" s="453" t="e">
        <f ca="1">ROUND(IF(AV249&gt;AX172,AX170,IF(AV249&lt;AX171,AX169,AV249/AX171*AX169)),3)</f>
        <v>#REF!</v>
      </c>
      <c r="AY249" s="449" t="e">
        <f t="shared" ca="1" si="208"/>
        <v>#REF!</v>
      </c>
      <c r="BA249" s="450" t="str">
        <f t="shared" si="235"/>
        <v>LV</v>
      </c>
      <c r="BB249" s="447" t="e">
        <f t="shared" ca="1" si="196"/>
        <v>#REF!</v>
      </c>
      <c r="BC249" s="447" t="e">
        <f t="shared" ca="1" si="196"/>
        <v>#REF!</v>
      </c>
      <c r="BD249" s="451" t="e">
        <f t="shared" ca="1" si="236"/>
        <v>#REF!</v>
      </c>
      <c r="BE249" s="451" t="e">
        <f t="shared" ca="1" si="237"/>
        <v>#REF!</v>
      </c>
      <c r="BF249" s="451" t="e">
        <f t="shared" ca="1" si="209"/>
        <v>#REF!</v>
      </c>
      <c r="BG249" s="451" t="e">
        <f t="shared" ca="1" si="210"/>
        <v>#REF!</v>
      </c>
      <c r="BH249" s="451" t="e">
        <f t="shared" ca="1" si="211"/>
        <v>#REF!</v>
      </c>
      <c r="BI249" s="451" t="e">
        <f t="shared" ca="1" si="212"/>
        <v>#REF!</v>
      </c>
      <c r="BJ249" s="445" t="e">
        <f t="shared" ca="1" si="213"/>
        <v>#REF!</v>
      </c>
      <c r="BK249" s="453" t="e">
        <f ca="1">ROUND(IF(BJ249&gt;BK172,BK170,IF(BJ249&lt;BK171,BK169,BJ249/BK171*BK169)),3)</f>
        <v>#REF!</v>
      </c>
      <c r="BL249" s="453" t="e">
        <f ca="1">ROUND(IF(BJ249&gt;BL172,BL170,IF(BJ249&lt;BL171,BL169,BJ249/BL171*BL169)),3)</f>
        <v>#REF!</v>
      </c>
      <c r="BM249" s="449" t="e">
        <f t="shared" ca="1" si="214"/>
        <v>#REF!</v>
      </c>
      <c r="BO249" s="450" t="str">
        <f t="shared" si="238"/>
        <v>LV</v>
      </c>
      <c r="BP249" s="399">
        <f t="shared" si="230"/>
        <v>3</v>
      </c>
      <c r="BQ249" s="453" t="e">
        <f t="shared" ca="1" si="215"/>
        <v>#REF!</v>
      </c>
      <c r="BR249" s="453" t="e">
        <f t="shared" ca="1" si="216"/>
        <v>#REF!</v>
      </c>
      <c r="BS249" s="453" t="e">
        <f t="shared" ca="1" si="217"/>
        <v>#REF!</v>
      </c>
      <c r="BT249" s="453" t="e">
        <f t="shared" ca="1" si="218"/>
        <v>#REF!</v>
      </c>
      <c r="BU249" s="453" t="e">
        <f t="shared" ca="1" si="219"/>
        <v>#REF!</v>
      </c>
      <c r="BV249" s="453" t="e">
        <f t="shared" ca="1" si="220"/>
        <v>#REF!</v>
      </c>
      <c r="BW249" s="453" t="e">
        <f t="shared" ca="1" si="239"/>
        <v>#REF!</v>
      </c>
      <c r="BX249" s="453" t="e">
        <f t="shared" ca="1" si="239"/>
        <v>#REF!</v>
      </c>
      <c r="CA249" s="450" t="str">
        <f t="shared" si="240"/>
        <v>LV</v>
      </c>
      <c r="CB249" s="454"/>
      <c r="CC249" s="454"/>
      <c r="CD249" s="454"/>
      <c r="CE249" s="454"/>
    </row>
    <row r="250" spans="2:83" x14ac:dyDescent="0.2">
      <c r="B250" s="399">
        <v>70</v>
      </c>
      <c r="C250" s="399" t="s">
        <v>213</v>
      </c>
      <c r="D250" s="399" t="s">
        <v>214</v>
      </c>
      <c r="E250" s="399">
        <v>3</v>
      </c>
      <c r="F250" s="399" t="s">
        <v>38</v>
      </c>
      <c r="K250" s="446"/>
      <c r="L250" s="447" t="e">
        <f t="shared" ca="1" si="193"/>
        <v>#REF!</v>
      </c>
      <c r="M250" s="447" t="e">
        <f t="shared" ca="1" si="193"/>
        <v>#REF!</v>
      </c>
      <c r="N250" s="451" t="e">
        <f t="shared" ca="1" si="241"/>
        <v>#REF!</v>
      </c>
      <c r="O250" s="451" t="e">
        <f t="shared" ca="1" si="221"/>
        <v>#REF!</v>
      </c>
      <c r="P250" s="451" t="e">
        <f t="shared" ca="1" si="197"/>
        <v>#REF!</v>
      </c>
      <c r="Q250" s="451" t="e">
        <f t="shared" ca="1" si="198"/>
        <v>#REF!</v>
      </c>
      <c r="R250" s="451" t="e">
        <f t="shared" ca="1" si="222"/>
        <v>#REF!</v>
      </c>
      <c r="S250" s="451" t="e">
        <f t="shared" ca="1" si="223"/>
        <v>#REF!</v>
      </c>
      <c r="T250" s="445" t="e">
        <f t="shared" ca="1" si="199"/>
        <v>#REF!</v>
      </c>
      <c r="U250" s="453" t="e">
        <f ca="1">ROUND(IF(T250&gt;U172,U170,IF(T250&lt;U171,U169,T250/U171*U169)),3)</f>
        <v>#REF!</v>
      </c>
      <c r="V250" s="453" t="e">
        <f ca="1">ROUND(IF(T250&gt;V172,V170,IF(T250&lt;V171,V169,T250/V171*V169)),3)</f>
        <v>#REF!</v>
      </c>
      <c r="W250" s="449" t="e">
        <f t="shared" ca="1" si="200"/>
        <v>#REF!</v>
      </c>
      <c r="X250" s="450"/>
      <c r="Y250" s="450" t="str">
        <f t="shared" si="231"/>
        <v>MK</v>
      </c>
      <c r="Z250" s="447" t="e">
        <f t="shared" ca="1" si="194"/>
        <v>#REF!</v>
      </c>
      <c r="AA250" s="447" t="e">
        <f t="shared" ca="1" si="194"/>
        <v>#REF!</v>
      </c>
      <c r="AB250" s="451" t="e">
        <f t="shared" ca="1" si="224"/>
        <v>#REF!</v>
      </c>
      <c r="AC250" s="451" t="e">
        <f t="shared" ca="1" si="225"/>
        <v>#REF!</v>
      </c>
      <c r="AD250" s="451" t="e">
        <f t="shared" ca="1" si="201"/>
        <v>#REF!</v>
      </c>
      <c r="AE250" s="451" t="e">
        <f t="shared" ca="1" si="202"/>
        <v>#REF!</v>
      </c>
      <c r="AF250" s="451" t="e">
        <f t="shared" ca="1" si="226"/>
        <v>#REF!</v>
      </c>
      <c r="AG250" s="451" t="e">
        <f t="shared" ca="1" si="227"/>
        <v>#REF!</v>
      </c>
      <c r="AH250" s="445" t="e">
        <f t="shared" ca="1" si="203"/>
        <v>#REF!</v>
      </c>
      <c r="AI250" s="453" t="e">
        <f ca="1">ROUND(IF(AH250&gt;AI172,AI170,IF(AH250&lt;AI171,AI169,AH250/AI171*AI169)),3)</f>
        <v>#REF!</v>
      </c>
      <c r="AJ250" s="453" t="e">
        <f ca="1">ROUND(IF(AH250&gt;AJ172,AJ170,IF(AH250&lt;AJ171,AJ169,AH250/AJ171*AJ169)),3)</f>
        <v>#REF!</v>
      </c>
      <c r="AK250" s="449" t="e">
        <f t="shared" ca="1" si="204"/>
        <v>#REF!</v>
      </c>
      <c r="AM250" s="450" t="str">
        <f t="shared" si="232"/>
        <v>MK</v>
      </c>
      <c r="AN250" s="447" t="e">
        <f t="shared" ca="1" si="195"/>
        <v>#REF!</v>
      </c>
      <c r="AO250" s="447" t="e">
        <f t="shared" ca="1" si="195"/>
        <v>#REF!</v>
      </c>
      <c r="AP250" s="451" t="e">
        <f t="shared" ca="1" si="233"/>
        <v>#REF!</v>
      </c>
      <c r="AQ250" s="451" t="e">
        <f t="shared" ca="1" si="234"/>
        <v>#REF!</v>
      </c>
      <c r="AR250" s="451" t="e">
        <f t="shared" ca="1" si="205"/>
        <v>#REF!</v>
      </c>
      <c r="AS250" s="451" t="e">
        <f t="shared" ca="1" si="206"/>
        <v>#REF!</v>
      </c>
      <c r="AT250" s="451" t="e">
        <f t="shared" ca="1" si="228"/>
        <v>#REF!</v>
      </c>
      <c r="AU250" s="451" t="e">
        <f t="shared" ca="1" si="229"/>
        <v>#REF!</v>
      </c>
      <c r="AV250" s="445" t="e">
        <f t="shared" ca="1" si="207"/>
        <v>#REF!</v>
      </c>
      <c r="AW250" s="453" t="e">
        <f ca="1">ROUND(IF(AV250&gt;AW172,AW170,IF(AV250&lt;AW171,AW169,AV250/AW171*AW169)),3)</f>
        <v>#REF!</v>
      </c>
      <c r="AX250" s="453" t="e">
        <f ca="1">ROUND(IF(AV250&gt;AX172,AX170,IF(AV250&lt;AX171,AX169,AV250/AX171*AX169)),3)</f>
        <v>#REF!</v>
      </c>
      <c r="AY250" s="449" t="e">
        <f t="shared" ca="1" si="208"/>
        <v>#REF!</v>
      </c>
      <c r="BA250" s="450" t="str">
        <f t="shared" si="235"/>
        <v>MK</v>
      </c>
      <c r="BB250" s="447" t="e">
        <f t="shared" ca="1" si="196"/>
        <v>#REF!</v>
      </c>
      <c r="BC250" s="447" t="e">
        <f t="shared" ca="1" si="196"/>
        <v>#REF!</v>
      </c>
      <c r="BD250" s="451" t="e">
        <f t="shared" ca="1" si="236"/>
        <v>#REF!</v>
      </c>
      <c r="BE250" s="451" t="e">
        <f t="shared" ca="1" si="237"/>
        <v>#REF!</v>
      </c>
      <c r="BF250" s="451" t="e">
        <f t="shared" ca="1" si="209"/>
        <v>#REF!</v>
      </c>
      <c r="BG250" s="451" t="e">
        <f t="shared" ca="1" si="210"/>
        <v>#REF!</v>
      </c>
      <c r="BH250" s="451" t="e">
        <f t="shared" ca="1" si="211"/>
        <v>#REF!</v>
      </c>
      <c r="BI250" s="451" t="e">
        <f t="shared" ca="1" si="212"/>
        <v>#REF!</v>
      </c>
      <c r="BJ250" s="445" t="e">
        <f t="shared" ca="1" si="213"/>
        <v>#REF!</v>
      </c>
      <c r="BK250" s="453" t="e">
        <f ca="1">ROUND(IF(BJ250&gt;BK172,BK170,IF(BJ250&lt;BK171,BK169,BJ250/BK171*BK169)),3)</f>
        <v>#REF!</v>
      </c>
      <c r="BL250" s="453" t="e">
        <f ca="1">ROUND(IF(BJ250&gt;BL172,BL170,IF(BJ250&lt;BL171,BL169,BJ250/BL171*BL169)),3)</f>
        <v>#REF!</v>
      </c>
      <c r="BM250" s="449" t="e">
        <f t="shared" ca="1" si="214"/>
        <v>#REF!</v>
      </c>
      <c r="BO250" s="450" t="str">
        <f t="shared" si="238"/>
        <v>MK</v>
      </c>
      <c r="BP250" s="399">
        <f t="shared" si="230"/>
        <v>3</v>
      </c>
      <c r="BQ250" s="453" t="e">
        <f t="shared" ca="1" si="215"/>
        <v>#REF!</v>
      </c>
      <c r="BR250" s="453" t="e">
        <f t="shared" ca="1" si="216"/>
        <v>#REF!</v>
      </c>
      <c r="BS250" s="453" t="e">
        <f t="shared" ca="1" si="217"/>
        <v>#REF!</v>
      </c>
      <c r="BT250" s="453" t="e">
        <f t="shared" ca="1" si="218"/>
        <v>#REF!</v>
      </c>
      <c r="BU250" s="453" t="e">
        <f t="shared" ca="1" si="219"/>
        <v>#REF!</v>
      </c>
      <c r="BV250" s="453" t="e">
        <f t="shared" ca="1" si="220"/>
        <v>#REF!</v>
      </c>
      <c r="BW250" s="453" t="e">
        <f t="shared" ca="1" si="239"/>
        <v>#REF!</v>
      </c>
      <c r="BX250" s="453" t="e">
        <f t="shared" ca="1" si="239"/>
        <v>#REF!</v>
      </c>
      <c r="CA250" s="450" t="str">
        <f t="shared" si="240"/>
        <v>MK</v>
      </c>
      <c r="CB250" s="454"/>
      <c r="CC250" s="454"/>
      <c r="CD250" s="454"/>
      <c r="CE250" s="454"/>
    </row>
    <row r="251" spans="2:83" x14ac:dyDescent="0.2">
      <c r="B251" s="399">
        <v>71</v>
      </c>
      <c r="C251" s="399" t="s">
        <v>215</v>
      </c>
      <c r="D251" s="399" t="s">
        <v>216</v>
      </c>
      <c r="E251" s="399">
        <v>3</v>
      </c>
      <c r="F251" s="399" t="s">
        <v>38</v>
      </c>
      <c r="K251" s="446"/>
      <c r="L251" s="447" t="e">
        <f t="shared" ca="1" si="193"/>
        <v>#REF!</v>
      </c>
      <c r="M251" s="447" t="e">
        <f t="shared" ca="1" si="193"/>
        <v>#REF!</v>
      </c>
      <c r="N251" s="451" t="e">
        <f t="shared" ca="1" si="241"/>
        <v>#REF!</v>
      </c>
      <c r="O251" s="451" t="e">
        <f t="shared" ca="1" si="221"/>
        <v>#REF!</v>
      </c>
      <c r="P251" s="451" t="e">
        <f t="shared" ca="1" si="197"/>
        <v>#REF!</v>
      </c>
      <c r="Q251" s="451" t="e">
        <f t="shared" ca="1" si="198"/>
        <v>#REF!</v>
      </c>
      <c r="R251" s="451" t="e">
        <f t="shared" ca="1" si="222"/>
        <v>#REF!</v>
      </c>
      <c r="S251" s="451" t="e">
        <f t="shared" ca="1" si="223"/>
        <v>#REF!</v>
      </c>
      <c r="T251" s="445" t="e">
        <f t="shared" ca="1" si="199"/>
        <v>#REF!</v>
      </c>
      <c r="U251" s="453" t="e">
        <f ca="1">ROUND(IF(T251&gt;U172,U170,IF(T251&lt;U171,U169,T251/U171*U169)),3)</f>
        <v>#REF!</v>
      </c>
      <c r="V251" s="453" t="e">
        <f ca="1">ROUND(IF(T251&gt;V172,V170,IF(T251&lt;V171,V169,T251/V171*V169)),3)</f>
        <v>#REF!</v>
      </c>
      <c r="W251" s="449" t="e">
        <f t="shared" ca="1" si="200"/>
        <v>#REF!</v>
      </c>
      <c r="X251" s="450"/>
      <c r="Y251" s="450" t="str">
        <f t="shared" si="231"/>
        <v>MU</v>
      </c>
      <c r="Z251" s="447" t="e">
        <f t="shared" ca="1" si="194"/>
        <v>#REF!</v>
      </c>
      <c r="AA251" s="447" t="e">
        <f t="shared" ca="1" si="194"/>
        <v>#REF!</v>
      </c>
      <c r="AB251" s="451" t="e">
        <f t="shared" ca="1" si="224"/>
        <v>#REF!</v>
      </c>
      <c r="AC251" s="451" t="e">
        <f t="shared" ca="1" si="225"/>
        <v>#REF!</v>
      </c>
      <c r="AD251" s="451" t="e">
        <f t="shared" ca="1" si="201"/>
        <v>#REF!</v>
      </c>
      <c r="AE251" s="451" t="e">
        <f t="shared" ca="1" si="202"/>
        <v>#REF!</v>
      </c>
      <c r="AF251" s="451" t="e">
        <f t="shared" ca="1" si="226"/>
        <v>#REF!</v>
      </c>
      <c r="AG251" s="451" t="e">
        <f t="shared" ca="1" si="227"/>
        <v>#REF!</v>
      </c>
      <c r="AH251" s="445" t="e">
        <f t="shared" ca="1" si="203"/>
        <v>#REF!</v>
      </c>
      <c r="AI251" s="453" t="e">
        <f ca="1">ROUND(IF(AH251&gt;AI172,AI170,IF(AH251&lt;AI171,AI169,AH251/AI171*AI169)),3)</f>
        <v>#REF!</v>
      </c>
      <c r="AJ251" s="453" t="e">
        <f ca="1">ROUND(IF(AH251&gt;AJ172,AJ170,IF(AH251&lt;AJ171,AJ169,AH251/AJ171*AJ169)),3)</f>
        <v>#REF!</v>
      </c>
      <c r="AK251" s="449" t="e">
        <f t="shared" ca="1" si="204"/>
        <v>#REF!</v>
      </c>
      <c r="AM251" s="450" t="str">
        <f t="shared" si="232"/>
        <v>MU</v>
      </c>
      <c r="AN251" s="447" t="e">
        <f t="shared" ca="1" si="195"/>
        <v>#REF!</v>
      </c>
      <c r="AO251" s="447" t="e">
        <f t="shared" ca="1" si="195"/>
        <v>#REF!</v>
      </c>
      <c r="AP251" s="451" t="e">
        <f t="shared" ca="1" si="233"/>
        <v>#REF!</v>
      </c>
      <c r="AQ251" s="451" t="e">
        <f t="shared" ca="1" si="234"/>
        <v>#REF!</v>
      </c>
      <c r="AR251" s="451" t="e">
        <f t="shared" ca="1" si="205"/>
        <v>#REF!</v>
      </c>
      <c r="AS251" s="451" t="e">
        <f t="shared" ca="1" si="206"/>
        <v>#REF!</v>
      </c>
      <c r="AT251" s="451" t="e">
        <f t="shared" ca="1" si="228"/>
        <v>#REF!</v>
      </c>
      <c r="AU251" s="451" t="e">
        <f t="shared" ca="1" si="229"/>
        <v>#REF!</v>
      </c>
      <c r="AV251" s="445" t="e">
        <f t="shared" ca="1" si="207"/>
        <v>#REF!</v>
      </c>
      <c r="AW251" s="453" t="e">
        <f ca="1">ROUND(IF(AV251&gt;AW172,AW170,IF(AV251&lt;AW171,AW169,AV251/AW171*AW169)),3)</f>
        <v>#REF!</v>
      </c>
      <c r="AX251" s="453" t="e">
        <f ca="1">ROUND(IF(AV251&gt;AX172,AX170,IF(AV251&lt;AX171,AX169,AV251/AX171*AX169)),3)</f>
        <v>#REF!</v>
      </c>
      <c r="AY251" s="449" t="e">
        <f t="shared" ca="1" si="208"/>
        <v>#REF!</v>
      </c>
      <c r="BA251" s="450" t="str">
        <f t="shared" si="235"/>
        <v>MU</v>
      </c>
      <c r="BB251" s="447" t="e">
        <f t="shared" ca="1" si="196"/>
        <v>#REF!</v>
      </c>
      <c r="BC251" s="447" t="e">
        <f t="shared" ca="1" si="196"/>
        <v>#REF!</v>
      </c>
      <c r="BD251" s="451" t="e">
        <f t="shared" ca="1" si="236"/>
        <v>#REF!</v>
      </c>
      <c r="BE251" s="451" t="e">
        <f t="shared" ca="1" si="237"/>
        <v>#REF!</v>
      </c>
      <c r="BF251" s="451" t="e">
        <f t="shared" ca="1" si="209"/>
        <v>#REF!</v>
      </c>
      <c r="BG251" s="451" t="e">
        <f t="shared" ca="1" si="210"/>
        <v>#REF!</v>
      </c>
      <c r="BH251" s="451" t="e">
        <f t="shared" ca="1" si="211"/>
        <v>#REF!</v>
      </c>
      <c r="BI251" s="451" t="e">
        <f t="shared" ca="1" si="212"/>
        <v>#REF!</v>
      </c>
      <c r="BJ251" s="445" t="e">
        <f t="shared" ca="1" si="213"/>
        <v>#REF!</v>
      </c>
      <c r="BK251" s="453" t="e">
        <f ca="1">ROUND(IF(BJ251&gt;BK172,BK170,IF(BJ251&lt;BK171,BK169,BJ251/BK171*BK169)),3)</f>
        <v>#REF!</v>
      </c>
      <c r="BL251" s="453" t="e">
        <f ca="1">ROUND(IF(BJ251&gt;BL172,BL170,IF(BJ251&lt;BL171,BL169,BJ251/BL171*BL169)),3)</f>
        <v>#REF!</v>
      </c>
      <c r="BM251" s="449" t="e">
        <f t="shared" ca="1" si="214"/>
        <v>#REF!</v>
      </c>
      <c r="BO251" s="450" t="str">
        <f t="shared" si="238"/>
        <v>MU</v>
      </c>
      <c r="BP251" s="399">
        <f t="shared" si="230"/>
        <v>3</v>
      </c>
      <c r="BQ251" s="453" t="e">
        <f t="shared" ca="1" si="215"/>
        <v>#REF!</v>
      </c>
      <c r="BR251" s="453" t="e">
        <f t="shared" ca="1" si="216"/>
        <v>#REF!</v>
      </c>
      <c r="BS251" s="453" t="e">
        <f t="shared" ca="1" si="217"/>
        <v>#REF!</v>
      </c>
      <c r="BT251" s="453" t="e">
        <f t="shared" ca="1" si="218"/>
        <v>#REF!</v>
      </c>
      <c r="BU251" s="453" t="e">
        <f t="shared" ca="1" si="219"/>
        <v>#REF!</v>
      </c>
      <c r="BV251" s="453" t="e">
        <f t="shared" ca="1" si="220"/>
        <v>#REF!</v>
      </c>
      <c r="BW251" s="453" t="e">
        <f t="shared" ca="1" si="239"/>
        <v>#REF!</v>
      </c>
      <c r="BX251" s="453" t="e">
        <f t="shared" ca="1" si="239"/>
        <v>#REF!</v>
      </c>
      <c r="CA251" s="450" t="str">
        <f t="shared" si="240"/>
        <v>MU</v>
      </c>
      <c r="CB251" s="454"/>
      <c r="CC251" s="454"/>
      <c r="CD251" s="454"/>
      <c r="CE251" s="454"/>
    </row>
    <row r="252" spans="2:83" x14ac:dyDescent="0.2">
      <c r="B252" s="399">
        <v>72</v>
      </c>
      <c r="C252" s="399" t="s">
        <v>217</v>
      </c>
      <c r="D252" s="399" t="s">
        <v>218</v>
      </c>
      <c r="E252" s="399">
        <v>3</v>
      </c>
      <c r="F252" s="399" t="s">
        <v>38</v>
      </c>
      <c r="K252" s="446"/>
      <c r="L252" s="447" t="e">
        <f t="shared" ca="1" si="193"/>
        <v>#REF!</v>
      </c>
      <c r="M252" s="447" t="e">
        <f t="shared" ca="1" si="193"/>
        <v>#REF!</v>
      </c>
      <c r="N252" s="451" t="e">
        <f t="shared" ca="1" si="241"/>
        <v>#REF!</v>
      </c>
      <c r="O252" s="451" t="e">
        <f t="shared" ca="1" si="221"/>
        <v>#REF!</v>
      </c>
      <c r="P252" s="451" t="e">
        <f t="shared" ca="1" si="197"/>
        <v>#REF!</v>
      </c>
      <c r="Q252" s="451" t="e">
        <f t="shared" ca="1" si="198"/>
        <v>#REF!</v>
      </c>
      <c r="R252" s="451" t="e">
        <f t="shared" ca="1" si="222"/>
        <v>#REF!</v>
      </c>
      <c r="S252" s="451" t="e">
        <f t="shared" ca="1" si="223"/>
        <v>#REF!</v>
      </c>
      <c r="T252" s="445" t="e">
        <f t="shared" ca="1" si="199"/>
        <v>#REF!</v>
      </c>
      <c r="U252" s="453" t="e">
        <f ca="1">ROUND(IF(T252&gt;U172,U170,IF(T252&lt;U171,U169,T252/U171*U169)),3)</f>
        <v>#REF!</v>
      </c>
      <c r="V252" s="453" t="e">
        <f ca="1">ROUND(IF(T252&gt;V172,V170,IF(T252&lt;V171,V169,T252/V171*V169)),3)</f>
        <v>#REF!</v>
      </c>
      <c r="W252" s="449" t="e">
        <f t="shared" ca="1" si="200"/>
        <v>#REF!</v>
      </c>
      <c r="X252" s="450"/>
      <c r="Y252" s="450" t="str">
        <f t="shared" si="231"/>
        <v>MV</v>
      </c>
      <c r="Z252" s="447" t="e">
        <f t="shared" ca="1" si="194"/>
        <v>#REF!</v>
      </c>
      <c r="AA252" s="447" t="e">
        <f t="shared" ca="1" si="194"/>
        <v>#REF!</v>
      </c>
      <c r="AB252" s="451" t="e">
        <f t="shared" ca="1" si="224"/>
        <v>#REF!</v>
      </c>
      <c r="AC252" s="451" t="e">
        <f t="shared" ca="1" si="225"/>
        <v>#REF!</v>
      </c>
      <c r="AD252" s="451" t="e">
        <f t="shared" ca="1" si="201"/>
        <v>#REF!</v>
      </c>
      <c r="AE252" s="451" t="e">
        <f t="shared" ca="1" si="202"/>
        <v>#REF!</v>
      </c>
      <c r="AF252" s="451" t="e">
        <f t="shared" ca="1" si="226"/>
        <v>#REF!</v>
      </c>
      <c r="AG252" s="451" t="e">
        <f t="shared" ca="1" si="227"/>
        <v>#REF!</v>
      </c>
      <c r="AH252" s="445" t="e">
        <f t="shared" ca="1" si="203"/>
        <v>#REF!</v>
      </c>
      <c r="AI252" s="453" t="e">
        <f ca="1">ROUND(IF(AH252&gt;AI172,AI170,IF(AH252&lt;AI171,AI169,AH252/AI171*AI169)),3)</f>
        <v>#REF!</v>
      </c>
      <c r="AJ252" s="453" t="e">
        <f ca="1">ROUND(IF(AH252&gt;AJ172,AJ170,IF(AH252&lt;AJ171,AJ169,AH252/AJ171*AJ169)),3)</f>
        <v>#REF!</v>
      </c>
      <c r="AK252" s="449" t="e">
        <f t="shared" ca="1" si="204"/>
        <v>#REF!</v>
      </c>
      <c r="AM252" s="450" t="str">
        <f t="shared" si="232"/>
        <v>MV</v>
      </c>
      <c r="AN252" s="447" t="e">
        <f t="shared" ca="1" si="195"/>
        <v>#REF!</v>
      </c>
      <c r="AO252" s="447" t="e">
        <f t="shared" ca="1" si="195"/>
        <v>#REF!</v>
      </c>
      <c r="AP252" s="451" t="e">
        <f t="shared" ca="1" si="233"/>
        <v>#REF!</v>
      </c>
      <c r="AQ252" s="451" t="e">
        <f t="shared" ca="1" si="234"/>
        <v>#REF!</v>
      </c>
      <c r="AR252" s="451" t="e">
        <f t="shared" ca="1" si="205"/>
        <v>#REF!</v>
      </c>
      <c r="AS252" s="451" t="e">
        <f t="shared" ca="1" si="206"/>
        <v>#REF!</v>
      </c>
      <c r="AT252" s="451" t="e">
        <f t="shared" ca="1" si="228"/>
        <v>#REF!</v>
      </c>
      <c r="AU252" s="451" t="e">
        <f t="shared" ca="1" si="229"/>
        <v>#REF!</v>
      </c>
      <c r="AV252" s="445" t="e">
        <f t="shared" ca="1" si="207"/>
        <v>#REF!</v>
      </c>
      <c r="AW252" s="453" t="e">
        <f ca="1">ROUND(IF(AV252&gt;AW172,AW170,IF(AV252&lt;AW171,AW169,AV252/AW171*AW169)),3)</f>
        <v>#REF!</v>
      </c>
      <c r="AX252" s="453" t="e">
        <f ca="1">ROUND(IF(AV252&gt;AX172,AX170,IF(AV252&lt;AX171,AX169,AV252/AX171*AX169)),3)</f>
        <v>#REF!</v>
      </c>
      <c r="AY252" s="449" t="e">
        <f t="shared" ca="1" si="208"/>
        <v>#REF!</v>
      </c>
      <c r="BA252" s="450" t="str">
        <f t="shared" si="235"/>
        <v>MV</v>
      </c>
      <c r="BB252" s="447" t="e">
        <f t="shared" ca="1" si="196"/>
        <v>#REF!</v>
      </c>
      <c r="BC252" s="447" t="e">
        <f t="shared" ca="1" si="196"/>
        <v>#REF!</v>
      </c>
      <c r="BD252" s="451" t="e">
        <f t="shared" ca="1" si="236"/>
        <v>#REF!</v>
      </c>
      <c r="BE252" s="451" t="e">
        <f t="shared" ca="1" si="237"/>
        <v>#REF!</v>
      </c>
      <c r="BF252" s="451" t="e">
        <f t="shared" ca="1" si="209"/>
        <v>#REF!</v>
      </c>
      <c r="BG252" s="451" t="e">
        <f t="shared" ca="1" si="210"/>
        <v>#REF!</v>
      </c>
      <c r="BH252" s="451" t="e">
        <f t="shared" ca="1" si="211"/>
        <v>#REF!</v>
      </c>
      <c r="BI252" s="451" t="e">
        <f t="shared" ca="1" si="212"/>
        <v>#REF!</v>
      </c>
      <c r="BJ252" s="445" t="e">
        <f t="shared" ca="1" si="213"/>
        <v>#REF!</v>
      </c>
      <c r="BK252" s="453" t="e">
        <f ca="1">ROUND(IF(BJ252&gt;BK172,BK170,IF(BJ252&lt;BK171,BK169,BJ252/BK171*BK169)),3)</f>
        <v>#REF!</v>
      </c>
      <c r="BL252" s="453" t="e">
        <f ca="1">ROUND(IF(BJ252&gt;BL172,BL170,IF(BJ252&lt;BL171,BL169,BJ252/BL171*BL169)),3)</f>
        <v>#REF!</v>
      </c>
      <c r="BM252" s="449" t="e">
        <f t="shared" ca="1" si="214"/>
        <v>#REF!</v>
      </c>
      <c r="BO252" s="450" t="str">
        <f t="shared" si="238"/>
        <v>MV</v>
      </c>
      <c r="BP252" s="399">
        <f t="shared" si="230"/>
        <v>3</v>
      </c>
      <c r="BQ252" s="453" t="e">
        <f t="shared" ca="1" si="215"/>
        <v>#REF!</v>
      </c>
      <c r="BR252" s="453" t="e">
        <f t="shared" ca="1" si="216"/>
        <v>#REF!</v>
      </c>
      <c r="BS252" s="453" t="e">
        <f t="shared" ca="1" si="217"/>
        <v>#REF!</v>
      </c>
      <c r="BT252" s="453" t="e">
        <f t="shared" ca="1" si="218"/>
        <v>#REF!</v>
      </c>
      <c r="BU252" s="453" t="e">
        <f t="shared" ca="1" si="219"/>
        <v>#REF!</v>
      </c>
      <c r="BV252" s="453" t="e">
        <f t="shared" ca="1" si="220"/>
        <v>#REF!</v>
      </c>
      <c r="BW252" s="453" t="e">
        <f t="shared" ca="1" si="239"/>
        <v>#REF!</v>
      </c>
      <c r="BX252" s="453" t="e">
        <f t="shared" ca="1" si="239"/>
        <v>#REF!</v>
      </c>
      <c r="CA252" s="450" t="str">
        <f t="shared" si="240"/>
        <v>MV</v>
      </c>
      <c r="CB252" s="454"/>
      <c r="CC252" s="454"/>
      <c r="CD252" s="454"/>
      <c r="CE252" s="454"/>
    </row>
    <row r="253" spans="2:83" x14ac:dyDescent="0.2">
      <c r="B253" s="399">
        <v>73</v>
      </c>
      <c r="C253" s="399" t="s">
        <v>219</v>
      </c>
      <c r="D253" s="399" t="s">
        <v>220</v>
      </c>
      <c r="E253" s="399">
        <v>3</v>
      </c>
      <c r="F253" s="399" t="s">
        <v>38</v>
      </c>
      <c r="K253" s="446"/>
      <c r="L253" s="447" t="e">
        <f t="shared" ca="1" si="193"/>
        <v>#REF!</v>
      </c>
      <c r="M253" s="447" t="e">
        <f t="shared" ca="1" si="193"/>
        <v>#REF!</v>
      </c>
      <c r="N253" s="451" t="e">
        <f t="shared" ca="1" si="241"/>
        <v>#REF!</v>
      </c>
      <c r="O253" s="451" t="e">
        <f t="shared" ca="1" si="221"/>
        <v>#REF!</v>
      </c>
      <c r="P253" s="451" t="e">
        <f t="shared" ca="1" si="197"/>
        <v>#REF!</v>
      </c>
      <c r="Q253" s="451" t="e">
        <f t="shared" ca="1" si="198"/>
        <v>#REF!</v>
      </c>
      <c r="R253" s="451" t="e">
        <f t="shared" ca="1" si="222"/>
        <v>#REF!</v>
      </c>
      <c r="S253" s="451" t="e">
        <f t="shared" ca="1" si="223"/>
        <v>#REF!</v>
      </c>
      <c r="T253" s="445" t="e">
        <f t="shared" ca="1" si="199"/>
        <v>#REF!</v>
      </c>
      <c r="U253" s="453" t="e">
        <f ca="1">ROUND(IF(T253&gt;U172,U170,IF(T253&lt;U171,U169,T253/U171*U169)),3)</f>
        <v>#REF!</v>
      </c>
      <c r="V253" s="453" t="e">
        <f ca="1">ROUND(IF(T253&gt;V172,V170,IF(T253&lt;V171,V169,T253/V171*V169)),3)</f>
        <v>#REF!</v>
      </c>
      <c r="W253" s="449" t="e">
        <f t="shared" ca="1" si="200"/>
        <v>#REF!</v>
      </c>
      <c r="X253" s="450"/>
      <c r="Y253" s="450" t="str">
        <f t="shared" si="231"/>
        <v>MX</v>
      </c>
      <c r="Z253" s="447" t="e">
        <f t="shared" ca="1" si="194"/>
        <v>#REF!</v>
      </c>
      <c r="AA253" s="447" t="e">
        <f t="shared" ca="1" si="194"/>
        <v>#REF!</v>
      </c>
      <c r="AB253" s="451" t="e">
        <f t="shared" ca="1" si="224"/>
        <v>#REF!</v>
      </c>
      <c r="AC253" s="451" t="e">
        <f t="shared" ca="1" si="225"/>
        <v>#REF!</v>
      </c>
      <c r="AD253" s="451" t="e">
        <f t="shared" ca="1" si="201"/>
        <v>#REF!</v>
      </c>
      <c r="AE253" s="451" t="e">
        <f t="shared" ca="1" si="202"/>
        <v>#REF!</v>
      </c>
      <c r="AF253" s="451" t="e">
        <f t="shared" ca="1" si="226"/>
        <v>#REF!</v>
      </c>
      <c r="AG253" s="451" t="e">
        <f t="shared" ca="1" si="227"/>
        <v>#REF!</v>
      </c>
      <c r="AH253" s="445" t="e">
        <f t="shared" ca="1" si="203"/>
        <v>#REF!</v>
      </c>
      <c r="AI253" s="453" t="e">
        <f ca="1">ROUND(IF(AH253&gt;AI172,AI170,IF(AH253&lt;AI171,AI169,AH253/AI171*AI169)),3)</f>
        <v>#REF!</v>
      </c>
      <c r="AJ253" s="453" t="e">
        <f ca="1">ROUND(IF(AH253&gt;AJ172,AJ170,IF(AH253&lt;AJ171,AJ169,AH253/AJ171*AJ169)),3)</f>
        <v>#REF!</v>
      </c>
      <c r="AK253" s="449" t="e">
        <f t="shared" ca="1" si="204"/>
        <v>#REF!</v>
      </c>
      <c r="AM253" s="450" t="str">
        <f t="shared" si="232"/>
        <v>MX</v>
      </c>
      <c r="AN253" s="447" t="e">
        <f t="shared" ca="1" si="195"/>
        <v>#REF!</v>
      </c>
      <c r="AO253" s="447" t="e">
        <f t="shared" ca="1" si="195"/>
        <v>#REF!</v>
      </c>
      <c r="AP253" s="451" t="e">
        <f t="shared" ca="1" si="233"/>
        <v>#REF!</v>
      </c>
      <c r="AQ253" s="451" t="e">
        <f t="shared" ca="1" si="234"/>
        <v>#REF!</v>
      </c>
      <c r="AR253" s="451" t="e">
        <f t="shared" ca="1" si="205"/>
        <v>#REF!</v>
      </c>
      <c r="AS253" s="451" t="e">
        <f t="shared" ca="1" si="206"/>
        <v>#REF!</v>
      </c>
      <c r="AT253" s="451" t="e">
        <f t="shared" ca="1" si="228"/>
        <v>#REF!</v>
      </c>
      <c r="AU253" s="451" t="e">
        <f t="shared" ca="1" si="229"/>
        <v>#REF!</v>
      </c>
      <c r="AV253" s="445" t="e">
        <f t="shared" ca="1" si="207"/>
        <v>#REF!</v>
      </c>
      <c r="AW253" s="453" t="e">
        <f ca="1">ROUND(IF(AV253&gt;AW172,AW170,IF(AV253&lt;AW171,AW169,AV253/AW171*AW169)),3)</f>
        <v>#REF!</v>
      </c>
      <c r="AX253" s="453" t="e">
        <f ca="1">ROUND(IF(AV253&gt;AX172,AX170,IF(AV253&lt;AX171,AX169,AV253/AX171*AX169)),3)</f>
        <v>#REF!</v>
      </c>
      <c r="AY253" s="449" t="e">
        <f t="shared" ca="1" si="208"/>
        <v>#REF!</v>
      </c>
      <c r="BA253" s="450" t="str">
        <f t="shared" si="235"/>
        <v>MX</v>
      </c>
      <c r="BB253" s="447" t="e">
        <f t="shared" ca="1" si="196"/>
        <v>#REF!</v>
      </c>
      <c r="BC253" s="447" t="e">
        <f t="shared" ca="1" si="196"/>
        <v>#REF!</v>
      </c>
      <c r="BD253" s="451" t="e">
        <f t="shared" ca="1" si="236"/>
        <v>#REF!</v>
      </c>
      <c r="BE253" s="451" t="e">
        <f t="shared" ca="1" si="237"/>
        <v>#REF!</v>
      </c>
      <c r="BF253" s="451" t="e">
        <f t="shared" ca="1" si="209"/>
        <v>#REF!</v>
      </c>
      <c r="BG253" s="451" t="e">
        <f t="shared" ca="1" si="210"/>
        <v>#REF!</v>
      </c>
      <c r="BH253" s="451" t="e">
        <f t="shared" ca="1" si="211"/>
        <v>#REF!</v>
      </c>
      <c r="BI253" s="451" t="e">
        <f t="shared" ca="1" si="212"/>
        <v>#REF!</v>
      </c>
      <c r="BJ253" s="445" t="e">
        <f t="shared" ca="1" si="213"/>
        <v>#REF!</v>
      </c>
      <c r="BK253" s="453" t="e">
        <f ca="1">ROUND(IF(BJ253&gt;BK172,BK170,IF(BJ253&lt;BK171,BK169,BJ253/BK171*BK169)),3)</f>
        <v>#REF!</v>
      </c>
      <c r="BL253" s="453" t="e">
        <f ca="1">ROUND(IF(BJ253&gt;BL172,BL170,IF(BJ253&lt;BL171,BL169,BJ253/BL171*BL169)),3)</f>
        <v>#REF!</v>
      </c>
      <c r="BM253" s="449" t="e">
        <f t="shared" ca="1" si="214"/>
        <v>#REF!</v>
      </c>
      <c r="BO253" s="450" t="str">
        <f t="shared" si="238"/>
        <v>MX</v>
      </c>
      <c r="BP253" s="399">
        <f t="shared" si="230"/>
        <v>3</v>
      </c>
      <c r="BQ253" s="453" t="e">
        <f t="shared" ca="1" si="215"/>
        <v>#REF!</v>
      </c>
      <c r="BR253" s="453" t="e">
        <f t="shared" ca="1" si="216"/>
        <v>#REF!</v>
      </c>
      <c r="BS253" s="453" t="e">
        <f t="shared" ca="1" si="217"/>
        <v>#REF!</v>
      </c>
      <c r="BT253" s="453" t="e">
        <f t="shared" ca="1" si="218"/>
        <v>#REF!</v>
      </c>
      <c r="BU253" s="453" t="e">
        <f t="shared" ca="1" si="219"/>
        <v>#REF!</v>
      </c>
      <c r="BV253" s="453" t="e">
        <f t="shared" ca="1" si="220"/>
        <v>#REF!</v>
      </c>
      <c r="BW253" s="453" t="e">
        <f t="shared" ca="1" si="239"/>
        <v>#REF!</v>
      </c>
      <c r="BX253" s="453" t="e">
        <f t="shared" ca="1" si="239"/>
        <v>#REF!</v>
      </c>
      <c r="CA253" s="450" t="str">
        <f t="shared" si="240"/>
        <v>MX</v>
      </c>
      <c r="CB253" s="454"/>
      <c r="CC253" s="454"/>
      <c r="CD253" s="454"/>
      <c r="CE253" s="454"/>
    </row>
    <row r="254" spans="2:83" x14ac:dyDescent="0.2">
      <c r="B254" s="399">
        <v>74</v>
      </c>
      <c r="C254" s="399" t="s">
        <v>221</v>
      </c>
      <c r="D254" s="399" t="s">
        <v>222</v>
      </c>
      <c r="E254" s="399">
        <v>3</v>
      </c>
      <c r="F254" s="399" t="s">
        <v>38</v>
      </c>
      <c r="K254" s="446"/>
      <c r="L254" s="447" t="e">
        <f t="shared" ca="1" si="193"/>
        <v>#REF!</v>
      </c>
      <c r="M254" s="447" t="e">
        <f t="shared" ca="1" si="193"/>
        <v>#REF!</v>
      </c>
      <c r="N254" s="451" t="e">
        <f t="shared" ca="1" si="241"/>
        <v>#REF!</v>
      </c>
      <c r="O254" s="451" t="e">
        <f t="shared" ca="1" si="221"/>
        <v>#REF!</v>
      </c>
      <c r="P254" s="451" t="e">
        <f t="shared" ca="1" si="197"/>
        <v>#REF!</v>
      </c>
      <c r="Q254" s="451" t="e">
        <f t="shared" ca="1" si="198"/>
        <v>#REF!</v>
      </c>
      <c r="R254" s="451" t="e">
        <f t="shared" ca="1" si="222"/>
        <v>#REF!</v>
      </c>
      <c r="S254" s="451" t="e">
        <f t="shared" ca="1" si="223"/>
        <v>#REF!</v>
      </c>
      <c r="T254" s="445" t="e">
        <f t="shared" ca="1" si="199"/>
        <v>#REF!</v>
      </c>
      <c r="U254" s="453" t="e">
        <f ca="1">ROUND(IF(T254&gt;U172,U170,IF(T254&lt;U171,U169,T254/U171*U169)),3)</f>
        <v>#REF!</v>
      </c>
      <c r="V254" s="453" t="e">
        <f ca="1">ROUND(IF(T254&gt;V172,V170,IF(T254&lt;V171,V169,T254/V171*V169)),3)</f>
        <v>#REF!</v>
      </c>
      <c r="W254" s="449" t="e">
        <f t="shared" ca="1" si="200"/>
        <v>#REF!</v>
      </c>
      <c r="X254" s="450"/>
      <c r="Y254" s="450" t="str">
        <f t="shared" si="231"/>
        <v>MY</v>
      </c>
      <c r="Z254" s="447" t="e">
        <f t="shared" ca="1" si="194"/>
        <v>#REF!</v>
      </c>
      <c r="AA254" s="447" t="e">
        <f t="shared" ca="1" si="194"/>
        <v>#REF!</v>
      </c>
      <c r="AB254" s="451" t="e">
        <f t="shared" ca="1" si="224"/>
        <v>#REF!</v>
      </c>
      <c r="AC254" s="451" t="e">
        <f t="shared" ca="1" si="225"/>
        <v>#REF!</v>
      </c>
      <c r="AD254" s="451" t="e">
        <f t="shared" ca="1" si="201"/>
        <v>#REF!</v>
      </c>
      <c r="AE254" s="451" t="e">
        <f t="shared" ca="1" si="202"/>
        <v>#REF!</v>
      </c>
      <c r="AF254" s="451" t="e">
        <f t="shared" ca="1" si="226"/>
        <v>#REF!</v>
      </c>
      <c r="AG254" s="451" t="e">
        <f t="shared" ca="1" si="227"/>
        <v>#REF!</v>
      </c>
      <c r="AH254" s="445" t="e">
        <f t="shared" ca="1" si="203"/>
        <v>#REF!</v>
      </c>
      <c r="AI254" s="453" t="e">
        <f ca="1">ROUND(IF(AH254&gt;AI172,AI170,IF(AH254&lt;AI171,AI169,AH254/AI171*AI169)),3)</f>
        <v>#REF!</v>
      </c>
      <c r="AJ254" s="453" t="e">
        <f ca="1">ROUND(IF(AH254&gt;AJ172,AJ170,IF(AH254&lt;AJ171,AJ169,AH254/AJ171*AJ169)),3)</f>
        <v>#REF!</v>
      </c>
      <c r="AK254" s="449" t="e">
        <f t="shared" ca="1" si="204"/>
        <v>#REF!</v>
      </c>
      <c r="AM254" s="450" t="str">
        <f t="shared" si="232"/>
        <v>MY</v>
      </c>
      <c r="AN254" s="447" t="e">
        <f t="shared" ca="1" si="195"/>
        <v>#REF!</v>
      </c>
      <c r="AO254" s="447" t="e">
        <f t="shared" ca="1" si="195"/>
        <v>#REF!</v>
      </c>
      <c r="AP254" s="451" t="e">
        <f t="shared" ca="1" si="233"/>
        <v>#REF!</v>
      </c>
      <c r="AQ254" s="451" t="e">
        <f t="shared" ca="1" si="234"/>
        <v>#REF!</v>
      </c>
      <c r="AR254" s="451" t="e">
        <f t="shared" ca="1" si="205"/>
        <v>#REF!</v>
      </c>
      <c r="AS254" s="451" t="e">
        <f t="shared" ca="1" si="206"/>
        <v>#REF!</v>
      </c>
      <c r="AT254" s="451" t="e">
        <f t="shared" ca="1" si="228"/>
        <v>#REF!</v>
      </c>
      <c r="AU254" s="451" t="e">
        <f t="shared" ca="1" si="229"/>
        <v>#REF!</v>
      </c>
      <c r="AV254" s="445" t="e">
        <f t="shared" ca="1" si="207"/>
        <v>#REF!</v>
      </c>
      <c r="AW254" s="453" t="e">
        <f ca="1">ROUND(IF(AV254&gt;AW172,AW170,IF(AV254&lt;AW171,AW169,AV254/AW171*AW169)),3)</f>
        <v>#REF!</v>
      </c>
      <c r="AX254" s="453" t="e">
        <f ca="1">ROUND(IF(AV254&gt;AX172,AX170,IF(AV254&lt;AX171,AX169,AV254/AX171*AX169)),3)</f>
        <v>#REF!</v>
      </c>
      <c r="AY254" s="449" t="e">
        <f t="shared" ca="1" si="208"/>
        <v>#REF!</v>
      </c>
      <c r="BA254" s="450" t="str">
        <f t="shared" si="235"/>
        <v>MY</v>
      </c>
      <c r="BB254" s="447" t="e">
        <f t="shared" ca="1" si="196"/>
        <v>#REF!</v>
      </c>
      <c r="BC254" s="447" t="e">
        <f t="shared" ca="1" si="196"/>
        <v>#REF!</v>
      </c>
      <c r="BD254" s="451" t="e">
        <f t="shared" ca="1" si="236"/>
        <v>#REF!</v>
      </c>
      <c r="BE254" s="451" t="e">
        <f t="shared" ca="1" si="237"/>
        <v>#REF!</v>
      </c>
      <c r="BF254" s="451" t="e">
        <f t="shared" ca="1" si="209"/>
        <v>#REF!</v>
      </c>
      <c r="BG254" s="451" t="e">
        <f t="shared" ca="1" si="210"/>
        <v>#REF!</v>
      </c>
      <c r="BH254" s="451" t="e">
        <f t="shared" ca="1" si="211"/>
        <v>#REF!</v>
      </c>
      <c r="BI254" s="451" t="e">
        <f t="shared" ca="1" si="212"/>
        <v>#REF!</v>
      </c>
      <c r="BJ254" s="445" t="e">
        <f t="shared" ca="1" si="213"/>
        <v>#REF!</v>
      </c>
      <c r="BK254" s="453" t="e">
        <f ca="1">ROUND(IF(BJ254&gt;BK172,BK170,IF(BJ254&lt;BK171,BK169,BJ254/BK171*BK169)),3)</f>
        <v>#REF!</v>
      </c>
      <c r="BL254" s="453" t="e">
        <f ca="1">ROUND(IF(BJ254&gt;BL172,BL170,IF(BJ254&lt;BL171,BL169,BJ254/BL171*BL169)),3)</f>
        <v>#REF!</v>
      </c>
      <c r="BM254" s="449" t="e">
        <f t="shared" ca="1" si="214"/>
        <v>#REF!</v>
      </c>
      <c r="BO254" s="450" t="str">
        <f t="shared" si="238"/>
        <v>MY</v>
      </c>
      <c r="BP254" s="399">
        <f t="shared" si="230"/>
        <v>3</v>
      </c>
      <c r="BQ254" s="453" t="e">
        <f t="shared" ca="1" si="215"/>
        <v>#REF!</v>
      </c>
      <c r="BR254" s="453" t="e">
        <f t="shared" ca="1" si="216"/>
        <v>#REF!</v>
      </c>
      <c r="BS254" s="453" t="e">
        <f t="shared" ca="1" si="217"/>
        <v>#REF!</v>
      </c>
      <c r="BT254" s="453" t="e">
        <f t="shared" ca="1" si="218"/>
        <v>#REF!</v>
      </c>
      <c r="BU254" s="453" t="e">
        <f t="shared" ca="1" si="219"/>
        <v>#REF!</v>
      </c>
      <c r="BV254" s="453" t="e">
        <f t="shared" ca="1" si="220"/>
        <v>#REF!</v>
      </c>
      <c r="BW254" s="453" t="e">
        <f t="shared" ca="1" si="239"/>
        <v>#REF!</v>
      </c>
      <c r="BX254" s="453" t="e">
        <f t="shared" ca="1" si="239"/>
        <v>#REF!</v>
      </c>
      <c r="CA254" s="450" t="str">
        <f t="shared" si="240"/>
        <v>MY</v>
      </c>
      <c r="CB254" s="454"/>
      <c r="CC254" s="454"/>
      <c r="CD254" s="454"/>
      <c r="CE254" s="454"/>
    </row>
    <row r="255" spans="2:83" x14ac:dyDescent="0.2">
      <c r="B255" s="399">
        <v>75</v>
      </c>
      <c r="C255" s="399" t="s">
        <v>223</v>
      </c>
      <c r="D255" s="399" t="s">
        <v>224</v>
      </c>
      <c r="E255" s="399">
        <v>3</v>
      </c>
      <c r="F255" s="399" t="s">
        <v>38</v>
      </c>
      <c r="K255" s="446"/>
      <c r="L255" s="447" t="e">
        <f t="shared" ca="1" si="193"/>
        <v>#REF!</v>
      </c>
      <c r="M255" s="447" t="e">
        <f t="shared" ca="1" si="193"/>
        <v>#REF!</v>
      </c>
      <c r="N255" s="451" t="e">
        <f t="shared" ca="1" si="241"/>
        <v>#REF!</v>
      </c>
      <c r="O255" s="451" t="e">
        <f t="shared" ca="1" si="221"/>
        <v>#REF!</v>
      </c>
      <c r="P255" s="451" t="e">
        <f t="shared" ca="1" si="197"/>
        <v>#REF!</v>
      </c>
      <c r="Q255" s="451" t="e">
        <f t="shared" ca="1" si="198"/>
        <v>#REF!</v>
      </c>
      <c r="R255" s="451" t="e">
        <f t="shared" ca="1" si="222"/>
        <v>#REF!</v>
      </c>
      <c r="S255" s="451" t="e">
        <f t="shared" ca="1" si="223"/>
        <v>#REF!</v>
      </c>
      <c r="T255" s="445" t="e">
        <f t="shared" ca="1" si="199"/>
        <v>#REF!</v>
      </c>
      <c r="U255" s="453" t="e">
        <f ca="1">ROUND(IF(T255&gt;U172,U170,IF(T255&lt;U171,U169,T255/U171*U169)),3)</f>
        <v>#REF!</v>
      </c>
      <c r="V255" s="453" t="e">
        <f ca="1">ROUND(IF(T255&gt;V172,V170,IF(T255&lt;V171,V169,T255/V171*V169)),3)</f>
        <v>#REF!</v>
      </c>
      <c r="W255" s="449" t="e">
        <f t="shared" ca="1" si="200"/>
        <v>#REF!</v>
      </c>
      <c r="X255" s="450"/>
      <c r="Y255" s="450" t="str">
        <f t="shared" si="231"/>
        <v>OM</v>
      </c>
      <c r="Z255" s="447" t="e">
        <f t="shared" ca="1" si="194"/>
        <v>#REF!</v>
      </c>
      <c r="AA255" s="447" t="e">
        <f t="shared" ca="1" si="194"/>
        <v>#REF!</v>
      </c>
      <c r="AB255" s="451" t="e">
        <f t="shared" ca="1" si="224"/>
        <v>#REF!</v>
      </c>
      <c r="AC255" s="451" t="e">
        <f t="shared" ca="1" si="225"/>
        <v>#REF!</v>
      </c>
      <c r="AD255" s="451" t="e">
        <f t="shared" ca="1" si="201"/>
        <v>#REF!</v>
      </c>
      <c r="AE255" s="451" t="e">
        <f t="shared" ca="1" si="202"/>
        <v>#REF!</v>
      </c>
      <c r="AF255" s="451" t="e">
        <f t="shared" ca="1" si="226"/>
        <v>#REF!</v>
      </c>
      <c r="AG255" s="451" t="e">
        <f t="shared" ca="1" si="227"/>
        <v>#REF!</v>
      </c>
      <c r="AH255" s="445" t="e">
        <f t="shared" ca="1" si="203"/>
        <v>#REF!</v>
      </c>
      <c r="AI255" s="453" t="e">
        <f ca="1">ROUND(IF(AH255&gt;AI172,AI170,IF(AH255&lt;AI171,AI169,AH255/AI171*AI169)),3)</f>
        <v>#REF!</v>
      </c>
      <c r="AJ255" s="453" t="e">
        <f ca="1">ROUND(IF(AH255&gt;AJ172,AJ170,IF(AH255&lt;AJ171,AJ169,AH255/AJ171*AJ169)),3)</f>
        <v>#REF!</v>
      </c>
      <c r="AK255" s="449" t="e">
        <f t="shared" ca="1" si="204"/>
        <v>#REF!</v>
      </c>
      <c r="AM255" s="450" t="str">
        <f t="shared" si="232"/>
        <v>OM</v>
      </c>
      <c r="AN255" s="447" t="e">
        <f t="shared" ca="1" si="195"/>
        <v>#REF!</v>
      </c>
      <c r="AO255" s="447" t="e">
        <f t="shared" ca="1" si="195"/>
        <v>#REF!</v>
      </c>
      <c r="AP255" s="451" t="e">
        <f t="shared" ca="1" si="233"/>
        <v>#REF!</v>
      </c>
      <c r="AQ255" s="451" t="e">
        <f t="shared" ca="1" si="234"/>
        <v>#REF!</v>
      </c>
      <c r="AR255" s="451" t="e">
        <f t="shared" ca="1" si="205"/>
        <v>#REF!</v>
      </c>
      <c r="AS255" s="451" t="e">
        <f t="shared" ca="1" si="206"/>
        <v>#REF!</v>
      </c>
      <c r="AT255" s="451" t="e">
        <f t="shared" ca="1" si="228"/>
        <v>#REF!</v>
      </c>
      <c r="AU255" s="451" t="e">
        <f t="shared" ca="1" si="229"/>
        <v>#REF!</v>
      </c>
      <c r="AV255" s="445" t="e">
        <f t="shared" ca="1" si="207"/>
        <v>#REF!</v>
      </c>
      <c r="AW255" s="453" t="e">
        <f ca="1">ROUND(IF(AV255&gt;AW172,AW170,IF(AV255&lt;AW171,AW169,AV255/AW171*AW169)),3)</f>
        <v>#REF!</v>
      </c>
      <c r="AX255" s="453" t="e">
        <f ca="1">ROUND(IF(AV255&gt;AX172,AX170,IF(AV255&lt;AX171,AX169,AV255/AX171*AX169)),3)</f>
        <v>#REF!</v>
      </c>
      <c r="AY255" s="449" t="e">
        <f t="shared" ca="1" si="208"/>
        <v>#REF!</v>
      </c>
      <c r="BA255" s="450" t="str">
        <f t="shared" si="235"/>
        <v>OM</v>
      </c>
      <c r="BB255" s="447" t="e">
        <f t="shared" ca="1" si="196"/>
        <v>#REF!</v>
      </c>
      <c r="BC255" s="447" t="e">
        <f t="shared" ca="1" si="196"/>
        <v>#REF!</v>
      </c>
      <c r="BD255" s="451" t="e">
        <f t="shared" ca="1" si="236"/>
        <v>#REF!</v>
      </c>
      <c r="BE255" s="451" t="e">
        <f t="shared" ca="1" si="237"/>
        <v>#REF!</v>
      </c>
      <c r="BF255" s="451" t="e">
        <f t="shared" ca="1" si="209"/>
        <v>#REF!</v>
      </c>
      <c r="BG255" s="451" t="e">
        <f t="shared" ca="1" si="210"/>
        <v>#REF!</v>
      </c>
      <c r="BH255" s="451" t="e">
        <f t="shared" ca="1" si="211"/>
        <v>#REF!</v>
      </c>
      <c r="BI255" s="451" t="e">
        <f t="shared" ca="1" si="212"/>
        <v>#REF!</v>
      </c>
      <c r="BJ255" s="445" t="e">
        <f t="shared" ca="1" si="213"/>
        <v>#REF!</v>
      </c>
      <c r="BK255" s="453" t="e">
        <f ca="1">ROUND(IF(BJ255&gt;BK172,BK170,IF(BJ255&lt;BK171,BK169,BJ255/BK171*BK169)),3)</f>
        <v>#REF!</v>
      </c>
      <c r="BL255" s="453" t="e">
        <f ca="1">ROUND(IF(BJ255&gt;BL172,BL170,IF(BJ255&lt;BL171,BL169,BJ255/BL171*BL169)),3)</f>
        <v>#REF!</v>
      </c>
      <c r="BM255" s="449" t="e">
        <f t="shared" ca="1" si="214"/>
        <v>#REF!</v>
      </c>
      <c r="BO255" s="450" t="str">
        <f t="shared" si="238"/>
        <v>OM</v>
      </c>
      <c r="BP255" s="399">
        <f t="shared" si="230"/>
        <v>3</v>
      </c>
      <c r="BQ255" s="453" t="e">
        <f t="shared" ca="1" si="215"/>
        <v>#REF!</v>
      </c>
      <c r="BR255" s="453" t="e">
        <f t="shared" ca="1" si="216"/>
        <v>#REF!</v>
      </c>
      <c r="BS255" s="453" t="e">
        <f t="shared" ca="1" si="217"/>
        <v>#REF!</v>
      </c>
      <c r="BT255" s="453" t="e">
        <f t="shared" ca="1" si="218"/>
        <v>#REF!</v>
      </c>
      <c r="BU255" s="453" t="e">
        <f t="shared" ca="1" si="219"/>
        <v>#REF!</v>
      </c>
      <c r="BV255" s="453" t="e">
        <f t="shared" ca="1" si="220"/>
        <v>#REF!</v>
      </c>
      <c r="BW255" s="453" t="e">
        <f t="shared" ca="1" si="239"/>
        <v>#REF!</v>
      </c>
      <c r="BX255" s="453" t="e">
        <f t="shared" ca="1" si="239"/>
        <v>#REF!</v>
      </c>
      <c r="CA255" s="450" t="str">
        <f t="shared" si="240"/>
        <v>OM</v>
      </c>
      <c r="CB255" s="454"/>
      <c r="CC255" s="454"/>
      <c r="CD255" s="454"/>
      <c r="CE255" s="454"/>
    </row>
    <row r="256" spans="2:83" x14ac:dyDescent="0.2">
      <c r="B256" s="399">
        <v>76</v>
      </c>
      <c r="C256" s="399" t="s">
        <v>225</v>
      </c>
      <c r="D256" s="399" t="s">
        <v>226</v>
      </c>
      <c r="E256" s="399">
        <v>3</v>
      </c>
      <c r="F256" s="399" t="s">
        <v>38</v>
      </c>
      <c r="K256" s="446"/>
      <c r="L256" s="447" t="e">
        <f t="shared" ca="1" si="193"/>
        <v>#REF!</v>
      </c>
      <c r="M256" s="447" t="e">
        <f t="shared" ca="1" si="193"/>
        <v>#REF!</v>
      </c>
      <c r="N256" s="451" t="e">
        <f t="shared" ca="1" si="241"/>
        <v>#REF!</v>
      </c>
      <c r="O256" s="451" t="e">
        <f t="shared" ca="1" si="221"/>
        <v>#REF!</v>
      </c>
      <c r="P256" s="451" t="e">
        <f t="shared" ca="1" si="197"/>
        <v>#REF!</v>
      </c>
      <c r="Q256" s="451" t="e">
        <f t="shared" ca="1" si="198"/>
        <v>#REF!</v>
      </c>
      <c r="R256" s="451" t="e">
        <f t="shared" ca="1" si="222"/>
        <v>#REF!</v>
      </c>
      <c r="S256" s="451" t="e">
        <f t="shared" ca="1" si="223"/>
        <v>#REF!</v>
      </c>
      <c r="T256" s="445" t="e">
        <f t="shared" ca="1" si="199"/>
        <v>#REF!</v>
      </c>
      <c r="U256" s="453" t="e">
        <f ca="1">ROUND(IF(T256&gt;U172,U170,IF(T256&lt;U171,U169,T256/U171*U169)),3)</f>
        <v>#REF!</v>
      </c>
      <c r="V256" s="453" t="e">
        <f ca="1">ROUND(IF(T256&gt;V172,V170,IF(T256&lt;V171,V169,T256/V171*V169)),3)</f>
        <v>#REF!</v>
      </c>
      <c r="W256" s="449" t="e">
        <f t="shared" ca="1" si="200"/>
        <v>#REF!</v>
      </c>
      <c r="X256" s="450"/>
      <c r="Y256" s="450" t="str">
        <f t="shared" si="231"/>
        <v>PA</v>
      </c>
      <c r="Z256" s="447" t="e">
        <f t="shared" ca="1" si="194"/>
        <v>#REF!</v>
      </c>
      <c r="AA256" s="447" t="e">
        <f t="shared" ca="1" si="194"/>
        <v>#REF!</v>
      </c>
      <c r="AB256" s="451" t="e">
        <f t="shared" ca="1" si="224"/>
        <v>#REF!</v>
      </c>
      <c r="AC256" s="451" t="e">
        <f t="shared" ca="1" si="225"/>
        <v>#REF!</v>
      </c>
      <c r="AD256" s="451" t="e">
        <f t="shared" ca="1" si="201"/>
        <v>#REF!</v>
      </c>
      <c r="AE256" s="451" t="e">
        <f t="shared" ca="1" si="202"/>
        <v>#REF!</v>
      </c>
      <c r="AF256" s="451" t="e">
        <f t="shared" ca="1" si="226"/>
        <v>#REF!</v>
      </c>
      <c r="AG256" s="451" t="e">
        <f t="shared" ca="1" si="227"/>
        <v>#REF!</v>
      </c>
      <c r="AH256" s="445" t="e">
        <f t="shared" ca="1" si="203"/>
        <v>#REF!</v>
      </c>
      <c r="AI256" s="453" t="e">
        <f ca="1">ROUND(IF(AH256&gt;AI172,AI170,IF(AH256&lt;AI171,AI169,AH256/AI171*AI169)),3)</f>
        <v>#REF!</v>
      </c>
      <c r="AJ256" s="453" t="e">
        <f ca="1">ROUND(IF(AH256&gt;AJ172,AJ170,IF(AH256&lt;AJ171,AJ169,AH256/AJ171*AJ169)),3)</f>
        <v>#REF!</v>
      </c>
      <c r="AK256" s="449" t="e">
        <f t="shared" ca="1" si="204"/>
        <v>#REF!</v>
      </c>
      <c r="AM256" s="450" t="str">
        <f t="shared" si="232"/>
        <v>PA</v>
      </c>
      <c r="AN256" s="447" t="e">
        <f t="shared" ca="1" si="195"/>
        <v>#REF!</v>
      </c>
      <c r="AO256" s="447" t="e">
        <f t="shared" ca="1" si="195"/>
        <v>#REF!</v>
      </c>
      <c r="AP256" s="451" t="e">
        <f t="shared" ca="1" si="233"/>
        <v>#REF!</v>
      </c>
      <c r="AQ256" s="451" t="e">
        <f t="shared" ca="1" si="234"/>
        <v>#REF!</v>
      </c>
      <c r="AR256" s="451" t="e">
        <f t="shared" ca="1" si="205"/>
        <v>#REF!</v>
      </c>
      <c r="AS256" s="451" t="e">
        <f t="shared" ca="1" si="206"/>
        <v>#REF!</v>
      </c>
      <c r="AT256" s="451" t="e">
        <f t="shared" ca="1" si="228"/>
        <v>#REF!</v>
      </c>
      <c r="AU256" s="451" t="e">
        <f t="shared" ca="1" si="229"/>
        <v>#REF!</v>
      </c>
      <c r="AV256" s="445" t="e">
        <f t="shared" ca="1" si="207"/>
        <v>#REF!</v>
      </c>
      <c r="AW256" s="453" t="e">
        <f ca="1">ROUND(IF(AV256&gt;AW172,AW170,IF(AV256&lt;AW171,AW169,AV256/AW171*AW169)),3)</f>
        <v>#REF!</v>
      </c>
      <c r="AX256" s="453" t="e">
        <f ca="1">ROUND(IF(AV256&gt;AX172,AX170,IF(AV256&lt;AX171,AX169,AV256/AX171*AX169)),3)</f>
        <v>#REF!</v>
      </c>
      <c r="AY256" s="449" t="e">
        <f t="shared" ca="1" si="208"/>
        <v>#REF!</v>
      </c>
      <c r="BA256" s="450" t="str">
        <f t="shared" si="235"/>
        <v>PA</v>
      </c>
      <c r="BB256" s="447" t="e">
        <f t="shared" ca="1" si="196"/>
        <v>#REF!</v>
      </c>
      <c r="BC256" s="447" t="e">
        <f t="shared" ca="1" si="196"/>
        <v>#REF!</v>
      </c>
      <c r="BD256" s="451" t="e">
        <f t="shared" ca="1" si="236"/>
        <v>#REF!</v>
      </c>
      <c r="BE256" s="451" t="e">
        <f t="shared" ca="1" si="237"/>
        <v>#REF!</v>
      </c>
      <c r="BF256" s="451" t="e">
        <f t="shared" ca="1" si="209"/>
        <v>#REF!</v>
      </c>
      <c r="BG256" s="451" t="e">
        <f t="shared" ca="1" si="210"/>
        <v>#REF!</v>
      </c>
      <c r="BH256" s="451" t="e">
        <f t="shared" ca="1" si="211"/>
        <v>#REF!</v>
      </c>
      <c r="BI256" s="451" t="e">
        <f t="shared" ca="1" si="212"/>
        <v>#REF!</v>
      </c>
      <c r="BJ256" s="445" t="e">
        <f t="shared" ca="1" si="213"/>
        <v>#REF!</v>
      </c>
      <c r="BK256" s="453" t="e">
        <f ca="1">ROUND(IF(BJ256&gt;BK172,BK170,IF(BJ256&lt;BK171,BK169,BJ256/BK171*BK169)),3)</f>
        <v>#REF!</v>
      </c>
      <c r="BL256" s="453" t="e">
        <f ca="1">ROUND(IF(BJ256&gt;BL172,BL170,IF(BJ256&lt;BL171,BL169,BJ256/BL171*BL169)),3)</f>
        <v>#REF!</v>
      </c>
      <c r="BM256" s="449" t="e">
        <f t="shared" ca="1" si="214"/>
        <v>#REF!</v>
      </c>
      <c r="BO256" s="450" t="str">
        <f t="shared" si="238"/>
        <v>PA</v>
      </c>
      <c r="BP256" s="399">
        <f t="shared" si="230"/>
        <v>3</v>
      </c>
      <c r="BQ256" s="453" t="e">
        <f t="shared" ca="1" si="215"/>
        <v>#REF!</v>
      </c>
      <c r="BR256" s="453" t="e">
        <f t="shared" ca="1" si="216"/>
        <v>#REF!</v>
      </c>
      <c r="BS256" s="453" t="e">
        <f t="shared" ca="1" si="217"/>
        <v>#REF!</v>
      </c>
      <c r="BT256" s="453" t="e">
        <f t="shared" ca="1" si="218"/>
        <v>#REF!</v>
      </c>
      <c r="BU256" s="453" t="e">
        <f t="shared" ca="1" si="219"/>
        <v>#REF!</v>
      </c>
      <c r="BV256" s="453" t="e">
        <f t="shared" ca="1" si="220"/>
        <v>#REF!</v>
      </c>
      <c r="BW256" s="453" t="e">
        <f t="shared" ca="1" si="239"/>
        <v>#REF!</v>
      </c>
      <c r="BX256" s="453" t="e">
        <f t="shared" ca="1" si="239"/>
        <v>#REF!</v>
      </c>
      <c r="CA256" s="450" t="str">
        <f t="shared" si="240"/>
        <v>PA</v>
      </c>
      <c r="CB256" s="454"/>
      <c r="CC256" s="454"/>
      <c r="CD256" s="454"/>
      <c r="CE256" s="454"/>
    </row>
    <row r="257" spans="2:83" x14ac:dyDescent="0.2">
      <c r="B257" s="399">
        <v>77</v>
      </c>
      <c r="C257" s="399" t="s">
        <v>227</v>
      </c>
      <c r="D257" s="399" t="s">
        <v>228</v>
      </c>
      <c r="E257" s="399">
        <v>3</v>
      </c>
      <c r="F257" s="399" t="s">
        <v>38</v>
      </c>
      <c r="K257" s="446"/>
      <c r="L257" s="447" t="e">
        <f t="shared" ca="1" si="193"/>
        <v>#REF!</v>
      </c>
      <c r="M257" s="447" t="e">
        <f t="shared" ca="1" si="193"/>
        <v>#REF!</v>
      </c>
      <c r="N257" s="451" t="e">
        <f t="shared" ca="1" si="241"/>
        <v>#REF!</v>
      </c>
      <c r="O257" s="451" t="e">
        <f t="shared" ca="1" si="221"/>
        <v>#REF!</v>
      </c>
      <c r="P257" s="451" t="e">
        <f t="shared" ca="1" si="197"/>
        <v>#REF!</v>
      </c>
      <c r="Q257" s="451" t="e">
        <f t="shared" ca="1" si="198"/>
        <v>#REF!</v>
      </c>
      <c r="R257" s="451" t="e">
        <f t="shared" ca="1" si="222"/>
        <v>#REF!</v>
      </c>
      <c r="S257" s="451" t="e">
        <f t="shared" ca="1" si="223"/>
        <v>#REF!</v>
      </c>
      <c r="T257" s="445" t="e">
        <f t="shared" ca="1" si="199"/>
        <v>#REF!</v>
      </c>
      <c r="U257" s="453" t="e">
        <f ca="1">ROUND(IF(T257&gt;U172,U170,IF(T257&lt;U171,U169,T257/U171*U169)),3)</f>
        <v>#REF!</v>
      </c>
      <c r="V257" s="453" t="e">
        <f ca="1">ROUND(IF(T257&gt;V172,V170,IF(T257&lt;V171,V169,T257/V171*V169)),3)</f>
        <v>#REF!</v>
      </c>
      <c r="W257" s="449" t="e">
        <f t="shared" ca="1" si="200"/>
        <v>#REF!</v>
      </c>
      <c r="X257" s="450"/>
      <c r="Y257" s="450" t="str">
        <f t="shared" si="231"/>
        <v>RO</v>
      </c>
      <c r="Z257" s="447" t="e">
        <f t="shared" ca="1" si="194"/>
        <v>#REF!</v>
      </c>
      <c r="AA257" s="447" t="e">
        <f t="shared" ca="1" si="194"/>
        <v>#REF!</v>
      </c>
      <c r="AB257" s="451" t="e">
        <f t="shared" ca="1" si="224"/>
        <v>#REF!</v>
      </c>
      <c r="AC257" s="451" t="e">
        <f t="shared" ca="1" si="225"/>
        <v>#REF!</v>
      </c>
      <c r="AD257" s="451" t="e">
        <f t="shared" ca="1" si="201"/>
        <v>#REF!</v>
      </c>
      <c r="AE257" s="451" t="e">
        <f t="shared" ca="1" si="202"/>
        <v>#REF!</v>
      </c>
      <c r="AF257" s="451" t="e">
        <f t="shared" ca="1" si="226"/>
        <v>#REF!</v>
      </c>
      <c r="AG257" s="451" t="e">
        <f t="shared" ca="1" si="227"/>
        <v>#REF!</v>
      </c>
      <c r="AH257" s="445" t="e">
        <f t="shared" ca="1" si="203"/>
        <v>#REF!</v>
      </c>
      <c r="AI257" s="453" t="e">
        <f ca="1">ROUND(IF(AH257&gt;AI172,AI170,IF(AH257&lt;AI171,AI169,AH257/AI171*AI169)),3)</f>
        <v>#REF!</v>
      </c>
      <c r="AJ257" s="453" t="e">
        <f ca="1">ROUND(IF(AH257&gt;AJ172,AJ170,IF(AH257&lt;AJ171,AJ169,AH257/AJ171*AJ169)),3)</f>
        <v>#REF!</v>
      </c>
      <c r="AK257" s="449" t="e">
        <f t="shared" ca="1" si="204"/>
        <v>#REF!</v>
      </c>
      <c r="AM257" s="450" t="str">
        <f t="shared" si="232"/>
        <v>RO</v>
      </c>
      <c r="AN257" s="447" t="e">
        <f t="shared" ca="1" si="195"/>
        <v>#REF!</v>
      </c>
      <c r="AO257" s="447" t="e">
        <f t="shared" ca="1" si="195"/>
        <v>#REF!</v>
      </c>
      <c r="AP257" s="451" t="e">
        <f t="shared" ca="1" si="233"/>
        <v>#REF!</v>
      </c>
      <c r="AQ257" s="451" t="e">
        <f t="shared" ca="1" si="234"/>
        <v>#REF!</v>
      </c>
      <c r="AR257" s="451" t="e">
        <f t="shared" ca="1" si="205"/>
        <v>#REF!</v>
      </c>
      <c r="AS257" s="451" t="e">
        <f t="shared" ca="1" si="206"/>
        <v>#REF!</v>
      </c>
      <c r="AT257" s="451" t="e">
        <f t="shared" ca="1" si="228"/>
        <v>#REF!</v>
      </c>
      <c r="AU257" s="451" t="e">
        <f t="shared" ca="1" si="229"/>
        <v>#REF!</v>
      </c>
      <c r="AV257" s="445" t="e">
        <f t="shared" ca="1" si="207"/>
        <v>#REF!</v>
      </c>
      <c r="AW257" s="453" t="e">
        <f ca="1">ROUND(IF(AV257&gt;AW172,AW170,IF(AV257&lt;AW171,AW169,AV257/AW171*AW169)),3)</f>
        <v>#REF!</v>
      </c>
      <c r="AX257" s="453" t="e">
        <f ca="1">ROUND(IF(AV257&gt;AX172,AX170,IF(AV257&lt;AX171,AX169,AV257/AX171*AX169)),3)</f>
        <v>#REF!</v>
      </c>
      <c r="AY257" s="449" t="e">
        <f t="shared" ca="1" si="208"/>
        <v>#REF!</v>
      </c>
      <c r="BA257" s="450" t="str">
        <f t="shared" si="235"/>
        <v>RO</v>
      </c>
      <c r="BB257" s="447" t="e">
        <f t="shared" ca="1" si="196"/>
        <v>#REF!</v>
      </c>
      <c r="BC257" s="447" t="e">
        <f t="shared" ca="1" si="196"/>
        <v>#REF!</v>
      </c>
      <c r="BD257" s="451" t="e">
        <f t="shared" ca="1" si="236"/>
        <v>#REF!</v>
      </c>
      <c r="BE257" s="451" t="e">
        <f t="shared" ca="1" si="237"/>
        <v>#REF!</v>
      </c>
      <c r="BF257" s="451" t="e">
        <f t="shared" ca="1" si="209"/>
        <v>#REF!</v>
      </c>
      <c r="BG257" s="451" t="e">
        <f t="shared" ca="1" si="210"/>
        <v>#REF!</v>
      </c>
      <c r="BH257" s="451" t="e">
        <f t="shared" ca="1" si="211"/>
        <v>#REF!</v>
      </c>
      <c r="BI257" s="451" t="e">
        <f t="shared" ca="1" si="212"/>
        <v>#REF!</v>
      </c>
      <c r="BJ257" s="445" t="e">
        <f t="shared" ca="1" si="213"/>
        <v>#REF!</v>
      </c>
      <c r="BK257" s="453" t="e">
        <f ca="1">ROUND(IF(BJ257&gt;BK172,BK170,IF(BJ257&lt;BK171,BK169,BJ257/BK171*BK169)),3)</f>
        <v>#REF!</v>
      </c>
      <c r="BL257" s="453" t="e">
        <f ca="1">ROUND(IF(BJ257&gt;BL172,BL170,IF(BJ257&lt;BL171,BL169,BJ257/BL171*BL169)),3)</f>
        <v>#REF!</v>
      </c>
      <c r="BM257" s="449" t="e">
        <f t="shared" ca="1" si="214"/>
        <v>#REF!</v>
      </c>
      <c r="BO257" s="450" t="str">
        <f t="shared" si="238"/>
        <v>RO</v>
      </c>
      <c r="BP257" s="399">
        <f t="shared" si="230"/>
        <v>3</v>
      </c>
      <c r="BQ257" s="453" t="e">
        <f t="shared" ca="1" si="215"/>
        <v>#REF!</v>
      </c>
      <c r="BR257" s="453" t="e">
        <f t="shared" ca="1" si="216"/>
        <v>#REF!</v>
      </c>
      <c r="BS257" s="453" t="e">
        <f t="shared" ca="1" si="217"/>
        <v>#REF!</v>
      </c>
      <c r="BT257" s="453" t="e">
        <f t="shared" ca="1" si="218"/>
        <v>#REF!</v>
      </c>
      <c r="BU257" s="453" t="e">
        <f t="shared" ca="1" si="219"/>
        <v>#REF!</v>
      </c>
      <c r="BV257" s="453" t="e">
        <f t="shared" ca="1" si="220"/>
        <v>#REF!</v>
      </c>
      <c r="BW257" s="453" t="e">
        <f t="shared" ca="1" si="239"/>
        <v>#REF!</v>
      </c>
      <c r="BX257" s="453" t="e">
        <f t="shared" ca="1" si="239"/>
        <v>#REF!</v>
      </c>
      <c r="CA257" s="450" t="str">
        <f t="shared" si="240"/>
        <v>RO</v>
      </c>
      <c r="CB257" s="454"/>
      <c r="CC257" s="454"/>
      <c r="CD257" s="454"/>
      <c r="CE257" s="454"/>
    </row>
    <row r="258" spans="2:83" x14ac:dyDescent="0.2">
      <c r="B258" s="399">
        <v>78</v>
      </c>
      <c r="C258" s="399" t="s">
        <v>229</v>
      </c>
      <c r="D258" s="399" t="s">
        <v>230</v>
      </c>
      <c r="E258" s="399">
        <v>3</v>
      </c>
      <c r="F258" s="399" t="s">
        <v>38</v>
      </c>
      <c r="K258" s="446"/>
      <c r="L258" s="447" t="e">
        <f t="shared" ca="1" si="193"/>
        <v>#REF!</v>
      </c>
      <c r="M258" s="447" t="e">
        <f t="shared" ca="1" si="193"/>
        <v>#REF!</v>
      </c>
      <c r="N258" s="451" t="e">
        <f t="shared" ca="1" si="241"/>
        <v>#REF!</v>
      </c>
      <c r="O258" s="451" t="e">
        <f t="shared" ca="1" si="221"/>
        <v>#REF!</v>
      </c>
      <c r="P258" s="451" t="e">
        <f t="shared" ca="1" si="197"/>
        <v>#REF!</v>
      </c>
      <c r="Q258" s="451" t="e">
        <f t="shared" ca="1" si="198"/>
        <v>#REF!</v>
      </c>
      <c r="R258" s="451" t="e">
        <f t="shared" ca="1" si="222"/>
        <v>#REF!</v>
      </c>
      <c r="S258" s="451" t="e">
        <f t="shared" ca="1" si="223"/>
        <v>#REF!</v>
      </c>
      <c r="T258" s="445" t="e">
        <f t="shared" ca="1" si="199"/>
        <v>#REF!</v>
      </c>
      <c r="U258" s="453" t="e">
        <f ca="1">ROUND(IF(T258&gt;U172,U170,IF(T258&lt;U171,U169,T258/U171*U169)),3)</f>
        <v>#REF!</v>
      </c>
      <c r="V258" s="453" t="e">
        <f ca="1">ROUND(IF(T258&gt;V172,V170,IF(T258&lt;V171,V169,T258/V171*V169)),3)</f>
        <v>#REF!</v>
      </c>
      <c r="W258" s="449" t="e">
        <f t="shared" ca="1" si="200"/>
        <v>#REF!</v>
      </c>
      <c r="X258" s="450"/>
      <c r="Y258" s="450" t="str">
        <f t="shared" si="231"/>
        <v>RU</v>
      </c>
      <c r="Z258" s="447" t="e">
        <f t="shared" ca="1" si="194"/>
        <v>#REF!</v>
      </c>
      <c r="AA258" s="447" t="e">
        <f t="shared" ca="1" si="194"/>
        <v>#REF!</v>
      </c>
      <c r="AB258" s="451" t="e">
        <f t="shared" ca="1" si="224"/>
        <v>#REF!</v>
      </c>
      <c r="AC258" s="451" t="e">
        <f t="shared" ca="1" si="225"/>
        <v>#REF!</v>
      </c>
      <c r="AD258" s="451" t="e">
        <f t="shared" ca="1" si="201"/>
        <v>#REF!</v>
      </c>
      <c r="AE258" s="451" t="e">
        <f t="shared" ca="1" si="202"/>
        <v>#REF!</v>
      </c>
      <c r="AF258" s="451" t="e">
        <f t="shared" ca="1" si="226"/>
        <v>#REF!</v>
      </c>
      <c r="AG258" s="451" t="e">
        <f t="shared" ca="1" si="227"/>
        <v>#REF!</v>
      </c>
      <c r="AH258" s="445" t="e">
        <f t="shared" ca="1" si="203"/>
        <v>#REF!</v>
      </c>
      <c r="AI258" s="453" t="e">
        <f ca="1">ROUND(IF(AH258&gt;AI172,AI170,IF(AH258&lt;AI171,AI169,AH258/AI171*AI169)),3)</f>
        <v>#REF!</v>
      </c>
      <c r="AJ258" s="453" t="e">
        <f ca="1">ROUND(IF(AH258&gt;AJ172,AJ170,IF(AH258&lt;AJ171,AJ169,AH258/AJ171*AJ169)),3)</f>
        <v>#REF!</v>
      </c>
      <c r="AK258" s="449" t="e">
        <f t="shared" ca="1" si="204"/>
        <v>#REF!</v>
      </c>
      <c r="AM258" s="450" t="str">
        <f t="shared" si="232"/>
        <v>RU</v>
      </c>
      <c r="AN258" s="447" t="e">
        <f t="shared" ca="1" si="195"/>
        <v>#REF!</v>
      </c>
      <c r="AO258" s="447" t="e">
        <f t="shared" ca="1" si="195"/>
        <v>#REF!</v>
      </c>
      <c r="AP258" s="451" t="e">
        <f t="shared" ca="1" si="233"/>
        <v>#REF!</v>
      </c>
      <c r="AQ258" s="451" t="e">
        <f t="shared" ca="1" si="234"/>
        <v>#REF!</v>
      </c>
      <c r="AR258" s="451" t="e">
        <f t="shared" ca="1" si="205"/>
        <v>#REF!</v>
      </c>
      <c r="AS258" s="451" t="e">
        <f t="shared" ca="1" si="206"/>
        <v>#REF!</v>
      </c>
      <c r="AT258" s="451" t="e">
        <f t="shared" ca="1" si="228"/>
        <v>#REF!</v>
      </c>
      <c r="AU258" s="451" t="e">
        <f t="shared" ca="1" si="229"/>
        <v>#REF!</v>
      </c>
      <c r="AV258" s="445" t="e">
        <f t="shared" ca="1" si="207"/>
        <v>#REF!</v>
      </c>
      <c r="AW258" s="453" t="e">
        <f ca="1">ROUND(IF(AV258&gt;AW172,AW170,IF(AV258&lt;AW171,AW169,AV258/AW171*AW169)),3)</f>
        <v>#REF!</v>
      </c>
      <c r="AX258" s="453" t="e">
        <f ca="1">ROUND(IF(AV258&gt;AX172,AX170,IF(AV258&lt;AX171,AX169,AV258/AX171*AX169)),3)</f>
        <v>#REF!</v>
      </c>
      <c r="AY258" s="449" t="e">
        <f t="shared" ca="1" si="208"/>
        <v>#REF!</v>
      </c>
      <c r="BA258" s="450" t="str">
        <f t="shared" si="235"/>
        <v>RU</v>
      </c>
      <c r="BB258" s="447" t="e">
        <f t="shared" ca="1" si="196"/>
        <v>#REF!</v>
      </c>
      <c r="BC258" s="447" t="e">
        <f t="shared" ca="1" si="196"/>
        <v>#REF!</v>
      </c>
      <c r="BD258" s="451" t="e">
        <f t="shared" ca="1" si="236"/>
        <v>#REF!</v>
      </c>
      <c r="BE258" s="451" t="e">
        <f t="shared" ca="1" si="237"/>
        <v>#REF!</v>
      </c>
      <c r="BF258" s="451" t="e">
        <f t="shared" ca="1" si="209"/>
        <v>#REF!</v>
      </c>
      <c r="BG258" s="451" t="e">
        <f t="shared" ca="1" si="210"/>
        <v>#REF!</v>
      </c>
      <c r="BH258" s="451" t="e">
        <f t="shared" ca="1" si="211"/>
        <v>#REF!</v>
      </c>
      <c r="BI258" s="451" t="e">
        <f t="shared" ca="1" si="212"/>
        <v>#REF!</v>
      </c>
      <c r="BJ258" s="445" t="e">
        <f t="shared" ca="1" si="213"/>
        <v>#REF!</v>
      </c>
      <c r="BK258" s="453" t="e">
        <f ca="1">ROUND(IF(BJ258&gt;BK172,BK170,IF(BJ258&lt;BK171,BK169,BJ258/BK171*BK169)),3)</f>
        <v>#REF!</v>
      </c>
      <c r="BL258" s="453" t="e">
        <f ca="1">ROUND(IF(BJ258&gt;BL172,BL170,IF(BJ258&lt;BL171,BL169,BJ258/BL171*BL169)),3)</f>
        <v>#REF!</v>
      </c>
      <c r="BM258" s="449" t="e">
        <f t="shared" ca="1" si="214"/>
        <v>#REF!</v>
      </c>
      <c r="BO258" s="450" t="str">
        <f t="shared" si="238"/>
        <v>RU</v>
      </c>
      <c r="BP258" s="399">
        <f t="shared" si="230"/>
        <v>3</v>
      </c>
      <c r="BQ258" s="453" t="e">
        <f t="shared" ca="1" si="215"/>
        <v>#REF!</v>
      </c>
      <c r="BR258" s="453" t="e">
        <f t="shared" ca="1" si="216"/>
        <v>#REF!</v>
      </c>
      <c r="BS258" s="453" t="e">
        <f t="shared" ca="1" si="217"/>
        <v>#REF!</v>
      </c>
      <c r="BT258" s="453" t="e">
        <f t="shared" ca="1" si="218"/>
        <v>#REF!</v>
      </c>
      <c r="BU258" s="453" t="e">
        <f t="shared" ca="1" si="219"/>
        <v>#REF!</v>
      </c>
      <c r="BV258" s="453" t="e">
        <f t="shared" ca="1" si="220"/>
        <v>#REF!</v>
      </c>
      <c r="BW258" s="453" t="e">
        <f t="shared" ca="1" si="239"/>
        <v>#REF!</v>
      </c>
      <c r="BX258" s="453" t="e">
        <f t="shared" ca="1" si="239"/>
        <v>#REF!</v>
      </c>
      <c r="CA258" s="450" t="str">
        <f t="shared" si="240"/>
        <v>RU</v>
      </c>
      <c r="CB258" s="454"/>
      <c r="CC258" s="454"/>
      <c r="CD258" s="454"/>
      <c r="CE258" s="454"/>
    </row>
    <row r="259" spans="2:83" x14ac:dyDescent="0.2">
      <c r="B259" s="399">
        <v>79</v>
      </c>
      <c r="C259" s="399" t="s">
        <v>231</v>
      </c>
      <c r="D259" s="399" t="s">
        <v>232</v>
      </c>
      <c r="E259" s="399">
        <v>3</v>
      </c>
      <c r="F259" s="399" t="s">
        <v>38</v>
      </c>
      <c r="K259" s="446"/>
      <c r="L259" s="447" t="e">
        <f t="shared" ca="1" si="193"/>
        <v>#REF!</v>
      </c>
      <c r="M259" s="447" t="e">
        <f t="shared" ca="1" si="193"/>
        <v>#REF!</v>
      </c>
      <c r="N259" s="451" t="e">
        <f t="shared" ca="1" si="241"/>
        <v>#REF!</v>
      </c>
      <c r="O259" s="451" t="e">
        <f t="shared" ca="1" si="221"/>
        <v>#REF!</v>
      </c>
      <c r="P259" s="451" t="e">
        <f t="shared" ca="1" si="197"/>
        <v>#REF!</v>
      </c>
      <c r="Q259" s="451" t="e">
        <f t="shared" ca="1" si="198"/>
        <v>#REF!</v>
      </c>
      <c r="R259" s="451" t="e">
        <f t="shared" ca="1" si="222"/>
        <v>#REF!</v>
      </c>
      <c r="S259" s="451" t="e">
        <f t="shared" ca="1" si="223"/>
        <v>#REF!</v>
      </c>
      <c r="T259" s="445" t="e">
        <f t="shared" ca="1" si="199"/>
        <v>#REF!</v>
      </c>
      <c r="U259" s="453" t="e">
        <f ca="1">ROUND(IF(T259&gt;U172,U170,IF(T259&lt;U171,U169,T259/U171*U169)),3)</f>
        <v>#REF!</v>
      </c>
      <c r="V259" s="453" t="e">
        <f ca="1">ROUND(IF(T259&gt;V172,V170,IF(T259&lt;V171,V169,T259/V171*V169)),3)</f>
        <v>#REF!</v>
      </c>
      <c r="W259" s="449" t="e">
        <f t="shared" ca="1" si="200"/>
        <v>#REF!</v>
      </c>
      <c r="X259" s="450"/>
      <c r="Y259" s="450" t="str">
        <f t="shared" si="231"/>
        <v>SR</v>
      </c>
      <c r="Z259" s="447" t="e">
        <f t="shared" ca="1" si="194"/>
        <v>#REF!</v>
      </c>
      <c r="AA259" s="447" t="e">
        <f t="shared" ca="1" si="194"/>
        <v>#REF!</v>
      </c>
      <c r="AB259" s="451" t="e">
        <f t="shared" ca="1" si="224"/>
        <v>#REF!</v>
      </c>
      <c r="AC259" s="451" t="e">
        <f t="shared" ca="1" si="225"/>
        <v>#REF!</v>
      </c>
      <c r="AD259" s="451" t="e">
        <f t="shared" ca="1" si="201"/>
        <v>#REF!</v>
      </c>
      <c r="AE259" s="451" t="e">
        <f t="shared" ca="1" si="202"/>
        <v>#REF!</v>
      </c>
      <c r="AF259" s="451" t="e">
        <f t="shared" ca="1" si="226"/>
        <v>#REF!</v>
      </c>
      <c r="AG259" s="451" t="e">
        <f t="shared" ca="1" si="227"/>
        <v>#REF!</v>
      </c>
      <c r="AH259" s="445" t="e">
        <f t="shared" ca="1" si="203"/>
        <v>#REF!</v>
      </c>
      <c r="AI259" s="453" t="e">
        <f ca="1">ROUND(IF(AH259&gt;AI172,AI170,IF(AH259&lt;AI171,AI169,AH259/AI171*AI169)),3)</f>
        <v>#REF!</v>
      </c>
      <c r="AJ259" s="453" t="e">
        <f ca="1">ROUND(IF(AH259&gt;AJ172,AJ170,IF(AH259&lt;AJ171,AJ169,AH259/AJ171*AJ169)),3)</f>
        <v>#REF!</v>
      </c>
      <c r="AK259" s="449" t="e">
        <f t="shared" ca="1" si="204"/>
        <v>#REF!</v>
      </c>
      <c r="AM259" s="450" t="str">
        <f t="shared" si="232"/>
        <v>SR</v>
      </c>
      <c r="AN259" s="447" t="e">
        <f t="shared" ca="1" si="195"/>
        <v>#REF!</v>
      </c>
      <c r="AO259" s="447" t="e">
        <f t="shared" ca="1" si="195"/>
        <v>#REF!</v>
      </c>
      <c r="AP259" s="451" t="e">
        <f t="shared" ca="1" si="233"/>
        <v>#REF!</v>
      </c>
      <c r="AQ259" s="451" t="e">
        <f t="shared" ca="1" si="234"/>
        <v>#REF!</v>
      </c>
      <c r="AR259" s="451" t="e">
        <f t="shared" ca="1" si="205"/>
        <v>#REF!</v>
      </c>
      <c r="AS259" s="451" t="e">
        <f t="shared" ca="1" si="206"/>
        <v>#REF!</v>
      </c>
      <c r="AT259" s="451" t="e">
        <f t="shared" ca="1" si="228"/>
        <v>#REF!</v>
      </c>
      <c r="AU259" s="451" t="e">
        <f t="shared" ca="1" si="229"/>
        <v>#REF!</v>
      </c>
      <c r="AV259" s="445" t="e">
        <f t="shared" ca="1" si="207"/>
        <v>#REF!</v>
      </c>
      <c r="AW259" s="453" t="e">
        <f ca="1">ROUND(IF(AV259&gt;AW172,AW170,IF(AV259&lt;AW171,AW169,AV259/AW171*AW169)),3)</f>
        <v>#REF!</v>
      </c>
      <c r="AX259" s="453" t="e">
        <f ca="1">ROUND(IF(AV259&gt;AX172,AX170,IF(AV259&lt;AX171,AX169,AV259/AX171*AX169)),3)</f>
        <v>#REF!</v>
      </c>
      <c r="AY259" s="449" t="e">
        <f t="shared" ca="1" si="208"/>
        <v>#REF!</v>
      </c>
      <c r="BA259" s="450" t="str">
        <f t="shared" si="235"/>
        <v>SR</v>
      </c>
      <c r="BB259" s="447" t="e">
        <f t="shared" ca="1" si="196"/>
        <v>#REF!</v>
      </c>
      <c r="BC259" s="447" t="e">
        <f t="shared" ca="1" si="196"/>
        <v>#REF!</v>
      </c>
      <c r="BD259" s="451" t="e">
        <f t="shared" ca="1" si="236"/>
        <v>#REF!</v>
      </c>
      <c r="BE259" s="451" t="e">
        <f t="shared" ca="1" si="237"/>
        <v>#REF!</v>
      </c>
      <c r="BF259" s="451" t="e">
        <f t="shared" ca="1" si="209"/>
        <v>#REF!</v>
      </c>
      <c r="BG259" s="451" t="e">
        <f t="shared" ca="1" si="210"/>
        <v>#REF!</v>
      </c>
      <c r="BH259" s="451" t="e">
        <f t="shared" ca="1" si="211"/>
        <v>#REF!</v>
      </c>
      <c r="BI259" s="451" t="e">
        <f t="shared" ca="1" si="212"/>
        <v>#REF!</v>
      </c>
      <c r="BJ259" s="445" t="e">
        <f t="shared" ca="1" si="213"/>
        <v>#REF!</v>
      </c>
      <c r="BK259" s="453" t="e">
        <f ca="1">ROUND(IF(BJ259&gt;BK172,BK170,IF(BJ259&lt;BK171,BK169,BJ259/BK171*BK169)),3)</f>
        <v>#REF!</v>
      </c>
      <c r="BL259" s="453" t="e">
        <f ca="1">ROUND(IF(BJ259&gt;BL172,BL170,IF(BJ259&lt;BL171,BL169,BJ259/BL171*BL169)),3)</f>
        <v>#REF!</v>
      </c>
      <c r="BM259" s="449" t="e">
        <f t="shared" ca="1" si="214"/>
        <v>#REF!</v>
      </c>
      <c r="BO259" s="450" t="str">
        <f t="shared" si="238"/>
        <v>SR</v>
      </c>
      <c r="BP259" s="399">
        <f t="shared" si="230"/>
        <v>3</v>
      </c>
      <c r="BQ259" s="453" t="e">
        <f t="shared" ca="1" si="215"/>
        <v>#REF!</v>
      </c>
      <c r="BR259" s="453" t="e">
        <f t="shared" ca="1" si="216"/>
        <v>#REF!</v>
      </c>
      <c r="BS259" s="453" t="e">
        <f t="shared" ca="1" si="217"/>
        <v>#REF!</v>
      </c>
      <c r="BT259" s="453" t="e">
        <f t="shared" ca="1" si="218"/>
        <v>#REF!</v>
      </c>
      <c r="BU259" s="453" t="e">
        <f t="shared" ca="1" si="219"/>
        <v>#REF!</v>
      </c>
      <c r="BV259" s="453" t="e">
        <f t="shared" ca="1" si="220"/>
        <v>#REF!</v>
      </c>
      <c r="BW259" s="453" t="e">
        <f t="shared" ca="1" si="239"/>
        <v>#REF!</v>
      </c>
      <c r="BX259" s="453" t="e">
        <f t="shared" ca="1" si="239"/>
        <v>#REF!</v>
      </c>
      <c r="CA259" s="450" t="str">
        <f t="shared" si="240"/>
        <v>SR</v>
      </c>
      <c r="CB259" s="454"/>
      <c r="CC259" s="454"/>
      <c r="CD259" s="454"/>
      <c r="CE259" s="454"/>
    </row>
    <row r="260" spans="2:83" x14ac:dyDescent="0.2">
      <c r="B260" s="399">
        <v>80</v>
      </c>
      <c r="C260" s="399" t="s">
        <v>467</v>
      </c>
      <c r="D260" s="399" t="s">
        <v>468</v>
      </c>
      <c r="E260" s="399">
        <v>3</v>
      </c>
      <c r="F260" s="399" t="s">
        <v>38</v>
      </c>
      <c r="K260" s="446"/>
      <c r="L260" s="447" t="e">
        <f t="shared" ca="1" si="193"/>
        <v>#REF!</v>
      </c>
      <c r="M260" s="447" t="e">
        <f t="shared" ca="1" si="193"/>
        <v>#REF!</v>
      </c>
      <c r="N260" s="451" t="e">
        <f t="shared" ca="1" si="241"/>
        <v>#REF!</v>
      </c>
      <c r="O260" s="451" t="e">
        <f t="shared" ca="1" si="221"/>
        <v>#REF!</v>
      </c>
      <c r="P260" s="451" t="e">
        <f t="shared" ca="1" si="197"/>
        <v>#REF!</v>
      </c>
      <c r="Q260" s="451" t="e">
        <f t="shared" ca="1" si="198"/>
        <v>#REF!</v>
      </c>
      <c r="R260" s="451" t="e">
        <f t="shared" ca="1" si="222"/>
        <v>#REF!</v>
      </c>
      <c r="S260" s="451" t="e">
        <f t="shared" ca="1" si="223"/>
        <v>#REF!</v>
      </c>
      <c r="T260" s="445" t="e">
        <f t="shared" ca="1" si="199"/>
        <v>#REF!</v>
      </c>
      <c r="U260" s="453" t="e">
        <f ca="1">ROUND(IF(T260&gt;U172,U170,IF(T260&lt;U171,U169,T260/U171*U169)),3)</f>
        <v>#REF!</v>
      </c>
      <c r="V260" s="453" t="e">
        <f ca="1">ROUND(IF(T260&gt;V172,V170,IF(T260&lt;V171,V169,T260/V171*V169)),3)</f>
        <v>#REF!</v>
      </c>
      <c r="W260" s="449" t="e">
        <f t="shared" ca="1" si="200"/>
        <v>#REF!</v>
      </c>
      <c r="X260" s="450"/>
      <c r="Y260" s="450" t="str">
        <f t="shared" si="231"/>
        <v>TH</v>
      </c>
      <c r="Z260" s="447" t="e">
        <f t="shared" ca="1" si="194"/>
        <v>#REF!</v>
      </c>
      <c r="AA260" s="447" t="e">
        <f t="shared" ca="1" si="194"/>
        <v>#REF!</v>
      </c>
      <c r="AB260" s="451" t="e">
        <f t="shared" ca="1" si="224"/>
        <v>#REF!</v>
      </c>
      <c r="AC260" s="451" t="e">
        <f t="shared" ca="1" si="225"/>
        <v>#REF!</v>
      </c>
      <c r="AD260" s="451" t="e">
        <f t="shared" ca="1" si="201"/>
        <v>#REF!</v>
      </c>
      <c r="AE260" s="451" t="e">
        <f t="shared" ca="1" si="202"/>
        <v>#REF!</v>
      </c>
      <c r="AF260" s="451" t="e">
        <f t="shared" ca="1" si="226"/>
        <v>#REF!</v>
      </c>
      <c r="AG260" s="451" t="e">
        <f t="shared" ca="1" si="227"/>
        <v>#REF!</v>
      </c>
      <c r="AH260" s="445" t="e">
        <f t="shared" ca="1" si="203"/>
        <v>#REF!</v>
      </c>
      <c r="AI260" s="453" t="e">
        <f ca="1">ROUND(IF(AH260&gt;AI172,AI170,IF(AH260&lt;AI171,AI169,AH260/AI171*AI169)),3)</f>
        <v>#REF!</v>
      </c>
      <c r="AJ260" s="453" t="e">
        <f ca="1">ROUND(IF(AH260&gt;AJ172,AJ170,IF(AH260&lt;AJ171,AJ169,AH260/AJ171*AJ169)),3)</f>
        <v>#REF!</v>
      </c>
      <c r="AK260" s="449" t="e">
        <f t="shared" ca="1" si="204"/>
        <v>#REF!</v>
      </c>
      <c r="AM260" s="450" t="str">
        <f t="shared" si="232"/>
        <v>TH</v>
      </c>
      <c r="AN260" s="447" t="e">
        <f t="shared" ca="1" si="195"/>
        <v>#REF!</v>
      </c>
      <c r="AO260" s="447" t="e">
        <f t="shared" ca="1" si="195"/>
        <v>#REF!</v>
      </c>
      <c r="AP260" s="451" t="e">
        <f t="shared" ca="1" si="233"/>
        <v>#REF!</v>
      </c>
      <c r="AQ260" s="451" t="e">
        <f t="shared" ca="1" si="234"/>
        <v>#REF!</v>
      </c>
      <c r="AR260" s="451" t="e">
        <f t="shared" ca="1" si="205"/>
        <v>#REF!</v>
      </c>
      <c r="AS260" s="451" t="e">
        <f t="shared" ca="1" si="206"/>
        <v>#REF!</v>
      </c>
      <c r="AT260" s="451" t="e">
        <f t="shared" ca="1" si="228"/>
        <v>#REF!</v>
      </c>
      <c r="AU260" s="451" t="e">
        <f t="shared" ca="1" si="229"/>
        <v>#REF!</v>
      </c>
      <c r="AV260" s="445" t="e">
        <f t="shared" ca="1" si="207"/>
        <v>#REF!</v>
      </c>
      <c r="AW260" s="453" t="e">
        <f ca="1">ROUND(IF(AV260&gt;AW172,AW170,IF(AV260&lt;AW171,AW169,AV260/AW171*AW169)),3)</f>
        <v>#REF!</v>
      </c>
      <c r="AX260" s="453" t="e">
        <f ca="1">ROUND(IF(AV260&gt;AX172,AX170,IF(AV260&lt;AX171,AX169,AV260/AX171*AX169)),3)</f>
        <v>#REF!</v>
      </c>
      <c r="AY260" s="449" t="e">
        <f t="shared" ca="1" si="208"/>
        <v>#REF!</v>
      </c>
      <c r="BA260" s="450" t="str">
        <f t="shared" si="235"/>
        <v>TH</v>
      </c>
      <c r="BB260" s="447" t="e">
        <f t="shared" ca="1" si="196"/>
        <v>#REF!</v>
      </c>
      <c r="BC260" s="447" t="e">
        <f t="shared" ca="1" si="196"/>
        <v>#REF!</v>
      </c>
      <c r="BD260" s="451" t="e">
        <f t="shared" ca="1" si="236"/>
        <v>#REF!</v>
      </c>
      <c r="BE260" s="451" t="e">
        <f t="shared" ca="1" si="237"/>
        <v>#REF!</v>
      </c>
      <c r="BF260" s="451" t="e">
        <f t="shared" ca="1" si="209"/>
        <v>#REF!</v>
      </c>
      <c r="BG260" s="451" t="e">
        <f t="shared" ca="1" si="210"/>
        <v>#REF!</v>
      </c>
      <c r="BH260" s="451" t="e">
        <f t="shared" ca="1" si="211"/>
        <v>#REF!</v>
      </c>
      <c r="BI260" s="451" t="e">
        <f t="shared" ca="1" si="212"/>
        <v>#REF!</v>
      </c>
      <c r="BJ260" s="445" t="e">
        <f t="shared" ca="1" si="213"/>
        <v>#REF!</v>
      </c>
      <c r="BK260" s="453" t="e">
        <f ca="1">ROUND(IF(BJ260&gt;BK172,BK170,IF(BJ260&lt;BK171,BK169,BJ260/BK171*BK169)),3)</f>
        <v>#REF!</v>
      </c>
      <c r="BL260" s="453" t="e">
        <f ca="1">ROUND(IF(BJ260&gt;BL172,BL170,IF(BJ260&lt;BL171,BL169,BJ260/BL171*BL169)),3)</f>
        <v>#REF!</v>
      </c>
      <c r="BM260" s="449" t="e">
        <f t="shared" ca="1" si="214"/>
        <v>#REF!</v>
      </c>
      <c r="BO260" s="450" t="str">
        <f t="shared" si="238"/>
        <v>TH</v>
      </c>
      <c r="BP260" s="399">
        <f t="shared" si="230"/>
        <v>3</v>
      </c>
      <c r="BQ260" s="453" t="e">
        <f t="shared" ca="1" si="215"/>
        <v>#REF!</v>
      </c>
      <c r="BR260" s="453" t="e">
        <f t="shared" ca="1" si="216"/>
        <v>#REF!</v>
      </c>
      <c r="BS260" s="453" t="e">
        <f t="shared" ca="1" si="217"/>
        <v>#REF!</v>
      </c>
      <c r="BT260" s="453" t="e">
        <f t="shared" ca="1" si="218"/>
        <v>#REF!</v>
      </c>
      <c r="BU260" s="453" t="e">
        <f t="shared" ca="1" si="219"/>
        <v>#REF!</v>
      </c>
      <c r="BV260" s="453" t="e">
        <f t="shared" ca="1" si="220"/>
        <v>#REF!</v>
      </c>
      <c r="BW260" s="453" t="e">
        <f t="shared" ca="1" si="239"/>
        <v>#REF!</v>
      </c>
      <c r="BX260" s="453" t="e">
        <f t="shared" ca="1" si="239"/>
        <v>#REF!</v>
      </c>
      <c r="CA260" s="450" t="str">
        <f t="shared" si="240"/>
        <v>TH</v>
      </c>
      <c r="CB260" s="454"/>
      <c r="CC260" s="454"/>
      <c r="CD260" s="454"/>
      <c r="CE260" s="454"/>
    </row>
    <row r="261" spans="2:83" x14ac:dyDescent="0.2">
      <c r="B261" s="399">
        <v>81</v>
      </c>
      <c r="C261" s="399" t="s">
        <v>233</v>
      </c>
      <c r="D261" s="399" t="s">
        <v>234</v>
      </c>
      <c r="E261" s="399">
        <v>3</v>
      </c>
      <c r="F261" s="399" t="s">
        <v>38</v>
      </c>
      <c r="K261" s="446"/>
      <c r="L261" s="447" t="e">
        <f t="shared" ref="L261:M266" ca="1" si="242">VLOOKUP($C261,INDIRECT($L$22),L$23,FALSE)</f>
        <v>#REF!</v>
      </c>
      <c r="M261" s="447" t="e">
        <f t="shared" ca="1" si="242"/>
        <v>#REF!</v>
      </c>
      <c r="N261" s="451" t="e">
        <f t="shared" ca="1" si="241"/>
        <v>#REF!</v>
      </c>
      <c r="O261" s="451" t="e">
        <f t="shared" ca="1" si="221"/>
        <v>#REF!</v>
      </c>
      <c r="P261" s="451" t="e">
        <f t="shared" ca="1" si="197"/>
        <v>#REF!</v>
      </c>
      <c r="Q261" s="451" t="e">
        <f t="shared" ca="1" si="198"/>
        <v>#REF!</v>
      </c>
      <c r="R261" s="451" t="e">
        <f t="shared" ca="1" si="222"/>
        <v>#REF!</v>
      </c>
      <c r="S261" s="451" t="e">
        <f t="shared" ca="1" si="223"/>
        <v>#REF!</v>
      </c>
      <c r="T261" s="445" t="e">
        <f t="shared" ca="1" si="199"/>
        <v>#REF!</v>
      </c>
      <c r="U261" s="453" t="e">
        <f ca="1">ROUND(IF(T261&gt;U172,U170,IF(T261&lt;U171,U169,T261/U171*U169)),3)</f>
        <v>#REF!</v>
      </c>
      <c r="V261" s="453" t="e">
        <f ca="1">ROUND(IF(T261&gt;V172,V170,IF(T261&lt;V171,V169,T261/V171*V169)),3)</f>
        <v>#REF!</v>
      </c>
      <c r="W261" s="449" t="e">
        <f t="shared" ca="1" si="200"/>
        <v>#REF!</v>
      </c>
      <c r="X261" s="450"/>
      <c r="Y261" s="450" t="str">
        <f t="shared" si="231"/>
        <v>TN</v>
      </c>
      <c r="Z261" s="447" t="e">
        <f t="shared" ref="Z261:AA266" ca="1" si="243">VLOOKUP($C261,INDIRECT($L$22),Z$23,FALSE)</f>
        <v>#REF!</v>
      </c>
      <c r="AA261" s="447" t="e">
        <f t="shared" ca="1" si="243"/>
        <v>#REF!</v>
      </c>
      <c r="AB261" s="451" t="e">
        <f t="shared" ca="1" si="224"/>
        <v>#REF!</v>
      </c>
      <c r="AC261" s="451" t="e">
        <f t="shared" ca="1" si="225"/>
        <v>#REF!</v>
      </c>
      <c r="AD261" s="451" t="e">
        <f t="shared" ca="1" si="201"/>
        <v>#REF!</v>
      </c>
      <c r="AE261" s="451" t="e">
        <f t="shared" ca="1" si="202"/>
        <v>#REF!</v>
      </c>
      <c r="AF261" s="451" t="e">
        <f t="shared" ca="1" si="226"/>
        <v>#REF!</v>
      </c>
      <c r="AG261" s="451" t="e">
        <f t="shared" ca="1" si="227"/>
        <v>#REF!</v>
      </c>
      <c r="AH261" s="445" t="e">
        <f t="shared" ca="1" si="203"/>
        <v>#REF!</v>
      </c>
      <c r="AI261" s="453" t="e">
        <f ca="1">ROUND(IF(AH261&gt;AI172,AI170,IF(AH261&lt;AI171,AI169,AH261/AI171*AI169)),3)</f>
        <v>#REF!</v>
      </c>
      <c r="AJ261" s="453" t="e">
        <f ca="1">ROUND(IF(AH261&gt;AJ172,AJ170,IF(AH261&lt;AJ171,AJ169,AH261/AJ171*AJ169)),3)</f>
        <v>#REF!</v>
      </c>
      <c r="AK261" s="449" t="e">
        <f t="shared" ca="1" si="204"/>
        <v>#REF!</v>
      </c>
      <c r="AM261" s="450" t="str">
        <f t="shared" si="232"/>
        <v>TN</v>
      </c>
      <c r="AN261" s="447" t="e">
        <f t="shared" ref="AN261:AO266" ca="1" si="244">VLOOKUP($C261,INDIRECT($L$22),AN$23,FALSE)</f>
        <v>#REF!</v>
      </c>
      <c r="AO261" s="447" t="e">
        <f t="shared" ca="1" si="244"/>
        <v>#REF!</v>
      </c>
      <c r="AP261" s="451" t="e">
        <f t="shared" ca="1" si="233"/>
        <v>#REF!</v>
      </c>
      <c r="AQ261" s="451" t="e">
        <f t="shared" ca="1" si="234"/>
        <v>#REF!</v>
      </c>
      <c r="AR261" s="451" t="e">
        <f t="shared" ca="1" si="205"/>
        <v>#REF!</v>
      </c>
      <c r="AS261" s="451" t="e">
        <f t="shared" ca="1" si="206"/>
        <v>#REF!</v>
      </c>
      <c r="AT261" s="451" t="e">
        <f t="shared" ca="1" si="228"/>
        <v>#REF!</v>
      </c>
      <c r="AU261" s="451" t="e">
        <f t="shared" ca="1" si="229"/>
        <v>#REF!</v>
      </c>
      <c r="AV261" s="445" t="e">
        <f t="shared" ca="1" si="207"/>
        <v>#REF!</v>
      </c>
      <c r="AW261" s="453" t="e">
        <f ca="1">ROUND(IF(AV261&gt;AW172,AW170,IF(AV261&lt;AW171,AW169,AV261/AW171*AW169)),3)</f>
        <v>#REF!</v>
      </c>
      <c r="AX261" s="453" t="e">
        <f ca="1">ROUND(IF(AV261&gt;AX172,AX170,IF(AV261&lt;AX171,AX169,AV261/AX171*AX169)),3)</f>
        <v>#REF!</v>
      </c>
      <c r="AY261" s="449" t="e">
        <f t="shared" ca="1" si="208"/>
        <v>#REF!</v>
      </c>
      <c r="BA261" s="450" t="str">
        <f t="shared" si="235"/>
        <v>TN</v>
      </c>
      <c r="BB261" s="447" t="e">
        <f t="shared" ref="BB261:BC266" ca="1" si="245">VLOOKUP($C261,INDIRECT($L$22),BB$23,FALSE)</f>
        <v>#REF!</v>
      </c>
      <c r="BC261" s="447" t="e">
        <f t="shared" ca="1" si="245"/>
        <v>#REF!</v>
      </c>
      <c r="BD261" s="451" t="e">
        <f t="shared" ca="1" si="236"/>
        <v>#REF!</v>
      </c>
      <c r="BE261" s="451" t="e">
        <f t="shared" ca="1" si="237"/>
        <v>#REF!</v>
      </c>
      <c r="BF261" s="451" t="e">
        <f t="shared" ca="1" si="209"/>
        <v>#REF!</v>
      </c>
      <c r="BG261" s="451" t="e">
        <f t="shared" ca="1" si="210"/>
        <v>#REF!</v>
      </c>
      <c r="BH261" s="451" t="e">
        <f t="shared" ca="1" si="211"/>
        <v>#REF!</v>
      </c>
      <c r="BI261" s="451" t="e">
        <f t="shared" ca="1" si="212"/>
        <v>#REF!</v>
      </c>
      <c r="BJ261" s="445" t="e">
        <f t="shared" ca="1" si="213"/>
        <v>#REF!</v>
      </c>
      <c r="BK261" s="453" t="e">
        <f ca="1">ROUND(IF(BJ261&gt;BK172,BK170,IF(BJ261&lt;BK171,BK169,BJ261/BK171*BK169)),3)</f>
        <v>#REF!</v>
      </c>
      <c r="BL261" s="453" t="e">
        <f ca="1">ROUND(IF(BJ261&gt;BL172,BL170,IF(BJ261&lt;BL171,BL169,BJ261/BL171*BL169)),3)</f>
        <v>#REF!</v>
      </c>
      <c r="BM261" s="449" t="e">
        <f t="shared" ca="1" si="214"/>
        <v>#REF!</v>
      </c>
      <c r="BO261" s="450" t="str">
        <f t="shared" si="238"/>
        <v>TN</v>
      </c>
      <c r="BP261" s="399">
        <f t="shared" si="230"/>
        <v>3</v>
      </c>
      <c r="BQ261" s="453" t="e">
        <f t="shared" ca="1" si="215"/>
        <v>#REF!</v>
      </c>
      <c r="BR261" s="453" t="e">
        <f t="shared" ca="1" si="216"/>
        <v>#REF!</v>
      </c>
      <c r="BS261" s="453" t="e">
        <f t="shared" ca="1" si="217"/>
        <v>#REF!</v>
      </c>
      <c r="BT261" s="453" t="e">
        <f t="shared" ca="1" si="218"/>
        <v>#REF!</v>
      </c>
      <c r="BU261" s="453" t="e">
        <f t="shared" ca="1" si="219"/>
        <v>#REF!</v>
      </c>
      <c r="BV261" s="453" t="e">
        <f t="shared" ca="1" si="220"/>
        <v>#REF!</v>
      </c>
      <c r="BW261" s="453" t="e">
        <f t="shared" ca="1" si="239"/>
        <v>#REF!</v>
      </c>
      <c r="BX261" s="453" t="e">
        <f t="shared" ca="1" si="239"/>
        <v>#REF!</v>
      </c>
      <c r="CA261" s="450" t="str">
        <f t="shared" si="240"/>
        <v>TN</v>
      </c>
      <c r="CB261" s="454"/>
      <c r="CC261" s="454"/>
      <c r="CD261" s="454"/>
      <c r="CE261" s="454"/>
    </row>
    <row r="262" spans="2:83" x14ac:dyDescent="0.2">
      <c r="B262" s="399">
        <v>82</v>
      </c>
      <c r="C262" s="399" t="s">
        <v>235</v>
      </c>
      <c r="D262" s="399" t="s">
        <v>236</v>
      </c>
      <c r="E262" s="399">
        <v>3</v>
      </c>
      <c r="F262" s="399" t="s">
        <v>38</v>
      </c>
      <c r="K262" s="446"/>
      <c r="L262" s="447" t="e">
        <f t="shared" ca="1" si="242"/>
        <v>#REF!</v>
      </c>
      <c r="M262" s="447" t="e">
        <f t="shared" ca="1" si="242"/>
        <v>#REF!</v>
      </c>
      <c r="N262" s="451" t="e">
        <f t="shared" ca="1" si="241"/>
        <v>#REF!</v>
      </c>
      <c r="O262" s="451" t="e">
        <f t="shared" ca="1" si="221"/>
        <v>#REF!</v>
      </c>
      <c r="P262" s="451" t="e">
        <f t="shared" ca="1" si="197"/>
        <v>#REF!</v>
      </c>
      <c r="Q262" s="451" t="e">
        <f t="shared" ca="1" si="198"/>
        <v>#REF!</v>
      </c>
      <c r="R262" s="451" t="e">
        <f t="shared" ca="1" si="222"/>
        <v>#REF!</v>
      </c>
      <c r="S262" s="451" t="e">
        <f t="shared" ca="1" si="223"/>
        <v>#REF!</v>
      </c>
      <c r="T262" s="445" t="e">
        <f t="shared" ca="1" si="199"/>
        <v>#REF!</v>
      </c>
      <c r="U262" s="453" t="e">
        <f ca="1">ROUND(IF(T262&gt;U172,U170,IF(T262&lt;U171,U169,T262/U171*U169)),3)</f>
        <v>#REF!</v>
      </c>
      <c r="V262" s="453" t="e">
        <f ca="1">ROUND(IF(T262&gt;V172,V170,IF(T262&lt;V171,V169,T262/V171*V169)),3)</f>
        <v>#REF!</v>
      </c>
      <c r="W262" s="449" t="e">
        <f t="shared" ca="1" si="200"/>
        <v>#REF!</v>
      </c>
      <c r="X262" s="450"/>
      <c r="Y262" s="450" t="str">
        <f t="shared" si="231"/>
        <v>TR</v>
      </c>
      <c r="Z262" s="447" t="e">
        <f t="shared" ca="1" si="243"/>
        <v>#REF!</v>
      </c>
      <c r="AA262" s="447" t="e">
        <f t="shared" ca="1" si="243"/>
        <v>#REF!</v>
      </c>
      <c r="AB262" s="451" t="e">
        <f t="shared" ca="1" si="224"/>
        <v>#REF!</v>
      </c>
      <c r="AC262" s="451" t="e">
        <f t="shared" ca="1" si="225"/>
        <v>#REF!</v>
      </c>
      <c r="AD262" s="451" t="e">
        <f t="shared" ca="1" si="201"/>
        <v>#REF!</v>
      </c>
      <c r="AE262" s="451" t="e">
        <f t="shared" ca="1" si="202"/>
        <v>#REF!</v>
      </c>
      <c r="AF262" s="451" t="e">
        <f t="shared" ca="1" si="226"/>
        <v>#REF!</v>
      </c>
      <c r="AG262" s="451" t="e">
        <f t="shared" ca="1" si="227"/>
        <v>#REF!</v>
      </c>
      <c r="AH262" s="445" t="e">
        <f t="shared" ca="1" si="203"/>
        <v>#REF!</v>
      </c>
      <c r="AI262" s="453" t="e">
        <f ca="1">ROUND(IF(AH262&gt;AI172,AI170,IF(AH262&lt;AI171,AI169,AH262/AI171*AI169)),3)</f>
        <v>#REF!</v>
      </c>
      <c r="AJ262" s="453" t="e">
        <f ca="1">ROUND(IF(AH262&gt;AJ172,AJ170,IF(AH262&lt;AJ171,AJ169,AH262/AJ171*AJ169)),3)</f>
        <v>#REF!</v>
      </c>
      <c r="AK262" s="449" t="e">
        <f t="shared" ca="1" si="204"/>
        <v>#REF!</v>
      </c>
      <c r="AM262" s="450" t="str">
        <f t="shared" si="232"/>
        <v>TR</v>
      </c>
      <c r="AN262" s="447" t="e">
        <f t="shared" ca="1" si="244"/>
        <v>#REF!</v>
      </c>
      <c r="AO262" s="447" t="e">
        <f t="shared" ca="1" si="244"/>
        <v>#REF!</v>
      </c>
      <c r="AP262" s="451" t="e">
        <f t="shared" ca="1" si="233"/>
        <v>#REF!</v>
      </c>
      <c r="AQ262" s="451" t="e">
        <f t="shared" ca="1" si="234"/>
        <v>#REF!</v>
      </c>
      <c r="AR262" s="451" t="e">
        <f t="shared" ca="1" si="205"/>
        <v>#REF!</v>
      </c>
      <c r="AS262" s="451" t="e">
        <f t="shared" ca="1" si="206"/>
        <v>#REF!</v>
      </c>
      <c r="AT262" s="451" t="e">
        <f t="shared" ca="1" si="228"/>
        <v>#REF!</v>
      </c>
      <c r="AU262" s="451" t="e">
        <f t="shared" ca="1" si="229"/>
        <v>#REF!</v>
      </c>
      <c r="AV262" s="445" t="e">
        <f t="shared" ca="1" si="207"/>
        <v>#REF!</v>
      </c>
      <c r="AW262" s="453" t="e">
        <f ca="1">ROUND(IF(AV262&gt;AW172,AW170,IF(AV262&lt;AW171,AW169,AV262/AW171*AW169)),3)</f>
        <v>#REF!</v>
      </c>
      <c r="AX262" s="453" t="e">
        <f ca="1">ROUND(IF(AV262&gt;AX172,AX170,IF(AV262&lt;AX171,AX169,AV262/AX171*AX169)),3)</f>
        <v>#REF!</v>
      </c>
      <c r="AY262" s="449" t="e">
        <f t="shared" ca="1" si="208"/>
        <v>#REF!</v>
      </c>
      <c r="BA262" s="450" t="str">
        <f t="shared" si="235"/>
        <v>TR</v>
      </c>
      <c r="BB262" s="447" t="e">
        <f t="shared" ca="1" si="245"/>
        <v>#REF!</v>
      </c>
      <c r="BC262" s="447" t="e">
        <f t="shared" ca="1" si="245"/>
        <v>#REF!</v>
      </c>
      <c r="BD262" s="451" t="e">
        <f t="shared" ca="1" si="236"/>
        <v>#REF!</v>
      </c>
      <c r="BE262" s="451" t="e">
        <f t="shared" ca="1" si="237"/>
        <v>#REF!</v>
      </c>
      <c r="BF262" s="451" t="e">
        <f t="shared" ca="1" si="209"/>
        <v>#REF!</v>
      </c>
      <c r="BG262" s="451" t="e">
        <f t="shared" ca="1" si="210"/>
        <v>#REF!</v>
      </c>
      <c r="BH262" s="451" t="e">
        <f t="shared" ca="1" si="211"/>
        <v>#REF!</v>
      </c>
      <c r="BI262" s="451" t="e">
        <f t="shared" ca="1" si="212"/>
        <v>#REF!</v>
      </c>
      <c r="BJ262" s="445" t="e">
        <f t="shared" ca="1" si="213"/>
        <v>#REF!</v>
      </c>
      <c r="BK262" s="453" t="e">
        <f ca="1">ROUND(IF(BJ262&gt;BK172,BK170,IF(BJ262&lt;BK171,BK169,BJ262/BK171*BK169)),3)</f>
        <v>#REF!</v>
      </c>
      <c r="BL262" s="453" t="e">
        <f ca="1">ROUND(IF(BJ262&gt;BL172,BL170,IF(BJ262&lt;BL171,BL169,BJ262/BL171*BL169)),3)</f>
        <v>#REF!</v>
      </c>
      <c r="BM262" s="449" t="e">
        <f t="shared" ca="1" si="214"/>
        <v>#REF!</v>
      </c>
      <c r="BO262" s="450" t="str">
        <f t="shared" si="238"/>
        <v>TR</v>
      </c>
      <c r="BP262" s="399">
        <f t="shared" si="230"/>
        <v>3</v>
      </c>
      <c r="BQ262" s="453" t="e">
        <f t="shared" ca="1" si="215"/>
        <v>#REF!</v>
      </c>
      <c r="BR262" s="453" t="e">
        <f t="shared" ca="1" si="216"/>
        <v>#REF!</v>
      </c>
      <c r="BS262" s="453" t="e">
        <f t="shared" ca="1" si="217"/>
        <v>#REF!</v>
      </c>
      <c r="BT262" s="453" t="e">
        <f t="shared" ca="1" si="218"/>
        <v>#REF!</v>
      </c>
      <c r="BU262" s="453" t="e">
        <f t="shared" ca="1" si="219"/>
        <v>#REF!</v>
      </c>
      <c r="BV262" s="453" t="e">
        <f t="shared" ca="1" si="220"/>
        <v>#REF!</v>
      </c>
      <c r="BW262" s="453" t="e">
        <f t="shared" ca="1" si="239"/>
        <v>#REF!</v>
      </c>
      <c r="BX262" s="453" t="e">
        <f t="shared" ca="1" si="239"/>
        <v>#REF!</v>
      </c>
      <c r="CA262" s="450" t="str">
        <f t="shared" si="240"/>
        <v>TR</v>
      </c>
      <c r="CB262" s="454"/>
      <c r="CC262" s="454"/>
      <c r="CD262" s="454"/>
      <c r="CE262" s="454"/>
    </row>
    <row r="263" spans="2:83" x14ac:dyDescent="0.2">
      <c r="B263" s="399">
        <v>83</v>
      </c>
      <c r="C263" s="399" t="s">
        <v>237</v>
      </c>
      <c r="D263" s="399" t="s">
        <v>238</v>
      </c>
      <c r="E263" s="399">
        <v>3</v>
      </c>
      <c r="F263" s="399" t="s">
        <v>38</v>
      </c>
      <c r="K263" s="446"/>
      <c r="L263" s="447" t="e">
        <f t="shared" ca="1" si="242"/>
        <v>#REF!</v>
      </c>
      <c r="M263" s="447" t="e">
        <f t="shared" ca="1" si="242"/>
        <v>#REF!</v>
      </c>
      <c r="N263" s="451" t="e">
        <f t="shared" ca="1" si="241"/>
        <v>#REF!</v>
      </c>
      <c r="O263" s="451" t="e">
        <f t="shared" ca="1" si="221"/>
        <v>#REF!</v>
      </c>
      <c r="P263" s="451" t="e">
        <f t="shared" ca="1" si="197"/>
        <v>#REF!</v>
      </c>
      <c r="Q263" s="451" t="e">
        <f t="shared" ca="1" si="198"/>
        <v>#REF!</v>
      </c>
      <c r="R263" s="451" t="e">
        <f t="shared" ca="1" si="222"/>
        <v>#REF!</v>
      </c>
      <c r="S263" s="451" t="e">
        <f t="shared" ca="1" si="223"/>
        <v>#REF!</v>
      </c>
      <c r="T263" s="445" t="e">
        <f t="shared" ca="1" si="199"/>
        <v>#REF!</v>
      </c>
      <c r="U263" s="453" t="e">
        <f ca="1">ROUND(IF(T263&gt;U172,U170,IF(T263&lt;U171,U169,T263/U171*U169)),3)</f>
        <v>#REF!</v>
      </c>
      <c r="V263" s="453" t="e">
        <f ca="1">ROUND(IF(T263&gt;V172,V170,IF(T263&lt;V171,V169,T263/V171*V169)),3)</f>
        <v>#REF!</v>
      </c>
      <c r="W263" s="449" t="e">
        <f t="shared" ca="1" si="200"/>
        <v>#REF!</v>
      </c>
      <c r="X263" s="450"/>
      <c r="Y263" s="450" t="str">
        <f t="shared" si="231"/>
        <v>UA</v>
      </c>
      <c r="Z263" s="447" t="e">
        <f t="shared" ca="1" si="243"/>
        <v>#REF!</v>
      </c>
      <c r="AA263" s="447" t="e">
        <f t="shared" ca="1" si="243"/>
        <v>#REF!</v>
      </c>
      <c r="AB263" s="451" t="e">
        <f t="shared" ca="1" si="224"/>
        <v>#REF!</v>
      </c>
      <c r="AC263" s="451" t="e">
        <f t="shared" ca="1" si="225"/>
        <v>#REF!</v>
      </c>
      <c r="AD263" s="451" t="e">
        <f t="shared" ca="1" si="201"/>
        <v>#REF!</v>
      </c>
      <c r="AE263" s="451" t="e">
        <f t="shared" ca="1" si="202"/>
        <v>#REF!</v>
      </c>
      <c r="AF263" s="451" t="e">
        <f t="shared" ca="1" si="226"/>
        <v>#REF!</v>
      </c>
      <c r="AG263" s="451" t="e">
        <f t="shared" ca="1" si="227"/>
        <v>#REF!</v>
      </c>
      <c r="AH263" s="445" t="e">
        <f t="shared" ca="1" si="203"/>
        <v>#REF!</v>
      </c>
      <c r="AI263" s="453" t="e">
        <f ca="1">ROUND(IF(AH263&gt;AI172,AI170,IF(AH263&lt;AI171,AI169,AH263/AI171*AI169)),3)</f>
        <v>#REF!</v>
      </c>
      <c r="AJ263" s="453" t="e">
        <f ca="1">ROUND(IF(AH263&gt;AJ172,AJ170,IF(AH263&lt;AJ171,AJ169,AH263/AJ171*AJ169)),3)</f>
        <v>#REF!</v>
      </c>
      <c r="AK263" s="449" t="e">
        <f t="shared" ca="1" si="204"/>
        <v>#REF!</v>
      </c>
      <c r="AM263" s="450" t="str">
        <f t="shared" si="232"/>
        <v>UA</v>
      </c>
      <c r="AN263" s="447" t="e">
        <f t="shared" ca="1" si="244"/>
        <v>#REF!</v>
      </c>
      <c r="AO263" s="447" t="e">
        <f t="shared" ca="1" si="244"/>
        <v>#REF!</v>
      </c>
      <c r="AP263" s="451" t="e">
        <f t="shared" ca="1" si="233"/>
        <v>#REF!</v>
      </c>
      <c r="AQ263" s="451" t="e">
        <f t="shared" ca="1" si="234"/>
        <v>#REF!</v>
      </c>
      <c r="AR263" s="451" t="e">
        <f t="shared" ca="1" si="205"/>
        <v>#REF!</v>
      </c>
      <c r="AS263" s="451" t="e">
        <f t="shared" ca="1" si="206"/>
        <v>#REF!</v>
      </c>
      <c r="AT263" s="451" t="e">
        <f t="shared" ca="1" si="228"/>
        <v>#REF!</v>
      </c>
      <c r="AU263" s="451" t="e">
        <f t="shared" ca="1" si="229"/>
        <v>#REF!</v>
      </c>
      <c r="AV263" s="445" t="e">
        <f t="shared" ca="1" si="207"/>
        <v>#REF!</v>
      </c>
      <c r="AW263" s="453" t="e">
        <f ca="1">ROUND(IF(AV263&gt;AW172,AW170,IF(AV263&lt;AW171,AW169,AV263/AW171*AW169)),3)</f>
        <v>#REF!</v>
      </c>
      <c r="AX263" s="453" t="e">
        <f ca="1">ROUND(IF(AV263&gt;AX172,AX170,IF(AV263&lt;AX171,AX169,AV263/AX171*AX169)),3)</f>
        <v>#REF!</v>
      </c>
      <c r="AY263" s="449" t="e">
        <f t="shared" ca="1" si="208"/>
        <v>#REF!</v>
      </c>
      <c r="BA263" s="450" t="str">
        <f t="shared" si="235"/>
        <v>UA</v>
      </c>
      <c r="BB263" s="447" t="e">
        <f t="shared" ca="1" si="245"/>
        <v>#REF!</v>
      </c>
      <c r="BC263" s="447" t="e">
        <f t="shared" ca="1" si="245"/>
        <v>#REF!</v>
      </c>
      <c r="BD263" s="451" t="e">
        <f t="shared" ca="1" si="236"/>
        <v>#REF!</v>
      </c>
      <c r="BE263" s="451" t="e">
        <f t="shared" ca="1" si="237"/>
        <v>#REF!</v>
      </c>
      <c r="BF263" s="451" t="e">
        <f t="shared" ca="1" si="209"/>
        <v>#REF!</v>
      </c>
      <c r="BG263" s="451" t="e">
        <f t="shared" ca="1" si="210"/>
        <v>#REF!</v>
      </c>
      <c r="BH263" s="451" t="e">
        <f t="shared" ca="1" si="211"/>
        <v>#REF!</v>
      </c>
      <c r="BI263" s="451" t="e">
        <f t="shared" ca="1" si="212"/>
        <v>#REF!</v>
      </c>
      <c r="BJ263" s="445" t="e">
        <f t="shared" ca="1" si="213"/>
        <v>#REF!</v>
      </c>
      <c r="BK263" s="453" t="e">
        <f ca="1">ROUND(IF(BJ263&gt;BK172,BK170,IF(BJ263&lt;BK171,BK169,BJ263/BK171*BK169)),3)</f>
        <v>#REF!</v>
      </c>
      <c r="BL263" s="453" t="e">
        <f ca="1">ROUND(IF(BJ263&gt;BL172,BL170,IF(BJ263&lt;BL171,BL169,BJ263/BL171*BL169)),3)</f>
        <v>#REF!</v>
      </c>
      <c r="BM263" s="449" t="e">
        <f t="shared" ca="1" si="214"/>
        <v>#REF!</v>
      </c>
      <c r="BO263" s="450" t="str">
        <f t="shared" si="238"/>
        <v>UA</v>
      </c>
      <c r="BP263" s="399">
        <f t="shared" si="230"/>
        <v>3</v>
      </c>
      <c r="BQ263" s="453" t="e">
        <f t="shared" ca="1" si="215"/>
        <v>#REF!</v>
      </c>
      <c r="BR263" s="453" t="e">
        <f t="shared" ca="1" si="216"/>
        <v>#REF!</v>
      </c>
      <c r="BS263" s="453" t="e">
        <f t="shared" ca="1" si="217"/>
        <v>#REF!</v>
      </c>
      <c r="BT263" s="453" t="e">
        <f t="shared" ca="1" si="218"/>
        <v>#REF!</v>
      </c>
      <c r="BU263" s="453" t="e">
        <f t="shared" ca="1" si="219"/>
        <v>#REF!</v>
      </c>
      <c r="BV263" s="453" t="e">
        <f t="shared" ca="1" si="220"/>
        <v>#REF!</v>
      </c>
      <c r="BW263" s="453" t="e">
        <f t="shared" ca="1" si="239"/>
        <v>#REF!</v>
      </c>
      <c r="BX263" s="453" t="e">
        <f t="shared" ca="1" si="239"/>
        <v>#REF!</v>
      </c>
      <c r="CA263" s="450" t="str">
        <f t="shared" si="240"/>
        <v>UA</v>
      </c>
      <c r="CB263" s="454"/>
      <c r="CC263" s="454"/>
      <c r="CD263" s="454"/>
      <c r="CE263" s="454"/>
    </row>
    <row r="264" spans="2:83" x14ac:dyDescent="0.2">
      <c r="B264" s="399">
        <v>84</v>
      </c>
      <c r="C264" s="399" t="s">
        <v>239</v>
      </c>
      <c r="D264" s="399" t="s">
        <v>240</v>
      </c>
      <c r="E264" s="399">
        <v>3</v>
      </c>
      <c r="F264" s="399" t="s">
        <v>38</v>
      </c>
      <c r="K264" s="446"/>
      <c r="L264" s="447" t="e">
        <f t="shared" ca="1" si="242"/>
        <v>#REF!</v>
      </c>
      <c r="M264" s="447" t="e">
        <f t="shared" ca="1" si="242"/>
        <v>#REF!</v>
      </c>
      <c r="N264" s="451" t="e">
        <f t="shared" ca="1" si="241"/>
        <v>#REF!</v>
      </c>
      <c r="O264" s="451" t="e">
        <f t="shared" ca="1" si="221"/>
        <v>#REF!</v>
      </c>
      <c r="P264" s="451" t="e">
        <f t="shared" ca="1" si="197"/>
        <v>#REF!</v>
      </c>
      <c r="Q264" s="451" t="e">
        <f t="shared" ca="1" si="198"/>
        <v>#REF!</v>
      </c>
      <c r="R264" s="451" t="e">
        <f t="shared" ca="1" si="222"/>
        <v>#REF!</v>
      </c>
      <c r="S264" s="451" t="e">
        <f t="shared" ca="1" si="223"/>
        <v>#REF!</v>
      </c>
      <c r="T264" s="445" t="e">
        <f t="shared" ca="1" si="199"/>
        <v>#REF!</v>
      </c>
      <c r="U264" s="453" t="e">
        <f ca="1">ROUND(IF(T264&gt;U172,U170,IF(T264&lt;U171,U169,T264/U171*U169)),3)</f>
        <v>#REF!</v>
      </c>
      <c r="V264" s="453" t="e">
        <f ca="1">ROUND(IF(T264&gt;V172,V170,IF(T264&lt;V171,V169,T264/V171*V169)),3)</f>
        <v>#REF!</v>
      </c>
      <c r="W264" s="449" t="e">
        <f t="shared" ca="1" si="200"/>
        <v>#REF!</v>
      </c>
      <c r="X264" s="450"/>
      <c r="Y264" s="450" t="str">
        <f t="shared" si="231"/>
        <v>UY</v>
      </c>
      <c r="Z264" s="447" t="e">
        <f t="shared" ca="1" si="243"/>
        <v>#REF!</v>
      </c>
      <c r="AA264" s="447" t="e">
        <f t="shared" ca="1" si="243"/>
        <v>#REF!</v>
      </c>
      <c r="AB264" s="451" t="e">
        <f t="shared" ca="1" si="224"/>
        <v>#REF!</v>
      </c>
      <c r="AC264" s="451" t="e">
        <f t="shared" ca="1" si="225"/>
        <v>#REF!</v>
      </c>
      <c r="AD264" s="451" t="e">
        <f t="shared" ca="1" si="201"/>
        <v>#REF!</v>
      </c>
      <c r="AE264" s="451" t="e">
        <f t="shared" ca="1" si="202"/>
        <v>#REF!</v>
      </c>
      <c r="AF264" s="451" t="e">
        <f t="shared" ca="1" si="226"/>
        <v>#REF!</v>
      </c>
      <c r="AG264" s="451" t="e">
        <f t="shared" ca="1" si="227"/>
        <v>#REF!</v>
      </c>
      <c r="AH264" s="445" t="e">
        <f t="shared" ca="1" si="203"/>
        <v>#REF!</v>
      </c>
      <c r="AI264" s="453" t="e">
        <f ca="1">ROUND(IF(AH264&gt;AI172,AI170,IF(AH264&lt;AI171,AI169,AH264/AI171*AI169)),3)</f>
        <v>#REF!</v>
      </c>
      <c r="AJ264" s="453" t="e">
        <f ca="1">ROUND(IF(AH264&gt;AJ172,AJ170,IF(AH264&lt;AJ171,AJ169,AH264/AJ171*AJ169)),3)</f>
        <v>#REF!</v>
      </c>
      <c r="AK264" s="449" t="e">
        <f t="shared" ca="1" si="204"/>
        <v>#REF!</v>
      </c>
      <c r="AM264" s="450" t="str">
        <f t="shared" si="232"/>
        <v>UY</v>
      </c>
      <c r="AN264" s="447" t="e">
        <f t="shared" ca="1" si="244"/>
        <v>#REF!</v>
      </c>
      <c r="AO264" s="447" t="e">
        <f t="shared" ca="1" si="244"/>
        <v>#REF!</v>
      </c>
      <c r="AP264" s="451" t="e">
        <f t="shared" ca="1" si="233"/>
        <v>#REF!</v>
      </c>
      <c r="AQ264" s="451" t="e">
        <f t="shared" ca="1" si="234"/>
        <v>#REF!</v>
      </c>
      <c r="AR264" s="451" t="e">
        <f t="shared" ca="1" si="205"/>
        <v>#REF!</v>
      </c>
      <c r="AS264" s="451" t="e">
        <f t="shared" ca="1" si="206"/>
        <v>#REF!</v>
      </c>
      <c r="AT264" s="451" t="e">
        <f t="shared" ca="1" si="228"/>
        <v>#REF!</v>
      </c>
      <c r="AU264" s="451" t="e">
        <f t="shared" ca="1" si="229"/>
        <v>#REF!</v>
      </c>
      <c r="AV264" s="445" t="e">
        <f t="shared" ca="1" si="207"/>
        <v>#REF!</v>
      </c>
      <c r="AW264" s="453" t="e">
        <f ca="1">ROUND(IF(AV264&gt;AW172,AW170,IF(AV264&lt;AW171,AW169,AV264/AW171*AW169)),3)</f>
        <v>#REF!</v>
      </c>
      <c r="AX264" s="453" t="e">
        <f ca="1">ROUND(IF(AV264&gt;AX172,AX170,IF(AV264&lt;AX171,AX169,AV264/AX171*AX169)),3)</f>
        <v>#REF!</v>
      </c>
      <c r="AY264" s="449" t="e">
        <f t="shared" ca="1" si="208"/>
        <v>#REF!</v>
      </c>
      <c r="BA264" s="450" t="str">
        <f t="shared" si="235"/>
        <v>UY</v>
      </c>
      <c r="BB264" s="447" t="e">
        <f t="shared" ca="1" si="245"/>
        <v>#REF!</v>
      </c>
      <c r="BC264" s="447" t="e">
        <f t="shared" ca="1" si="245"/>
        <v>#REF!</v>
      </c>
      <c r="BD264" s="451" t="e">
        <f t="shared" ca="1" si="236"/>
        <v>#REF!</v>
      </c>
      <c r="BE264" s="451" t="e">
        <f t="shared" ca="1" si="237"/>
        <v>#REF!</v>
      </c>
      <c r="BF264" s="451" t="e">
        <f t="shared" ca="1" si="209"/>
        <v>#REF!</v>
      </c>
      <c r="BG264" s="451" t="e">
        <f t="shared" ca="1" si="210"/>
        <v>#REF!</v>
      </c>
      <c r="BH264" s="451" t="e">
        <f t="shared" ca="1" si="211"/>
        <v>#REF!</v>
      </c>
      <c r="BI264" s="451" t="e">
        <f t="shared" ca="1" si="212"/>
        <v>#REF!</v>
      </c>
      <c r="BJ264" s="445" t="e">
        <f t="shared" ca="1" si="213"/>
        <v>#REF!</v>
      </c>
      <c r="BK264" s="453" t="e">
        <f ca="1">ROUND(IF(BJ264&gt;BK172,BK170,IF(BJ264&lt;BK171,BK169,BJ264/BK171*BK169)),3)</f>
        <v>#REF!</v>
      </c>
      <c r="BL264" s="453" t="e">
        <f ca="1">ROUND(IF(BJ264&gt;BL172,BL170,IF(BJ264&lt;BL171,BL169,BJ264/BL171*BL169)),3)</f>
        <v>#REF!</v>
      </c>
      <c r="BM264" s="449" t="e">
        <f t="shared" ca="1" si="214"/>
        <v>#REF!</v>
      </c>
      <c r="BO264" s="450" t="str">
        <f t="shared" si="238"/>
        <v>UY</v>
      </c>
      <c r="BP264" s="399">
        <f t="shared" si="230"/>
        <v>3</v>
      </c>
      <c r="BQ264" s="453" t="e">
        <f t="shared" ca="1" si="215"/>
        <v>#REF!</v>
      </c>
      <c r="BR264" s="453" t="e">
        <f t="shared" ca="1" si="216"/>
        <v>#REF!</v>
      </c>
      <c r="BS264" s="453" t="e">
        <f t="shared" ca="1" si="217"/>
        <v>#REF!</v>
      </c>
      <c r="BT264" s="453" t="e">
        <f t="shared" ca="1" si="218"/>
        <v>#REF!</v>
      </c>
      <c r="BU264" s="453" t="e">
        <f t="shared" ca="1" si="219"/>
        <v>#REF!</v>
      </c>
      <c r="BV264" s="453" t="e">
        <f t="shared" ca="1" si="220"/>
        <v>#REF!</v>
      </c>
      <c r="BW264" s="453" t="e">
        <f t="shared" ca="1" si="239"/>
        <v>#REF!</v>
      </c>
      <c r="BX264" s="453" t="e">
        <f t="shared" ca="1" si="239"/>
        <v>#REF!</v>
      </c>
      <c r="CA264" s="450" t="str">
        <f t="shared" si="240"/>
        <v>UY</v>
      </c>
      <c r="CB264" s="454"/>
      <c r="CC264" s="454"/>
      <c r="CD264" s="454"/>
      <c r="CE264" s="454"/>
    </row>
    <row r="265" spans="2:83" x14ac:dyDescent="0.2">
      <c r="B265" s="399">
        <v>85</v>
      </c>
      <c r="C265" s="399" t="s">
        <v>241</v>
      </c>
      <c r="D265" s="399" t="s">
        <v>242</v>
      </c>
      <c r="E265" s="399">
        <v>3</v>
      </c>
      <c r="F265" s="399" t="s">
        <v>38</v>
      </c>
      <c r="K265" s="446"/>
      <c r="L265" s="447" t="e">
        <f t="shared" ca="1" si="242"/>
        <v>#REF!</v>
      </c>
      <c r="M265" s="447" t="e">
        <f t="shared" ca="1" si="242"/>
        <v>#REF!</v>
      </c>
      <c r="N265" s="451" t="e">
        <f t="shared" ca="1" si="241"/>
        <v>#REF!</v>
      </c>
      <c r="O265" s="451" t="e">
        <f t="shared" ca="1" si="221"/>
        <v>#REF!</v>
      </c>
      <c r="P265" s="451" t="e">
        <f t="shared" ca="1" si="197"/>
        <v>#REF!</v>
      </c>
      <c r="Q265" s="451" t="e">
        <f t="shared" ca="1" si="198"/>
        <v>#REF!</v>
      </c>
      <c r="R265" s="451" t="e">
        <f t="shared" ca="1" si="222"/>
        <v>#REF!</v>
      </c>
      <c r="S265" s="451" t="e">
        <f t="shared" ca="1" si="223"/>
        <v>#REF!</v>
      </c>
      <c r="T265" s="445" t="e">
        <f t="shared" ca="1" si="199"/>
        <v>#REF!</v>
      </c>
      <c r="U265" s="453" t="e">
        <f ca="1">ROUND(IF(T265&gt;U172,U170,IF(T265&lt;U171,U169,T265/U171*U169)),3)</f>
        <v>#REF!</v>
      </c>
      <c r="V265" s="453" t="e">
        <f ca="1">ROUND(IF(T265&gt;V172,V170,IF(T265&lt;V171,V169,T265/V171*V169)),3)</f>
        <v>#REF!</v>
      </c>
      <c r="W265" s="449" t="e">
        <f t="shared" ca="1" si="200"/>
        <v>#REF!</v>
      </c>
      <c r="X265" s="450"/>
      <c r="Y265" s="450" t="str">
        <f t="shared" si="231"/>
        <v>VE</v>
      </c>
      <c r="Z265" s="447" t="e">
        <f t="shared" ca="1" si="243"/>
        <v>#REF!</v>
      </c>
      <c r="AA265" s="447" t="e">
        <f t="shared" ca="1" si="243"/>
        <v>#REF!</v>
      </c>
      <c r="AB265" s="451" t="e">
        <f t="shared" ca="1" si="224"/>
        <v>#REF!</v>
      </c>
      <c r="AC265" s="451" t="e">
        <f t="shared" ca="1" si="225"/>
        <v>#REF!</v>
      </c>
      <c r="AD265" s="451" t="e">
        <f t="shared" ca="1" si="201"/>
        <v>#REF!</v>
      </c>
      <c r="AE265" s="451" t="e">
        <f t="shared" ca="1" si="202"/>
        <v>#REF!</v>
      </c>
      <c r="AF265" s="451" t="e">
        <f t="shared" ca="1" si="226"/>
        <v>#REF!</v>
      </c>
      <c r="AG265" s="451" t="e">
        <f t="shared" ca="1" si="227"/>
        <v>#REF!</v>
      </c>
      <c r="AH265" s="445" t="e">
        <f t="shared" ca="1" si="203"/>
        <v>#REF!</v>
      </c>
      <c r="AI265" s="453" t="e">
        <f ca="1">ROUND(IF(AH265&gt;AI172,AI170,IF(AH265&lt;AI171,AI169,AH265/AI171*AI169)),3)</f>
        <v>#REF!</v>
      </c>
      <c r="AJ265" s="453" t="e">
        <f ca="1">ROUND(IF(AH265&gt;AJ172,AJ170,IF(AH265&lt;AJ171,AJ169,AH265/AJ171*AJ169)),3)</f>
        <v>#REF!</v>
      </c>
      <c r="AK265" s="449" t="e">
        <f t="shared" ca="1" si="204"/>
        <v>#REF!</v>
      </c>
      <c r="AM265" s="450" t="str">
        <f t="shared" si="232"/>
        <v>VE</v>
      </c>
      <c r="AN265" s="447" t="e">
        <f t="shared" ca="1" si="244"/>
        <v>#REF!</v>
      </c>
      <c r="AO265" s="447" t="e">
        <f t="shared" ca="1" si="244"/>
        <v>#REF!</v>
      </c>
      <c r="AP265" s="451" t="e">
        <f t="shared" ca="1" si="233"/>
        <v>#REF!</v>
      </c>
      <c r="AQ265" s="451" t="e">
        <f t="shared" ca="1" si="234"/>
        <v>#REF!</v>
      </c>
      <c r="AR265" s="451" t="e">
        <f t="shared" ca="1" si="205"/>
        <v>#REF!</v>
      </c>
      <c r="AS265" s="451" t="e">
        <f t="shared" ca="1" si="206"/>
        <v>#REF!</v>
      </c>
      <c r="AT265" s="451" t="e">
        <f t="shared" ca="1" si="228"/>
        <v>#REF!</v>
      </c>
      <c r="AU265" s="451" t="e">
        <f t="shared" ca="1" si="229"/>
        <v>#REF!</v>
      </c>
      <c r="AV265" s="445" t="e">
        <f t="shared" ca="1" si="207"/>
        <v>#REF!</v>
      </c>
      <c r="AW265" s="453" t="e">
        <f ca="1">ROUND(IF(AV265&gt;AW172,AW170,IF(AV265&lt;AW171,AW169,AV265/AW171*AW169)),3)</f>
        <v>#REF!</v>
      </c>
      <c r="AX265" s="453" t="e">
        <f ca="1">ROUND(IF(AV265&gt;AX172,AX170,IF(AV265&lt;AX171,AX169,AV265/AX171*AX169)),3)</f>
        <v>#REF!</v>
      </c>
      <c r="AY265" s="449" t="e">
        <f t="shared" ca="1" si="208"/>
        <v>#REF!</v>
      </c>
      <c r="BA265" s="450" t="str">
        <f t="shared" si="235"/>
        <v>VE</v>
      </c>
      <c r="BB265" s="447" t="e">
        <f t="shared" ca="1" si="245"/>
        <v>#REF!</v>
      </c>
      <c r="BC265" s="447" t="e">
        <f t="shared" ca="1" si="245"/>
        <v>#REF!</v>
      </c>
      <c r="BD265" s="451" t="e">
        <f t="shared" ca="1" si="236"/>
        <v>#REF!</v>
      </c>
      <c r="BE265" s="451" t="e">
        <f t="shared" ca="1" si="237"/>
        <v>#REF!</v>
      </c>
      <c r="BF265" s="451" t="e">
        <f t="shared" ca="1" si="209"/>
        <v>#REF!</v>
      </c>
      <c r="BG265" s="451" t="e">
        <f t="shared" ca="1" si="210"/>
        <v>#REF!</v>
      </c>
      <c r="BH265" s="451" t="e">
        <f t="shared" ca="1" si="211"/>
        <v>#REF!</v>
      </c>
      <c r="BI265" s="451" t="e">
        <f t="shared" ca="1" si="212"/>
        <v>#REF!</v>
      </c>
      <c r="BJ265" s="445" t="e">
        <f t="shared" ca="1" si="213"/>
        <v>#REF!</v>
      </c>
      <c r="BK265" s="453" t="e">
        <f ca="1">ROUND(IF(BJ265&gt;BK172,BK170,IF(BJ265&lt;BK171,BK169,BJ265/BK171*BK169)),3)</f>
        <v>#REF!</v>
      </c>
      <c r="BL265" s="453" t="e">
        <f ca="1">ROUND(IF(BJ265&gt;BL172,BL170,IF(BJ265&lt;BL171,BL169,BJ265/BL171*BL169)),3)</f>
        <v>#REF!</v>
      </c>
      <c r="BM265" s="449" t="e">
        <f t="shared" ca="1" si="214"/>
        <v>#REF!</v>
      </c>
      <c r="BO265" s="450" t="str">
        <f t="shared" si="238"/>
        <v>VE</v>
      </c>
      <c r="BP265" s="399">
        <f t="shared" si="230"/>
        <v>3</v>
      </c>
      <c r="BQ265" s="453" t="e">
        <f t="shared" ca="1" si="215"/>
        <v>#REF!</v>
      </c>
      <c r="BR265" s="453" t="e">
        <f t="shared" ca="1" si="216"/>
        <v>#REF!</v>
      </c>
      <c r="BS265" s="453" t="e">
        <f t="shared" ca="1" si="217"/>
        <v>#REF!</v>
      </c>
      <c r="BT265" s="453" t="e">
        <f t="shared" ca="1" si="218"/>
        <v>#REF!</v>
      </c>
      <c r="BU265" s="453" t="e">
        <f t="shared" ca="1" si="219"/>
        <v>#REF!</v>
      </c>
      <c r="BV265" s="453" t="e">
        <f t="shared" ca="1" si="220"/>
        <v>#REF!</v>
      </c>
      <c r="BW265" s="453" t="e">
        <f t="shared" ca="1" si="239"/>
        <v>#REF!</v>
      </c>
      <c r="BX265" s="453" t="e">
        <f t="shared" ca="1" si="239"/>
        <v>#REF!</v>
      </c>
      <c r="CA265" s="450" t="str">
        <f t="shared" si="240"/>
        <v>VE</v>
      </c>
      <c r="CB265" s="454"/>
      <c r="CC265" s="454"/>
      <c r="CD265" s="454"/>
      <c r="CE265" s="454"/>
    </row>
    <row r="266" spans="2:83" x14ac:dyDescent="0.2">
      <c r="B266" s="399">
        <v>86</v>
      </c>
      <c r="C266" s="399" t="s">
        <v>243</v>
      </c>
      <c r="D266" s="399" t="s">
        <v>244</v>
      </c>
      <c r="E266" s="399">
        <v>3</v>
      </c>
      <c r="F266" s="399" t="s">
        <v>38</v>
      </c>
      <c r="K266" s="446"/>
      <c r="L266" s="447" t="e">
        <f t="shared" ca="1" si="242"/>
        <v>#REF!</v>
      </c>
      <c r="M266" s="447" t="e">
        <f t="shared" ca="1" si="242"/>
        <v>#REF!</v>
      </c>
      <c r="N266" s="451" t="e">
        <f t="shared" ca="1" si="241"/>
        <v>#REF!</v>
      </c>
      <c r="O266" s="451" t="e">
        <f t="shared" ca="1" si="221"/>
        <v>#REF!</v>
      </c>
      <c r="P266" s="451" t="e">
        <f t="shared" ca="1" si="197"/>
        <v>#REF!</v>
      </c>
      <c r="Q266" s="451" t="e">
        <f t="shared" ca="1" si="198"/>
        <v>#REF!</v>
      </c>
      <c r="R266" s="451" t="e">
        <f t="shared" ca="1" si="222"/>
        <v>#REF!</v>
      </c>
      <c r="S266" s="451" t="e">
        <f t="shared" ca="1" si="223"/>
        <v>#REF!</v>
      </c>
      <c r="T266" s="445" t="e">
        <f t="shared" ca="1" si="199"/>
        <v>#REF!</v>
      </c>
      <c r="U266" s="453" t="e">
        <f ca="1">ROUND(IF(T266&gt;U172,U170,IF(T266&lt;U171,U169,T266/U171*U169)),3)</f>
        <v>#REF!</v>
      </c>
      <c r="V266" s="453" t="e">
        <f ca="1">ROUND(IF(T266&gt;V172,V170,IF(T266&lt;V171,V169,T266/V171*V169)),3)</f>
        <v>#REF!</v>
      </c>
      <c r="W266" s="449" t="e">
        <f t="shared" ca="1" si="200"/>
        <v>#REF!</v>
      </c>
      <c r="X266" s="450"/>
      <c r="Y266" s="450" t="str">
        <f t="shared" si="231"/>
        <v>ZA</v>
      </c>
      <c r="Z266" s="447" t="e">
        <f t="shared" ca="1" si="243"/>
        <v>#REF!</v>
      </c>
      <c r="AA266" s="447" t="e">
        <f t="shared" ca="1" si="243"/>
        <v>#REF!</v>
      </c>
      <c r="AB266" s="451" t="e">
        <f t="shared" ca="1" si="224"/>
        <v>#REF!</v>
      </c>
      <c r="AC266" s="451" t="e">
        <f t="shared" ca="1" si="225"/>
        <v>#REF!</v>
      </c>
      <c r="AD266" s="451" t="e">
        <f t="shared" ca="1" si="201"/>
        <v>#REF!</v>
      </c>
      <c r="AE266" s="451" t="e">
        <f t="shared" ca="1" si="202"/>
        <v>#REF!</v>
      </c>
      <c r="AF266" s="451" t="e">
        <f t="shared" ca="1" si="226"/>
        <v>#REF!</v>
      </c>
      <c r="AG266" s="451" t="e">
        <f t="shared" ca="1" si="227"/>
        <v>#REF!</v>
      </c>
      <c r="AH266" s="445" t="e">
        <f t="shared" ca="1" si="203"/>
        <v>#REF!</v>
      </c>
      <c r="AI266" s="453" t="e">
        <f ca="1">ROUND(IF(AH266&gt;AI172,AI170,IF(AH266&lt;AI171,AI169,AH266/AI171*AI169)),3)</f>
        <v>#REF!</v>
      </c>
      <c r="AJ266" s="453" t="e">
        <f ca="1">ROUND(IF(AH266&gt;AJ172,AJ170,IF(AH266&lt;AJ171,AJ169,AH266/AJ171*AJ169)),3)</f>
        <v>#REF!</v>
      </c>
      <c r="AK266" s="449" t="e">
        <f t="shared" ca="1" si="204"/>
        <v>#REF!</v>
      </c>
      <c r="AM266" s="450" t="str">
        <f t="shared" si="232"/>
        <v>ZA</v>
      </c>
      <c r="AN266" s="447" t="e">
        <f t="shared" ca="1" si="244"/>
        <v>#REF!</v>
      </c>
      <c r="AO266" s="447" t="e">
        <f t="shared" ca="1" si="244"/>
        <v>#REF!</v>
      </c>
      <c r="AP266" s="451" t="e">
        <f t="shared" ca="1" si="233"/>
        <v>#REF!</v>
      </c>
      <c r="AQ266" s="451" t="e">
        <f t="shared" ca="1" si="234"/>
        <v>#REF!</v>
      </c>
      <c r="AR266" s="451" t="e">
        <f t="shared" ca="1" si="205"/>
        <v>#REF!</v>
      </c>
      <c r="AS266" s="451" t="e">
        <f t="shared" ca="1" si="206"/>
        <v>#REF!</v>
      </c>
      <c r="AT266" s="451" t="e">
        <f t="shared" ca="1" si="228"/>
        <v>#REF!</v>
      </c>
      <c r="AU266" s="451" t="e">
        <f t="shared" ca="1" si="229"/>
        <v>#REF!</v>
      </c>
      <c r="AV266" s="445" t="e">
        <f t="shared" ca="1" si="207"/>
        <v>#REF!</v>
      </c>
      <c r="AW266" s="453" t="e">
        <f ca="1">ROUND(IF(AV266&gt;AW172,AW170,IF(AV266&lt;AW171,AW169,AV266/AW171*AW169)),3)</f>
        <v>#REF!</v>
      </c>
      <c r="AX266" s="453" t="e">
        <f ca="1">ROUND(IF(AV266&gt;AX172,AX170,IF(AV266&lt;AX171,AX169,AV266/AX171*AX169)),3)</f>
        <v>#REF!</v>
      </c>
      <c r="AY266" s="449" t="e">
        <f t="shared" ca="1" si="208"/>
        <v>#REF!</v>
      </c>
      <c r="BA266" s="450" t="str">
        <f t="shared" si="235"/>
        <v>ZA</v>
      </c>
      <c r="BB266" s="447" t="e">
        <f t="shared" ca="1" si="245"/>
        <v>#REF!</v>
      </c>
      <c r="BC266" s="447" t="e">
        <f t="shared" ca="1" si="245"/>
        <v>#REF!</v>
      </c>
      <c r="BD266" s="451" t="e">
        <f t="shared" ca="1" si="236"/>
        <v>#REF!</v>
      </c>
      <c r="BE266" s="451" t="e">
        <f t="shared" ca="1" si="237"/>
        <v>#REF!</v>
      </c>
      <c r="BF266" s="451" t="e">
        <f t="shared" ca="1" si="209"/>
        <v>#REF!</v>
      </c>
      <c r="BG266" s="451" t="e">
        <f t="shared" ca="1" si="210"/>
        <v>#REF!</v>
      </c>
      <c r="BH266" s="451" t="e">
        <f t="shared" ca="1" si="211"/>
        <v>#REF!</v>
      </c>
      <c r="BI266" s="451" t="e">
        <f t="shared" ca="1" si="212"/>
        <v>#REF!</v>
      </c>
      <c r="BJ266" s="445" t="e">
        <f t="shared" ca="1" si="213"/>
        <v>#REF!</v>
      </c>
      <c r="BK266" s="453" t="e">
        <f ca="1">ROUND(IF(BJ266&gt;BK172,BK170,IF(BJ266&lt;BK171,BK169,BJ266/BK171*BK169)),3)</f>
        <v>#REF!</v>
      </c>
      <c r="BL266" s="453" t="e">
        <f ca="1">ROUND(IF(BJ266&gt;BL172,BL170,IF(BJ266&lt;BL171,BL169,BJ266/BL171*BL169)),3)</f>
        <v>#REF!</v>
      </c>
      <c r="BM266" s="449" t="e">
        <f t="shared" ca="1" si="214"/>
        <v>#REF!</v>
      </c>
      <c r="BO266" s="450" t="str">
        <f t="shared" si="238"/>
        <v>ZA</v>
      </c>
      <c r="BP266" s="399">
        <f t="shared" si="230"/>
        <v>3</v>
      </c>
      <c r="BQ266" s="453" t="e">
        <f t="shared" ca="1" si="215"/>
        <v>#REF!</v>
      </c>
      <c r="BR266" s="453" t="e">
        <f t="shared" ca="1" si="216"/>
        <v>#REF!</v>
      </c>
      <c r="BS266" s="453" t="e">
        <f t="shared" ca="1" si="217"/>
        <v>#REF!</v>
      </c>
      <c r="BT266" s="453" t="e">
        <f t="shared" ca="1" si="218"/>
        <v>#REF!</v>
      </c>
      <c r="BU266" s="453" t="e">
        <f t="shared" ca="1" si="219"/>
        <v>#REF!</v>
      </c>
      <c r="BV266" s="453" t="e">
        <f t="shared" ca="1" si="220"/>
        <v>#REF!</v>
      </c>
      <c r="BW266" s="453" t="e">
        <f t="shared" ca="1" si="239"/>
        <v>#REF!</v>
      </c>
      <c r="BX266" s="453" t="e">
        <f t="shared" ca="1" si="239"/>
        <v>#REF!</v>
      </c>
      <c r="CA266" s="450" t="str">
        <f t="shared" si="240"/>
        <v>ZA</v>
      </c>
      <c r="CB266" s="454"/>
      <c r="CC266" s="454"/>
      <c r="CD266" s="454"/>
      <c r="CE266" s="454"/>
    </row>
  </sheetData>
  <conditionalFormatting sqref="W41">
    <cfRule type="cellIs" dxfId="309" priority="118" stopIfTrue="1" operator="equal">
      <formula>"F"</formula>
    </cfRule>
    <cfRule type="cellIs" dxfId="308" priority="119" stopIfTrue="1" operator="equal">
      <formula>"C"</formula>
    </cfRule>
  </conditionalFormatting>
  <conditionalFormatting sqref="W73:W83">
    <cfRule type="cellIs" dxfId="307" priority="116" operator="equal">
      <formula>"F"</formula>
    </cfRule>
    <cfRule type="cellIs" dxfId="306" priority="117" operator="equal">
      <formula>"C"</formula>
    </cfRule>
  </conditionalFormatting>
  <conditionalFormatting sqref="W154:W157">
    <cfRule type="cellIs" dxfId="305" priority="106" operator="equal">
      <formula>"F"</formula>
    </cfRule>
    <cfRule type="cellIs" dxfId="304" priority="107" operator="equal">
      <formula>"C"</formula>
    </cfRule>
  </conditionalFormatting>
  <conditionalFormatting sqref="BQ41 BQ102:BR157 BQ42:BR83">
    <cfRule type="expression" dxfId="303" priority="114">
      <formula>$W41="F"</formula>
    </cfRule>
    <cfRule type="expression" dxfId="302" priority="115">
      <formula>$W41="C"</formula>
    </cfRule>
  </conditionalFormatting>
  <conditionalFormatting sqref="BS101:BT157 BS41:BT83">
    <cfRule type="expression" dxfId="301" priority="112">
      <formula>$AK41="F"</formula>
    </cfRule>
    <cfRule type="expression" dxfId="300" priority="113">
      <formula>$AK41="C"</formula>
    </cfRule>
  </conditionalFormatting>
  <conditionalFormatting sqref="BU101:BV157 BU41:BV83">
    <cfRule type="expression" dxfId="299" priority="110">
      <formula>$AY41="F"</formula>
    </cfRule>
    <cfRule type="expression" dxfId="298" priority="111">
      <formula>$AY41="C"</formula>
    </cfRule>
  </conditionalFormatting>
  <conditionalFormatting sqref="BW101:BX157 BW41:BX83">
    <cfRule type="expression" dxfId="297" priority="108">
      <formula>$BM41="F"</formula>
    </cfRule>
    <cfRule type="expression" dxfId="296" priority="109">
      <formula>$BM41="C"</formula>
    </cfRule>
  </conditionalFormatting>
  <conditionalFormatting sqref="BQ101">
    <cfRule type="expression" dxfId="295" priority="104">
      <formula>$W101="F"</formula>
    </cfRule>
    <cfRule type="expression" dxfId="294" priority="105">
      <formula>$W101="C"</formula>
    </cfRule>
  </conditionalFormatting>
  <conditionalFormatting sqref="CD41:CE83">
    <cfRule type="cellIs" dxfId="293" priority="103" operator="notEqual">
      <formula>0</formula>
    </cfRule>
  </conditionalFormatting>
  <conditionalFormatting sqref="BQ181">
    <cfRule type="expression" dxfId="292" priority="101">
      <formula>$W181="F"</formula>
    </cfRule>
    <cfRule type="expression" dxfId="291" priority="102">
      <formula>$W181="C"</formula>
    </cfRule>
  </conditionalFormatting>
  <conditionalFormatting sqref="BS181:BT266">
    <cfRule type="expression" dxfId="290" priority="99">
      <formula>$AK181="F"</formula>
    </cfRule>
    <cfRule type="expression" dxfId="289" priority="100">
      <formula>$AK181="C"</formula>
    </cfRule>
  </conditionalFormatting>
  <conditionalFormatting sqref="BU181:BV266">
    <cfRule type="expression" dxfId="288" priority="97">
      <formula>$AY181="F"</formula>
    </cfRule>
    <cfRule type="expression" dxfId="287" priority="98">
      <formula>$AY181="C"</formula>
    </cfRule>
  </conditionalFormatting>
  <conditionalFormatting sqref="BW181:BX266">
    <cfRule type="expression" dxfId="286" priority="95">
      <formula>$BM181="F"</formula>
    </cfRule>
    <cfRule type="expression" dxfId="285" priority="96">
      <formula>$BM181="C"</formula>
    </cfRule>
  </conditionalFormatting>
  <conditionalFormatting sqref="BR41">
    <cfRule type="expression" dxfId="284" priority="93">
      <formula>$W41="F"</formula>
    </cfRule>
    <cfRule type="expression" dxfId="283" priority="94">
      <formula>$W41="C"</formula>
    </cfRule>
  </conditionalFormatting>
  <conditionalFormatting sqref="BR182:BR266">
    <cfRule type="expression" dxfId="282" priority="85">
      <formula>$W182="F"</formula>
    </cfRule>
    <cfRule type="expression" dxfId="281" priority="86">
      <formula>$W182="C"</formula>
    </cfRule>
  </conditionalFormatting>
  <conditionalFormatting sqref="BR101">
    <cfRule type="expression" dxfId="280" priority="91">
      <formula>$W101="F"</formula>
    </cfRule>
    <cfRule type="expression" dxfId="279" priority="92">
      <formula>$W101="C"</formula>
    </cfRule>
  </conditionalFormatting>
  <conditionalFormatting sqref="BR181">
    <cfRule type="expression" dxfId="278" priority="89">
      <formula>$W181="F"</formula>
    </cfRule>
    <cfRule type="expression" dxfId="277" priority="90">
      <formula>$W181="C"</formula>
    </cfRule>
  </conditionalFormatting>
  <conditionalFormatting sqref="BQ182:BQ266">
    <cfRule type="expression" dxfId="276" priority="87">
      <formula>$W182="F"</formula>
    </cfRule>
    <cfRule type="expression" dxfId="275" priority="88">
      <formula>$W182="C"</formula>
    </cfRule>
  </conditionalFormatting>
  <conditionalFormatting sqref="CD101:CE157">
    <cfRule type="cellIs" dxfId="274" priority="84" operator="notEqual">
      <formula>0</formula>
    </cfRule>
  </conditionalFormatting>
  <conditionalFormatting sqref="CD181:CE266">
    <cfRule type="cellIs" dxfId="273" priority="83" operator="notEqual">
      <formula>0</formula>
    </cfRule>
  </conditionalFormatting>
  <conditionalFormatting sqref="W41">
    <cfRule type="cellIs" dxfId="272" priority="82" stopIfTrue="1" operator="equal">
      <formula>"A"</formula>
    </cfRule>
  </conditionalFormatting>
  <conditionalFormatting sqref="W181">
    <cfRule type="cellIs" dxfId="271" priority="71" stopIfTrue="1" operator="equal">
      <formula>"F"</formula>
    </cfRule>
    <cfRule type="cellIs" dxfId="270" priority="72" stopIfTrue="1" operator="equal">
      <formula>"C"</formula>
    </cfRule>
  </conditionalFormatting>
  <conditionalFormatting sqref="W181">
    <cfRule type="cellIs" dxfId="269" priority="70" stopIfTrue="1" operator="equal">
      <formula>"A"</formula>
    </cfRule>
  </conditionalFormatting>
  <conditionalFormatting sqref="W182:W266">
    <cfRule type="cellIs" dxfId="268" priority="68" stopIfTrue="1" operator="equal">
      <formula>"F"</formula>
    </cfRule>
    <cfRule type="cellIs" dxfId="267" priority="69" stopIfTrue="1" operator="equal">
      <formula>"C"</formula>
    </cfRule>
  </conditionalFormatting>
  <conditionalFormatting sqref="W182:W266">
    <cfRule type="cellIs" dxfId="266" priority="67" stopIfTrue="1" operator="equal">
      <formula>"A"</formula>
    </cfRule>
  </conditionalFormatting>
  <conditionalFormatting sqref="W102:W153">
    <cfRule type="cellIs" dxfId="265" priority="74" stopIfTrue="1" operator="equal">
      <formula>"F"</formula>
    </cfRule>
    <cfRule type="cellIs" dxfId="264" priority="75" stopIfTrue="1" operator="equal">
      <formula>"C"</formula>
    </cfRule>
  </conditionalFormatting>
  <conditionalFormatting sqref="W102:W153">
    <cfRule type="cellIs" dxfId="263" priority="73" stopIfTrue="1" operator="equal">
      <formula>"A"</formula>
    </cfRule>
  </conditionalFormatting>
  <conditionalFormatting sqref="W42:W72">
    <cfRule type="cellIs" dxfId="262" priority="80" stopIfTrue="1" operator="equal">
      <formula>"F"</formula>
    </cfRule>
    <cfRule type="cellIs" dxfId="261" priority="81" stopIfTrue="1" operator="equal">
      <formula>"C"</formula>
    </cfRule>
  </conditionalFormatting>
  <conditionalFormatting sqref="W42:W72">
    <cfRule type="cellIs" dxfId="260" priority="79" stopIfTrue="1" operator="equal">
      <formula>"A"</formula>
    </cfRule>
  </conditionalFormatting>
  <conditionalFormatting sqref="W101">
    <cfRule type="cellIs" dxfId="259" priority="77" stopIfTrue="1" operator="equal">
      <formula>"F"</formula>
    </cfRule>
    <cfRule type="cellIs" dxfId="258" priority="78" stopIfTrue="1" operator="equal">
      <formula>"C"</formula>
    </cfRule>
  </conditionalFormatting>
  <conditionalFormatting sqref="W101">
    <cfRule type="cellIs" dxfId="257" priority="76" stopIfTrue="1" operator="equal">
      <formula>"A"</formula>
    </cfRule>
  </conditionalFormatting>
  <conditionalFormatting sqref="AK41">
    <cfRule type="cellIs" dxfId="256" priority="65" stopIfTrue="1" operator="equal">
      <formula>"F"</formula>
    </cfRule>
    <cfRule type="cellIs" dxfId="255" priority="66" stopIfTrue="1" operator="equal">
      <formula>"C"</formula>
    </cfRule>
  </conditionalFormatting>
  <conditionalFormatting sqref="AK73:AK83">
    <cfRule type="cellIs" dxfId="254" priority="63" operator="equal">
      <formula>"F"</formula>
    </cfRule>
    <cfRule type="cellIs" dxfId="253" priority="64" operator="equal">
      <formula>"C"</formula>
    </cfRule>
  </conditionalFormatting>
  <conditionalFormatting sqref="AK154:AK157">
    <cfRule type="cellIs" dxfId="252" priority="61" operator="equal">
      <formula>"F"</formula>
    </cfRule>
    <cfRule type="cellIs" dxfId="251" priority="62" operator="equal">
      <formula>"C"</formula>
    </cfRule>
  </conditionalFormatting>
  <conditionalFormatting sqref="AK41">
    <cfRule type="cellIs" dxfId="250" priority="60" stopIfTrue="1" operator="equal">
      <formula>"A"</formula>
    </cfRule>
  </conditionalFormatting>
  <conditionalFormatting sqref="AK102:AK153">
    <cfRule type="cellIs" dxfId="249" priority="52" stopIfTrue="1" operator="equal">
      <formula>"F"</formula>
    </cfRule>
    <cfRule type="cellIs" dxfId="248" priority="53" stopIfTrue="1" operator="equal">
      <formula>"C"</formula>
    </cfRule>
  </conditionalFormatting>
  <conditionalFormatting sqref="AK102:AK153">
    <cfRule type="cellIs" dxfId="247" priority="51" stopIfTrue="1" operator="equal">
      <formula>"A"</formula>
    </cfRule>
  </conditionalFormatting>
  <conditionalFormatting sqref="AK42:AK72">
    <cfRule type="cellIs" dxfId="246" priority="58" stopIfTrue="1" operator="equal">
      <formula>"F"</formula>
    </cfRule>
    <cfRule type="cellIs" dxfId="245" priority="59" stopIfTrue="1" operator="equal">
      <formula>"C"</formula>
    </cfRule>
  </conditionalFormatting>
  <conditionalFormatting sqref="AK42:AK72">
    <cfRule type="cellIs" dxfId="244" priority="57" stopIfTrue="1" operator="equal">
      <formula>"A"</formula>
    </cfRule>
  </conditionalFormatting>
  <conditionalFormatting sqref="AK101">
    <cfRule type="cellIs" dxfId="243" priority="55" stopIfTrue="1" operator="equal">
      <formula>"F"</formula>
    </cfRule>
    <cfRule type="cellIs" dxfId="242" priority="56" stopIfTrue="1" operator="equal">
      <formula>"C"</formula>
    </cfRule>
  </conditionalFormatting>
  <conditionalFormatting sqref="AK101">
    <cfRule type="cellIs" dxfId="241" priority="54" stopIfTrue="1" operator="equal">
      <formula>"A"</formula>
    </cfRule>
  </conditionalFormatting>
  <conditionalFormatting sqref="AK181">
    <cfRule type="cellIs" dxfId="240" priority="49" stopIfTrue="1" operator="equal">
      <formula>"F"</formula>
    </cfRule>
    <cfRule type="cellIs" dxfId="239" priority="50" stopIfTrue="1" operator="equal">
      <formula>"C"</formula>
    </cfRule>
  </conditionalFormatting>
  <conditionalFormatting sqref="AK181">
    <cfRule type="cellIs" dxfId="238" priority="48" stopIfTrue="1" operator="equal">
      <formula>"A"</formula>
    </cfRule>
  </conditionalFormatting>
  <conditionalFormatting sqref="AK182:AK266">
    <cfRule type="cellIs" dxfId="237" priority="46" stopIfTrue="1" operator="equal">
      <formula>"F"</formula>
    </cfRule>
    <cfRule type="cellIs" dxfId="236" priority="47" stopIfTrue="1" operator="equal">
      <formula>"C"</formula>
    </cfRule>
  </conditionalFormatting>
  <conditionalFormatting sqref="AK182:AK266">
    <cfRule type="cellIs" dxfId="235" priority="45" stopIfTrue="1" operator="equal">
      <formula>"A"</formula>
    </cfRule>
  </conditionalFormatting>
  <conditionalFormatting sqref="AY41">
    <cfRule type="cellIs" dxfId="234" priority="43" stopIfTrue="1" operator="equal">
      <formula>"F"</formula>
    </cfRule>
    <cfRule type="cellIs" dxfId="233" priority="44" stopIfTrue="1" operator="equal">
      <formula>"C"</formula>
    </cfRule>
  </conditionalFormatting>
  <conditionalFormatting sqref="AY73:AY83">
    <cfRule type="cellIs" dxfId="232" priority="41" operator="equal">
      <formula>"F"</formula>
    </cfRule>
    <cfRule type="cellIs" dxfId="231" priority="42" operator="equal">
      <formula>"C"</formula>
    </cfRule>
  </conditionalFormatting>
  <conditionalFormatting sqref="AY154:AY157">
    <cfRule type="cellIs" dxfId="230" priority="39" operator="equal">
      <formula>"F"</formula>
    </cfRule>
    <cfRule type="cellIs" dxfId="229" priority="40" operator="equal">
      <formula>"C"</formula>
    </cfRule>
  </conditionalFormatting>
  <conditionalFormatting sqref="AY41">
    <cfRule type="cellIs" dxfId="228" priority="38" stopIfTrue="1" operator="equal">
      <formula>"A"</formula>
    </cfRule>
  </conditionalFormatting>
  <conditionalFormatting sqref="AY102:AY153">
    <cfRule type="cellIs" dxfId="227" priority="30" stopIfTrue="1" operator="equal">
      <formula>"F"</formula>
    </cfRule>
    <cfRule type="cellIs" dxfId="226" priority="31" stopIfTrue="1" operator="equal">
      <formula>"C"</formula>
    </cfRule>
  </conditionalFormatting>
  <conditionalFormatting sqref="AY102:AY153">
    <cfRule type="cellIs" dxfId="225" priority="29" stopIfTrue="1" operator="equal">
      <formula>"A"</formula>
    </cfRule>
  </conditionalFormatting>
  <conditionalFormatting sqref="AY42:AY72">
    <cfRule type="cellIs" dxfId="224" priority="36" stopIfTrue="1" operator="equal">
      <formula>"F"</formula>
    </cfRule>
    <cfRule type="cellIs" dxfId="223" priority="37" stopIfTrue="1" operator="equal">
      <formula>"C"</formula>
    </cfRule>
  </conditionalFormatting>
  <conditionalFormatting sqref="AY42:AY72">
    <cfRule type="cellIs" dxfId="222" priority="35" stopIfTrue="1" operator="equal">
      <formula>"A"</formula>
    </cfRule>
  </conditionalFormatting>
  <conditionalFormatting sqref="AY101">
    <cfRule type="cellIs" dxfId="221" priority="33" stopIfTrue="1" operator="equal">
      <formula>"F"</formula>
    </cfRule>
    <cfRule type="cellIs" dxfId="220" priority="34" stopIfTrue="1" operator="equal">
      <formula>"C"</formula>
    </cfRule>
  </conditionalFormatting>
  <conditionalFormatting sqref="AY101">
    <cfRule type="cellIs" dxfId="219" priority="32" stopIfTrue="1" operator="equal">
      <formula>"A"</formula>
    </cfRule>
  </conditionalFormatting>
  <conditionalFormatting sqref="AY181">
    <cfRule type="cellIs" dxfId="218" priority="27" stopIfTrue="1" operator="equal">
      <formula>"F"</formula>
    </cfRule>
    <cfRule type="cellIs" dxfId="217" priority="28" stopIfTrue="1" operator="equal">
      <formula>"C"</formula>
    </cfRule>
  </conditionalFormatting>
  <conditionalFormatting sqref="AY181">
    <cfRule type="cellIs" dxfId="216" priority="26" stopIfTrue="1" operator="equal">
      <formula>"A"</formula>
    </cfRule>
  </conditionalFormatting>
  <conditionalFormatting sqref="AY182:AY266">
    <cfRule type="cellIs" dxfId="215" priority="24" stopIfTrue="1" operator="equal">
      <formula>"F"</formula>
    </cfRule>
    <cfRule type="cellIs" dxfId="214" priority="25" stopIfTrue="1" operator="equal">
      <formula>"C"</formula>
    </cfRule>
  </conditionalFormatting>
  <conditionalFormatting sqref="AY182:AY266">
    <cfRule type="cellIs" dxfId="213" priority="23" stopIfTrue="1" operator="equal">
      <formula>"A"</formula>
    </cfRule>
  </conditionalFormatting>
  <conditionalFormatting sqref="BM41">
    <cfRule type="cellIs" dxfId="212" priority="21" stopIfTrue="1" operator="equal">
      <formula>"F"</formula>
    </cfRule>
    <cfRule type="cellIs" dxfId="211" priority="22" stopIfTrue="1" operator="equal">
      <formula>"C"</formula>
    </cfRule>
  </conditionalFormatting>
  <conditionalFormatting sqref="BM73:BM83">
    <cfRule type="cellIs" dxfId="210" priority="19" operator="equal">
      <formula>"F"</formula>
    </cfRule>
    <cfRule type="cellIs" dxfId="209" priority="20" operator="equal">
      <formula>"C"</formula>
    </cfRule>
  </conditionalFormatting>
  <conditionalFormatting sqref="BM154:BM157">
    <cfRule type="cellIs" dxfId="208" priority="17" operator="equal">
      <formula>"F"</formula>
    </cfRule>
    <cfRule type="cellIs" dxfId="207" priority="18" operator="equal">
      <formula>"C"</formula>
    </cfRule>
  </conditionalFormatting>
  <conditionalFormatting sqref="BM41">
    <cfRule type="cellIs" dxfId="206" priority="16" stopIfTrue="1" operator="equal">
      <formula>"A"</formula>
    </cfRule>
  </conditionalFormatting>
  <conditionalFormatting sqref="BM102:BM153">
    <cfRule type="cellIs" dxfId="205" priority="8" stopIfTrue="1" operator="equal">
      <formula>"F"</formula>
    </cfRule>
    <cfRule type="cellIs" dxfId="204" priority="9" stopIfTrue="1" operator="equal">
      <formula>"C"</formula>
    </cfRule>
  </conditionalFormatting>
  <conditionalFormatting sqref="BM102:BM153">
    <cfRule type="cellIs" dxfId="203" priority="7" stopIfTrue="1" operator="equal">
      <formula>"A"</formula>
    </cfRule>
  </conditionalFormatting>
  <conditionalFormatting sqref="BM42:BM72">
    <cfRule type="cellIs" dxfId="202" priority="14" stopIfTrue="1" operator="equal">
      <formula>"F"</formula>
    </cfRule>
    <cfRule type="cellIs" dxfId="201" priority="15" stopIfTrue="1" operator="equal">
      <formula>"C"</formula>
    </cfRule>
  </conditionalFormatting>
  <conditionalFormatting sqref="BM42:BM72">
    <cfRule type="cellIs" dxfId="200" priority="13" stopIfTrue="1" operator="equal">
      <formula>"A"</formula>
    </cfRule>
  </conditionalFormatting>
  <conditionalFormatting sqref="BM101">
    <cfRule type="cellIs" dxfId="199" priority="11" stopIfTrue="1" operator="equal">
      <formula>"F"</formula>
    </cfRule>
    <cfRule type="cellIs" dxfId="198" priority="12" stopIfTrue="1" operator="equal">
      <formula>"C"</formula>
    </cfRule>
  </conditionalFormatting>
  <conditionalFormatting sqref="BM101">
    <cfRule type="cellIs" dxfId="197" priority="10" stopIfTrue="1" operator="equal">
      <formula>"A"</formula>
    </cfRule>
  </conditionalFormatting>
  <conditionalFormatting sqref="BM181">
    <cfRule type="cellIs" dxfId="196" priority="5" stopIfTrue="1" operator="equal">
      <formula>"F"</formula>
    </cfRule>
    <cfRule type="cellIs" dxfId="195" priority="6" stopIfTrue="1" operator="equal">
      <formula>"C"</formula>
    </cfRule>
  </conditionalFormatting>
  <conditionalFormatting sqref="BM181">
    <cfRule type="cellIs" dxfId="194" priority="4" stopIfTrue="1" operator="equal">
      <formula>"A"</formula>
    </cfRule>
  </conditionalFormatting>
  <conditionalFormatting sqref="BM182:BM266">
    <cfRule type="cellIs" dxfId="193" priority="2" stopIfTrue="1" operator="equal">
      <formula>"F"</formula>
    </cfRule>
    <cfRule type="cellIs" dxfId="192" priority="3" stopIfTrue="1" operator="equal">
      <formula>"C"</formula>
    </cfRule>
  </conditionalFormatting>
  <conditionalFormatting sqref="BM182:BM266">
    <cfRule type="cellIs" dxfId="191" priority="1" stopIfTrue="1" operator="equal">
      <formula>"A"</formula>
    </cfRule>
  </conditionalFormatting>
  <dataValidations disablePrompts="1" count="3">
    <dataValidation type="list" allowBlank="1" showInputMessage="1" showErrorMessage="1" sqref="E27 E87 E167">
      <formula1>"T1, T2, T3"</formula1>
    </dataValidation>
    <dataValidation type="list" allowBlank="1" showInputMessage="1" showErrorMessage="1" sqref="M35 AA35 AO35 BC35 M95 AA95 AO95 BC95 M175 AA175 AO175 BC175">
      <formula1>"2018, 2019, 2020, 2021"</formula1>
    </dataValidation>
    <dataValidation type="list" allowBlank="1" showInputMessage="1" showErrorMessage="1" sqref="BC177 AO177 AA177 BC97 AA97 AO97">
      <formula1>"175g, 100g"</formula1>
    </dataValidation>
  </dataValidation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99"/>
  </sheetPr>
  <dimension ref="A1:M67"/>
  <sheetViews>
    <sheetView view="pageLayout" zoomScaleNormal="100" workbookViewId="0">
      <selection sqref="A1:N68"/>
    </sheetView>
  </sheetViews>
  <sheetFormatPr defaultRowHeight="12.75" x14ac:dyDescent="0.2"/>
  <cols>
    <col min="1" max="1" width="9.140625" style="240"/>
    <col min="2" max="2" width="2.42578125" style="240" customWidth="1"/>
    <col min="3" max="4" width="9.140625" style="240"/>
    <col min="5" max="5" width="4.7109375" style="240" customWidth="1"/>
    <col min="6" max="7" width="9.140625" style="240"/>
    <col min="8" max="8" width="4.7109375" style="240" customWidth="1"/>
    <col min="9" max="10" width="9.140625" style="240"/>
    <col min="11" max="11" width="4.7109375" style="240" customWidth="1"/>
    <col min="12" max="13" width="9.140625" style="240"/>
    <col min="14" max="14" width="2.7109375" style="240" customWidth="1"/>
    <col min="15" max="16384" width="9.140625" style="240"/>
  </cols>
  <sheetData>
    <row r="1" spans="1:13" ht="19.5" x14ac:dyDescent="0.3">
      <c r="A1" s="499" t="str">
        <f>"2. "&amp;Inputs!C21&amp;": Letter Post Items from Group II Countries"</f>
        <v>2. United States: Letter Post Items from Group II Countries</v>
      </c>
    </row>
    <row r="3" spans="1:13" x14ac:dyDescent="0.2">
      <c r="A3" s="240" t="s">
        <v>1161</v>
      </c>
    </row>
    <row r="4" spans="1:13" x14ac:dyDescent="0.2">
      <c r="A4" s="240" t="s">
        <v>1139</v>
      </c>
    </row>
    <row r="5" spans="1:13" x14ac:dyDescent="0.2">
      <c r="A5" s="240" t="s">
        <v>1164</v>
      </c>
    </row>
    <row r="7" spans="1:13" x14ac:dyDescent="0.2">
      <c r="A7" s="519" t="str">
        <f>"All rates are given in "&amp;Inputs!$C$25 &amp; ". One SDR equals " &amp; VLOOKUP(Inputs!$E$25,Exch!$F$238:$M$248,8,FALSE) &amp; " " &amp; Inputs!$E$25 &amp; " as of Jan-Apr 2016."</f>
        <v>All rates are given in U.S. dollars. One SDR equals 1.39699 USD as of Jan-Apr 2016.</v>
      </c>
    </row>
    <row r="9" spans="1:13" x14ac:dyDescent="0.2">
      <c r="A9" s="12" t="s">
        <v>1075</v>
      </c>
      <c r="B9" s="12"/>
    </row>
    <row r="11" spans="1:13" ht="13.5" thickBot="1" x14ac:dyDescent="0.25">
      <c r="C11" s="520">
        <v>2018</v>
      </c>
      <c r="D11" s="520"/>
      <c r="E11" s="12"/>
      <c r="F11" s="520">
        <f>+C11+1</f>
        <v>2019</v>
      </c>
      <c r="G11" s="520"/>
      <c r="H11" s="12"/>
      <c r="I11" s="520">
        <f>+F11+1</f>
        <v>2020</v>
      </c>
      <c r="J11" s="520"/>
      <c r="K11" s="12"/>
      <c r="L11" s="520">
        <f>+I11+1</f>
        <v>2021</v>
      </c>
      <c r="M11" s="520"/>
    </row>
    <row r="12" spans="1:13" s="514" customFormat="1" ht="15" customHeight="1" x14ac:dyDescent="0.2">
      <c r="A12" s="513" t="s">
        <v>1073</v>
      </c>
      <c r="C12" s="513" t="s">
        <v>806</v>
      </c>
      <c r="D12" s="513" t="s">
        <v>1074</v>
      </c>
      <c r="E12" s="515"/>
      <c r="F12" s="513" t="s">
        <v>806</v>
      </c>
      <c r="G12" s="513" t="s">
        <v>1074</v>
      </c>
      <c r="H12" s="515"/>
      <c r="I12" s="513" t="s">
        <v>806</v>
      </c>
      <c r="J12" s="513" t="s">
        <v>1074</v>
      </c>
      <c r="K12" s="515"/>
      <c r="L12" s="513" t="s">
        <v>806</v>
      </c>
      <c r="M12" s="513" t="s">
        <v>1074</v>
      </c>
    </row>
    <row r="13" spans="1:13" x14ac:dyDescent="0.2">
      <c r="A13" s="240">
        <v>0</v>
      </c>
      <c r="C13" s="159">
        <f>'T1'!E31</f>
        <v>0</v>
      </c>
      <c r="D13" s="159">
        <f>'T1'!F31</f>
        <v>0</v>
      </c>
      <c r="E13" s="159"/>
      <c r="F13" s="159">
        <f>'T1'!H31</f>
        <v>0</v>
      </c>
      <c r="G13" s="159">
        <f>'T1'!I31</f>
        <v>0</v>
      </c>
      <c r="H13" s="159"/>
      <c r="I13" s="159">
        <f>'T1'!K31</f>
        <v>0</v>
      </c>
      <c r="J13" s="159">
        <f>'T1'!L31</f>
        <v>0</v>
      </c>
      <c r="K13" s="159"/>
      <c r="L13" s="159">
        <f>'T1'!N31</f>
        <v>0</v>
      </c>
      <c r="M13" s="159">
        <f>'T1'!O31</f>
        <v>0</v>
      </c>
    </row>
    <row r="14" spans="1:13" x14ac:dyDescent="0.2">
      <c r="A14" s="240">
        <f t="shared" ref="A14:A23" si="0">+A13+10</f>
        <v>10</v>
      </c>
      <c r="C14" s="159">
        <f ca="1">'T2'!E32</f>
        <v>0.39763923360000003</v>
      </c>
      <c r="D14" s="159">
        <f ca="1">+'T2'!F32</f>
        <v>0.36399999999999999</v>
      </c>
      <c r="E14" s="159"/>
      <c r="F14" s="159">
        <f ca="1">'T2'!H32</f>
        <v>0.42172334120000005</v>
      </c>
      <c r="G14" s="159">
        <f ca="1">+'T2'!I32</f>
        <v>0.375</v>
      </c>
      <c r="H14" s="159"/>
      <c r="I14" s="159">
        <f ca="1">'T2'!K32</f>
        <v>0.44730222809999998</v>
      </c>
      <c r="J14" s="159">
        <f ca="1">+'T2'!L32</f>
        <v>0.38700000000000001</v>
      </c>
      <c r="K14" s="159"/>
      <c r="L14" s="159">
        <f ca="1">'T2'!N32</f>
        <v>0.47438986419999996</v>
      </c>
      <c r="M14" s="159">
        <f ca="1">+'T2'!O32</f>
        <v>0.39800000000000002</v>
      </c>
    </row>
    <row r="15" spans="1:13" x14ac:dyDescent="0.2">
      <c r="A15" s="240">
        <f t="shared" si="0"/>
        <v>20</v>
      </c>
      <c r="C15" s="159">
        <f ca="1">'T2'!E33</f>
        <v>0.42647310720000003</v>
      </c>
      <c r="D15" s="159">
        <f ca="1">+'T2'!F33</f>
        <v>0.36399999999999999</v>
      </c>
      <c r="E15" s="159"/>
      <c r="F15" s="159">
        <f ca="1">'T2'!H33</f>
        <v>0.45228948240000005</v>
      </c>
      <c r="G15" s="159">
        <f ca="1">+'T2'!I33</f>
        <v>0.375</v>
      </c>
      <c r="H15" s="159"/>
      <c r="I15" s="159">
        <f ca="1">'T2'!K33</f>
        <v>0.47969842619999997</v>
      </c>
      <c r="J15" s="159">
        <f ca="1">+'T2'!L33</f>
        <v>0.38700000000000001</v>
      </c>
      <c r="K15" s="159"/>
      <c r="L15" s="159">
        <f ca="1">'T2'!N33</f>
        <v>0.5087278784</v>
      </c>
      <c r="M15" s="159">
        <f ca="1">+'T2'!O33</f>
        <v>0.39800000000000002</v>
      </c>
    </row>
    <row r="16" spans="1:13" x14ac:dyDescent="0.2">
      <c r="A16" s="240">
        <f t="shared" si="0"/>
        <v>30</v>
      </c>
      <c r="C16" s="159">
        <f ca="1">'T2'!E34</f>
        <v>0.45530698080000004</v>
      </c>
      <c r="D16" s="159">
        <f ca="1">+'T2'!F34</f>
        <v>0.59099999999999997</v>
      </c>
      <c r="E16" s="159"/>
      <c r="F16" s="159">
        <f ca="1">'T2'!H34</f>
        <v>0.48285562360000006</v>
      </c>
      <c r="G16" s="159">
        <f ca="1">+'T2'!I34</f>
        <v>0.60799999999999998</v>
      </c>
      <c r="H16" s="159"/>
      <c r="I16" s="159">
        <f ca="1">'T2'!K34</f>
        <v>0.51209462429999997</v>
      </c>
      <c r="J16" s="159">
        <f ca="1">+'T2'!L34</f>
        <v>0.627</v>
      </c>
      <c r="K16" s="159"/>
      <c r="L16" s="159">
        <f ca="1">'T2'!N34</f>
        <v>0.54306589259999993</v>
      </c>
      <c r="M16" s="159">
        <f ca="1">+'T2'!O34</f>
        <v>0.64500000000000002</v>
      </c>
    </row>
    <row r="17" spans="1:13" x14ac:dyDescent="0.2">
      <c r="A17" s="240">
        <f t="shared" si="0"/>
        <v>40</v>
      </c>
      <c r="C17" s="159">
        <f ca="1">'T2'!E35</f>
        <v>0.48414085440000004</v>
      </c>
      <c r="D17" s="159">
        <f ca="1">+'T2'!F35</f>
        <v>0.59099999999999997</v>
      </c>
      <c r="E17" s="159"/>
      <c r="F17" s="159">
        <f ca="1">'T2'!H35</f>
        <v>0.51342176480000001</v>
      </c>
      <c r="G17" s="159">
        <f ca="1">+'T2'!I35</f>
        <v>0.60799999999999998</v>
      </c>
      <c r="H17" s="159"/>
      <c r="I17" s="159">
        <f ca="1">'T2'!K35</f>
        <v>0.54449082240000002</v>
      </c>
      <c r="J17" s="159">
        <f ca="1">+'T2'!L35</f>
        <v>0.627</v>
      </c>
      <c r="K17" s="159"/>
      <c r="L17" s="159">
        <f ca="1">'T2'!N35</f>
        <v>0.57740390679999998</v>
      </c>
      <c r="M17" s="159">
        <f ca="1">+'T2'!O35</f>
        <v>0.64500000000000002</v>
      </c>
    </row>
    <row r="18" spans="1:13" x14ac:dyDescent="0.2">
      <c r="A18" s="240">
        <f t="shared" si="0"/>
        <v>50</v>
      </c>
      <c r="C18" s="159">
        <f ca="1">'T2'!E36</f>
        <v>0.51297472799999999</v>
      </c>
      <c r="D18" s="159">
        <f ca="1">+'T2'!F36</f>
        <v>0.59099999999999997</v>
      </c>
      <c r="E18" s="159"/>
      <c r="F18" s="159">
        <f ca="1">'T2'!H36</f>
        <v>0.54398790600000013</v>
      </c>
      <c r="G18" s="159">
        <f ca="1">+'T2'!I36</f>
        <v>0.60799999999999998</v>
      </c>
      <c r="H18" s="159"/>
      <c r="I18" s="159">
        <f ca="1">'T2'!K36</f>
        <v>0.57688702049999996</v>
      </c>
      <c r="J18" s="159">
        <f ca="1">+'T2'!L36</f>
        <v>0.627</v>
      </c>
      <c r="K18" s="159"/>
      <c r="L18" s="159">
        <f ca="1">'T2'!N36</f>
        <v>0.61174192099999991</v>
      </c>
      <c r="M18" s="159">
        <f ca="1">+'T2'!O36</f>
        <v>0.64500000000000002</v>
      </c>
    </row>
    <row r="19" spans="1:13" x14ac:dyDescent="0.2">
      <c r="A19" s="240">
        <f t="shared" si="0"/>
        <v>60</v>
      </c>
      <c r="C19" s="159">
        <f ca="1">'T2'!E37</f>
        <v>0.54180860159999999</v>
      </c>
      <c r="D19" s="159">
        <f ca="1">+'T2'!F37</f>
        <v>1.0880000000000001</v>
      </c>
      <c r="E19" s="159"/>
      <c r="F19" s="159">
        <f ca="1">'T2'!H37</f>
        <v>0.57455404720000003</v>
      </c>
      <c r="G19" s="159">
        <f ca="1">+'T2'!I37</f>
        <v>1.121</v>
      </c>
      <c r="H19" s="159"/>
      <c r="I19" s="159">
        <f ca="1">'T2'!K37</f>
        <v>0.6092832185999999</v>
      </c>
      <c r="J19" s="159">
        <f ca="1">+'T2'!L37</f>
        <v>1.155</v>
      </c>
      <c r="K19" s="159"/>
      <c r="L19" s="159">
        <f ca="1">'T2'!N37</f>
        <v>0.64607993519999996</v>
      </c>
      <c r="M19" s="159">
        <f ca="1">+'T2'!O37</f>
        <v>1.1890000000000001</v>
      </c>
    </row>
    <row r="20" spans="1:13" x14ac:dyDescent="0.2">
      <c r="A20" s="240">
        <f t="shared" si="0"/>
        <v>70</v>
      </c>
      <c r="C20" s="159">
        <f ca="1">'T2'!E38</f>
        <v>0.57064247520000011</v>
      </c>
      <c r="D20" s="159">
        <f ca="1">+'T2'!F38</f>
        <v>1.0880000000000001</v>
      </c>
      <c r="E20" s="159"/>
      <c r="F20" s="159">
        <f ca="1">'T2'!H38</f>
        <v>0.60512018840000015</v>
      </c>
      <c r="G20" s="159">
        <f ca="1">+'T2'!I38</f>
        <v>1.121</v>
      </c>
      <c r="H20" s="159"/>
      <c r="I20" s="159">
        <f ca="1">'T2'!K38</f>
        <v>0.64167941669999995</v>
      </c>
      <c r="J20" s="159">
        <f ca="1">+'T2'!L38</f>
        <v>1.155</v>
      </c>
      <c r="K20" s="159"/>
      <c r="L20" s="159">
        <f ca="1">'T2'!N38</f>
        <v>0.6804179494</v>
      </c>
      <c r="M20" s="159">
        <f ca="1">+'T2'!O38</f>
        <v>1.1890000000000001</v>
      </c>
    </row>
    <row r="21" spans="1:13" x14ac:dyDescent="0.2">
      <c r="A21" s="240">
        <f t="shared" si="0"/>
        <v>80</v>
      </c>
      <c r="C21" s="159">
        <f ca="1">'T2'!E39</f>
        <v>0.5994763488</v>
      </c>
      <c r="D21" s="159">
        <f ca="1">+'T2'!F39</f>
        <v>1.0880000000000001</v>
      </c>
      <c r="E21" s="159"/>
      <c r="F21" s="159">
        <f ca="1">'T2'!H39</f>
        <v>0.63568632960000004</v>
      </c>
      <c r="G21" s="159">
        <f ca="1">+'T2'!I39</f>
        <v>1.121</v>
      </c>
      <c r="H21" s="159"/>
      <c r="I21" s="159">
        <f ca="1">'T2'!K39</f>
        <v>0.6740756148</v>
      </c>
      <c r="J21" s="159">
        <f ca="1">+'T2'!L39</f>
        <v>1.155</v>
      </c>
      <c r="K21" s="159"/>
      <c r="L21" s="159">
        <f ca="1">'T2'!N39</f>
        <v>0.71475596360000004</v>
      </c>
      <c r="M21" s="159">
        <f ca="1">+'T2'!O39</f>
        <v>1.1890000000000001</v>
      </c>
    </row>
    <row r="22" spans="1:13" x14ac:dyDescent="0.2">
      <c r="A22" s="240">
        <f t="shared" si="0"/>
        <v>90</v>
      </c>
      <c r="C22" s="159">
        <f ca="1">'T2'!E40</f>
        <v>0.62831022240000001</v>
      </c>
      <c r="D22" s="159">
        <f ca="1">+'T2'!F40</f>
        <v>1.0880000000000001</v>
      </c>
      <c r="E22" s="159"/>
      <c r="F22" s="159">
        <f ca="1">'T2'!H40</f>
        <v>0.66625247080000005</v>
      </c>
      <c r="G22" s="159">
        <f ca="1">+'T2'!I40</f>
        <v>1.121</v>
      </c>
      <c r="H22" s="159"/>
      <c r="I22" s="159">
        <f ca="1">'T2'!K40</f>
        <v>0.70647181289999994</v>
      </c>
      <c r="J22" s="159">
        <f ca="1">+'T2'!L40</f>
        <v>1.155</v>
      </c>
      <c r="K22" s="159"/>
      <c r="L22" s="159">
        <f ca="1">'T2'!N40</f>
        <v>0.74909397779999998</v>
      </c>
      <c r="M22" s="159">
        <f ca="1">+'T2'!O40</f>
        <v>1.1890000000000001</v>
      </c>
    </row>
    <row r="23" spans="1:13" x14ac:dyDescent="0.2">
      <c r="A23" s="240">
        <f t="shared" si="0"/>
        <v>100</v>
      </c>
      <c r="C23" s="159">
        <f ca="1">'T2'!E41</f>
        <v>0.65714409600000001</v>
      </c>
      <c r="D23" s="159">
        <f ca="1">+'T2'!F41</f>
        <v>1.0880000000000001</v>
      </c>
      <c r="E23" s="159"/>
      <c r="F23" s="159">
        <f ca="1">'T2'!H41</f>
        <v>0.69681861200000017</v>
      </c>
      <c r="G23" s="159">
        <f ca="1">+'T2'!I41</f>
        <v>1.121</v>
      </c>
      <c r="H23" s="159"/>
      <c r="I23" s="159">
        <f ca="1">'T2'!K41</f>
        <v>0.73886801099999999</v>
      </c>
      <c r="J23" s="159">
        <f ca="1">+'T2'!L41</f>
        <v>1.155</v>
      </c>
      <c r="K23" s="159"/>
      <c r="L23" s="159">
        <f ca="1">'T2'!N41</f>
        <v>0.78343199199999991</v>
      </c>
      <c r="M23" s="159">
        <f ca="1">+'T2'!O41</f>
        <v>1.1890000000000001</v>
      </c>
    </row>
    <row r="24" spans="1:13" x14ac:dyDescent="0.2">
      <c r="A24" s="240">
        <f>+A23+50</f>
        <v>150</v>
      </c>
      <c r="C24" s="159">
        <f ca="1">'T2'!E42</f>
        <v>0.80131346400000003</v>
      </c>
      <c r="D24" s="159">
        <f ca="1">+'T2'!F42</f>
        <v>1.492</v>
      </c>
      <c r="E24" s="159"/>
      <c r="F24" s="159">
        <f ca="1">'T2'!H42</f>
        <v>0.84964931799999999</v>
      </c>
      <c r="G24" s="159">
        <f ca="1">+'T2'!I42</f>
        <v>1.5369999999999999</v>
      </c>
      <c r="H24" s="159"/>
      <c r="I24" s="159">
        <f ca="1">'T2'!K42</f>
        <v>0.90084900149999991</v>
      </c>
      <c r="J24" s="159">
        <f ca="1">+'T2'!L42</f>
        <v>1.583</v>
      </c>
      <c r="K24" s="159"/>
      <c r="L24" s="159">
        <f ca="1">'T2'!N42</f>
        <v>0.95512206299999991</v>
      </c>
      <c r="M24" s="159">
        <f ca="1">+'T2'!O42</f>
        <v>1.631</v>
      </c>
    </row>
    <row r="25" spans="1:13" x14ac:dyDescent="0.2">
      <c r="A25" s="240">
        <f>+A24+50</f>
        <v>200</v>
      </c>
      <c r="C25" s="159">
        <f ca="1">'T2'!E43</f>
        <v>0.94548283199999994</v>
      </c>
      <c r="D25" s="159">
        <f ca="1">+'T2'!F43</f>
        <v>1.492</v>
      </c>
      <c r="E25" s="159"/>
      <c r="F25" s="159">
        <f ca="1">'T2'!H43</f>
        <v>1.0024800240000002</v>
      </c>
      <c r="G25" s="159">
        <f ca="1">+'T2'!I43</f>
        <v>1.5369999999999999</v>
      </c>
      <c r="H25" s="159"/>
      <c r="I25" s="159">
        <f ca="1">'T2'!K43</f>
        <v>1.0628299919999999</v>
      </c>
      <c r="J25" s="159">
        <f ca="1">+'T2'!L43</f>
        <v>1.583</v>
      </c>
      <c r="K25" s="159"/>
      <c r="L25" s="159">
        <f ca="1">'T2'!N43</f>
        <v>1.1268121339999999</v>
      </c>
      <c r="M25" s="159">
        <f ca="1">+'T2'!O43</f>
        <v>1.631</v>
      </c>
    </row>
    <row r="26" spans="1:13" x14ac:dyDescent="0.2">
      <c r="A26" s="240">
        <f>+A25+50</f>
        <v>250</v>
      </c>
      <c r="C26" s="159">
        <f ca="1">'T2'!E44</f>
        <v>1.0896522</v>
      </c>
      <c r="D26" s="159">
        <f ca="1">+'T2'!F44</f>
        <v>1.492</v>
      </c>
      <c r="E26" s="159"/>
      <c r="F26" s="159">
        <f ca="1">'T2'!H44</f>
        <v>1.1553107300000001</v>
      </c>
      <c r="G26" s="159">
        <f ca="1">+'T2'!I44</f>
        <v>1.5369999999999999</v>
      </c>
      <c r="H26" s="159"/>
      <c r="I26" s="159">
        <f ca="1">'T2'!K44</f>
        <v>1.2248109825</v>
      </c>
      <c r="J26" s="159">
        <f ca="1">+'T2'!L44</f>
        <v>1.583</v>
      </c>
      <c r="K26" s="159"/>
      <c r="L26" s="159">
        <f ca="1">'T2'!N44</f>
        <v>1.2985022049999999</v>
      </c>
      <c r="M26" s="159">
        <f ca="1">+'T2'!O44</f>
        <v>1.631</v>
      </c>
    </row>
    <row r="27" spans="1:13" x14ac:dyDescent="0.2">
      <c r="A27" s="240">
        <v>375</v>
      </c>
      <c r="C27" s="159">
        <f ca="1">'T2'!E45</f>
        <v>1.45007562</v>
      </c>
      <c r="D27" s="159">
        <f ca="1">+'T2'!F45</f>
        <v>5.1360000000000001</v>
      </c>
      <c r="E27" s="159"/>
      <c r="F27" s="159">
        <f ca="1">'T2'!H45</f>
        <v>1.5373874950000002</v>
      </c>
      <c r="G27" s="159">
        <f ca="1">+'T2'!I45</f>
        <v>5.29</v>
      </c>
      <c r="H27" s="159"/>
      <c r="I27" s="159">
        <f ca="1">'T2'!K45</f>
        <v>1.6297634587499998</v>
      </c>
      <c r="J27" s="159">
        <f ca="1">+'T2'!L45</f>
        <v>5.4489999999999998</v>
      </c>
      <c r="K27" s="159"/>
      <c r="L27" s="159">
        <f ca="1">'T2'!N45</f>
        <v>1.7277273824999999</v>
      </c>
      <c r="M27" s="159">
        <f ca="1">+'T2'!O45</f>
        <v>5.6130000000000004</v>
      </c>
    </row>
    <row r="28" spans="1:13" x14ac:dyDescent="0.2">
      <c r="A28" s="240">
        <v>500</v>
      </c>
      <c r="C28" s="159">
        <f ca="1">'T2'!E46</f>
        <v>1.8104990400000001</v>
      </c>
      <c r="D28" s="159">
        <f ca="1">+'T2'!F46</f>
        <v>5.1360000000000001</v>
      </c>
      <c r="E28" s="159"/>
      <c r="F28" s="159">
        <f ca="1">'T2'!H46</f>
        <v>1.9194642600000003</v>
      </c>
      <c r="G28" s="159">
        <f ca="1">+'T2'!I46</f>
        <v>5.29</v>
      </c>
      <c r="H28" s="159"/>
      <c r="I28" s="159">
        <f ca="1">'T2'!K46</f>
        <v>2.0347159349999999</v>
      </c>
      <c r="J28" s="159">
        <f ca="1">+'T2'!L46</f>
        <v>5.4489999999999998</v>
      </c>
      <c r="K28" s="159"/>
      <c r="L28" s="159">
        <f ca="1">'T2'!N46</f>
        <v>2.1569525600000001</v>
      </c>
      <c r="M28" s="159">
        <f ca="1">+'T2'!O46</f>
        <v>5.6130000000000004</v>
      </c>
    </row>
    <row r="30" spans="1:13" x14ac:dyDescent="0.2">
      <c r="A30" s="12" t="s">
        <v>1076</v>
      </c>
      <c r="B30" s="12"/>
    </row>
    <row r="32" spans="1:13" ht="13.5" thickBot="1" x14ac:dyDescent="0.25">
      <c r="C32" s="520">
        <v>2018</v>
      </c>
      <c r="D32" s="520"/>
      <c r="E32" s="12"/>
      <c r="F32" s="520">
        <f>+C32+1</f>
        <v>2019</v>
      </c>
      <c r="G32" s="520"/>
      <c r="H32" s="12"/>
      <c r="I32" s="520">
        <f>+F32+1</f>
        <v>2020</v>
      </c>
      <c r="J32" s="520"/>
      <c r="K32" s="12"/>
      <c r="L32" s="520">
        <f>+I32+1</f>
        <v>2021</v>
      </c>
      <c r="M32" s="520"/>
    </row>
    <row r="33" spans="1:13" s="514" customFormat="1" ht="15" customHeight="1" x14ac:dyDescent="0.2">
      <c r="A33" s="513" t="s">
        <v>1073</v>
      </c>
      <c r="C33" s="513" t="s">
        <v>806</v>
      </c>
      <c r="D33" s="513" t="s">
        <v>1074</v>
      </c>
      <c r="E33" s="515"/>
      <c r="F33" s="513" t="s">
        <v>806</v>
      </c>
      <c r="G33" s="513" t="s">
        <v>1074</v>
      </c>
      <c r="H33" s="515"/>
      <c r="I33" s="513" t="s">
        <v>806</v>
      </c>
      <c r="J33" s="513" t="s">
        <v>1074</v>
      </c>
      <c r="K33" s="515"/>
      <c r="L33" s="513" t="s">
        <v>806</v>
      </c>
      <c r="M33" s="513" t="s">
        <v>1074</v>
      </c>
    </row>
    <row r="34" spans="1:13" x14ac:dyDescent="0.2">
      <c r="A34" s="240">
        <v>0</v>
      </c>
      <c r="C34" s="159">
        <f>'T2'!E53</f>
        <v>0</v>
      </c>
      <c r="D34" s="159">
        <f>'T2'!F53</f>
        <v>0</v>
      </c>
      <c r="E34" s="159"/>
      <c r="F34" s="159">
        <f>'T2'!H53</f>
        <v>0</v>
      </c>
      <c r="G34" s="159">
        <f>'T2'!I53</f>
        <v>0</v>
      </c>
      <c r="H34" s="159"/>
      <c r="I34" s="159">
        <f>'T2'!K53</f>
        <v>0</v>
      </c>
      <c r="J34" s="159">
        <f>'T2'!L53</f>
        <v>0</v>
      </c>
      <c r="K34" s="159"/>
      <c r="L34" s="159">
        <f>'T2'!N53</f>
        <v>0</v>
      </c>
      <c r="M34" s="159">
        <f>'T2'!O53</f>
        <v>0</v>
      </c>
    </row>
    <row r="35" spans="1:13" x14ac:dyDescent="0.2">
      <c r="A35" s="240">
        <f>+A34+10</f>
        <v>10</v>
      </c>
      <c r="C35" s="159">
        <f ca="1">'T2'!E54</f>
        <v>0.83418463869999981</v>
      </c>
      <c r="D35" s="159">
        <f ca="1">+'T2'!F54</f>
        <v>1.802</v>
      </c>
      <c r="E35" s="159"/>
      <c r="F35" s="159">
        <f ca="1">'T2'!H54</f>
        <v>0.91417628610000001</v>
      </c>
      <c r="G35" s="159">
        <f ca="1">+'T2'!I54</f>
        <v>1.8560000000000001</v>
      </c>
      <c r="H35" s="159"/>
      <c r="I35" s="159">
        <f ca="1">'T2'!K54</f>
        <v>1.0013205222999999</v>
      </c>
      <c r="J35" s="159">
        <f ca="1">+'T2'!L54</f>
        <v>1.9119999999999999</v>
      </c>
      <c r="K35" s="159"/>
      <c r="L35" s="159">
        <f ca="1">'T2'!N54</f>
        <v>1.0998641969</v>
      </c>
      <c r="M35" s="159">
        <f ca="1">+'T2'!O54</f>
        <v>1.9690000000000001</v>
      </c>
    </row>
    <row r="36" spans="1:13" x14ac:dyDescent="0.2">
      <c r="A36" s="240">
        <f t="shared" ref="A36:A44" si="1">+A35+10</f>
        <v>20</v>
      </c>
      <c r="C36" s="159">
        <f ca="1">'T2'!E55</f>
        <v>0.85252711739999987</v>
      </c>
      <c r="D36" s="159">
        <f ca="1">+'T2'!F55</f>
        <v>1.802</v>
      </c>
      <c r="E36" s="159"/>
      <c r="F36" s="159">
        <f ca="1">'T2'!H55</f>
        <v>0.9342789722</v>
      </c>
      <c r="G36" s="159">
        <f ca="1">+'T2'!I55</f>
        <v>1.8560000000000001</v>
      </c>
      <c r="H36" s="159"/>
      <c r="I36" s="159">
        <f ca="1">'T2'!K55</f>
        <v>1.0233510546</v>
      </c>
      <c r="J36" s="159">
        <f ca="1">+'T2'!L55</f>
        <v>1.9119999999999999</v>
      </c>
      <c r="K36" s="159"/>
      <c r="L36" s="159">
        <f ca="1">'T2'!N55</f>
        <v>1.1240460938000001</v>
      </c>
      <c r="M36" s="159">
        <f ca="1">+'T2'!O55</f>
        <v>1.9690000000000001</v>
      </c>
    </row>
    <row r="37" spans="1:13" x14ac:dyDescent="0.2">
      <c r="A37" s="240">
        <f t="shared" si="1"/>
        <v>30</v>
      </c>
      <c r="C37" s="159">
        <f ca="1">'T2'!E56</f>
        <v>0.87086959609999992</v>
      </c>
      <c r="D37" s="159">
        <f ca="1">+'T2'!F56</f>
        <v>1.802</v>
      </c>
      <c r="E37" s="159"/>
      <c r="F37" s="159">
        <f ca="1">'T2'!H56</f>
        <v>0.95438165829999999</v>
      </c>
      <c r="G37" s="159">
        <f ca="1">+'T2'!I56</f>
        <v>1.8560000000000001</v>
      </c>
      <c r="H37" s="159"/>
      <c r="I37" s="159">
        <f ca="1">'T2'!K56</f>
        <v>1.0453815869</v>
      </c>
      <c r="J37" s="159">
        <f ca="1">+'T2'!L56</f>
        <v>1.9119999999999999</v>
      </c>
      <c r="K37" s="159"/>
      <c r="L37" s="159">
        <f ca="1">'T2'!N56</f>
        <v>1.1482279906999999</v>
      </c>
      <c r="M37" s="159">
        <f ca="1">+'T2'!O56</f>
        <v>1.9690000000000001</v>
      </c>
    </row>
    <row r="38" spans="1:13" x14ac:dyDescent="0.2">
      <c r="A38" s="240">
        <f t="shared" si="1"/>
        <v>40</v>
      </c>
      <c r="C38" s="159">
        <f ca="1">'T2'!E57</f>
        <v>0.88921207479999986</v>
      </c>
      <c r="D38" s="159">
        <f ca="1">+'T2'!F57</f>
        <v>1.802</v>
      </c>
      <c r="E38" s="159"/>
      <c r="F38" s="159">
        <f ca="1">'T2'!H57</f>
        <v>0.97448434439999998</v>
      </c>
      <c r="G38" s="159">
        <f ca="1">+'T2'!I57</f>
        <v>1.8560000000000001</v>
      </c>
      <c r="H38" s="159"/>
      <c r="I38" s="159">
        <f ca="1">'T2'!K57</f>
        <v>1.0674121191999999</v>
      </c>
      <c r="J38" s="159">
        <f ca="1">+'T2'!L57</f>
        <v>1.9119999999999999</v>
      </c>
      <c r="K38" s="159"/>
      <c r="L38" s="159">
        <f ca="1">'T2'!N57</f>
        <v>1.1724098876</v>
      </c>
      <c r="M38" s="159">
        <f ca="1">+'T2'!O57</f>
        <v>1.9690000000000001</v>
      </c>
    </row>
    <row r="39" spans="1:13" x14ac:dyDescent="0.2">
      <c r="A39" s="240">
        <f t="shared" si="1"/>
        <v>50</v>
      </c>
      <c r="C39" s="159">
        <f ca="1">'T2'!E58</f>
        <v>0.90755455349999981</v>
      </c>
      <c r="D39" s="159">
        <f ca="1">+'T2'!F58</f>
        <v>1.802</v>
      </c>
      <c r="E39" s="159"/>
      <c r="F39" s="159">
        <f ca="1">'T2'!H58</f>
        <v>0.99458703050000008</v>
      </c>
      <c r="G39" s="159">
        <f ca="1">+'T2'!I58</f>
        <v>1.8560000000000001</v>
      </c>
      <c r="H39" s="159"/>
      <c r="I39" s="159">
        <f ca="1">'T2'!K58</f>
        <v>1.0894426515</v>
      </c>
      <c r="J39" s="159">
        <f ca="1">+'T2'!L58</f>
        <v>1.9119999999999999</v>
      </c>
      <c r="K39" s="159"/>
      <c r="L39" s="159">
        <f ca="1">'T2'!N58</f>
        <v>1.1965917845</v>
      </c>
      <c r="M39" s="159">
        <f ca="1">+'T2'!O58</f>
        <v>1.9690000000000001</v>
      </c>
    </row>
    <row r="40" spans="1:13" x14ac:dyDescent="0.2">
      <c r="A40" s="240">
        <f t="shared" si="1"/>
        <v>60</v>
      </c>
      <c r="C40" s="159">
        <f ca="1">'T2'!E59</f>
        <v>0.92589703219999986</v>
      </c>
      <c r="D40" s="159">
        <f ca="1">+'T2'!F59</f>
        <v>1.9419999999999999</v>
      </c>
      <c r="E40" s="159"/>
      <c r="F40" s="159">
        <f ca="1">'T2'!H59</f>
        <v>1.0146897166</v>
      </c>
      <c r="G40" s="159">
        <f ca="1">+'T2'!I59</f>
        <v>2</v>
      </c>
      <c r="H40" s="159"/>
      <c r="I40" s="159">
        <f ca="1">'T2'!K59</f>
        <v>1.1114731837999998</v>
      </c>
      <c r="J40" s="159">
        <f ca="1">+'T2'!L59</f>
        <v>2.06</v>
      </c>
      <c r="K40" s="159"/>
      <c r="L40" s="159">
        <f ca="1">'T2'!N59</f>
        <v>1.2207736813999999</v>
      </c>
      <c r="M40" s="159">
        <f ca="1">+'T2'!O59</f>
        <v>2.1219999999999999</v>
      </c>
    </row>
    <row r="41" spans="1:13" x14ac:dyDescent="0.2">
      <c r="A41" s="240">
        <f t="shared" si="1"/>
        <v>70</v>
      </c>
      <c r="C41" s="159">
        <f ca="1">'T2'!E60</f>
        <v>0.94423951089999991</v>
      </c>
      <c r="D41" s="159">
        <f ca="1">+'T2'!F60</f>
        <v>1.9419999999999999</v>
      </c>
      <c r="E41" s="159"/>
      <c r="F41" s="159">
        <f ca="1">'T2'!H60</f>
        <v>1.0347924026999999</v>
      </c>
      <c r="G41" s="159">
        <f ca="1">+'T2'!I60</f>
        <v>2</v>
      </c>
      <c r="H41" s="159"/>
      <c r="I41" s="159">
        <f ca="1">'T2'!K60</f>
        <v>1.1335037160999999</v>
      </c>
      <c r="J41" s="159">
        <f ca="1">+'T2'!L60</f>
        <v>2.06</v>
      </c>
      <c r="K41" s="159"/>
      <c r="L41" s="159">
        <f ca="1">'T2'!N60</f>
        <v>1.2449555782999999</v>
      </c>
      <c r="M41" s="159">
        <f ca="1">+'T2'!O60</f>
        <v>2.1219999999999999</v>
      </c>
    </row>
    <row r="42" spans="1:13" x14ac:dyDescent="0.2">
      <c r="A42" s="240">
        <f t="shared" si="1"/>
        <v>80</v>
      </c>
      <c r="C42" s="159">
        <f ca="1">'T2'!E61</f>
        <v>0.96258198959999985</v>
      </c>
      <c r="D42" s="159">
        <f ca="1">+'T2'!F61</f>
        <v>1.9419999999999999</v>
      </c>
      <c r="E42" s="159"/>
      <c r="F42" s="159">
        <f ca="1">'T2'!H61</f>
        <v>1.0548950887999999</v>
      </c>
      <c r="G42" s="159">
        <f ca="1">+'T2'!I61</f>
        <v>2</v>
      </c>
      <c r="H42" s="159"/>
      <c r="I42" s="159">
        <f ca="1">'T2'!K61</f>
        <v>1.1555342484</v>
      </c>
      <c r="J42" s="159">
        <f ca="1">+'T2'!L61</f>
        <v>2.06</v>
      </c>
      <c r="K42" s="159"/>
      <c r="L42" s="159">
        <f ca="1">'T2'!N61</f>
        <v>1.2691374752</v>
      </c>
      <c r="M42" s="159">
        <f ca="1">+'T2'!O61</f>
        <v>2.1219999999999999</v>
      </c>
    </row>
    <row r="43" spans="1:13" x14ac:dyDescent="0.2">
      <c r="A43" s="240">
        <f t="shared" si="1"/>
        <v>90</v>
      </c>
      <c r="C43" s="159">
        <f ca="1">'T2'!E62</f>
        <v>0.9809244682999998</v>
      </c>
      <c r="D43" s="159">
        <f ca="1">+'T2'!F62</f>
        <v>1.9419999999999999</v>
      </c>
      <c r="E43" s="159"/>
      <c r="F43" s="159">
        <f ca="1">'T2'!H62</f>
        <v>1.0749977748999999</v>
      </c>
      <c r="G43" s="159">
        <f ca="1">+'T2'!I62</f>
        <v>2</v>
      </c>
      <c r="H43" s="159"/>
      <c r="I43" s="159">
        <f ca="1">'T2'!K62</f>
        <v>1.1775647807</v>
      </c>
      <c r="J43" s="159">
        <f ca="1">+'T2'!L62</f>
        <v>2.06</v>
      </c>
      <c r="K43" s="159"/>
      <c r="L43" s="159">
        <f ca="1">'T2'!N62</f>
        <v>1.2933193721</v>
      </c>
      <c r="M43" s="159">
        <f ca="1">+'T2'!O62</f>
        <v>2.1219999999999999</v>
      </c>
    </row>
    <row r="44" spans="1:13" x14ac:dyDescent="0.2">
      <c r="A44" s="240">
        <f t="shared" si="1"/>
        <v>100</v>
      </c>
      <c r="C44" s="159">
        <f ca="1">'T2'!E63</f>
        <v>0.99926694699999985</v>
      </c>
      <c r="D44" s="159">
        <f ca="1">+'T2'!F63</f>
        <v>1.9419999999999999</v>
      </c>
      <c r="E44" s="159"/>
      <c r="F44" s="159">
        <f ca="1">'T2'!H63</f>
        <v>1.0951004610000001</v>
      </c>
      <c r="G44" s="159">
        <f ca="1">+'T2'!I63</f>
        <v>2</v>
      </c>
      <c r="H44" s="159"/>
      <c r="I44" s="159">
        <f ca="1">'T2'!K63</f>
        <v>1.1995953129999999</v>
      </c>
      <c r="J44" s="159">
        <f ca="1">+'T2'!L63</f>
        <v>2.06</v>
      </c>
      <c r="K44" s="159"/>
      <c r="L44" s="159">
        <f ca="1">'T2'!N63</f>
        <v>1.3175012690000001</v>
      </c>
      <c r="M44" s="159">
        <f ca="1">+'T2'!O63</f>
        <v>2.1219999999999999</v>
      </c>
    </row>
    <row r="45" spans="1:13" x14ac:dyDescent="0.2">
      <c r="A45" s="240">
        <f>+A44+50</f>
        <v>150</v>
      </c>
      <c r="C45" s="159">
        <f ca="1">'T2'!E64</f>
        <v>1.0909793404999999</v>
      </c>
      <c r="D45" s="159">
        <f ca="1">+'T2'!F64</f>
        <v>2.2210000000000001</v>
      </c>
      <c r="E45" s="159"/>
      <c r="F45" s="159">
        <f ca="1">'T2'!H64</f>
        <v>1.1956138915000001</v>
      </c>
      <c r="G45" s="159">
        <f ca="1">+'T2'!I64</f>
        <v>2.2879999999999998</v>
      </c>
      <c r="H45" s="159"/>
      <c r="I45" s="159">
        <f ca="1">'T2'!K64</f>
        <v>1.3097479745</v>
      </c>
      <c r="J45" s="159">
        <f ca="1">+'T2'!L64</f>
        <v>2.3559999999999999</v>
      </c>
      <c r="K45" s="159"/>
      <c r="L45" s="159">
        <f ca="1">'T2'!N64</f>
        <v>1.4384107534999999</v>
      </c>
      <c r="M45" s="159">
        <f ca="1">+'T2'!O64</f>
        <v>2.427</v>
      </c>
    </row>
    <row r="46" spans="1:13" x14ac:dyDescent="0.2">
      <c r="A46" s="240">
        <f t="shared" ref="A46:A47" si="2">+A45+50</f>
        <v>200</v>
      </c>
      <c r="C46" s="159">
        <f ca="1">'T2'!E65</f>
        <v>1.1826917339999998</v>
      </c>
      <c r="D46" s="159">
        <f ca="1">+'T2'!F65</f>
        <v>2.2210000000000001</v>
      </c>
      <c r="E46" s="159"/>
      <c r="F46" s="159">
        <f ca="1">'T2'!H65</f>
        <v>1.296127322</v>
      </c>
      <c r="G46" s="159">
        <f ca="1">+'T2'!I65</f>
        <v>2.2879999999999998</v>
      </c>
      <c r="H46" s="159"/>
      <c r="I46" s="159">
        <f ca="1">'T2'!K65</f>
        <v>1.4199006359999999</v>
      </c>
      <c r="J46" s="159">
        <f ca="1">+'T2'!L65</f>
        <v>2.3559999999999999</v>
      </c>
      <c r="K46" s="159"/>
      <c r="L46" s="159">
        <f ca="1">'T2'!N65</f>
        <v>1.559320238</v>
      </c>
      <c r="M46" s="159">
        <f ca="1">+'T2'!O65</f>
        <v>2.427</v>
      </c>
    </row>
    <row r="47" spans="1:13" x14ac:dyDescent="0.2">
      <c r="A47" s="240">
        <f t="shared" si="2"/>
        <v>250</v>
      </c>
      <c r="C47" s="159">
        <f ca="1">'T2'!E66</f>
        <v>1.2744041274999998</v>
      </c>
      <c r="D47" s="159">
        <f ca="1">+'T2'!F66</f>
        <v>2.2210000000000001</v>
      </c>
      <c r="E47" s="159"/>
      <c r="F47" s="159">
        <f ca="1">'T2'!H66</f>
        <v>1.3966407525000002</v>
      </c>
      <c r="G47" s="159">
        <f ca="1">+'T2'!I66</f>
        <v>2.2879999999999998</v>
      </c>
      <c r="H47" s="159"/>
      <c r="I47" s="159">
        <f ca="1">'T2'!K66</f>
        <v>1.5300532974999999</v>
      </c>
      <c r="J47" s="159">
        <f ca="1">+'T2'!L66</f>
        <v>2.3559999999999999</v>
      </c>
      <c r="K47" s="159"/>
      <c r="L47" s="159">
        <f ca="1">'T2'!N66</f>
        <v>1.6802297225</v>
      </c>
      <c r="M47" s="159">
        <f ca="1">+'T2'!O66</f>
        <v>2.427</v>
      </c>
    </row>
    <row r="48" spans="1:13" x14ac:dyDescent="0.2">
      <c r="A48" s="240">
        <f>+A47+125</f>
        <v>375</v>
      </c>
      <c r="C48" s="159">
        <f ca="1">'T2'!E67</f>
        <v>1.5036851112499998</v>
      </c>
      <c r="D48" s="159">
        <f ca="1">+'T2'!F67</f>
        <v>5.0380000000000003</v>
      </c>
      <c r="E48" s="159"/>
      <c r="F48" s="159">
        <f ca="1">'T2'!H67</f>
        <v>1.6479243287500001</v>
      </c>
      <c r="G48" s="159">
        <f ca="1">+'T2'!I67</f>
        <v>5.1890000000000001</v>
      </c>
      <c r="H48" s="159"/>
      <c r="I48" s="159">
        <f ca="1">'T2'!K67</f>
        <v>1.8054349512500001</v>
      </c>
      <c r="J48" s="159">
        <f ca="1">+'T2'!L67</f>
        <v>5.3440000000000003</v>
      </c>
      <c r="K48" s="159"/>
      <c r="L48" s="159">
        <f ca="1">'T2'!N67</f>
        <v>1.98250343375</v>
      </c>
      <c r="M48" s="159">
        <f ca="1">+'T2'!O67</f>
        <v>5.5049999999999999</v>
      </c>
    </row>
    <row r="49" spans="1:13" x14ac:dyDescent="0.2">
      <c r="A49" s="240">
        <f>+A48+125</f>
        <v>500</v>
      </c>
      <c r="C49" s="159">
        <f ca="1">'T2'!E68</f>
        <v>1.7329660949999997</v>
      </c>
      <c r="D49" s="159">
        <f ca="1">+'T2'!F68</f>
        <v>5.0380000000000003</v>
      </c>
      <c r="E49" s="159"/>
      <c r="F49" s="159">
        <f ca="1">'T2'!H68</f>
        <v>1.8992079050000001</v>
      </c>
      <c r="G49" s="159">
        <f ca="1">+'T2'!I68</f>
        <v>5.1890000000000001</v>
      </c>
      <c r="H49" s="159"/>
      <c r="I49" s="159">
        <f ca="1">'T2'!K68</f>
        <v>2.0808166049999999</v>
      </c>
      <c r="J49" s="159">
        <f ca="1">+'T2'!L68</f>
        <v>5.3440000000000003</v>
      </c>
      <c r="K49" s="159"/>
      <c r="L49" s="159">
        <f ca="1">'T2'!N68</f>
        <v>2.2847771450000001</v>
      </c>
      <c r="M49" s="159">
        <f ca="1">+'T2'!O68</f>
        <v>5.5049999999999999</v>
      </c>
    </row>
    <row r="50" spans="1:13" x14ac:dyDescent="0.2">
      <c r="A50" s="240">
        <f>+A49+250</f>
        <v>750</v>
      </c>
      <c r="C50" s="159">
        <f ca="1">'T2'!E69</f>
        <v>2.1915280624999998</v>
      </c>
      <c r="D50" s="159">
        <f ca="1">+'T2'!F69</f>
        <v>5.7</v>
      </c>
      <c r="E50" s="159"/>
      <c r="F50" s="159">
        <f ca="1">'T2'!H69</f>
        <v>2.4017750575000001</v>
      </c>
      <c r="G50" s="159">
        <f ca="1">+'T2'!I69</f>
        <v>5.87</v>
      </c>
      <c r="H50" s="159"/>
      <c r="I50" s="159">
        <f ca="1">'T2'!K69</f>
        <v>2.6315799124999999</v>
      </c>
      <c r="J50" s="159">
        <f ca="1">+'T2'!L69</f>
        <v>6.0469999999999997</v>
      </c>
      <c r="K50" s="159"/>
      <c r="L50" s="159">
        <f ca="1">'T2'!N69</f>
        <v>2.8893245675000001</v>
      </c>
      <c r="M50" s="159">
        <f ca="1">+'T2'!O69</f>
        <v>6.2279999999999998</v>
      </c>
    </row>
    <row r="51" spans="1:13" x14ac:dyDescent="0.2">
      <c r="A51" s="240">
        <f t="shared" ref="A51:A55" si="3">+A50+250</f>
        <v>1000</v>
      </c>
      <c r="C51" s="159">
        <f ca="1">'T2'!E70</f>
        <v>2.6500900299999994</v>
      </c>
      <c r="D51" s="159">
        <f ca="1">+'T2'!F70</f>
        <v>5.7</v>
      </c>
      <c r="E51" s="159"/>
      <c r="F51" s="159">
        <f ca="1">'T2'!H70</f>
        <v>2.9043422100000003</v>
      </c>
      <c r="G51" s="159">
        <f ca="1">+'T2'!I70</f>
        <v>5.87</v>
      </c>
      <c r="H51" s="159"/>
      <c r="I51" s="159">
        <f ca="1">'T2'!K70</f>
        <v>3.1823432199999999</v>
      </c>
      <c r="J51" s="159">
        <f ca="1">+'T2'!L70</f>
        <v>6.0469999999999997</v>
      </c>
      <c r="K51" s="159"/>
      <c r="L51" s="159">
        <f ca="1">'T2'!N70</f>
        <v>3.4938719900000001</v>
      </c>
      <c r="M51" s="159">
        <f ca="1">+'T2'!O70</f>
        <v>6.2279999999999998</v>
      </c>
    </row>
    <row r="52" spans="1:13" x14ac:dyDescent="0.2">
      <c r="A52" s="240">
        <f t="shared" si="3"/>
        <v>1250</v>
      </c>
      <c r="C52" s="159">
        <f ca="1">'T2'!E71</f>
        <v>3.1086519974999995</v>
      </c>
      <c r="D52" s="159">
        <f ca="1">+'T2'!F71</f>
        <v>8.1999999999999993</v>
      </c>
      <c r="E52" s="159"/>
      <c r="F52" s="159">
        <f ca="1">'T2'!H71</f>
        <v>3.4069093625000004</v>
      </c>
      <c r="G52" s="159">
        <f ca="1">+'T2'!I71</f>
        <v>8.4459999999999997</v>
      </c>
      <c r="H52" s="159"/>
      <c r="I52" s="159">
        <f ca="1">'T2'!K71</f>
        <v>3.7331065274999999</v>
      </c>
      <c r="J52" s="159">
        <f ca="1">+'T2'!L71</f>
        <v>8.6989999999999998</v>
      </c>
      <c r="K52" s="159"/>
      <c r="L52" s="159">
        <f ca="1">'T2'!N71</f>
        <v>4.0984194125000002</v>
      </c>
      <c r="M52" s="159">
        <f ca="1">+'T2'!O71</f>
        <v>8.9600000000000009</v>
      </c>
    </row>
    <row r="53" spans="1:13" x14ac:dyDescent="0.2">
      <c r="A53" s="240">
        <f t="shared" si="3"/>
        <v>1500</v>
      </c>
      <c r="C53" s="159">
        <f ca="1">'T2'!E72</f>
        <v>3.5672139649999997</v>
      </c>
      <c r="D53" s="159">
        <f ca="1">+'T2'!F72</f>
        <v>8.1999999999999993</v>
      </c>
      <c r="E53" s="159"/>
      <c r="F53" s="159">
        <f ca="1">'T2'!H72</f>
        <v>3.9094765150000002</v>
      </c>
      <c r="G53" s="159">
        <f ca="1">+'T2'!I72</f>
        <v>8.4459999999999997</v>
      </c>
      <c r="H53" s="159"/>
      <c r="I53" s="159">
        <f ca="1">'T2'!K72</f>
        <v>4.283869835</v>
      </c>
      <c r="J53" s="159">
        <f ca="1">+'T2'!L72</f>
        <v>8.6989999999999998</v>
      </c>
      <c r="K53" s="159"/>
      <c r="L53" s="159">
        <f ca="1">'T2'!N72</f>
        <v>4.7029668349999998</v>
      </c>
      <c r="M53" s="159">
        <f ca="1">+'T2'!O72</f>
        <v>8.9600000000000009</v>
      </c>
    </row>
    <row r="54" spans="1:13" x14ac:dyDescent="0.2">
      <c r="A54" s="240">
        <f t="shared" si="3"/>
        <v>1750</v>
      </c>
      <c r="C54" s="159">
        <f ca="1">'T2'!E73</f>
        <v>4.0257759324999993</v>
      </c>
      <c r="D54" s="159">
        <f ca="1">+'T2'!F73</f>
        <v>8.1999999999999993</v>
      </c>
      <c r="E54" s="159"/>
      <c r="F54" s="159">
        <f ca="1">'T2'!H73</f>
        <v>4.4120436675000008</v>
      </c>
      <c r="G54" s="159">
        <f ca="1">+'T2'!I73</f>
        <v>8.4459999999999997</v>
      </c>
      <c r="H54" s="159"/>
      <c r="I54" s="159">
        <f ca="1">'T2'!K73</f>
        <v>4.8346331425000004</v>
      </c>
      <c r="J54" s="159">
        <f ca="1">+'T2'!L73</f>
        <v>8.6989999999999998</v>
      </c>
      <c r="K54" s="159"/>
      <c r="L54" s="159">
        <f ca="1">'T2'!N73</f>
        <v>5.3075142575000012</v>
      </c>
      <c r="M54" s="159">
        <f ca="1">+'T2'!O73</f>
        <v>8.9600000000000009</v>
      </c>
    </row>
    <row r="55" spans="1:13" x14ac:dyDescent="0.2">
      <c r="A55" s="240">
        <f t="shared" si="3"/>
        <v>2000</v>
      </c>
      <c r="C55" s="159">
        <f ca="1">'T2'!E74</f>
        <v>4.4843378999999999</v>
      </c>
      <c r="D55" s="159">
        <f ca="1">+'T2'!F74</f>
        <v>8.1999999999999993</v>
      </c>
      <c r="E55" s="159"/>
      <c r="F55" s="159">
        <f ca="1">'T2'!H74</f>
        <v>4.91461082</v>
      </c>
      <c r="G55" s="159">
        <f ca="1">+'T2'!I74</f>
        <v>8.4459999999999997</v>
      </c>
      <c r="H55" s="159"/>
      <c r="I55" s="159">
        <f ca="1">'T2'!K74</f>
        <v>5.38539645</v>
      </c>
      <c r="J55" s="159">
        <f ca="1">+'T2'!L74</f>
        <v>8.6989999999999998</v>
      </c>
      <c r="K55" s="159"/>
      <c r="L55" s="159">
        <f ca="1">'T2'!N74</f>
        <v>5.9120616800000008</v>
      </c>
      <c r="M55" s="159">
        <f ca="1">+'T2'!O74</f>
        <v>8.9600000000000009</v>
      </c>
    </row>
    <row r="57" spans="1:13" x14ac:dyDescent="0.2">
      <c r="A57" s="12" t="s">
        <v>418</v>
      </c>
    </row>
    <row r="58" spans="1:13" x14ac:dyDescent="0.2">
      <c r="A58" s="240">
        <v>1</v>
      </c>
      <c r="C58" s="240" t="s">
        <v>1147</v>
      </c>
    </row>
    <row r="59" spans="1:13" x14ac:dyDescent="0.2">
      <c r="C59" s="240" t="s">
        <v>1140</v>
      </c>
    </row>
    <row r="61" spans="1:13" x14ac:dyDescent="0.2">
      <c r="A61" s="240">
        <v>2</v>
      </c>
      <c r="C61" s="240" t="s">
        <v>1141</v>
      </c>
    </row>
    <row r="62" spans="1:13" x14ac:dyDescent="0.2">
      <c r="C62" s="240" t="s">
        <v>1146</v>
      </c>
    </row>
    <row r="64" spans="1:13" x14ac:dyDescent="0.2">
      <c r="A64" s="240">
        <v>3</v>
      </c>
      <c r="C64" s="240" t="s">
        <v>1142</v>
      </c>
    </row>
    <row r="65" spans="3:3" x14ac:dyDescent="0.2">
      <c r="C65" s="240" t="s">
        <v>1143</v>
      </c>
    </row>
    <row r="66" spans="3:3" x14ac:dyDescent="0.2">
      <c r="C66" s="240" t="s">
        <v>1144</v>
      </c>
    </row>
    <row r="67" spans="3:3" x14ac:dyDescent="0.2">
      <c r="C67" s="240" t="s">
        <v>1145</v>
      </c>
    </row>
  </sheetData>
  <sheetProtection sheet="1" objects="1" scenarios="1" selectLockedCells="1" selectUnlockedCells="1"/>
  <mergeCells count="8">
    <mergeCell ref="C11:D11"/>
    <mergeCell ref="F11:G11"/>
    <mergeCell ref="I11:J11"/>
    <mergeCell ref="L11:M11"/>
    <mergeCell ref="C32:D32"/>
    <mergeCell ref="F32:G32"/>
    <mergeCell ref="I32:J32"/>
    <mergeCell ref="L32:M32"/>
  </mergeCells>
  <pageMargins left="0.7" right="0.7" top="0.75" bottom="0.75" header="0.3" footer="0.3"/>
  <pageSetup paperSize="9" scale="85" orientation="portrait" horizontalDpi="1200" verticalDpi="1200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stopIfTrue="1" id="{5B579608-FE1A-4BB6-876E-B3BD9039DDD0}">
            <xm:f>'T2'!E$21="C"</xm:f>
            <x14:dxf>
              <font>
                <color rgb="FFFF0000"/>
              </font>
            </x14:dxf>
          </x14:cfRule>
          <x14:cfRule type="expression" priority="4" stopIfTrue="1" id="{37515AE8-D894-45D4-AC00-9674EFE22040}">
            <xm:f>'T2'!E$21="F"</xm:f>
            <x14:dxf>
              <font>
                <color rgb="FF0070C0"/>
              </font>
            </x14:dxf>
          </x14:cfRule>
          <xm:sqref>C14:C28 F14:F28 I14:I28 L14:L28</xm:sqref>
        </x14:conditionalFormatting>
        <x14:conditionalFormatting xmlns:xm="http://schemas.microsoft.com/office/excel/2006/main">
          <x14:cfRule type="expression" priority="1" stopIfTrue="1" id="{E14CBEED-3542-4644-A377-D443F9385FF5}">
            <xm:f>'T2'!E$22="C"</xm:f>
            <x14:dxf>
              <font>
                <color rgb="FFFF0000"/>
              </font>
            </x14:dxf>
          </x14:cfRule>
          <x14:cfRule type="expression" priority="2" stopIfTrue="1" id="{A624D31A-80D2-414A-96A6-B4A92C7FEC1D}">
            <xm:f>'T2'!E$22="F"</xm:f>
            <x14:dxf>
              <font>
                <color rgb="FF0070C0"/>
              </font>
            </x14:dxf>
          </x14:cfRule>
          <xm:sqref>C35:C55 F35:F55 I35:I55 L35:L55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>
    <tabColor rgb="FFFFC000"/>
  </sheetPr>
  <dimension ref="A1:CE266"/>
  <sheetViews>
    <sheetView zoomScale="80" zoomScaleNormal="80" workbookViewId="0">
      <selection activeCell="C31" sqref="C31"/>
    </sheetView>
  </sheetViews>
  <sheetFormatPr defaultRowHeight="12.75" x14ac:dyDescent="0.2"/>
  <cols>
    <col min="1" max="1" width="5.140625" style="399" customWidth="1"/>
    <col min="2" max="2" width="9.140625" style="399"/>
    <col min="3" max="3" width="14.5703125" style="399" bestFit="1" customWidth="1"/>
    <col min="4" max="4" width="25.140625" style="399" bestFit="1" customWidth="1"/>
    <col min="5" max="10" width="13.42578125" style="399" customWidth="1"/>
    <col min="11" max="11" width="13.140625" style="399" customWidth="1"/>
    <col min="12" max="13" width="12.28515625" style="399" customWidth="1"/>
    <col min="14" max="19" width="9.5703125" style="399" customWidth="1"/>
    <col min="20" max="23" width="9.140625" style="399"/>
    <col min="24" max="24" width="11.28515625" style="399" bestFit="1" customWidth="1"/>
    <col min="25" max="25" width="10.5703125" style="399" customWidth="1"/>
    <col min="26" max="26" width="11.42578125" style="399" bestFit="1" customWidth="1"/>
    <col min="27" max="27" width="10.7109375" style="399" bestFit="1" customWidth="1"/>
    <col min="28" max="39" width="9.140625" style="399"/>
    <col min="40" max="41" width="10.7109375" style="399" bestFit="1" customWidth="1"/>
    <col min="42" max="53" width="9.140625" style="399"/>
    <col min="54" max="55" width="10.7109375" style="399" bestFit="1" customWidth="1"/>
    <col min="56" max="16384" width="9.140625" style="399"/>
  </cols>
  <sheetData>
    <row r="1" spans="1:62" ht="23.25" x14ac:dyDescent="0.35">
      <c r="A1" s="1" t="s">
        <v>1026</v>
      </c>
    </row>
    <row r="5" spans="1:62" x14ac:dyDescent="0.2">
      <c r="K5" s="400" t="s">
        <v>932</v>
      </c>
      <c r="L5" s="401"/>
      <c r="M5" s="401"/>
      <c r="N5" s="401"/>
      <c r="O5" s="401"/>
      <c r="P5" s="401"/>
      <c r="Q5" s="400" t="s">
        <v>933</v>
      </c>
      <c r="R5" s="401"/>
      <c r="S5" s="401"/>
      <c r="T5" s="401"/>
      <c r="U5" s="401"/>
      <c r="AA5" s="402"/>
    </row>
    <row r="6" spans="1:62" x14ac:dyDescent="0.2">
      <c r="K6" s="401" t="s">
        <v>33</v>
      </c>
      <c r="L6" s="401">
        <v>1</v>
      </c>
      <c r="M6" s="401" t="s">
        <v>1027</v>
      </c>
      <c r="N6" s="401"/>
      <c r="O6" s="401"/>
      <c r="P6" s="401"/>
      <c r="Q6" s="401" t="s">
        <v>33</v>
      </c>
      <c r="R6" s="401">
        <v>1</v>
      </c>
      <c r="S6" s="401" t="s">
        <v>1028</v>
      </c>
      <c r="T6" s="401"/>
      <c r="U6" s="401"/>
      <c r="AB6" s="403"/>
      <c r="AC6" s="403"/>
      <c r="AD6" s="403"/>
      <c r="AE6" s="403"/>
      <c r="AF6" s="403"/>
      <c r="AG6" s="403"/>
    </row>
    <row r="7" spans="1:62" x14ac:dyDescent="0.2">
      <c r="C7" s="404"/>
      <c r="K7" s="401" t="s">
        <v>36</v>
      </c>
      <c r="L7" s="401">
        <v>2</v>
      </c>
      <c r="M7" s="401" t="s">
        <v>1029</v>
      </c>
      <c r="N7" s="401"/>
      <c r="O7" s="401"/>
      <c r="P7" s="401"/>
      <c r="Q7" s="401" t="s">
        <v>36</v>
      </c>
      <c r="R7" s="401">
        <v>2</v>
      </c>
      <c r="S7" s="401" t="s">
        <v>1030</v>
      </c>
      <c r="T7" s="401"/>
      <c r="U7" s="401"/>
      <c r="AA7" s="403"/>
    </row>
    <row r="8" spans="1:62" x14ac:dyDescent="0.2">
      <c r="C8" s="404"/>
      <c r="K8" s="401" t="s">
        <v>38</v>
      </c>
      <c r="L8" s="401">
        <v>3</v>
      </c>
      <c r="M8" s="401" t="s">
        <v>1031</v>
      </c>
      <c r="N8" s="401"/>
      <c r="O8" s="401"/>
      <c r="P8" s="401"/>
      <c r="Q8" s="401" t="s">
        <v>38</v>
      </c>
      <c r="R8" s="401">
        <v>3</v>
      </c>
      <c r="S8" s="401" t="s">
        <v>1032</v>
      </c>
      <c r="T8" s="401"/>
      <c r="U8" s="401"/>
      <c r="AA8" s="403"/>
    </row>
    <row r="9" spans="1:62" x14ac:dyDescent="0.2">
      <c r="C9" s="404"/>
    </row>
    <row r="10" spans="1:62" x14ac:dyDescent="0.2">
      <c r="B10" s="399">
        <f>SUM(CD37,CE37,CD97,CE97,CD177,CE177)</f>
        <v>342</v>
      </c>
      <c r="C10" s="404" t="s">
        <v>934</v>
      </c>
    </row>
    <row r="12" spans="1:62" x14ac:dyDescent="0.2">
      <c r="B12" s="402" t="s">
        <v>935</v>
      </c>
    </row>
    <row r="14" spans="1:62" x14ac:dyDescent="0.2">
      <c r="B14" s="405" t="s">
        <v>1033</v>
      </c>
      <c r="C14" s="304" t="s">
        <v>864</v>
      </c>
      <c r="E14" s="399" t="s">
        <v>865</v>
      </c>
      <c r="G14" s="403"/>
      <c r="H14" s="403"/>
      <c r="I14" s="403" t="s">
        <v>936</v>
      </c>
      <c r="J14" s="403"/>
      <c r="N14" s="406">
        <f ca="1">+INDIRECT("Parameters!"&amp;$B14)</f>
        <v>0.7</v>
      </c>
      <c r="O14" s="406">
        <f ca="1">+INDIRECT("Parameters!"&amp;$B14)</f>
        <v>0.7</v>
      </c>
      <c r="AB14" s="406">
        <f ca="1">+INDIRECT("Parameters!"&amp;$B14)</f>
        <v>0.7</v>
      </c>
      <c r="AC14" s="406">
        <f ca="1">+INDIRECT("Parameters!"&amp;$B14)</f>
        <v>0.7</v>
      </c>
      <c r="AP14" s="406">
        <f ca="1">+INDIRECT("Parameters!"&amp;$B14)</f>
        <v>0.7</v>
      </c>
      <c r="AQ14" s="406">
        <f ca="1">+INDIRECT("Parameters!"&amp;$B14)</f>
        <v>0.7</v>
      </c>
      <c r="BD14" s="406">
        <f ca="1">+INDIRECT("Parameters!"&amp;$B14)</f>
        <v>0.7</v>
      </c>
      <c r="BE14" s="406">
        <f ca="1">+INDIRECT("Parameters!"&amp;$B14)</f>
        <v>0.7</v>
      </c>
    </row>
    <row r="15" spans="1:62" x14ac:dyDescent="0.2">
      <c r="B15" s="405" t="s">
        <v>1034</v>
      </c>
      <c r="C15" s="312" t="s">
        <v>937</v>
      </c>
      <c r="E15" s="399" t="s">
        <v>867</v>
      </c>
      <c r="G15" s="403"/>
      <c r="H15" s="403"/>
      <c r="I15" s="403" t="s">
        <v>936</v>
      </c>
      <c r="J15" s="407">
        <f ca="1">+T15</f>
        <v>0.375</v>
      </c>
      <c r="T15" s="408">
        <f ca="1">+INDIRECT("Parameters!"&amp;$B15)</f>
        <v>0.375</v>
      </c>
      <c r="AH15" s="408">
        <f ca="1">+INDIRECT("Parameters!"&amp;$B15)</f>
        <v>0.375</v>
      </c>
      <c r="AV15" s="408">
        <f ca="1">+INDIRECT("Parameters!"&amp;$B15)</f>
        <v>0.375</v>
      </c>
      <c r="BJ15" s="408">
        <f ca="1">+INDIRECT("Parameters!"&amp;$B15)</f>
        <v>0.375</v>
      </c>
    </row>
    <row r="16" spans="1:62" x14ac:dyDescent="0.2">
      <c r="B16" s="405" t="s">
        <v>1035</v>
      </c>
      <c r="C16" s="399" t="s">
        <v>880</v>
      </c>
      <c r="E16" s="399" t="s">
        <v>882</v>
      </c>
      <c r="G16" s="403"/>
      <c r="H16" s="403"/>
      <c r="I16" s="403" t="s">
        <v>936</v>
      </c>
      <c r="J16" s="403"/>
      <c r="P16" s="409">
        <v>0.128</v>
      </c>
      <c r="Q16" s="409">
        <v>0.128</v>
      </c>
      <c r="R16" s="409">
        <f ca="1">+INDIRECT("Parameters!"&amp;$B16)</f>
        <v>0.44500000000000001</v>
      </c>
      <c r="S16" s="409">
        <f ca="1">+INDIRECT("Parameters!"&amp;$B16)</f>
        <v>0.44500000000000001</v>
      </c>
      <c r="AD16" s="409">
        <v>0.128</v>
      </c>
      <c r="AE16" s="409">
        <v>0.128</v>
      </c>
      <c r="AF16" s="409">
        <f ca="1">+INDIRECT("Parameters!"&amp;$B16)</f>
        <v>0.44500000000000001</v>
      </c>
      <c r="AG16" s="409">
        <f ca="1">+INDIRECT("Parameters!"&amp;$B16)</f>
        <v>0.44500000000000001</v>
      </c>
      <c r="AR16" s="409">
        <v>0.128</v>
      </c>
      <c r="AS16" s="409">
        <v>0.128</v>
      </c>
      <c r="AT16" s="409">
        <f ca="1">+INDIRECT("Parameters!"&amp;$B16)</f>
        <v>0.44500000000000001</v>
      </c>
      <c r="AU16" s="409">
        <f ca="1">+INDIRECT("Parameters!"&amp;$B16)</f>
        <v>0.44500000000000001</v>
      </c>
      <c r="BF16" s="409">
        <v>0.128</v>
      </c>
      <c r="BG16" s="409">
        <v>0.128</v>
      </c>
      <c r="BH16" s="409">
        <f ca="1">+INDIRECT("Parameters!"&amp;$B16)</f>
        <v>0.44500000000000001</v>
      </c>
      <c r="BI16" s="409">
        <f ca="1">+INDIRECT("Parameters!"&amp;$B16)</f>
        <v>0.44500000000000001</v>
      </c>
    </row>
    <row r="17" spans="1:80" x14ac:dyDescent="0.2">
      <c r="B17" s="405" t="s">
        <v>1036</v>
      </c>
      <c r="C17" s="312" t="s">
        <v>883</v>
      </c>
      <c r="E17" s="399" t="s">
        <v>884</v>
      </c>
      <c r="G17" s="403"/>
      <c r="H17" s="403"/>
      <c r="I17" s="403" t="s">
        <v>936</v>
      </c>
      <c r="J17" s="403"/>
      <c r="Q17" s="410">
        <v>9.1899999999999996E-2</v>
      </c>
      <c r="R17" s="409"/>
      <c r="S17" s="408">
        <f ca="1">+INDIRECT("Parameters!"&amp;$B17)</f>
        <v>0.375</v>
      </c>
      <c r="AE17" s="410">
        <v>9.1899999999999996E-2</v>
      </c>
      <c r="AF17" s="409"/>
      <c r="AG17" s="408">
        <f ca="1">+INDIRECT("Parameters!"&amp;$B17)</f>
        <v>0.375</v>
      </c>
      <c r="AS17" s="410">
        <v>9.1899999999999996E-2</v>
      </c>
      <c r="AT17" s="409"/>
      <c r="AU17" s="408">
        <f ca="1">+INDIRECT("Parameters!"&amp;$B17)</f>
        <v>0.375</v>
      </c>
      <c r="BG17" s="410">
        <v>9.1899999999999996E-2</v>
      </c>
      <c r="BH17" s="409"/>
      <c r="BI17" s="408">
        <f ca="1">+INDIRECT("Parameters!"&amp;$B17)</f>
        <v>0.375</v>
      </c>
    </row>
    <row r="18" spans="1:80" x14ac:dyDescent="0.2">
      <c r="B18" s="403"/>
      <c r="C18" s="312"/>
      <c r="Q18" s="408"/>
      <c r="R18" s="408"/>
      <c r="AE18" s="408"/>
      <c r="AF18" s="408"/>
      <c r="AG18" s="408"/>
      <c r="AS18" s="408"/>
      <c r="AT18" s="408"/>
      <c r="AU18" s="408"/>
      <c r="BG18" s="408"/>
      <c r="BH18" s="408"/>
      <c r="BI18" s="408"/>
    </row>
    <row r="19" spans="1:80" x14ac:dyDescent="0.2">
      <c r="B19" s="403"/>
      <c r="C19" s="411"/>
      <c r="Q19" s="408"/>
      <c r="R19" s="408"/>
      <c r="S19" s="408"/>
      <c r="AE19" s="408"/>
      <c r="AF19" s="408"/>
      <c r="AG19" s="408"/>
      <c r="AS19" s="408"/>
      <c r="AT19" s="408"/>
      <c r="AU19" s="408"/>
      <c r="BG19" s="408"/>
      <c r="BH19" s="408"/>
      <c r="BI19" s="408"/>
    </row>
    <row r="20" spans="1:80" x14ac:dyDescent="0.2">
      <c r="B20" s="403"/>
      <c r="C20" s="412"/>
      <c r="Q20" s="408"/>
      <c r="R20" s="408"/>
      <c r="S20" s="408"/>
      <c r="AE20" s="408"/>
      <c r="AF20" s="408"/>
      <c r="AG20" s="408"/>
      <c r="AS20" s="408"/>
      <c r="AT20" s="408"/>
      <c r="AU20" s="408"/>
      <c r="BG20" s="408"/>
      <c r="BH20" s="408"/>
      <c r="BI20" s="408"/>
    </row>
    <row r="21" spans="1:80" x14ac:dyDescent="0.2">
      <c r="B21" s="403"/>
      <c r="Q21" s="408"/>
      <c r="R21" s="408"/>
      <c r="S21" s="408"/>
      <c r="AE21" s="408"/>
      <c r="AF21" s="408"/>
      <c r="AG21" s="408"/>
      <c r="AS21" s="408"/>
      <c r="AT21" s="408"/>
      <c r="AU21" s="408"/>
      <c r="BG21" s="408"/>
      <c r="BH21" s="408"/>
      <c r="BI21" s="408"/>
    </row>
    <row r="22" spans="1:80" x14ac:dyDescent="0.2">
      <c r="B22" s="403"/>
      <c r="K22" s="403" t="s">
        <v>819</v>
      </c>
      <c r="L22" s="413" t="s">
        <v>1005</v>
      </c>
      <c r="M22" s="414"/>
      <c r="N22" s="415"/>
      <c r="O22" s="415"/>
      <c r="P22" s="415"/>
      <c r="Q22" s="416"/>
      <c r="R22" s="416"/>
      <c r="S22" s="416"/>
      <c r="T22" s="415"/>
      <c r="U22" s="415"/>
      <c r="V22" s="415"/>
      <c r="Z22" s="415"/>
      <c r="AA22" s="415"/>
      <c r="AB22" s="415"/>
      <c r="AC22" s="415"/>
      <c r="AD22" s="415"/>
      <c r="AE22" s="416"/>
      <c r="AF22" s="416"/>
      <c r="AG22" s="416"/>
      <c r="AH22" s="415"/>
      <c r="AI22" s="415"/>
      <c r="AJ22" s="415"/>
      <c r="AN22" s="415"/>
      <c r="AO22" s="415"/>
      <c r="AP22" s="415"/>
      <c r="AQ22" s="415"/>
      <c r="AR22" s="415"/>
      <c r="AS22" s="416"/>
      <c r="AT22" s="416"/>
      <c r="AU22" s="416"/>
      <c r="AV22" s="415"/>
      <c r="AW22" s="415"/>
      <c r="AX22" s="415"/>
      <c r="BB22" s="415"/>
      <c r="BC22" s="415"/>
      <c r="BD22" s="415"/>
      <c r="BE22" s="415"/>
      <c r="BF22" s="415"/>
      <c r="BG22" s="416"/>
      <c r="BH22" s="416"/>
      <c r="BI22" s="416"/>
      <c r="BJ22" s="415"/>
      <c r="BK22" s="415"/>
      <c r="BL22" s="415"/>
    </row>
    <row r="23" spans="1:80" x14ac:dyDescent="0.2">
      <c r="B23" s="403"/>
      <c r="K23" s="399" t="s">
        <v>959</v>
      </c>
      <c r="L23" s="414">
        <v>36</v>
      </c>
      <c r="M23" s="414">
        <v>37</v>
      </c>
      <c r="N23" s="415"/>
      <c r="O23" s="415"/>
      <c r="P23" s="415"/>
      <c r="Q23" s="415"/>
      <c r="R23" s="415"/>
      <c r="S23" s="415"/>
      <c r="T23" s="415"/>
      <c r="U23" s="415"/>
      <c r="V23" s="415"/>
      <c r="Z23" s="415">
        <f>+L23+8</f>
        <v>44</v>
      </c>
      <c r="AA23" s="415">
        <f>+M23+8</f>
        <v>45</v>
      </c>
      <c r="AB23" s="415"/>
      <c r="AC23" s="415"/>
      <c r="AD23" s="415"/>
      <c r="AE23" s="415"/>
      <c r="AF23" s="415"/>
      <c r="AG23" s="415"/>
      <c r="AH23" s="415"/>
      <c r="AI23" s="415"/>
      <c r="AJ23" s="415"/>
      <c r="AN23" s="415">
        <f>+Z23+8</f>
        <v>52</v>
      </c>
      <c r="AO23" s="415">
        <f>+AA23+8</f>
        <v>53</v>
      </c>
      <c r="AP23" s="415"/>
      <c r="AQ23" s="415"/>
      <c r="AR23" s="415"/>
      <c r="AS23" s="415"/>
      <c r="AT23" s="415"/>
      <c r="AU23" s="415"/>
      <c r="AV23" s="415"/>
      <c r="AW23" s="415"/>
      <c r="AX23" s="415"/>
      <c r="BB23" s="415">
        <f>+AN23+8</f>
        <v>60</v>
      </c>
      <c r="BC23" s="415">
        <f>+AO23+8</f>
        <v>61</v>
      </c>
      <c r="BD23" s="415"/>
      <c r="BE23" s="415"/>
      <c r="BF23" s="415"/>
      <c r="BG23" s="415"/>
      <c r="BH23" s="415"/>
      <c r="BI23" s="415"/>
      <c r="BJ23" s="415"/>
      <c r="BK23" s="415"/>
      <c r="BL23" s="415"/>
    </row>
    <row r="24" spans="1:80" x14ac:dyDescent="0.2">
      <c r="B24" s="403"/>
      <c r="Q24" s="408"/>
      <c r="R24" s="408"/>
      <c r="S24" s="408"/>
      <c r="AE24" s="408"/>
      <c r="AF24" s="408"/>
      <c r="AG24" s="408"/>
      <c r="AS24" s="408"/>
      <c r="AT24" s="408"/>
      <c r="AU24" s="408"/>
      <c r="BG24" s="408"/>
      <c r="BH24" s="408"/>
      <c r="BI24" s="408"/>
    </row>
    <row r="25" spans="1:80" x14ac:dyDescent="0.2">
      <c r="B25" s="403"/>
      <c r="Q25" s="408"/>
      <c r="R25" s="408"/>
      <c r="S25" s="408"/>
      <c r="AE25" s="408"/>
      <c r="AF25" s="408"/>
      <c r="AG25" s="408"/>
      <c r="AS25" s="408"/>
      <c r="AT25" s="408"/>
      <c r="AU25" s="408"/>
      <c r="BG25" s="408"/>
      <c r="BH25" s="408"/>
      <c r="BI25" s="408"/>
    </row>
    <row r="26" spans="1:80" x14ac:dyDescent="0.2">
      <c r="B26" s="403"/>
      <c r="Q26" s="408"/>
      <c r="R26" s="408"/>
      <c r="S26" s="408"/>
      <c r="AE26" s="408"/>
      <c r="AF26" s="408"/>
      <c r="AG26" s="408"/>
      <c r="AS26" s="408"/>
      <c r="AT26" s="408"/>
      <c r="AU26" s="408"/>
      <c r="BG26" s="408"/>
      <c r="BH26" s="408"/>
      <c r="BI26" s="408"/>
    </row>
    <row r="27" spans="1:80" x14ac:dyDescent="0.2">
      <c r="A27" s="402">
        <v>1</v>
      </c>
      <c r="B27" s="402" t="str">
        <f>$B$7&amp;" TDs charged by "&amp;E27&amp;" destination countries"</f>
        <v xml:space="preserve"> TDs charged by T1 destination countries</v>
      </c>
      <c r="C27" s="312"/>
      <c r="E27" s="231" t="s">
        <v>33</v>
      </c>
      <c r="K27" s="417" t="s">
        <v>938</v>
      </c>
      <c r="L27" s="415" t="str">
        <f>VLOOKUP(E27,$K$6:$M$8,3,FALSE)</f>
        <v>Parameters!$O$24:$R$27</v>
      </c>
      <c r="M27" s="415"/>
      <c r="N27" s="415"/>
      <c r="O27" s="418" t="s">
        <v>939</v>
      </c>
      <c r="P27" s="415"/>
      <c r="Q27" s="415" t="str">
        <f>VLOOKUP(E27,$Q$6:$S$8,3,FALSE)</f>
        <v>Parameters!$S$24:$T$27</v>
      </c>
      <c r="R27" s="415"/>
      <c r="S27" s="415"/>
      <c r="T27" s="419" t="s">
        <v>849</v>
      </c>
      <c r="U27" s="415">
        <f>M35-2017</f>
        <v>1</v>
      </c>
      <c r="V27" s="415">
        <f>M35-2017</f>
        <v>1</v>
      </c>
      <c r="Z27" s="415" t="str">
        <f>+$L27</f>
        <v>Parameters!$O$24:$R$27</v>
      </c>
      <c r="AA27" s="415"/>
      <c r="AB27" s="415"/>
      <c r="AC27" s="415"/>
      <c r="AD27" s="415"/>
      <c r="AE27" s="415" t="str">
        <f>+$Q27</f>
        <v>Parameters!$S$24:$T$27</v>
      </c>
      <c r="AF27" s="415"/>
      <c r="AG27" s="415"/>
      <c r="AH27" s="419" t="s">
        <v>849</v>
      </c>
      <c r="AI27" s="415">
        <f>AA35-2017</f>
        <v>2</v>
      </c>
      <c r="AJ27" s="415">
        <f>AA35-2017</f>
        <v>2</v>
      </c>
      <c r="AN27" s="415" t="str">
        <f>+$L27</f>
        <v>Parameters!$O$24:$R$27</v>
      </c>
      <c r="AO27" s="415"/>
      <c r="AP27" s="415"/>
      <c r="AQ27" s="415"/>
      <c r="AR27" s="415"/>
      <c r="AS27" s="415" t="str">
        <f>+$Q27</f>
        <v>Parameters!$S$24:$T$27</v>
      </c>
      <c r="AT27" s="415"/>
      <c r="AU27" s="415"/>
      <c r="AV27" s="419" t="s">
        <v>849</v>
      </c>
      <c r="AW27" s="415">
        <f>AO35-2017</f>
        <v>3</v>
      </c>
      <c r="AX27" s="415">
        <f>AO35-2017</f>
        <v>3</v>
      </c>
      <c r="BB27" s="415" t="str">
        <f>+$L27</f>
        <v>Parameters!$O$24:$R$27</v>
      </c>
      <c r="BC27" s="415"/>
      <c r="BD27" s="415"/>
      <c r="BE27" s="415"/>
      <c r="BF27" s="415"/>
      <c r="BG27" s="415" t="str">
        <f>+$Q27</f>
        <v>Parameters!$S$24:$T$27</v>
      </c>
      <c r="BH27" s="415"/>
      <c r="BI27" s="415"/>
      <c r="BJ27" s="419" t="s">
        <v>849</v>
      </c>
      <c r="BK27" s="415">
        <f>BC35-2017</f>
        <v>4</v>
      </c>
      <c r="BL27" s="415">
        <f>BC35-2017</f>
        <v>4</v>
      </c>
    </row>
    <row r="28" spans="1:80" x14ac:dyDescent="0.2">
      <c r="B28" s="403"/>
      <c r="C28" s="403"/>
      <c r="E28" s="403"/>
      <c r="F28" s="403"/>
      <c r="G28" s="403"/>
      <c r="H28" s="403"/>
      <c r="I28" s="403"/>
      <c r="J28" s="403"/>
    </row>
    <row r="29" spans="1:80" x14ac:dyDescent="0.2">
      <c r="B29" s="403"/>
      <c r="C29" s="403" t="str">
        <f>"Floor - "&amp;$E$27</f>
        <v>Floor - T1</v>
      </c>
      <c r="E29" s="403"/>
      <c r="F29" s="403"/>
      <c r="G29" s="403"/>
      <c r="H29" s="403"/>
      <c r="I29" s="403"/>
      <c r="J29" s="403"/>
      <c r="M29" s="420"/>
      <c r="U29" s="421">
        <f ca="1">INDEX(INDIRECT(L27),U27,2)</f>
        <v>0.48481935975609752</v>
      </c>
      <c r="V29" s="421">
        <f ca="1">INDEX(INDIRECT(L27),V27,1)</f>
        <v>1.0894817073170731</v>
      </c>
      <c r="W29" s="399">
        <f ca="1">COUNTIF(W41:W73,"F")</f>
        <v>0</v>
      </c>
      <c r="AI29" s="421">
        <f ca="1">INDEX(INDIRECT(Z27),AI27,2)</f>
        <v>0.498</v>
      </c>
      <c r="AJ29" s="421">
        <f ca="1">INDEX(INDIRECT(Z27),AJ27,1)</f>
        <v>1.1200000000000001</v>
      </c>
      <c r="AK29" s="399">
        <f ca="1">COUNTIF(AK41:AK73,"F")</f>
        <v>0</v>
      </c>
      <c r="AW29" s="421">
        <f ca="1">INDEX(INDIRECT(AN27),AW27,2)</f>
        <v>0.51200000000000001</v>
      </c>
      <c r="AX29" s="421">
        <f ca="1">INDEX(INDIRECT(AN27),AX27,1)</f>
        <v>1.151</v>
      </c>
      <c r="AY29" s="399">
        <f ca="1">COUNTIF(AY41:AY73,"F")</f>
        <v>0</v>
      </c>
      <c r="BK29" s="421">
        <f ca="1">INDEX(INDIRECT(BB27),BK27,2)</f>
        <v>0.52600000000000002</v>
      </c>
      <c r="BL29" s="421">
        <f ca="1">INDEX(INDIRECT(BB27),BL27,1)</f>
        <v>1.1830000000000001</v>
      </c>
      <c r="BM29" s="399">
        <f ca="1">COUNTIF(BM41:BM73,"F")</f>
        <v>0</v>
      </c>
      <c r="BQ29" s="422">
        <f ca="1">+U29</f>
        <v>0.48481935975609752</v>
      </c>
      <c r="BR29" s="422">
        <f ca="1">+V29</f>
        <v>1.0894817073170731</v>
      </c>
      <c r="BS29" s="422">
        <f ca="1">+AI29</f>
        <v>0.498</v>
      </c>
      <c r="BT29" s="422">
        <f ca="1">+AJ29</f>
        <v>1.1200000000000001</v>
      </c>
      <c r="BU29" s="422">
        <f ca="1">+AW29</f>
        <v>0.51200000000000001</v>
      </c>
      <c r="BV29" s="422">
        <f ca="1">+AX29</f>
        <v>1.151</v>
      </c>
      <c r="BW29" s="422">
        <f ca="1">+BK29</f>
        <v>0.52600000000000002</v>
      </c>
      <c r="BX29" s="422">
        <f ca="1">+BL29</f>
        <v>1.1830000000000001</v>
      </c>
    </row>
    <row r="30" spans="1:80" x14ac:dyDescent="0.2">
      <c r="B30" s="403"/>
      <c r="C30" s="403" t="str">
        <f>"Cap - "&amp;$E$27</f>
        <v>Cap - T1</v>
      </c>
      <c r="E30" s="403"/>
      <c r="F30" s="403"/>
      <c r="G30" s="403"/>
      <c r="H30" s="403"/>
      <c r="I30" s="403"/>
      <c r="J30" s="403"/>
      <c r="U30" s="423">
        <f ca="1">INDEX(INDIRECT(L27),U27,4)</f>
        <v>0.70508079268292678</v>
      </c>
      <c r="V30" s="423">
        <f ca="1">INDEX(INDIRECT(L27),V27,3)</f>
        <v>1.5844512195121949</v>
      </c>
      <c r="W30" s="399">
        <f ca="1">COUNTIF(W41:W73,"C")</f>
        <v>28</v>
      </c>
      <c r="AI30" s="423">
        <f ca="1">INDEX(INDIRECT(Z27),AI27,4)</f>
        <v>0.72599999999999998</v>
      </c>
      <c r="AJ30" s="423">
        <f ca="1">INDEX(INDIRECT(Z27),AJ27,3)</f>
        <v>1.6319999999999999</v>
      </c>
      <c r="AK30" s="399">
        <f ca="1">COUNTIF(AK41:AK73,"C")</f>
        <v>27</v>
      </c>
      <c r="AW30" s="423">
        <f ca="1">INDEX(INDIRECT(AN27),AW27,4)</f>
        <v>0.748</v>
      </c>
      <c r="AX30" s="423">
        <f ca="1">INDEX(INDIRECT(AN27),AX27,3)</f>
        <v>1.681</v>
      </c>
      <c r="AY30" s="399">
        <f ca="1">COUNTIF(AY41:AY73,"C")</f>
        <v>27</v>
      </c>
      <c r="BK30" s="423">
        <f ca="1">INDEX(INDIRECT(BB27),BK27,4)</f>
        <v>0.77</v>
      </c>
      <c r="BL30" s="423">
        <f ca="1">INDEX(INDIRECT(BB27),BL27,3)</f>
        <v>1.7310000000000001</v>
      </c>
      <c r="BM30" s="399">
        <f ca="1">COUNTIF(BM41:BM73,"C")</f>
        <v>27</v>
      </c>
      <c r="BQ30" s="424">
        <f ca="1">+U30</f>
        <v>0.70508079268292678</v>
      </c>
      <c r="BR30" s="424">
        <f ca="1">+V30</f>
        <v>1.5844512195121949</v>
      </c>
      <c r="BS30" s="424">
        <f ca="1">+AI30</f>
        <v>0.72599999999999998</v>
      </c>
      <c r="BT30" s="424">
        <f ca="1">+AJ30</f>
        <v>1.6319999999999999</v>
      </c>
      <c r="BU30" s="424">
        <f ca="1">+AW30</f>
        <v>0.748</v>
      </c>
      <c r="BV30" s="424">
        <f ca="1">+AX30</f>
        <v>1.681</v>
      </c>
      <c r="BW30" s="424">
        <f ca="1">+BK30</f>
        <v>0.77</v>
      </c>
      <c r="BX30" s="424">
        <f ca="1">+BL30</f>
        <v>1.7310000000000001</v>
      </c>
    </row>
    <row r="31" spans="1:80" x14ac:dyDescent="0.2">
      <c r="B31" s="403"/>
      <c r="C31" s="403" t="s">
        <v>940</v>
      </c>
      <c r="E31" s="403"/>
      <c r="F31" s="403"/>
      <c r="G31" s="403"/>
      <c r="H31" s="403"/>
      <c r="I31" s="403"/>
      <c r="J31" s="403"/>
      <c r="U31" s="425">
        <f ca="1">INDEX(INDIRECT(Q27),U27,1)</f>
        <v>0.89337499999999992</v>
      </c>
      <c r="V31" s="425">
        <f ca="1">INDEX(INDIRECT(Q27),V27,1)</f>
        <v>0.89337499999999992</v>
      </c>
      <c r="W31" s="425"/>
      <c r="AI31" s="425">
        <f ca="1">INDEX(INDIRECT(AE27),AI27,1)</f>
        <v>0.91800000000000004</v>
      </c>
      <c r="AJ31" s="425">
        <f ca="1">INDEX(INDIRECT(AE27),AJ27,1)</f>
        <v>0.91800000000000004</v>
      </c>
      <c r="AK31" s="425"/>
      <c r="AW31" s="425">
        <f ca="1">INDEX(INDIRECT(AS27),AW27,1)</f>
        <v>0.94362500000000005</v>
      </c>
      <c r="AX31" s="425">
        <f ca="1">INDEX(INDIRECT(AS27),AX27,1)</f>
        <v>0.94362500000000005</v>
      </c>
      <c r="AY31" s="425"/>
      <c r="BK31" s="425">
        <f ca="1">INDEX(INDIRECT(BG27),BK27,1)</f>
        <v>0.96962500000000007</v>
      </c>
      <c r="BL31" s="425">
        <f ca="1">INDEX(INDIRECT(BG27),BL27,1)</f>
        <v>0.96962500000000007</v>
      </c>
      <c r="BM31" s="425"/>
      <c r="CB31" s="431" t="s">
        <v>1037</v>
      </c>
    </row>
    <row r="32" spans="1:80" x14ac:dyDescent="0.2">
      <c r="B32" s="403"/>
      <c r="C32" s="403" t="s">
        <v>941</v>
      </c>
      <c r="E32" s="403"/>
      <c r="F32" s="403"/>
      <c r="G32" s="403"/>
      <c r="H32" s="403"/>
      <c r="I32" s="403"/>
      <c r="J32" s="403"/>
      <c r="U32" s="425">
        <f ca="1">INDEX(INDIRECT(Q27),U27,2)</f>
        <v>1.2992499999999998</v>
      </c>
      <c r="V32" s="425">
        <f ca="1">INDEX(INDIRECT(Q27),V27,2)</f>
        <v>1.2992499999999998</v>
      </c>
      <c r="W32" s="425"/>
      <c r="AI32" s="425">
        <f ca="1">INDEX(INDIRECT(AE27),AI27,2)</f>
        <v>1.3380000000000001</v>
      </c>
      <c r="AJ32" s="425">
        <f ca="1">INDEX(INDIRECT(AE27),AJ27,2)</f>
        <v>1.3380000000000001</v>
      </c>
      <c r="AK32" s="425"/>
      <c r="AW32" s="425">
        <f ca="1">INDEX(INDIRECT(AS27),AW27,2)</f>
        <v>1.3783750000000001</v>
      </c>
      <c r="AX32" s="425">
        <f ca="1">INDEX(INDIRECT(AS27),AX27,2)</f>
        <v>1.3783750000000001</v>
      </c>
      <c r="AY32" s="425"/>
      <c r="BK32" s="425">
        <f ca="1">INDEX(INDIRECT(BG27),BK27,2)</f>
        <v>1.4191250000000002</v>
      </c>
      <c r="BL32" s="425">
        <f ca="1">INDEX(INDIRECT(BG27),BL27,2)</f>
        <v>1.4191250000000002</v>
      </c>
      <c r="BM32" s="425"/>
    </row>
    <row r="33" spans="1:83" x14ac:dyDescent="0.2">
      <c r="B33" s="403"/>
      <c r="C33" s="403"/>
      <c r="E33" s="403"/>
      <c r="F33" s="403"/>
      <c r="G33" s="403"/>
      <c r="H33" s="403"/>
      <c r="I33" s="403"/>
      <c r="J33" s="403"/>
      <c r="L33" s="426"/>
      <c r="M33" s="403"/>
      <c r="U33" s="425"/>
      <c r="V33" s="425"/>
      <c r="W33" s="425"/>
      <c r="AI33" s="425"/>
      <c r="AJ33" s="425"/>
      <c r="AK33" s="425"/>
      <c r="AW33" s="425"/>
      <c r="AX33" s="425"/>
      <c r="AY33" s="425"/>
      <c r="BK33" s="425"/>
      <c r="BL33" s="425"/>
      <c r="BM33" s="425"/>
      <c r="CB33" s="403" t="s">
        <v>1021</v>
      </c>
    </row>
    <row r="35" spans="1:83" ht="13.5" thickBot="1" x14ac:dyDescent="0.25">
      <c r="B35" s="427" t="s">
        <v>944</v>
      </c>
      <c r="C35" s="428"/>
      <c r="D35" s="428"/>
      <c r="E35" s="428"/>
      <c r="F35" s="428"/>
      <c r="G35" s="429"/>
      <c r="H35" s="427" t="s">
        <v>989</v>
      </c>
      <c r="I35" s="428"/>
      <c r="J35" s="428"/>
      <c r="L35" s="430" t="s">
        <v>69</v>
      </c>
      <c r="M35" s="430">
        <v>2018</v>
      </c>
      <c r="N35" s="428"/>
      <c r="O35" s="428"/>
      <c r="P35" s="428"/>
      <c r="Q35" s="428"/>
      <c r="R35" s="428"/>
      <c r="S35" s="428"/>
      <c r="T35" s="428"/>
      <c r="U35" s="428"/>
      <c r="V35" s="428"/>
      <c r="W35" s="428"/>
      <c r="Z35" s="430" t="s">
        <v>69</v>
      </c>
      <c r="AA35" s="430">
        <v>2019</v>
      </c>
      <c r="AB35" s="428"/>
      <c r="AC35" s="428"/>
      <c r="AD35" s="428"/>
      <c r="AE35" s="428"/>
      <c r="AF35" s="428"/>
      <c r="AG35" s="428"/>
      <c r="AH35" s="428"/>
      <c r="AI35" s="428"/>
      <c r="AJ35" s="428"/>
      <c r="AK35" s="428"/>
      <c r="AN35" s="430" t="s">
        <v>69</v>
      </c>
      <c r="AO35" s="430">
        <v>2020</v>
      </c>
      <c r="AP35" s="428"/>
      <c r="AQ35" s="428"/>
      <c r="AR35" s="428"/>
      <c r="AS35" s="428"/>
      <c r="AT35" s="428"/>
      <c r="AU35" s="428"/>
      <c r="AV35" s="428"/>
      <c r="AW35" s="428"/>
      <c r="AX35" s="428"/>
      <c r="AY35" s="428"/>
      <c r="BB35" s="430" t="s">
        <v>69</v>
      </c>
      <c r="BC35" s="430">
        <v>2021</v>
      </c>
      <c r="BD35" s="428"/>
      <c r="BE35" s="428"/>
      <c r="BF35" s="428"/>
      <c r="BG35" s="428"/>
      <c r="BH35" s="428"/>
      <c r="BI35" s="428"/>
      <c r="BJ35" s="428"/>
      <c r="BK35" s="428"/>
      <c r="BL35" s="428"/>
      <c r="BM35" s="428"/>
      <c r="BQ35" s="430" t="s">
        <v>945</v>
      </c>
      <c r="BR35" s="428"/>
      <c r="BS35" s="428"/>
      <c r="BT35" s="428"/>
      <c r="BU35" s="428"/>
      <c r="BV35" s="428"/>
      <c r="BW35" s="428"/>
      <c r="BX35" s="428"/>
    </row>
    <row r="36" spans="1:83" x14ac:dyDescent="0.2">
      <c r="CB36" s="403" t="s">
        <v>946</v>
      </c>
      <c r="CD36" s="403" t="s">
        <v>947</v>
      </c>
    </row>
    <row r="37" spans="1:83" x14ac:dyDescent="0.2">
      <c r="H37" s="431" t="s">
        <v>1022</v>
      </c>
      <c r="R37" s="403" t="s">
        <v>1023</v>
      </c>
      <c r="U37" s="432"/>
      <c r="V37" s="432"/>
      <c r="W37" s="432"/>
      <c r="X37" s="403"/>
      <c r="AF37" s="403" t="s">
        <v>1023</v>
      </c>
      <c r="AI37" s="432"/>
      <c r="AJ37" s="432"/>
      <c r="AK37" s="432"/>
      <c r="AT37" s="403" t="s">
        <v>1023</v>
      </c>
      <c r="AW37" s="432"/>
      <c r="AX37" s="432"/>
      <c r="AY37" s="432"/>
      <c r="BH37" s="403" t="s">
        <v>1023</v>
      </c>
      <c r="BK37" s="432"/>
      <c r="BL37" s="432"/>
      <c r="BM37" s="432"/>
      <c r="CD37" s="399">
        <f>COUNTIF(CD41:CD72,"&lt;&gt;0")</f>
        <v>32</v>
      </c>
      <c r="CE37" s="399">
        <f>COUNTIF(CE41:CE72,"&lt;&gt;0")</f>
        <v>32</v>
      </c>
    </row>
    <row r="38" spans="1:83" x14ac:dyDescent="0.2">
      <c r="L38" s="403"/>
      <c r="M38" s="403"/>
      <c r="N38" s="403"/>
      <c r="O38" s="403"/>
      <c r="P38" s="403"/>
      <c r="Q38" s="403"/>
      <c r="R38" s="403"/>
      <c r="S38" s="403"/>
      <c r="U38" s="403"/>
      <c r="V38" s="403"/>
      <c r="W38" s="403"/>
      <c r="Z38" s="403"/>
      <c r="AA38" s="403"/>
      <c r="AB38" s="403"/>
      <c r="AC38" s="403"/>
      <c r="AD38" s="403"/>
      <c r="AE38" s="403"/>
      <c r="AF38" s="403"/>
      <c r="AG38" s="403"/>
      <c r="AI38" s="403"/>
      <c r="AJ38" s="403"/>
      <c r="AK38" s="403"/>
      <c r="AN38" s="403"/>
      <c r="AO38" s="403"/>
      <c r="AP38" s="403"/>
      <c r="AQ38" s="403"/>
      <c r="AR38" s="403"/>
      <c r="AS38" s="403"/>
      <c r="AT38" s="403"/>
      <c r="AU38" s="403"/>
      <c r="AW38" s="403"/>
      <c r="AX38" s="403"/>
      <c r="AY38" s="403"/>
      <c r="BB38" s="403"/>
      <c r="BC38" s="403"/>
      <c r="BD38" s="403"/>
      <c r="BE38" s="403"/>
      <c r="BF38" s="403"/>
      <c r="BG38" s="403"/>
      <c r="BH38" s="403"/>
      <c r="BI38" s="403"/>
      <c r="BK38" s="403"/>
      <c r="BL38" s="403"/>
      <c r="BM38" s="403"/>
      <c r="BP38" s="403"/>
      <c r="BQ38" s="403"/>
      <c r="BR38" s="403"/>
      <c r="BS38" s="403"/>
      <c r="BT38" s="403"/>
      <c r="BU38" s="403"/>
      <c r="BV38" s="403"/>
      <c r="BW38" s="403"/>
      <c r="BX38" s="403"/>
      <c r="CB38" s="403"/>
      <c r="CC38" s="403"/>
      <c r="CD38" s="403"/>
      <c r="CE38" s="403"/>
    </row>
    <row r="39" spans="1:83" ht="12.75" customHeight="1" x14ac:dyDescent="0.2">
      <c r="J39" s="11" t="s">
        <v>954</v>
      </c>
      <c r="L39" s="433" t="s">
        <v>950</v>
      </c>
      <c r="M39" s="434"/>
      <c r="N39" s="433" t="s">
        <v>951</v>
      </c>
      <c r="O39" s="434"/>
      <c r="P39" s="433" t="s">
        <v>952</v>
      </c>
      <c r="Q39" s="434"/>
      <c r="R39" s="433" t="s">
        <v>958</v>
      </c>
      <c r="S39" s="434"/>
      <c r="T39" s="435" t="s">
        <v>954</v>
      </c>
      <c r="U39" s="433" t="s">
        <v>955</v>
      </c>
      <c r="V39" s="434"/>
      <c r="W39" s="436"/>
      <c r="Z39" s="433" t="s">
        <v>950</v>
      </c>
      <c r="AA39" s="434"/>
      <c r="AB39" s="433" t="s">
        <v>951</v>
      </c>
      <c r="AC39" s="434"/>
      <c r="AD39" s="433" t="s">
        <v>952</v>
      </c>
      <c r="AE39" s="434"/>
      <c r="AF39" s="433" t="s">
        <v>958</v>
      </c>
      <c r="AG39" s="434"/>
      <c r="AH39" s="435" t="s">
        <v>954</v>
      </c>
      <c r="AI39" s="433" t="s">
        <v>955</v>
      </c>
      <c r="AJ39" s="434"/>
      <c r="AK39" s="436"/>
      <c r="AN39" s="433" t="s">
        <v>950</v>
      </c>
      <c r="AO39" s="434"/>
      <c r="AP39" s="433" t="s">
        <v>951</v>
      </c>
      <c r="AQ39" s="434"/>
      <c r="AR39" s="433" t="s">
        <v>952</v>
      </c>
      <c r="AS39" s="434"/>
      <c r="AT39" s="433" t="s">
        <v>958</v>
      </c>
      <c r="AU39" s="434"/>
      <c r="AV39" s="435" t="s">
        <v>954</v>
      </c>
      <c r="AW39" s="433" t="s">
        <v>955</v>
      </c>
      <c r="AX39" s="434"/>
      <c r="AY39" s="436"/>
      <c r="BB39" s="433" t="s">
        <v>950</v>
      </c>
      <c r="BC39" s="434"/>
      <c r="BD39" s="433" t="s">
        <v>951</v>
      </c>
      <c r="BE39" s="434"/>
      <c r="BF39" s="433" t="s">
        <v>952</v>
      </c>
      <c r="BG39" s="434"/>
      <c r="BH39" s="433" t="s">
        <v>958</v>
      </c>
      <c r="BI39" s="434"/>
      <c r="BJ39" s="435" t="s">
        <v>954</v>
      </c>
      <c r="BK39" s="433" t="s">
        <v>955</v>
      </c>
      <c r="BL39" s="434"/>
      <c r="BM39" s="436"/>
      <c r="BP39" s="403"/>
      <c r="BQ39" s="437">
        <v>2018</v>
      </c>
      <c r="BR39" s="437">
        <f>+BQ39</f>
        <v>2018</v>
      </c>
      <c r="BS39" s="437">
        <f>+BQ39+1</f>
        <v>2019</v>
      </c>
      <c r="BT39" s="437">
        <f>+BS39</f>
        <v>2019</v>
      </c>
      <c r="BU39" s="437">
        <f>+BS39+1</f>
        <v>2020</v>
      </c>
      <c r="BV39" s="437">
        <f>+BU39</f>
        <v>2020</v>
      </c>
      <c r="BW39" s="437">
        <f>+BU39+1</f>
        <v>2021</v>
      </c>
      <c r="BX39" s="437">
        <f>+BW39</f>
        <v>2021</v>
      </c>
      <c r="CB39" s="403"/>
      <c r="CC39" s="403"/>
      <c r="CD39" s="403"/>
      <c r="CE39" s="403"/>
    </row>
    <row r="40" spans="1:83" ht="25.5" x14ac:dyDescent="0.2">
      <c r="A40" s="438"/>
      <c r="B40" s="8" t="s">
        <v>457</v>
      </c>
      <c r="C40" s="149" t="s">
        <v>458</v>
      </c>
      <c r="D40" s="150" t="s">
        <v>75</v>
      </c>
      <c r="E40" s="149" t="s">
        <v>379</v>
      </c>
      <c r="F40" s="149" t="s">
        <v>485</v>
      </c>
      <c r="H40" s="438" t="s">
        <v>822</v>
      </c>
      <c r="I40" s="438" t="s">
        <v>821</v>
      </c>
      <c r="J40" s="439" t="str">
        <f ca="1">+($T$15*1000)&amp;"g"</f>
        <v>375g</v>
      </c>
      <c r="K40" s="438"/>
      <c r="L40" s="440" t="s">
        <v>846</v>
      </c>
      <c r="M40" s="440" t="s">
        <v>847</v>
      </c>
      <c r="N40" s="441" t="s">
        <v>822</v>
      </c>
      <c r="O40" s="441" t="s">
        <v>821</v>
      </c>
      <c r="P40" s="441" t="s">
        <v>822</v>
      </c>
      <c r="Q40" s="441" t="s">
        <v>821</v>
      </c>
      <c r="R40" s="441" t="s">
        <v>822</v>
      </c>
      <c r="S40" s="441" t="s">
        <v>821</v>
      </c>
      <c r="T40" s="440" t="str">
        <f ca="1">+($T$15*1000)&amp;"g"</f>
        <v>375g</v>
      </c>
      <c r="U40" s="441" t="s">
        <v>822</v>
      </c>
      <c r="V40" s="441" t="s">
        <v>821</v>
      </c>
      <c r="W40" s="438" t="s">
        <v>957</v>
      </c>
      <c r="X40" s="442"/>
      <c r="Y40" s="438" t="s">
        <v>74</v>
      </c>
      <c r="Z40" s="439" t="str">
        <f>+$L40</f>
        <v>20g</v>
      </c>
      <c r="AA40" s="439" t="str">
        <f>+$M40</f>
        <v>175g</v>
      </c>
      <c r="AB40" s="438" t="s">
        <v>822</v>
      </c>
      <c r="AC40" s="438" t="s">
        <v>821</v>
      </c>
      <c r="AD40" s="438" t="s">
        <v>822</v>
      </c>
      <c r="AE40" s="438" t="s">
        <v>821</v>
      </c>
      <c r="AF40" s="438" t="s">
        <v>822</v>
      </c>
      <c r="AG40" s="438" t="s">
        <v>821</v>
      </c>
      <c r="AH40" s="439" t="str">
        <f ca="1">+($T$15*1000)&amp;"g"</f>
        <v>375g</v>
      </c>
      <c r="AI40" s="438" t="s">
        <v>822</v>
      </c>
      <c r="AJ40" s="438" t="s">
        <v>821</v>
      </c>
      <c r="AK40" s="438" t="s">
        <v>957</v>
      </c>
      <c r="AL40" s="442"/>
      <c r="AM40" s="438" t="s">
        <v>74</v>
      </c>
      <c r="AN40" s="439" t="str">
        <f>+$L40</f>
        <v>20g</v>
      </c>
      <c r="AO40" s="439" t="str">
        <f>+$M40</f>
        <v>175g</v>
      </c>
      <c r="AP40" s="438" t="s">
        <v>822</v>
      </c>
      <c r="AQ40" s="438" t="s">
        <v>821</v>
      </c>
      <c r="AR40" s="438" t="s">
        <v>822</v>
      </c>
      <c r="AS40" s="438" t="s">
        <v>821</v>
      </c>
      <c r="AT40" s="438" t="s">
        <v>822</v>
      </c>
      <c r="AU40" s="438" t="s">
        <v>821</v>
      </c>
      <c r="AV40" s="439" t="str">
        <f ca="1">+($T$15*1000)&amp;"g"</f>
        <v>375g</v>
      </c>
      <c r="AW40" s="438" t="s">
        <v>822</v>
      </c>
      <c r="AX40" s="438" t="s">
        <v>821</v>
      </c>
      <c r="AY40" s="438" t="s">
        <v>957</v>
      </c>
      <c r="AZ40" s="442"/>
      <c r="BA40" s="438" t="s">
        <v>74</v>
      </c>
      <c r="BB40" s="439" t="str">
        <f>+$L40</f>
        <v>20g</v>
      </c>
      <c r="BC40" s="439" t="str">
        <f>+$M40</f>
        <v>175g</v>
      </c>
      <c r="BD40" s="438" t="s">
        <v>822</v>
      </c>
      <c r="BE40" s="438" t="s">
        <v>821</v>
      </c>
      <c r="BF40" s="438" t="s">
        <v>822</v>
      </c>
      <c r="BG40" s="438" t="s">
        <v>821</v>
      </c>
      <c r="BH40" s="438" t="s">
        <v>822</v>
      </c>
      <c r="BI40" s="438" t="s">
        <v>821</v>
      </c>
      <c r="BJ40" s="439" t="str">
        <f ca="1">+($T$15*1000)&amp;"g"</f>
        <v>375g</v>
      </c>
      <c r="BK40" s="438" t="s">
        <v>822</v>
      </c>
      <c r="BL40" s="438" t="s">
        <v>821</v>
      </c>
      <c r="BM40" s="438" t="s">
        <v>957</v>
      </c>
      <c r="BN40" s="442"/>
      <c r="BO40" s="442"/>
      <c r="BP40" s="443" t="s">
        <v>1024</v>
      </c>
      <c r="BQ40" s="444" t="s">
        <v>822</v>
      </c>
      <c r="BR40" s="444" t="s">
        <v>821</v>
      </c>
      <c r="BS40" s="444" t="s">
        <v>822</v>
      </c>
      <c r="BT40" s="444" t="s">
        <v>821</v>
      </c>
      <c r="BU40" s="444" t="s">
        <v>822</v>
      </c>
      <c r="BV40" s="444" t="s">
        <v>821</v>
      </c>
      <c r="BW40" s="444" t="s">
        <v>822</v>
      </c>
      <c r="BX40" s="444" t="s">
        <v>821</v>
      </c>
      <c r="BY40" s="438"/>
      <c r="BZ40" s="438"/>
      <c r="CA40" s="438"/>
      <c r="CB40" s="438" t="s">
        <v>822</v>
      </c>
      <c r="CC40" s="438" t="s">
        <v>821</v>
      </c>
      <c r="CD40" s="438" t="s">
        <v>822</v>
      </c>
      <c r="CE40" s="438" t="s">
        <v>821</v>
      </c>
    </row>
    <row r="41" spans="1:83" x14ac:dyDescent="0.2">
      <c r="B41" s="399">
        <v>1</v>
      </c>
      <c r="C41" s="399" t="s">
        <v>76</v>
      </c>
      <c r="D41" s="399" t="s">
        <v>77</v>
      </c>
      <c r="E41" s="399">
        <v>1.1000000000000001</v>
      </c>
      <c r="F41" s="399" t="s">
        <v>33</v>
      </c>
      <c r="H41" s="399">
        <v>0.32100000000000001</v>
      </c>
      <c r="I41" s="399">
        <v>2.5070000000000001</v>
      </c>
      <c r="J41" s="445">
        <f ca="1">I41*J$15+H41</f>
        <v>1.2611250000000001</v>
      </c>
      <c r="K41" s="446"/>
      <c r="L41" s="447">
        <f t="shared" ref="L41:M72" ca="1" si="0">VLOOKUP($C41,INDIRECT($L$22),L$23,FALSE)</f>
        <v>0.57315421063799998</v>
      </c>
      <c r="M41" s="447">
        <f t="shared" ca="1" si="0"/>
        <v>1.340441299072</v>
      </c>
      <c r="N41" s="445">
        <f ca="1">N$14*L41-O41*0.01</f>
        <v>0.36865637399788481</v>
      </c>
      <c r="O41" s="445">
        <f ca="1">O$14*(M41-L41)/(0.175-0.01)</f>
        <v>3.2551573448715154</v>
      </c>
      <c r="P41" s="445">
        <f t="shared" ref="P41:P72" ca="1" si="1">Q41*P$16</f>
        <v>0.38871797522019952</v>
      </c>
      <c r="Q41" s="445">
        <f t="shared" ref="Q41:Q72" ca="1" si="2">(N41+Q$17*O41)/(Q$17+Q$16)</f>
        <v>3.0368591814078085</v>
      </c>
      <c r="R41" s="445">
        <f ca="1">S41*R$16</f>
        <v>0.82896996935416667</v>
      </c>
      <c r="S41" s="445">
        <f ca="1">(P41+S$17*Q41)/(S$17+S$16)</f>
        <v>1.8628538637172285</v>
      </c>
      <c r="T41" s="445">
        <f t="shared" ref="T41:T72" ca="1" si="3">Q41*T$15+P41</f>
        <v>1.5275401682481276</v>
      </c>
      <c r="U41" s="448">
        <f ca="1">ROUND(IF(T41&gt;U32,U30,IF(T41&lt;U31,U29,T41/U31*U29)),3)</f>
        <v>0.70499999999999996</v>
      </c>
      <c r="V41" s="448">
        <f ca="1">ROUND(IF(T41&gt;V32,V30,IF(T41&lt;V31,V29,T41/V31*V29)),3)</f>
        <v>1.5840000000000001</v>
      </c>
      <c r="W41" s="449" t="str">
        <f ca="1">IF(T41&gt;U$32,"C",IF(T41&lt;U$31,"F",""))</f>
        <v>C</v>
      </c>
      <c r="X41" s="450"/>
      <c r="Y41" s="450" t="str">
        <f>+$C41</f>
        <v>AT</v>
      </c>
      <c r="Z41" s="447">
        <f t="shared" ref="Z41:AA72" ca="1" si="4">VLOOKUP($C41,INDIRECT($L$22),Z$23,FALSE)</f>
        <v>0.59034883695700002</v>
      </c>
      <c r="AA41" s="447">
        <f t="shared" ca="1" si="4"/>
        <v>1.3806545380449999</v>
      </c>
      <c r="AB41" s="451">
        <f ca="1">AB$14*Z41-AC41*0.01</f>
        <v>0.37971606521768181</v>
      </c>
      <c r="AC41" s="451">
        <f ca="1">AC$14*(AA41-Z41)/(0.175-0.01)</f>
        <v>3.3528120652218183</v>
      </c>
      <c r="AD41" s="452">
        <f t="shared" ref="AD41:AD72" ca="1" si="5">AE41*AD$16</f>
        <v>0.40037951447694664</v>
      </c>
      <c r="AE41" s="452">
        <f t="shared" ref="AE41:AE72" ca="1" si="6">(AB41+AE$17*AC41)/(AE$17+AE$16)</f>
        <v>3.1279649568511454</v>
      </c>
      <c r="AF41" s="452">
        <f ca="1">AG41*AF$16</f>
        <v>0.85383906843509283</v>
      </c>
      <c r="AG41" s="452">
        <f ca="1">(AD41+AG$17*AE41)/(AG$17+AG$16)</f>
        <v>1.9187394796294222</v>
      </c>
      <c r="AH41" s="445">
        <f t="shared" ref="AH41:AH72" ca="1" si="7">AE41*AH$15+AD41</f>
        <v>1.5733663732961263</v>
      </c>
      <c r="AI41" s="448">
        <f ca="1">ROUND(IF(AH41&gt;AI32,AI30,IF(AH41&lt;AI31,AI29,AH41/AI31*AI29)),3)</f>
        <v>0.72599999999999998</v>
      </c>
      <c r="AJ41" s="448">
        <f ca="1">ROUND(IF(AH41&gt;AJ32,AJ30,IF(AH41&lt;AJ31,AJ29,AH41/AJ31*AJ29)),3)</f>
        <v>1.6319999999999999</v>
      </c>
      <c r="AK41" s="449" t="str">
        <f ca="1">IF(AH41&gt;AI$32,"C",IF(AH41&lt;AI$31,"F",""))</f>
        <v>C</v>
      </c>
      <c r="AM41" s="450" t="str">
        <f>+$C41</f>
        <v>AT</v>
      </c>
      <c r="AN41" s="447">
        <f t="shared" ref="AN41:AO72" ca="1" si="8">VLOOKUP($C41,INDIRECT($L$22),AN$23,FALSE)</f>
        <v>0.60805930206600001</v>
      </c>
      <c r="AO41" s="447">
        <f t="shared" ca="1" si="8"/>
        <v>1.4220741741859999</v>
      </c>
      <c r="AP41" s="451">
        <f ca="1">AP$14*AN41-AQ41*0.01</f>
        <v>0.3911075471744424</v>
      </c>
      <c r="AQ41" s="451">
        <f ca="1">AQ$14*(AO41-AN41)/(0.175-0.01)</f>
        <v>3.4533964271757576</v>
      </c>
      <c r="AR41" s="452">
        <f t="shared" ref="AR41:AR72" ca="1" si="9">AS41*AR$16</f>
        <v>0.41239089991124378</v>
      </c>
      <c r="AS41" s="452">
        <f t="shared" ref="AS41:AS72" ca="1" si="10">(AP41+AS$17*AQ41)/(AS$17+AS$16)</f>
        <v>3.2218039055565919</v>
      </c>
      <c r="AT41" s="452">
        <f ca="1">AU41*AT$16</f>
        <v>0.87945424048812171</v>
      </c>
      <c r="AU41" s="452">
        <f ca="1">(AR41+AU$17*AS41)/(AU$17+AU$16)</f>
        <v>1.9763016640182509</v>
      </c>
      <c r="AV41" s="445">
        <f t="shared" ref="AV41:AV72" ca="1" si="11">AS41*AV$15+AR41</f>
        <v>1.6205673644949659</v>
      </c>
      <c r="AW41" s="448">
        <f ca="1">ROUND(IF(AV41&gt;AW32,AW30,IF(AV41&lt;AW31,AW29,AV41/AW31*AW29)),3)</f>
        <v>0.748</v>
      </c>
      <c r="AX41" s="448">
        <f ca="1">ROUND(IF(AV41&gt;AX32,AX30,IF(AV41&lt;AX31,AX29,AV41/AX31*AX29)),3)</f>
        <v>1.681</v>
      </c>
      <c r="AY41" s="449" t="str">
        <f ca="1">IF(AV41&gt;AW$32,"C",IF(AV41&lt;AW$31,"F",""))</f>
        <v>C</v>
      </c>
      <c r="BA41" s="450" t="str">
        <f>+$C41</f>
        <v>AT</v>
      </c>
      <c r="BB41" s="447">
        <f t="shared" ref="BB41:BC72" ca="1" si="12">VLOOKUP($C41,INDIRECT($L$22),BB$23,FALSE)</f>
        <v>0.62630108112799998</v>
      </c>
      <c r="BC41" s="447">
        <f t="shared" ca="1" si="12"/>
        <v>1.4647363994110001</v>
      </c>
      <c r="BD41" s="451">
        <f ca="1">BD$14*BB41-BE41*0.01</f>
        <v>0.4028407735897151</v>
      </c>
      <c r="BE41" s="451">
        <f ca="1">BE$14*(BC41-BB41)/(0.175-0.01)</f>
        <v>3.5569983199884856</v>
      </c>
      <c r="BF41" s="452">
        <f t="shared" ref="BF41:BF72" ca="1" si="13">BG41*BF$16</f>
        <v>0.42476262690846789</v>
      </c>
      <c r="BG41" s="452">
        <f t="shared" ref="BG41:BG72" ca="1" si="14">(BD41+BG$17*BE41)/(BG$17+BG$16)</f>
        <v>3.3184580227224054</v>
      </c>
      <c r="BH41" s="452">
        <f t="shared" ref="BH41:BH72" ca="1" si="15">BI41*BH$16</f>
        <v>0.90583786770252395</v>
      </c>
      <c r="BI41" s="452">
        <f t="shared" ref="BI41:BI72" ca="1" si="16">(BF41+BI$17*BG41)/(BI$17+BI$16)</f>
        <v>2.0355907139382561</v>
      </c>
      <c r="BJ41" s="445">
        <f t="shared" ref="BJ41:BJ72" ca="1" si="17">BG41*BJ$15+BF41</f>
        <v>1.66918438542937</v>
      </c>
      <c r="BK41" s="448">
        <f ca="1">ROUND(IF(BJ41&gt;BK32,BK30,IF(BJ41&lt;BK31,BK29,BJ41/BK31*BK29)),3)</f>
        <v>0.77</v>
      </c>
      <c r="BL41" s="448">
        <f ca="1">ROUND(IF(BJ41&gt;BL32,BL30,IF(BJ41&lt;BL31,BL29,BJ41/BL31*BL29)),3)</f>
        <v>1.7310000000000001</v>
      </c>
      <c r="BM41" s="449" t="str">
        <f ca="1">IF(BJ41&gt;BK$32,"C",IF(BJ41&lt;BK$31,"F",""))</f>
        <v>C</v>
      </c>
      <c r="BO41" s="450" t="str">
        <f>+$C41</f>
        <v>AT</v>
      </c>
      <c r="BP41" s="399">
        <f>+$E41</f>
        <v>1.1000000000000001</v>
      </c>
      <c r="BQ41" s="453">
        <f t="shared" ref="BQ41:BQ72" ca="1" si="18">+U41</f>
        <v>0.70499999999999996</v>
      </c>
      <c r="BR41" s="453">
        <f t="shared" ref="BR41:BR72" ca="1" si="19">+V41</f>
        <v>1.5840000000000001</v>
      </c>
      <c r="BS41" s="453">
        <f t="shared" ref="BS41:BS72" ca="1" si="20">+AI41</f>
        <v>0.72599999999999998</v>
      </c>
      <c r="BT41" s="453">
        <f t="shared" ref="BT41:BT72" ca="1" si="21">+AJ41</f>
        <v>1.6319999999999999</v>
      </c>
      <c r="BU41" s="453">
        <f t="shared" ref="BU41:BU72" ca="1" si="22">+AW41</f>
        <v>0.748</v>
      </c>
      <c r="BV41" s="453">
        <f t="shared" ref="BV41:BV72" ca="1" si="23">+AX41</f>
        <v>1.681</v>
      </c>
      <c r="BW41" s="453">
        <f ca="1">+BK41</f>
        <v>0.77</v>
      </c>
      <c r="BX41" s="453">
        <f ca="1">+BL41</f>
        <v>1.7310000000000001</v>
      </c>
      <c r="CA41" s="450" t="str">
        <f>+$C41</f>
        <v>AT</v>
      </c>
      <c r="CB41" s="454"/>
      <c r="CC41" s="454"/>
      <c r="CD41" s="454"/>
      <c r="CE41" s="454"/>
    </row>
    <row r="42" spans="1:83" x14ac:dyDescent="0.2">
      <c r="B42" s="399">
        <v>2</v>
      </c>
      <c r="C42" s="399" t="s">
        <v>78</v>
      </c>
      <c r="D42" s="399" t="s">
        <v>79</v>
      </c>
      <c r="E42" s="399">
        <v>1.1000000000000001</v>
      </c>
      <c r="F42" s="399" t="s">
        <v>33</v>
      </c>
      <c r="H42" s="399">
        <v>0.32100000000000001</v>
      </c>
      <c r="I42" s="399">
        <v>2.5070000000000001</v>
      </c>
      <c r="J42" s="445">
        <f t="shared" ref="J42:J72" ca="1" si="24">I42*J$15+H42</f>
        <v>1.2611250000000001</v>
      </c>
      <c r="K42" s="446"/>
      <c r="L42" s="447">
        <f t="shared" ca="1" si="0"/>
        <v>0.35321404513090904</v>
      </c>
      <c r="M42" s="447">
        <f t="shared" ca="1" si="0"/>
        <v>1.0596421353918182</v>
      </c>
      <c r="N42" s="445">
        <f t="shared" ref="N42:N72" ca="1" si="25">N$14*L42-O42*0.01</f>
        <v>0.21728015503511289</v>
      </c>
      <c r="O42" s="445">
        <f t="shared" ref="O42:O72" ca="1" si="26">O$14*(M42-L42)/(0.175-0.01)</f>
        <v>2.9969676556523419</v>
      </c>
      <c r="P42" s="455">
        <f t="shared" ca="1" si="1"/>
        <v>0.28679304125267885</v>
      </c>
      <c r="Q42" s="455">
        <f t="shared" ca="1" si="2"/>
        <v>2.2405706347865535</v>
      </c>
      <c r="R42" s="445">
        <f t="shared" ref="R42:R72" ca="1" si="27">S42*Q$16</f>
        <v>0.17592304847572859</v>
      </c>
      <c r="S42" s="445">
        <f t="shared" ref="S42:S72" ca="1" si="28">(P42+S$17*Q42)/(S$17+S$16)</f>
        <v>1.3743988162166296</v>
      </c>
      <c r="T42" s="445">
        <f t="shared" ca="1" si="3"/>
        <v>1.1270070292976364</v>
      </c>
      <c r="U42" s="448">
        <f ca="1">ROUND(IF(T42&gt;U32,U30,IF(T42&lt;U31,U29,T42/U31*U29)),3)</f>
        <v>0.61199999999999999</v>
      </c>
      <c r="V42" s="448">
        <f ca="1">ROUND(IF(T42&gt;V32,V30,IF(T42&lt;V31,V29,T42/V31*V29)),3)</f>
        <v>1.3740000000000001</v>
      </c>
      <c r="W42" s="449" t="str">
        <f t="shared" ref="W42:W72" ca="1" si="29">IF(T42&gt;U$32,"C",IF(T42&lt;U$31,"F",""))</f>
        <v/>
      </c>
      <c r="X42" s="450"/>
      <c r="Y42" s="450" t="str">
        <f>+$C42</f>
        <v>AU</v>
      </c>
      <c r="Z42" s="447">
        <f t="shared" ca="1" si="4"/>
        <v>0.35321404513090904</v>
      </c>
      <c r="AA42" s="447">
        <f t="shared" ca="1" si="4"/>
        <v>1.0596421353918182</v>
      </c>
      <c r="AB42" s="451">
        <f ca="1">AB$14*Z42-AC42*0.01</f>
        <v>0.21728015503511289</v>
      </c>
      <c r="AC42" s="451">
        <f ca="1">AC$14*(AA42-Z42)/(0.175-0.01)</f>
        <v>2.9969676556523419</v>
      </c>
      <c r="AD42" s="452">
        <f t="shared" ca="1" si="5"/>
        <v>0.28679304125267885</v>
      </c>
      <c r="AE42" s="452">
        <f t="shared" ca="1" si="6"/>
        <v>2.2405706347865535</v>
      </c>
      <c r="AF42" s="452">
        <f t="shared" ref="AF42:AF72" ca="1" si="30">AG42*AF$16</f>
        <v>0.61160747321640019</v>
      </c>
      <c r="AG42" s="452">
        <f t="shared" ref="AG42:AG72" ca="1" si="31">(AD42+AG$17*AE42)/(AG$17+AG$16)</f>
        <v>1.3743988162166296</v>
      </c>
      <c r="AH42" s="445">
        <f t="shared" ca="1" si="7"/>
        <v>1.1270070292976364</v>
      </c>
      <c r="AI42" s="448">
        <f ca="1">ROUND(IF(AH42&gt;AI32,AI30,IF(AH42&lt;AI31,AI29,AH42/AI31*AI29)),3)</f>
        <v>0.61099999999999999</v>
      </c>
      <c r="AJ42" s="448">
        <f ca="1">ROUND(IF(AH42&gt;AJ32,AJ30,IF(AH42&lt;AJ31,AJ29,AH42/AJ31*AJ29)),3)</f>
        <v>1.375</v>
      </c>
      <c r="AK42" s="449" t="str">
        <f t="shared" ref="AK42:AK72" ca="1" si="32">IF(AH42&gt;AI$32,"C",IF(AH42&lt;AI$31,"F",""))</f>
        <v/>
      </c>
      <c r="AM42" s="450" t="str">
        <f>+$C42</f>
        <v>AU</v>
      </c>
      <c r="AN42" s="447">
        <f t="shared" ca="1" si="8"/>
        <v>0.35321404513090904</v>
      </c>
      <c r="AO42" s="447">
        <f t="shared" ca="1" si="8"/>
        <v>1.0596421353918182</v>
      </c>
      <c r="AP42" s="451">
        <f ca="1">AP$14*AN42-AQ42*0.01</f>
        <v>0.21728015503511289</v>
      </c>
      <c r="AQ42" s="451">
        <f ca="1">AQ$14*(AO42-AN42)/(0.175-0.01)</f>
        <v>2.9969676556523419</v>
      </c>
      <c r="AR42" s="452">
        <f t="shared" ca="1" si="9"/>
        <v>0.28679304125267885</v>
      </c>
      <c r="AS42" s="452">
        <f t="shared" ca="1" si="10"/>
        <v>2.2405706347865535</v>
      </c>
      <c r="AT42" s="452">
        <f t="shared" ref="AT42:AT72" ca="1" si="33">AU42*AT$16</f>
        <v>0.61160747321640019</v>
      </c>
      <c r="AU42" s="452">
        <f t="shared" ref="AU42:AU72" ca="1" si="34">(AR42+AU$17*AS42)/(AU$17+AU$16)</f>
        <v>1.3743988162166296</v>
      </c>
      <c r="AV42" s="445">
        <f t="shared" ca="1" si="11"/>
        <v>1.1270070292976364</v>
      </c>
      <c r="AW42" s="448">
        <f ca="1">ROUND(IF(AV42&gt;AW32,AW30,IF(AV42&lt;AW31,AW29,AV42/AW31*AW29)),3)</f>
        <v>0.61199999999999999</v>
      </c>
      <c r="AX42" s="448">
        <f ca="1">ROUND(IF(AV42&gt;AX32,AX30,IF(AV42&lt;AX31,AX29,AV42/AX31*AX29)),3)</f>
        <v>1.375</v>
      </c>
      <c r="AY42" s="449" t="str">
        <f t="shared" ref="AY42:AY72" ca="1" si="35">IF(AV42&gt;AW$32,"C",IF(AV42&lt;AW$31,"F",""))</f>
        <v/>
      </c>
      <c r="BA42" s="450" t="str">
        <f>+$C42</f>
        <v>AU</v>
      </c>
      <c r="BB42" s="447">
        <f t="shared" ca="1" si="12"/>
        <v>0.35321404513090904</v>
      </c>
      <c r="BC42" s="447">
        <f t="shared" ca="1" si="12"/>
        <v>1.0596421353918182</v>
      </c>
      <c r="BD42" s="451">
        <f ca="1">BD$14*BB42-BE42*0.01</f>
        <v>0.21728015503511289</v>
      </c>
      <c r="BE42" s="451">
        <f ca="1">BE$14*(BC42-BB42)/(0.175-0.01)</f>
        <v>2.9969676556523419</v>
      </c>
      <c r="BF42" s="452">
        <f t="shared" ca="1" si="13"/>
        <v>0.28679304125267885</v>
      </c>
      <c r="BG42" s="452">
        <f t="shared" ca="1" si="14"/>
        <v>2.2405706347865535</v>
      </c>
      <c r="BH42" s="452">
        <f t="shared" ca="1" si="15"/>
        <v>0.61160747321640019</v>
      </c>
      <c r="BI42" s="452">
        <f t="shared" ca="1" si="16"/>
        <v>1.3743988162166296</v>
      </c>
      <c r="BJ42" s="445">
        <f t="shared" ca="1" si="17"/>
        <v>1.1270070292976364</v>
      </c>
      <c r="BK42" s="448">
        <f ca="1">ROUND(IF(BJ42&gt;BK32,BK30,IF(BJ42&lt;BK31,BK29,BJ42/BK31*BK29)),3)</f>
        <v>0.61099999999999999</v>
      </c>
      <c r="BL42" s="448">
        <f ca="1">ROUND(IF(BJ42&gt;BL32,BL30,IF(BJ42&lt;BL31,BL29,BJ42/BL31*BL29)),3)</f>
        <v>1.375</v>
      </c>
      <c r="BM42" s="449" t="str">
        <f t="shared" ref="BM42:BM72" ca="1" si="36">IF(BJ42&gt;BK$32,"C",IF(BJ42&lt;BK$31,"F",""))</f>
        <v/>
      </c>
      <c r="BO42" s="450" t="str">
        <f>+$C42</f>
        <v>AU</v>
      </c>
      <c r="BP42" s="399">
        <f t="shared" ref="BP42:BP72" si="37">+$E42</f>
        <v>1.1000000000000001</v>
      </c>
      <c r="BQ42" s="453">
        <f t="shared" ca="1" si="18"/>
        <v>0.61199999999999999</v>
      </c>
      <c r="BR42" s="453">
        <f t="shared" ca="1" si="19"/>
        <v>1.3740000000000001</v>
      </c>
      <c r="BS42" s="453">
        <f t="shared" ca="1" si="20"/>
        <v>0.61099999999999999</v>
      </c>
      <c r="BT42" s="453">
        <f t="shared" ca="1" si="21"/>
        <v>1.375</v>
      </c>
      <c r="BU42" s="453">
        <f t="shared" ca="1" si="22"/>
        <v>0.61199999999999999</v>
      </c>
      <c r="BV42" s="453">
        <f t="shared" ca="1" si="23"/>
        <v>1.375</v>
      </c>
      <c r="BW42" s="453">
        <f ca="1">+BK42</f>
        <v>0.61099999999999999</v>
      </c>
      <c r="BX42" s="453">
        <f ca="1">+BL42</f>
        <v>1.375</v>
      </c>
      <c r="CA42" s="450" t="str">
        <f>+$C42</f>
        <v>AU</v>
      </c>
      <c r="CB42" s="454"/>
      <c r="CC42" s="454"/>
      <c r="CD42" s="454"/>
      <c r="CE42" s="454"/>
    </row>
    <row r="43" spans="1:83" x14ac:dyDescent="0.2">
      <c r="B43" s="399">
        <v>3</v>
      </c>
      <c r="C43" s="399" t="s">
        <v>80</v>
      </c>
      <c r="D43" s="399" t="s">
        <v>81</v>
      </c>
      <c r="E43" s="399">
        <v>1.1000000000000001</v>
      </c>
      <c r="F43" s="399" t="s">
        <v>33</v>
      </c>
      <c r="H43" s="399">
        <v>0.32100000000000001</v>
      </c>
      <c r="I43" s="399">
        <v>2.5070000000000001</v>
      </c>
      <c r="J43" s="445">
        <f t="shared" ca="1" si="24"/>
        <v>1.2611250000000001</v>
      </c>
      <c r="K43" s="446"/>
      <c r="L43" s="447">
        <f t="shared" ca="1" si="0"/>
        <v>0.633286911432</v>
      </c>
      <c r="M43" s="447">
        <f t="shared" ca="1" si="0"/>
        <v>1.8998607342960001</v>
      </c>
      <c r="N43" s="445">
        <f t="shared" ca="1" si="25"/>
        <v>0.38956740309301813</v>
      </c>
      <c r="O43" s="445">
        <f t="shared" ca="1" si="26"/>
        <v>5.3733434909381828</v>
      </c>
      <c r="P43" s="455">
        <f t="shared" ca="1" si="1"/>
        <v>0.51419891654620453</v>
      </c>
      <c r="Q43" s="455">
        <f t="shared" ca="1" si="2"/>
        <v>4.0171790355172226</v>
      </c>
      <c r="R43" s="445">
        <f t="shared" ca="1" si="27"/>
        <v>0.31541714027163514</v>
      </c>
      <c r="S43" s="445">
        <f t="shared" ca="1" si="28"/>
        <v>2.4641964083721497</v>
      </c>
      <c r="T43" s="445">
        <f t="shared" ca="1" si="3"/>
        <v>2.020641054865163</v>
      </c>
      <c r="U43" s="448">
        <f ca="1">ROUND(IF(T43&gt;U32,U30,IF(T43&lt;U31,U29,T43/U31*U29)),3)</f>
        <v>0.70499999999999996</v>
      </c>
      <c r="V43" s="448">
        <f ca="1">ROUND(IF(T43&gt;V32,V30,IF(T43&lt;V31,V29,T43/V31*V29)),3)</f>
        <v>1.5840000000000001</v>
      </c>
      <c r="W43" s="449" t="str">
        <f t="shared" ca="1" si="29"/>
        <v>C</v>
      </c>
      <c r="X43" s="450"/>
      <c r="Y43" s="450" t="str">
        <f t="shared" ref="Y43:Y72" si="38">+$C43</f>
        <v>BE</v>
      </c>
      <c r="Z43" s="447">
        <f t="shared" ca="1" si="4"/>
        <v>0.633286911432</v>
      </c>
      <c r="AA43" s="447">
        <f t="shared" ca="1" si="4"/>
        <v>1.8998607342960001</v>
      </c>
      <c r="AB43" s="451">
        <f t="shared" ref="AB43:AB72" ca="1" si="39">AB$14*Z43-AC43*0.01</f>
        <v>0.38956740309301813</v>
      </c>
      <c r="AC43" s="451">
        <f t="shared" ref="AC43:AC72" ca="1" si="40">AC$14*(AA43-Z43)/(0.175-0.01)</f>
        <v>5.3733434909381828</v>
      </c>
      <c r="AD43" s="452">
        <f t="shared" ca="1" si="5"/>
        <v>0.51419891654620453</v>
      </c>
      <c r="AE43" s="452">
        <f t="shared" ca="1" si="6"/>
        <v>4.0171790355172226</v>
      </c>
      <c r="AF43" s="452">
        <f t="shared" ca="1" si="30"/>
        <v>1.0965674017256066</v>
      </c>
      <c r="AG43" s="452">
        <f t="shared" ca="1" si="31"/>
        <v>2.4641964083721497</v>
      </c>
      <c r="AH43" s="445">
        <f t="shared" ca="1" si="7"/>
        <v>2.020641054865163</v>
      </c>
      <c r="AI43" s="448">
        <f ca="1">ROUND(IF(AH43&gt;AI32,AI30,IF(AH43&lt;AI31,AI29,AH43/AI31*AI29)),3)</f>
        <v>0.72599999999999998</v>
      </c>
      <c r="AJ43" s="448">
        <f ca="1">ROUND(IF(AH43&gt;AJ32,AJ30,IF(AH43&lt;AJ31,AJ29,AH43/AJ31*AJ29)),3)</f>
        <v>1.6319999999999999</v>
      </c>
      <c r="AK43" s="449" t="str">
        <f t="shared" ca="1" si="32"/>
        <v>C</v>
      </c>
      <c r="AM43" s="450" t="str">
        <f t="shared" ref="AM43:AM72" si="41">+$C43</f>
        <v>BE</v>
      </c>
      <c r="AN43" s="447">
        <f t="shared" ca="1" si="8"/>
        <v>0.633286911432</v>
      </c>
      <c r="AO43" s="447">
        <f t="shared" ca="1" si="8"/>
        <v>1.8998607342960001</v>
      </c>
      <c r="AP43" s="451">
        <f t="shared" ref="AP43:AP72" ca="1" si="42">AP$14*AN43-AQ43*0.01</f>
        <v>0.38956740309301813</v>
      </c>
      <c r="AQ43" s="451">
        <f t="shared" ref="AQ43:AQ72" ca="1" si="43">AQ$14*(AO43-AN43)/(0.175-0.01)</f>
        <v>5.3733434909381828</v>
      </c>
      <c r="AR43" s="452">
        <f t="shared" ca="1" si="9"/>
        <v>0.51419891654620453</v>
      </c>
      <c r="AS43" s="452">
        <f t="shared" ca="1" si="10"/>
        <v>4.0171790355172226</v>
      </c>
      <c r="AT43" s="452">
        <f t="shared" ca="1" si="33"/>
        <v>1.0965674017256066</v>
      </c>
      <c r="AU43" s="452">
        <f t="shared" ca="1" si="34"/>
        <v>2.4641964083721497</v>
      </c>
      <c r="AV43" s="445">
        <f t="shared" ca="1" si="11"/>
        <v>2.020641054865163</v>
      </c>
      <c r="AW43" s="448">
        <f ca="1">ROUND(IF(AV43&gt;AW32,AW30,IF(AV43&lt;AW31,AW29,AV43/AW31*AW29)),3)</f>
        <v>0.748</v>
      </c>
      <c r="AX43" s="448">
        <f ca="1">ROUND(IF(AV43&gt;AX32,AX30,IF(AV43&lt;AX31,AX29,AV43/AX31*AX29)),3)</f>
        <v>1.681</v>
      </c>
      <c r="AY43" s="449" t="str">
        <f t="shared" ca="1" si="35"/>
        <v>C</v>
      </c>
      <c r="BA43" s="450" t="str">
        <f t="shared" ref="BA43:BA72" si="44">+$C43</f>
        <v>BE</v>
      </c>
      <c r="BB43" s="447">
        <f t="shared" ca="1" si="12"/>
        <v>0.633286911432</v>
      </c>
      <c r="BC43" s="447">
        <f t="shared" ca="1" si="12"/>
        <v>1.8998607342960001</v>
      </c>
      <c r="BD43" s="451">
        <f t="shared" ref="BD43:BD72" ca="1" si="45">BD$14*BB43-BE43*0.01</f>
        <v>0.38956740309301813</v>
      </c>
      <c r="BE43" s="451">
        <f t="shared" ref="BE43:BE72" ca="1" si="46">BE$14*(BC43-BB43)/(0.175-0.01)</f>
        <v>5.3733434909381828</v>
      </c>
      <c r="BF43" s="452">
        <f t="shared" ca="1" si="13"/>
        <v>0.51419891654620453</v>
      </c>
      <c r="BG43" s="452">
        <f t="shared" ca="1" si="14"/>
        <v>4.0171790355172226</v>
      </c>
      <c r="BH43" s="452">
        <f t="shared" ca="1" si="15"/>
        <v>1.0965674017256066</v>
      </c>
      <c r="BI43" s="452">
        <f t="shared" ca="1" si="16"/>
        <v>2.4641964083721497</v>
      </c>
      <c r="BJ43" s="445">
        <f t="shared" ca="1" si="17"/>
        <v>2.020641054865163</v>
      </c>
      <c r="BK43" s="448">
        <f ca="1">ROUND(IF(BJ43&gt;BK32,BK30,IF(BJ43&lt;BK31,BK29,BJ43/BK31*BK29)),3)</f>
        <v>0.77</v>
      </c>
      <c r="BL43" s="448">
        <f ca="1">ROUND(IF(BJ43&gt;BL32,BL30,IF(BJ43&lt;BL31,BL29,BJ43/BL31*BL29)),3)</f>
        <v>1.7310000000000001</v>
      </c>
      <c r="BM43" s="449" t="str">
        <f t="shared" ca="1" si="36"/>
        <v>C</v>
      </c>
      <c r="BO43" s="450" t="str">
        <f t="shared" ref="BO43:BO72" si="47">+$C43</f>
        <v>BE</v>
      </c>
      <c r="BP43" s="399">
        <f t="shared" si="37"/>
        <v>1.1000000000000001</v>
      </c>
      <c r="BQ43" s="453">
        <f t="shared" ca="1" si="18"/>
        <v>0.70499999999999996</v>
      </c>
      <c r="BR43" s="453">
        <f t="shared" ca="1" si="19"/>
        <v>1.5840000000000001</v>
      </c>
      <c r="BS43" s="453">
        <f t="shared" ca="1" si="20"/>
        <v>0.72599999999999998</v>
      </c>
      <c r="BT43" s="453">
        <f t="shared" ca="1" si="21"/>
        <v>1.6319999999999999</v>
      </c>
      <c r="BU43" s="453">
        <f t="shared" ca="1" si="22"/>
        <v>0.748</v>
      </c>
      <c r="BV43" s="453">
        <f t="shared" ca="1" si="23"/>
        <v>1.681</v>
      </c>
      <c r="BW43" s="453">
        <f t="shared" ref="BW43:BX72" ca="1" si="48">+BK43</f>
        <v>0.77</v>
      </c>
      <c r="BX43" s="453">
        <f t="shared" ca="1" si="48"/>
        <v>1.7310000000000001</v>
      </c>
      <c r="CA43" s="450" t="str">
        <f t="shared" ref="CA43:CA72" si="49">+$C43</f>
        <v>BE</v>
      </c>
      <c r="CB43" s="454"/>
      <c r="CC43" s="454"/>
      <c r="CD43" s="454"/>
      <c r="CE43" s="454"/>
    </row>
    <row r="44" spans="1:83" x14ac:dyDescent="0.2">
      <c r="B44" s="399">
        <v>4</v>
      </c>
      <c r="C44" s="399" t="s">
        <v>82</v>
      </c>
      <c r="D44" s="399" t="s">
        <v>83</v>
      </c>
      <c r="E44" s="399">
        <v>1.1000000000000001</v>
      </c>
      <c r="F44" s="399" t="s">
        <v>33</v>
      </c>
      <c r="H44" s="399">
        <v>0.32100000000000001</v>
      </c>
      <c r="I44" s="399">
        <v>2.5070000000000001</v>
      </c>
      <c r="J44" s="445">
        <f t="shared" ca="1" si="24"/>
        <v>1.2611250000000001</v>
      </c>
      <c r="K44" s="446"/>
      <c r="L44" s="447">
        <f t="shared" ca="1" si="0"/>
        <v>0.57784684834666655</v>
      </c>
      <c r="M44" s="447">
        <f t="shared" ca="1" si="0"/>
        <v>1.7046482026228569</v>
      </c>
      <c r="N44" s="445">
        <f t="shared" ca="1" si="25"/>
        <v>0.35668910002488879</v>
      </c>
      <c r="O44" s="445">
        <f t="shared" ca="1" si="26"/>
        <v>4.7803693817777777</v>
      </c>
      <c r="P44" s="455">
        <f t="shared" ca="1" si="1"/>
        <v>0.46334081816695827</v>
      </c>
      <c r="Q44" s="455">
        <f t="shared" ca="1" si="2"/>
        <v>3.6198501419293616</v>
      </c>
      <c r="R44" s="445">
        <f t="shared" ca="1" si="27"/>
        <v>0.28422003846095123</v>
      </c>
      <c r="S44" s="445">
        <f t="shared" ca="1" si="28"/>
        <v>2.2204690504761815</v>
      </c>
      <c r="T44" s="445">
        <f t="shared" ca="1" si="3"/>
        <v>1.8207846213904688</v>
      </c>
      <c r="U44" s="448">
        <f ca="1">ROUND(IF(T44&gt;U32,U30,IF(T44&lt;U31,U29,T44/U31*U29)),3)</f>
        <v>0.70499999999999996</v>
      </c>
      <c r="V44" s="448">
        <f ca="1">ROUND(IF(T44&gt;V32,V30,IF(T44&lt;V31,V29,T44/V31*V29)),3)</f>
        <v>1.5840000000000001</v>
      </c>
      <c r="W44" s="449" t="str">
        <f t="shared" ca="1" si="29"/>
        <v>C</v>
      </c>
      <c r="X44" s="450"/>
      <c r="Y44" s="450" t="str">
        <f t="shared" si="38"/>
        <v>CA</v>
      </c>
      <c r="Z44" s="447">
        <f t="shared" ca="1" si="4"/>
        <v>0.57784684834666655</v>
      </c>
      <c r="AA44" s="447">
        <f t="shared" ca="1" si="4"/>
        <v>1.7046482026228569</v>
      </c>
      <c r="AB44" s="451">
        <f t="shared" ca="1" si="39"/>
        <v>0.35668910002488879</v>
      </c>
      <c r="AC44" s="451">
        <f t="shared" ca="1" si="40"/>
        <v>4.7803693817777777</v>
      </c>
      <c r="AD44" s="452">
        <f t="shared" ca="1" si="5"/>
        <v>0.46334081816695827</v>
      </c>
      <c r="AE44" s="452">
        <f t="shared" ca="1" si="6"/>
        <v>3.6198501419293616</v>
      </c>
      <c r="AF44" s="452">
        <f t="shared" ca="1" si="30"/>
        <v>0.98810872746190082</v>
      </c>
      <c r="AG44" s="452">
        <f t="shared" ca="1" si="31"/>
        <v>2.2204690504761815</v>
      </c>
      <c r="AH44" s="445">
        <f t="shared" ca="1" si="7"/>
        <v>1.8207846213904688</v>
      </c>
      <c r="AI44" s="448">
        <f ca="1">ROUND(IF(AH44&gt;AI32,AI30,IF(AH44&lt;AI31,AI29,AH44/AI31*AI29)),3)</f>
        <v>0.72599999999999998</v>
      </c>
      <c r="AJ44" s="448">
        <f ca="1">ROUND(IF(AH44&gt;AJ32,AJ30,IF(AH44&lt;AJ31,AJ29,AH44/AJ31*AJ29)),3)</f>
        <v>1.6319999999999999</v>
      </c>
      <c r="AK44" s="449" t="str">
        <f t="shared" ca="1" si="32"/>
        <v>C</v>
      </c>
      <c r="AM44" s="450" t="str">
        <f t="shared" si="41"/>
        <v>CA</v>
      </c>
      <c r="AN44" s="447">
        <f t="shared" ca="1" si="8"/>
        <v>0.57784684834666655</v>
      </c>
      <c r="AO44" s="447">
        <f t="shared" ca="1" si="8"/>
        <v>1.7046482026228569</v>
      </c>
      <c r="AP44" s="451">
        <f t="shared" ca="1" si="42"/>
        <v>0.35668910002488879</v>
      </c>
      <c r="AQ44" s="451">
        <f t="shared" ca="1" si="43"/>
        <v>4.7803693817777777</v>
      </c>
      <c r="AR44" s="452">
        <f t="shared" ca="1" si="9"/>
        <v>0.46334081816695827</v>
      </c>
      <c r="AS44" s="452">
        <f t="shared" ca="1" si="10"/>
        <v>3.6198501419293616</v>
      </c>
      <c r="AT44" s="452">
        <f t="shared" ca="1" si="33"/>
        <v>0.98810872746190082</v>
      </c>
      <c r="AU44" s="452">
        <f t="shared" ca="1" si="34"/>
        <v>2.2204690504761815</v>
      </c>
      <c r="AV44" s="445">
        <f t="shared" ca="1" si="11"/>
        <v>1.8207846213904688</v>
      </c>
      <c r="AW44" s="448">
        <f ca="1">ROUND(IF(AV44&gt;AW32,AW30,IF(AV44&lt;AW31,AW29,AV44/AW31*AW29)),3)</f>
        <v>0.748</v>
      </c>
      <c r="AX44" s="448">
        <f ca="1">ROUND(IF(AV44&gt;AX32,AX30,IF(AV44&lt;AX31,AX29,AV44/AX31*AX29)),3)</f>
        <v>1.681</v>
      </c>
      <c r="AY44" s="449" t="str">
        <f t="shared" ca="1" si="35"/>
        <v>C</v>
      </c>
      <c r="BA44" s="450" t="str">
        <f t="shared" si="44"/>
        <v>CA</v>
      </c>
      <c r="BB44" s="447">
        <f t="shared" ca="1" si="12"/>
        <v>0.57784684834666655</v>
      </c>
      <c r="BC44" s="447">
        <f t="shared" ca="1" si="12"/>
        <v>1.7046482026228569</v>
      </c>
      <c r="BD44" s="451">
        <f t="shared" ca="1" si="45"/>
        <v>0.35668910002488879</v>
      </c>
      <c r="BE44" s="451">
        <f t="shared" ca="1" si="46"/>
        <v>4.7803693817777777</v>
      </c>
      <c r="BF44" s="452">
        <f t="shared" ca="1" si="13"/>
        <v>0.46334081816695827</v>
      </c>
      <c r="BG44" s="452">
        <f t="shared" ca="1" si="14"/>
        <v>3.6198501419293616</v>
      </c>
      <c r="BH44" s="452">
        <f t="shared" ca="1" si="15"/>
        <v>0.98810872746190082</v>
      </c>
      <c r="BI44" s="452">
        <f t="shared" ca="1" si="16"/>
        <v>2.2204690504761815</v>
      </c>
      <c r="BJ44" s="445">
        <f t="shared" ca="1" si="17"/>
        <v>1.8207846213904688</v>
      </c>
      <c r="BK44" s="448">
        <f ca="1">ROUND(IF(BJ44&gt;BK32,BK30,IF(BJ44&lt;BK31,BK29,BJ44/BK31*BK29)),3)</f>
        <v>0.77</v>
      </c>
      <c r="BL44" s="448">
        <f ca="1">ROUND(IF(BJ44&gt;BL32,BL30,IF(BJ44&lt;BL31,BL29,BJ44/BL31*BL29)),3)</f>
        <v>1.7310000000000001</v>
      </c>
      <c r="BM44" s="449" t="str">
        <f t="shared" ca="1" si="36"/>
        <v>C</v>
      </c>
      <c r="BO44" s="450" t="str">
        <f t="shared" si="47"/>
        <v>CA</v>
      </c>
      <c r="BP44" s="399">
        <f t="shared" si="37"/>
        <v>1.1000000000000001</v>
      </c>
      <c r="BQ44" s="453">
        <f t="shared" ca="1" si="18"/>
        <v>0.70499999999999996</v>
      </c>
      <c r="BR44" s="453">
        <f t="shared" ca="1" si="19"/>
        <v>1.5840000000000001</v>
      </c>
      <c r="BS44" s="453">
        <f t="shared" ca="1" si="20"/>
        <v>0.72599999999999998</v>
      </c>
      <c r="BT44" s="453">
        <f t="shared" ca="1" si="21"/>
        <v>1.6319999999999999</v>
      </c>
      <c r="BU44" s="453">
        <f t="shared" ca="1" si="22"/>
        <v>0.748</v>
      </c>
      <c r="BV44" s="453">
        <f t="shared" ca="1" si="23"/>
        <v>1.681</v>
      </c>
      <c r="BW44" s="453">
        <f t="shared" ca="1" si="48"/>
        <v>0.77</v>
      </c>
      <c r="BX44" s="453">
        <f t="shared" ca="1" si="48"/>
        <v>1.7310000000000001</v>
      </c>
      <c r="CA44" s="450" t="str">
        <f t="shared" si="49"/>
        <v>CA</v>
      </c>
      <c r="CB44" s="454"/>
      <c r="CC44" s="454"/>
      <c r="CD44" s="454"/>
      <c r="CE44" s="454"/>
    </row>
    <row r="45" spans="1:83" x14ac:dyDescent="0.2">
      <c r="B45" s="399">
        <v>5</v>
      </c>
      <c r="C45" s="399" t="s">
        <v>84</v>
      </c>
      <c r="D45" s="399" t="s">
        <v>85</v>
      </c>
      <c r="E45" s="399">
        <v>1.1000000000000001</v>
      </c>
      <c r="F45" s="399" t="s">
        <v>33</v>
      </c>
      <c r="H45" s="399">
        <v>0.32100000000000001</v>
      </c>
      <c r="I45" s="399">
        <v>2.5070000000000001</v>
      </c>
      <c r="J45" s="445">
        <f t="shared" ca="1" si="24"/>
        <v>1.2611250000000001</v>
      </c>
      <c r="K45" s="446"/>
      <c r="L45" s="447">
        <f t="shared" ca="1" si="0"/>
        <v>0.71566876306944438</v>
      </c>
      <c r="M45" s="447">
        <f t="shared" ca="1" si="0"/>
        <v>1.4313375261398147</v>
      </c>
      <c r="N45" s="445">
        <f t="shared" ca="1" si="25"/>
        <v>0.47060642904865596</v>
      </c>
      <c r="O45" s="445">
        <f t="shared" ca="1" si="26"/>
        <v>3.036170509995511</v>
      </c>
      <c r="P45" s="455">
        <f t="shared" ca="1" si="1"/>
        <v>0.43634699345796801</v>
      </c>
      <c r="Q45" s="455">
        <f t="shared" ca="1" si="2"/>
        <v>3.4089608863903749</v>
      </c>
      <c r="R45" s="445">
        <f t="shared" ca="1" si="27"/>
        <v>0.26766163135287546</v>
      </c>
      <c r="S45" s="445">
        <f t="shared" ca="1" si="28"/>
        <v>2.0911064949443396</v>
      </c>
      <c r="T45" s="445">
        <f t="shared" ca="1" si="3"/>
        <v>1.7147073258543586</v>
      </c>
      <c r="U45" s="448">
        <f ca="1">ROUND(IF(T45&gt;U32,U30,IF(T45&lt;U31,U29,T45/U31*U29)),3)</f>
        <v>0.70499999999999996</v>
      </c>
      <c r="V45" s="448">
        <f ca="1">ROUND(IF(T45&gt;V32,V30,IF(T45&lt;V31,V29,T45/V31*V29)),3)</f>
        <v>1.5840000000000001</v>
      </c>
      <c r="W45" s="449" t="str">
        <f t="shared" ca="1" si="29"/>
        <v>C</v>
      </c>
      <c r="X45" s="450"/>
      <c r="Y45" s="450" t="str">
        <f t="shared" si="38"/>
        <v>CH</v>
      </c>
      <c r="Z45" s="447">
        <f t="shared" ca="1" si="4"/>
        <v>0.71566876306944438</v>
      </c>
      <c r="AA45" s="447">
        <f t="shared" ca="1" si="4"/>
        <v>1.4313375261398147</v>
      </c>
      <c r="AB45" s="451">
        <f t="shared" ca="1" si="39"/>
        <v>0.47060642904865596</v>
      </c>
      <c r="AC45" s="451">
        <f t="shared" ca="1" si="40"/>
        <v>3.036170509995511</v>
      </c>
      <c r="AD45" s="452">
        <f t="shared" ca="1" si="5"/>
        <v>0.43634699345796801</v>
      </c>
      <c r="AE45" s="452">
        <f t="shared" ca="1" si="6"/>
        <v>3.4089608863903749</v>
      </c>
      <c r="AF45" s="452">
        <f t="shared" ca="1" si="30"/>
        <v>0.93054239025023111</v>
      </c>
      <c r="AG45" s="452">
        <f t="shared" ca="1" si="31"/>
        <v>2.0911064949443396</v>
      </c>
      <c r="AH45" s="445">
        <f t="shared" ca="1" si="7"/>
        <v>1.7147073258543586</v>
      </c>
      <c r="AI45" s="448">
        <f ca="1">ROUND(IF(AH45&gt;AI32,AI30,IF(AH45&lt;AI31,AI29,AH45/AI31*AI29)),3)</f>
        <v>0.72599999999999998</v>
      </c>
      <c r="AJ45" s="448">
        <f ca="1">ROUND(IF(AH45&gt;AJ32,AJ30,IF(AH45&lt;AJ31,AJ29,AH45/AJ31*AJ29)),3)</f>
        <v>1.6319999999999999</v>
      </c>
      <c r="AK45" s="449" t="str">
        <f t="shared" ca="1" si="32"/>
        <v>C</v>
      </c>
      <c r="AM45" s="450" t="str">
        <f t="shared" si="41"/>
        <v>CH</v>
      </c>
      <c r="AN45" s="447">
        <f t="shared" ca="1" si="8"/>
        <v>0.71566876306944438</v>
      </c>
      <c r="AO45" s="447">
        <f t="shared" ca="1" si="8"/>
        <v>1.4313375261398147</v>
      </c>
      <c r="AP45" s="451">
        <f t="shared" ca="1" si="42"/>
        <v>0.47060642904865596</v>
      </c>
      <c r="AQ45" s="451">
        <f t="shared" ca="1" si="43"/>
        <v>3.036170509995511</v>
      </c>
      <c r="AR45" s="452">
        <f t="shared" ca="1" si="9"/>
        <v>0.43634699345796801</v>
      </c>
      <c r="AS45" s="452">
        <f t="shared" ca="1" si="10"/>
        <v>3.4089608863903749</v>
      </c>
      <c r="AT45" s="452">
        <f t="shared" ca="1" si="33"/>
        <v>0.93054239025023111</v>
      </c>
      <c r="AU45" s="452">
        <f t="shared" ca="1" si="34"/>
        <v>2.0911064949443396</v>
      </c>
      <c r="AV45" s="445">
        <f t="shared" ca="1" si="11"/>
        <v>1.7147073258543586</v>
      </c>
      <c r="AW45" s="448">
        <f ca="1">ROUND(IF(AV45&gt;AW32,AW30,IF(AV45&lt;AW31,AW29,AV45/AW31*AW29)),3)</f>
        <v>0.748</v>
      </c>
      <c r="AX45" s="448">
        <f ca="1">ROUND(IF(AV45&gt;AX32,AX30,IF(AV45&lt;AX31,AX29,AV45/AX31*AX29)),3)</f>
        <v>1.681</v>
      </c>
      <c r="AY45" s="449" t="str">
        <f t="shared" ca="1" si="35"/>
        <v>C</v>
      </c>
      <c r="BA45" s="450" t="str">
        <f t="shared" si="44"/>
        <v>CH</v>
      </c>
      <c r="BB45" s="447">
        <f t="shared" ca="1" si="12"/>
        <v>0.71566876306944438</v>
      </c>
      <c r="BC45" s="447">
        <f t="shared" ca="1" si="12"/>
        <v>1.4313375261398147</v>
      </c>
      <c r="BD45" s="451">
        <f t="shared" ca="1" si="45"/>
        <v>0.47060642904865596</v>
      </c>
      <c r="BE45" s="451">
        <f t="shared" ca="1" si="46"/>
        <v>3.036170509995511</v>
      </c>
      <c r="BF45" s="452">
        <f t="shared" ca="1" si="13"/>
        <v>0.43634699345796801</v>
      </c>
      <c r="BG45" s="452">
        <f t="shared" ca="1" si="14"/>
        <v>3.4089608863903749</v>
      </c>
      <c r="BH45" s="452">
        <f t="shared" ca="1" si="15"/>
        <v>0.93054239025023111</v>
      </c>
      <c r="BI45" s="452">
        <f t="shared" ca="1" si="16"/>
        <v>2.0911064949443396</v>
      </c>
      <c r="BJ45" s="445">
        <f t="shared" ca="1" si="17"/>
        <v>1.7147073258543586</v>
      </c>
      <c r="BK45" s="448">
        <f ca="1">ROUND(IF(BJ45&gt;BK32,BK30,IF(BJ45&lt;BK31,BK29,BJ45/BK31*BK29)),3)</f>
        <v>0.77</v>
      </c>
      <c r="BL45" s="448">
        <f ca="1">ROUND(IF(BJ45&gt;BL32,BL30,IF(BJ45&lt;BL31,BL29,BJ45/BL31*BL29)),3)</f>
        <v>1.7310000000000001</v>
      </c>
      <c r="BM45" s="449" t="str">
        <f t="shared" ca="1" si="36"/>
        <v>C</v>
      </c>
      <c r="BO45" s="450" t="str">
        <f t="shared" si="47"/>
        <v>CH</v>
      </c>
      <c r="BP45" s="399">
        <f t="shared" si="37"/>
        <v>1.1000000000000001</v>
      </c>
      <c r="BQ45" s="453">
        <f t="shared" ca="1" si="18"/>
        <v>0.70499999999999996</v>
      </c>
      <c r="BR45" s="453">
        <f t="shared" ca="1" si="19"/>
        <v>1.5840000000000001</v>
      </c>
      <c r="BS45" s="453">
        <f t="shared" ca="1" si="20"/>
        <v>0.72599999999999998</v>
      </c>
      <c r="BT45" s="453">
        <f t="shared" ca="1" si="21"/>
        <v>1.6319999999999999</v>
      </c>
      <c r="BU45" s="453">
        <f t="shared" ca="1" si="22"/>
        <v>0.748</v>
      </c>
      <c r="BV45" s="453">
        <f t="shared" ca="1" si="23"/>
        <v>1.681</v>
      </c>
      <c r="BW45" s="453">
        <f t="shared" ca="1" si="48"/>
        <v>0.77</v>
      </c>
      <c r="BX45" s="453">
        <f t="shared" ca="1" si="48"/>
        <v>1.7310000000000001</v>
      </c>
      <c r="CA45" s="450" t="str">
        <f t="shared" si="49"/>
        <v>CH</v>
      </c>
      <c r="CB45" s="454"/>
      <c r="CC45" s="454"/>
      <c r="CD45" s="454"/>
      <c r="CE45" s="454"/>
    </row>
    <row r="46" spans="1:83" x14ac:dyDescent="0.2">
      <c r="B46" s="399">
        <v>6</v>
      </c>
      <c r="C46" s="399" t="s">
        <v>86</v>
      </c>
      <c r="D46" s="399" t="s">
        <v>87</v>
      </c>
      <c r="E46" s="399">
        <v>1.1000000000000001</v>
      </c>
      <c r="F46" s="399" t="s">
        <v>33</v>
      </c>
      <c r="H46" s="399">
        <v>0.32100000000000001</v>
      </c>
      <c r="I46" s="399">
        <v>2.5070000000000001</v>
      </c>
      <c r="J46" s="445">
        <f t="shared" ca="1" si="24"/>
        <v>1.2611250000000001</v>
      </c>
      <c r="K46" s="446"/>
      <c r="L46" s="447">
        <f t="shared" ca="1" si="0"/>
        <v>0.47449069288099999</v>
      </c>
      <c r="M46" s="447">
        <f t="shared" ca="1" si="0"/>
        <v>1.14668584113</v>
      </c>
      <c r="N46" s="445">
        <f t="shared" ca="1" si="25"/>
        <v>0.30362611509098486</v>
      </c>
      <c r="O46" s="445">
        <f t="shared" ca="1" si="26"/>
        <v>2.8517369925715155</v>
      </c>
      <c r="P46" s="455">
        <f t="shared" ca="1" si="1"/>
        <v>0.32928465358191594</v>
      </c>
      <c r="Q46" s="455">
        <f t="shared" ca="1" si="2"/>
        <v>2.5725363561087184</v>
      </c>
      <c r="R46" s="445">
        <f t="shared" ca="1" si="27"/>
        <v>0.20198802530695575</v>
      </c>
      <c r="S46" s="445">
        <f t="shared" ca="1" si="28"/>
        <v>1.5780314477105919</v>
      </c>
      <c r="T46" s="445">
        <f t="shared" ca="1" si="3"/>
        <v>1.2939857871226854</v>
      </c>
      <c r="U46" s="448">
        <f ca="1">ROUND(IF(T46&gt;U32,U30,IF(T46&lt;U31,U29,T46/U31*U29)),3)</f>
        <v>0.70199999999999996</v>
      </c>
      <c r="V46" s="448">
        <f ca="1">ROUND(IF(T46&gt;V32,V30,IF(T46&lt;V31,V29,T46/V31*V29)),3)</f>
        <v>1.5780000000000001</v>
      </c>
      <c r="W46" s="449" t="str">
        <f t="shared" ca="1" si="29"/>
        <v/>
      </c>
      <c r="X46" s="450"/>
      <c r="Y46" s="450" t="str">
        <f t="shared" si="38"/>
        <v>DE</v>
      </c>
      <c r="Z46" s="447">
        <f t="shared" ca="1" si="4"/>
        <v>0.47449069288099999</v>
      </c>
      <c r="AA46" s="447">
        <f t="shared" ca="1" si="4"/>
        <v>1.14668584113</v>
      </c>
      <c r="AB46" s="451">
        <f t="shared" ca="1" si="39"/>
        <v>0.30362611509098486</v>
      </c>
      <c r="AC46" s="451">
        <f t="shared" ca="1" si="40"/>
        <v>2.8517369925715155</v>
      </c>
      <c r="AD46" s="452">
        <f t="shared" ca="1" si="5"/>
        <v>0.32928465358191594</v>
      </c>
      <c r="AE46" s="452">
        <f t="shared" ca="1" si="6"/>
        <v>2.5725363561087184</v>
      </c>
      <c r="AF46" s="452">
        <f t="shared" ca="1" si="30"/>
        <v>0.7022239942312134</v>
      </c>
      <c r="AG46" s="452">
        <f t="shared" ca="1" si="31"/>
        <v>1.5780314477105919</v>
      </c>
      <c r="AH46" s="445">
        <f t="shared" ca="1" si="7"/>
        <v>1.2939857871226854</v>
      </c>
      <c r="AI46" s="448">
        <f ca="1">ROUND(IF(AH46&gt;AI32,AI30,IF(AH46&lt;AI31,AI29,AH46/AI31*AI29)),3)</f>
        <v>0.70199999999999996</v>
      </c>
      <c r="AJ46" s="448">
        <f ca="1">ROUND(IF(AH46&gt;AJ32,AJ30,IF(AH46&lt;AJ31,AJ29,AH46/AJ31*AJ29)),3)</f>
        <v>1.579</v>
      </c>
      <c r="AK46" s="449" t="str">
        <f t="shared" ca="1" si="32"/>
        <v/>
      </c>
      <c r="AM46" s="450" t="str">
        <f t="shared" si="41"/>
        <v>DE</v>
      </c>
      <c r="AN46" s="447">
        <f t="shared" ca="1" si="8"/>
        <v>0.47449069288099999</v>
      </c>
      <c r="AO46" s="447">
        <f t="shared" ca="1" si="8"/>
        <v>1.14668584113</v>
      </c>
      <c r="AP46" s="451">
        <f t="shared" ca="1" si="42"/>
        <v>0.30362611509098486</v>
      </c>
      <c r="AQ46" s="451">
        <f t="shared" ca="1" si="43"/>
        <v>2.8517369925715155</v>
      </c>
      <c r="AR46" s="452">
        <f t="shared" ca="1" si="9"/>
        <v>0.32928465358191594</v>
      </c>
      <c r="AS46" s="452">
        <f t="shared" ca="1" si="10"/>
        <v>2.5725363561087184</v>
      </c>
      <c r="AT46" s="452">
        <f t="shared" ca="1" si="33"/>
        <v>0.7022239942312134</v>
      </c>
      <c r="AU46" s="452">
        <f t="shared" ca="1" si="34"/>
        <v>1.5780314477105919</v>
      </c>
      <c r="AV46" s="445">
        <f t="shared" ca="1" si="11"/>
        <v>1.2939857871226854</v>
      </c>
      <c r="AW46" s="448">
        <f ca="1">ROUND(IF(AV46&gt;AW32,AW30,IF(AV46&lt;AW31,AW29,AV46/AW31*AW29)),3)</f>
        <v>0.70199999999999996</v>
      </c>
      <c r="AX46" s="448">
        <f ca="1">ROUND(IF(AV46&gt;AX32,AX30,IF(AV46&lt;AX31,AX29,AV46/AX31*AX29)),3)</f>
        <v>1.5780000000000001</v>
      </c>
      <c r="AY46" s="449" t="str">
        <f t="shared" ca="1" si="35"/>
        <v/>
      </c>
      <c r="BA46" s="450" t="str">
        <f t="shared" si="44"/>
        <v>DE</v>
      </c>
      <c r="BB46" s="447">
        <f t="shared" ca="1" si="12"/>
        <v>0.47449069288099999</v>
      </c>
      <c r="BC46" s="447">
        <f t="shared" ca="1" si="12"/>
        <v>1.14668584113</v>
      </c>
      <c r="BD46" s="451">
        <f t="shared" ca="1" si="45"/>
        <v>0.30362611509098486</v>
      </c>
      <c r="BE46" s="451">
        <f t="shared" ca="1" si="46"/>
        <v>2.8517369925715155</v>
      </c>
      <c r="BF46" s="452">
        <f t="shared" ca="1" si="13"/>
        <v>0.32928465358191594</v>
      </c>
      <c r="BG46" s="452">
        <f t="shared" ca="1" si="14"/>
        <v>2.5725363561087184</v>
      </c>
      <c r="BH46" s="452">
        <f t="shared" ca="1" si="15"/>
        <v>0.7022239942312134</v>
      </c>
      <c r="BI46" s="452">
        <f t="shared" ca="1" si="16"/>
        <v>1.5780314477105919</v>
      </c>
      <c r="BJ46" s="445">
        <f t="shared" ca="1" si="17"/>
        <v>1.2939857871226854</v>
      </c>
      <c r="BK46" s="448">
        <f ca="1">ROUND(IF(BJ46&gt;BK32,BK30,IF(BJ46&lt;BK31,BK29,BJ46/BK31*BK29)),3)</f>
        <v>0.70199999999999996</v>
      </c>
      <c r="BL46" s="448">
        <f ca="1">ROUND(IF(BJ46&gt;BL32,BL30,IF(BJ46&lt;BL31,BL29,BJ46/BL31*BL29)),3)</f>
        <v>1.579</v>
      </c>
      <c r="BM46" s="449" t="str">
        <f t="shared" ca="1" si="36"/>
        <v/>
      </c>
      <c r="BO46" s="450" t="str">
        <f t="shared" si="47"/>
        <v>DE</v>
      </c>
      <c r="BP46" s="399">
        <f t="shared" si="37"/>
        <v>1.1000000000000001</v>
      </c>
      <c r="BQ46" s="453">
        <f t="shared" ca="1" si="18"/>
        <v>0.70199999999999996</v>
      </c>
      <c r="BR46" s="453">
        <f t="shared" ca="1" si="19"/>
        <v>1.5780000000000001</v>
      </c>
      <c r="BS46" s="453">
        <f t="shared" ca="1" si="20"/>
        <v>0.70199999999999996</v>
      </c>
      <c r="BT46" s="453">
        <f t="shared" ca="1" si="21"/>
        <v>1.579</v>
      </c>
      <c r="BU46" s="453">
        <f t="shared" ca="1" si="22"/>
        <v>0.70199999999999996</v>
      </c>
      <c r="BV46" s="453">
        <f t="shared" ca="1" si="23"/>
        <v>1.5780000000000001</v>
      </c>
      <c r="BW46" s="453">
        <f t="shared" ca="1" si="48"/>
        <v>0.70199999999999996</v>
      </c>
      <c r="BX46" s="453">
        <f t="shared" ca="1" si="48"/>
        <v>1.579</v>
      </c>
      <c r="CA46" s="450" t="str">
        <f t="shared" si="49"/>
        <v>DE</v>
      </c>
      <c r="CB46" s="454"/>
      <c r="CC46" s="454"/>
      <c r="CD46" s="454"/>
      <c r="CE46" s="454"/>
    </row>
    <row r="47" spans="1:83" x14ac:dyDescent="0.2">
      <c r="A47" s="456"/>
      <c r="B47" s="399">
        <v>7</v>
      </c>
      <c r="C47" s="399" t="s">
        <v>88</v>
      </c>
      <c r="D47" s="399" t="s">
        <v>89</v>
      </c>
      <c r="E47" s="399">
        <v>1.1000000000000001</v>
      </c>
      <c r="F47" s="399" t="s">
        <v>33</v>
      </c>
      <c r="H47" s="399">
        <v>0.32100000000000001</v>
      </c>
      <c r="I47" s="399">
        <v>2.5070000000000001</v>
      </c>
      <c r="J47" s="445">
        <f t="shared" ca="1" si="24"/>
        <v>1.2611250000000001</v>
      </c>
      <c r="K47" s="457"/>
      <c r="L47" s="447">
        <f t="shared" ca="1" si="0"/>
        <v>0.99244016556299997</v>
      </c>
      <c r="M47" s="447">
        <f t="shared" ca="1" si="0"/>
        <v>3.087591626195</v>
      </c>
      <c r="N47" s="445">
        <f t="shared" ca="1" si="25"/>
        <v>0.60582290241274239</v>
      </c>
      <c r="O47" s="445">
        <f t="shared" ca="1" si="26"/>
        <v>8.8885213481357592</v>
      </c>
      <c r="P47" s="455">
        <f t="shared" ca="1" si="1"/>
        <v>0.82811635212015278</v>
      </c>
      <c r="Q47" s="455">
        <f t="shared" ca="1" si="2"/>
        <v>6.4696590009386936</v>
      </c>
      <c r="R47" s="445">
        <f t="shared" ca="1" si="27"/>
        <v>0.50797868916638633</v>
      </c>
      <c r="S47" s="445">
        <f t="shared" ca="1" si="28"/>
        <v>3.9685835091123933</v>
      </c>
      <c r="T47" s="445">
        <f t="shared" ca="1" si="3"/>
        <v>3.2542384774721627</v>
      </c>
      <c r="U47" s="448">
        <f ca="1">ROUND(IF(T47&gt;U32,U30,IF(T47&lt;U31,U29,T47/U31*U29)),3)</f>
        <v>0.70499999999999996</v>
      </c>
      <c r="V47" s="448">
        <f ca="1">ROUND(IF(T47&gt;V32,V30,IF(T47&lt;V31,V29,T47/V31*V29)),3)</f>
        <v>1.5840000000000001</v>
      </c>
      <c r="W47" s="449" t="str">
        <f t="shared" ca="1" si="29"/>
        <v>C</v>
      </c>
      <c r="X47" s="458"/>
      <c r="Y47" s="458" t="str">
        <f t="shared" si="38"/>
        <v>DK</v>
      </c>
      <c r="Z47" s="447">
        <f t="shared" ca="1" si="4"/>
        <v>0.99244016556299997</v>
      </c>
      <c r="AA47" s="447">
        <f t="shared" ca="1" si="4"/>
        <v>3.087591626195</v>
      </c>
      <c r="AB47" s="451">
        <f t="shared" ca="1" si="39"/>
        <v>0.60582290241274239</v>
      </c>
      <c r="AC47" s="451">
        <f t="shared" ca="1" si="40"/>
        <v>8.8885213481357592</v>
      </c>
      <c r="AD47" s="452">
        <f t="shared" ca="1" si="5"/>
        <v>0.82811635212015278</v>
      </c>
      <c r="AE47" s="452">
        <f t="shared" ca="1" si="6"/>
        <v>6.4696590009386936</v>
      </c>
      <c r="AF47" s="452">
        <f t="shared" ca="1" si="30"/>
        <v>1.766019661555015</v>
      </c>
      <c r="AG47" s="452">
        <f t="shared" ca="1" si="31"/>
        <v>3.9685835091123933</v>
      </c>
      <c r="AH47" s="445">
        <f t="shared" ca="1" si="7"/>
        <v>3.2542384774721627</v>
      </c>
      <c r="AI47" s="448">
        <f ca="1">ROUND(IF(AH47&gt;AI32,AI30,IF(AH47&lt;AI31,AI29,AH47/AI31*AI29)),3)</f>
        <v>0.72599999999999998</v>
      </c>
      <c r="AJ47" s="448">
        <f ca="1">ROUND(IF(AH47&gt;AJ32,AJ30,IF(AH47&lt;AJ31,AJ29,AH47/AJ31*AJ29)),3)</f>
        <v>1.6319999999999999</v>
      </c>
      <c r="AK47" s="449" t="str">
        <f t="shared" ca="1" si="32"/>
        <v>C</v>
      </c>
      <c r="AL47" s="456"/>
      <c r="AM47" s="458" t="str">
        <f t="shared" si="41"/>
        <v>DK</v>
      </c>
      <c r="AN47" s="447">
        <f t="shared" ca="1" si="8"/>
        <v>0.99244016556299997</v>
      </c>
      <c r="AO47" s="447">
        <f t="shared" ca="1" si="8"/>
        <v>3.087591626195</v>
      </c>
      <c r="AP47" s="451">
        <f t="shared" ca="1" si="42"/>
        <v>0.60582290241274239</v>
      </c>
      <c r="AQ47" s="451">
        <f t="shared" ca="1" si="43"/>
        <v>8.8885213481357592</v>
      </c>
      <c r="AR47" s="452">
        <f t="shared" ca="1" si="9"/>
        <v>0.82811635212015278</v>
      </c>
      <c r="AS47" s="452">
        <f t="shared" ca="1" si="10"/>
        <v>6.4696590009386936</v>
      </c>
      <c r="AT47" s="452">
        <f t="shared" ca="1" si="33"/>
        <v>1.766019661555015</v>
      </c>
      <c r="AU47" s="452">
        <f t="shared" ca="1" si="34"/>
        <v>3.9685835091123933</v>
      </c>
      <c r="AV47" s="445">
        <f t="shared" ca="1" si="11"/>
        <v>3.2542384774721627</v>
      </c>
      <c r="AW47" s="448">
        <f ca="1">ROUND(IF(AV47&gt;AW32,AW30,IF(AV47&lt;AW31,AW29,AV47/AW31*AW29)),3)</f>
        <v>0.748</v>
      </c>
      <c r="AX47" s="448">
        <f ca="1">ROUND(IF(AV47&gt;AX32,AX30,IF(AV47&lt;AX31,AX29,AV47/AX31*AX29)),3)</f>
        <v>1.681</v>
      </c>
      <c r="AY47" s="449" t="str">
        <f t="shared" ca="1" si="35"/>
        <v>C</v>
      </c>
      <c r="AZ47" s="456"/>
      <c r="BA47" s="458" t="str">
        <f t="shared" si="44"/>
        <v>DK</v>
      </c>
      <c r="BB47" s="447">
        <f t="shared" ca="1" si="12"/>
        <v>0.99244016556299997</v>
      </c>
      <c r="BC47" s="447">
        <f t="shared" ca="1" si="12"/>
        <v>3.087591626195</v>
      </c>
      <c r="BD47" s="451">
        <f t="shared" ca="1" si="45"/>
        <v>0.60582290241274239</v>
      </c>
      <c r="BE47" s="451">
        <f t="shared" ca="1" si="46"/>
        <v>8.8885213481357592</v>
      </c>
      <c r="BF47" s="452">
        <f t="shared" ca="1" si="13"/>
        <v>0.82811635212015278</v>
      </c>
      <c r="BG47" s="452">
        <f t="shared" ca="1" si="14"/>
        <v>6.4696590009386936</v>
      </c>
      <c r="BH47" s="452">
        <f t="shared" ca="1" si="15"/>
        <v>1.766019661555015</v>
      </c>
      <c r="BI47" s="452">
        <f t="shared" ca="1" si="16"/>
        <v>3.9685835091123933</v>
      </c>
      <c r="BJ47" s="445">
        <f t="shared" ca="1" si="17"/>
        <v>3.2542384774721627</v>
      </c>
      <c r="BK47" s="448">
        <f ca="1">ROUND(IF(BJ47&gt;BK32,BK30,IF(BJ47&lt;BK31,BK29,BJ47/BK31*BK29)),3)</f>
        <v>0.77</v>
      </c>
      <c r="BL47" s="448">
        <f ca="1">ROUND(IF(BJ47&gt;BL32,BL30,IF(BJ47&lt;BL31,BL29,BJ47/BL31*BL29)),3)</f>
        <v>1.7310000000000001</v>
      </c>
      <c r="BM47" s="449" t="str">
        <f t="shared" ca="1" si="36"/>
        <v>C</v>
      </c>
      <c r="BN47" s="456"/>
      <c r="BO47" s="458" t="str">
        <f t="shared" si="47"/>
        <v>DK</v>
      </c>
      <c r="BP47" s="456">
        <f t="shared" si="37"/>
        <v>1.1000000000000001</v>
      </c>
      <c r="BQ47" s="453">
        <f t="shared" ca="1" si="18"/>
        <v>0.70499999999999996</v>
      </c>
      <c r="BR47" s="453">
        <f t="shared" ca="1" si="19"/>
        <v>1.5840000000000001</v>
      </c>
      <c r="BS47" s="453">
        <f t="shared" ca="1" si="20"/>
        <v>0.72599999999999998</v>
      </c>
      <c r="BT47" s="453">
        <f t="shared" ca="1" si="21"/>
        <v>1.6319999999999999</v>
      </c>
      <c r="BU47" s="453">
        <f t="shared" ca="1" si="22"/>
        <v>0.748</v>
      </c>
      <c r="BV47" s="453">
        <f t="shared" ca="1" si="23"/>
        <v>1.681</v>
      </c>
      <c r="BW47" s="453">
        <f t="shared" ca="1" si="48"/>
        <v>0.77</v>
      </c>
      <c r="BX47" s="453">
        <f t="shared" ca="1" si="48"/>
        <v>1.7310000000000001</v>
      </c>
      <c r="BY47" s="456"/>
      <c r="BZ47" s="456"/>
      <c r="CA47" s="458" t="str">
        <f t="shared" si="49"/>
        <v>DK</v>
      </c>
      <c r="CB47" s="454"/>
      <c r="CC47" s="454"/>
      <c r="CD47" s="454"/>
      <c r="CE47" s="454"/>
    </row>
    <row r="48" spans="1:83" x14ac:dyDescent="0.2">
      <c r="B48" s="399">
        <v>8</v>
      </c>
      <c r="C48" s="399" t="s">
        <v>90</v>
      </c>
      <c r="D48" s="399" t="s">
        <v>91</v>
      </c>
      <c r="E48" s="399">
        <v>1.1000000000000001</v>
      </c>
      <c r="F48" s="399" t="s">
        <v>33</v>
      </c>
      <c r="H48" s="399">
        <v>0.32100000000000001</v>
      </c>
      <c r="I48" s="399">
        <v>2.5070000000000001</v>
      </c>
      <c r="J48" s="445">
        <f t="shared" ca="1" si="24"/>
        <v>1.2611250000000001</v>
      </c>
      <c r="K48" s="446"/>
      <c r="L48" s="447">
        <f t="shared" ca="1" si="0"/>
        <v>0.304306697701</v>
      </c>
      <c r="M48" s="447">
        <f t="shared" ca="1" si="0"/>
        <v>1.6449010686550001</v>
      </c>
      <c r="N48" s="445">
        <f t="shared" ca="1" si="25"/>
        <v>0.1561409878047727</v>
      </c>
      <c r="O48" s="445">
        <f t="shared" ca="1" si="26"/>
        <v>5.6873700585927276</v>
      </c>
      <c r="P48" s="455">
        <f t="shared" ca="1" si="1"/>
        <v>0.3951237740438785</v>
      </c>
      <c r="Q48" s="455">
        <f t="shared" ca="1" si="2"/>
        <v>3.0869044847178007</v>
      </c>
      <c r="R48" s="445">
        <f t="shared" ca="1" si="27"/>
        <v>0.24237470529764737</v>
      </c>
      <c r="S48" s="445">
        <f t="shared" ca="1" si="28"/>
        <v>1.8935523851378702</v>
      </c>
      <c r="T48" s="445">
        <f t="shared" ca="1" si="3"/>
        <v>1.5527129558130537</v>
      </c>
      <c r="U48" s="448">
        <f ca="1">ROUND(IF(T48&gt;U32,U30,IF(T48&lt;U31,U29,T48/U31*U29)),3)</f>
        <v>0.70499999999999996</v>
      </c>
      <c r="V48" s="448">
        <f ca="1">ROUND(IF(T48&gt;V32,V30,IF(T48&lt;V31,V29,T48/V31*V29)),3)</f>
        <v>1.5840000000000001</v>
      </c>
      <c r="W48" s="449" t="str">
        <f t="shared" ca="1" si="29"/>
        <v>C</v>
      </c>
      <c r="X48" s="450"/>
      <c r="Y48" s="450" t="str">
        <f t="shared" si="38"/>
        <v>ES</v>
      </c>
      <c r="Z48" s="447">
        <f t="shared" ca="1" si="4"/>
        <v>0.304306697701</v>
      </c>
      <c r="AA48" s="447">
        <f t="shared" ca="1" si="4"/>
        <v>1.6449010686550001</v>
      </c>
      <c r="AB48" s="451">
        <f t="shared" ca="1" si="39"/>
        <v>0.1561409878047727</v>
      </c>
      <c r="AC48" s="451">
        <f t="shared" ca="1" si="40"/>
        <v>5.6873700585927276</v>
      </c>
      <c r="AD48" s="452">
        <f t="shared" ca="1" si="5"/>
        <v>0.3951237740438785</v>
      </c>
      <c r="AE48" s="452">
        <f t="shared" ca="1" si="6"/>
        <v>3.0869044847178007</v>
      </c>
      <c r="AF48" s="452">
        <f t="shared" ca="1" si="30"/>
        <v>0.84263081138635221</v>
      </c>
      <c r="AG48" s="452">
        <f t="shared" ca="1" si="31"/>
        <v>1.8935523851378702</v>
      </c>
      <c r="AH48" s="445">
        <f t="shared" ca="1" si="7"/>
        <v>1.5527129558130537</v>
      </c>
      <c r="AI48" s="448">
        <f ca="1">ROUND(IF(AH48&gt;AI32,AI30,IF(AH48&lt;AI31,AI29,AH48/AI31*AI29)),3)</f>
        <v>0.72599999999999998</v>
      </c>
      <c r="AJ48" s="448">
        <f ca="1">ROUND(IF(AH48&gt;AJ32,AJ30,IF(AH48&lt;AJ31,AJ29,AH48/AJ31*AJ29)),3)</f>
        <v>1.6319999999999999</v>
      </c>
      <c r="AK48" s="449" t="str">
        <f t="shared" ca="1" si="32"/>
        <v>C</v>
      </c>
      <c r="AM48" s="450" t="str">
        <f t="shared" si="41"/>
        <v>ES</v>
      </c>
      <c r="AN48" s="447">
        <f t="shared" ca="1" si="8"/>
        <v>0.304306697701</v>
      </c>
      <c r="AO48" s="447">
        <f t="shared" ca="1" si="8"/>
        <v>1.6449010686550001</v>
      </c>
      <c r="AP48" s="451">
        <f t="shared" ca="1" si="42"/>
        <v>0.1561409878047727</v>
      </c>
      <c r="AQ48" s="451">
        <f t="shared" ca="1" si="43"/>
        <v>5.6873700585927276</v>
      </c>
      <c r="AR48" s="452">
        <f t="shared" ca="1" si="9"/>
        <v>0.3951237740438785</v>
      </c>
      <c r="AS48" s="452">
        <f t="shared" ca="1" si="10"/>
        <v>3.0869044847178007</v>
      </c>
      <c r="AT48" s="452">
        <f t="shared" ca="1" si="33"/>
        <v>0.84263081138635221</v>
      </c>
      <c r="AU48" s="452">
        <f t="shared" ca="1" si="34"/>
        <v>1.8935523851378702</v>
      </c>
      <c r="AV48" s="445">
        <f t="shared" ca="1" si="11"/>
        <v>1.5527129558130537</v>
      </c>
      <c r="AW48" s="448">
        <f ca="1">ROUND(IF(AV48&gt;AW32,AW30,IF(AV48&lt;AW31,AW29,AV48/AW31*AW29)),3)</f>
        <v>0.748</v>
      </c>
      <c r="AX48" s="448">
        <f ca="1">ROUND(IF(AV48&gt;AX32,AX30,IF(AV48&lt;AX31,AX29,AV48/AX31*AX29)),3)</f>
        <v>1.681</v>
      </c>
      <c r="AY48" s="449" t="str">
        <f t="shared" ca="1" si="35"/>
        <v>C</v>
      </c>
      <c r="BA48" s="450" t="str">
        <f t="shared" si="44"/>
        <v>ES</v>
      </c>
      <c r="BB48" s="447">
        <f t="shared" ca="1" si="12"/>
        <v>0.304306697701</v>
      </c>
      <c r="BC48" s="447">
        <f t="shared" ca="1" si="12"/>
        <v>1.6449010686550001</v>
      </c>
      <c r="BD48" s="451">
        <f t="shared" ca="1" si="45"/>
        <v>0.1561409878047727</v>
      </c>
      <c r="BE48" s="451">
        <f t="shared" ca="1" si="46"/>
        <v>5.6873700585927276</v>
      </c>
      <c r="BF48" s="452">
        <f t="shared" ca="1" si="13"/>
        <v>0.3951237740438785</v>
      </c>
      <c r="BG48" s="452">
        <f t="shared" ca="1" si="14"/>
        <v>3.0869044847178007</v>
      </c>
      <c r="BH48" s="452">
        <f t="shared" ca="1" si="15"/>
        <v>0.84263081138635221</v>
      </c>
      <c r="BI48" s="452">
        <f t="shared" ca="1" si="16"/>
        <v>1.8935523851378702</v>
      </c>
      <c r="BJ48" s="445">
        <f t="shared" ca="1" si="17"/>
        <v>1.5527129558130537</v>
      </c>
      <c r="BK48" s="448">
        <f ca="1">ROUND(IF(BJ48&gt;BK32,BK30,IF(BJ48&lt;BK31,BK29,BJ48/BK31*BK29)),3)</f>
        <v>0.77</v>
      </c>
      <c r="BL48" s="448">
        <f ca="1">ROUND(IF(BJ48&gt;BL32,BL30,IF(BJ48&lt;BL31,BL29,BJ48/BL31*BL29)),3)</f>
        <v>1.7310000000000001</v>
      </c>
      <c r="BM48" s="449" t="str">
        <f t="shared" ca="1" si="36"/>
        <v>C</v>
      </c>
      <c r="BO48" s="450" t="str">
        <f t="shared" si="47"/>
        <v>ES</v>
      </c>
      <c r="BP48" s="399">
        <f t="shared" si="37"/>
        <v>1.1000000000000001</v>
      </c>
      <c r="BQ48" s="453">
        <f t="shared" ca="1" si="18"/>
        <v>0.70499999999999996</v>
      </c>
      <c r="BR48" s="453">
        <f t="shared" ca="1" si="19"/>
        <v>1.5840000000000001</v>
      </c>
      <c r="BS48" s="453">
        <f t="shared" ca="1" si="20"/>
        <v>0.72599999999999998</v>
      </c>
      <c r="BT48" s="453">
        <f t="shared" ca="1" si="21"/>
        <v>1.6319999999999999</v>
      </c>
      <c r="BU48" s="453">
        <f t="shared" ca="1" si="22"/>
        <v>0.748</v>
      </c>
      <c r="BV48" s="453">
        <f t="shared" ca="1" si="23"/>
        <v>1.681</v>
      </c>
      <c r="BW48" s="453">
        <f t="shared" ca="1" si="48"/>
        <v>0.77</v>
      </c>
      <c r="BX48" s="453">
        <f t="shared" ca="1" si="48"/>
        <v>1.7310000000000001</v>
      </c>
      <c r="CA48" s="450" t="str">
        <f t="shared" si="49"/>
        <v>ES</v>
      </c>
      <c r="CB48" s="454"/>
      <c r="CC48" s="454"/>
      <c r="CD48" s="454"/>
      <c r="CE48" s="454"/>
    </row>
    <row r="49" spans="1:83" x14ac:dyDescent="0.2">
      <c r="A49" s="456"/>
      <c r="B49" s="399">
        <v>9</v>
      </c>
      <c r="C49" s="399" t="s">
        <v>92</v>
      </c>
      <c r="D49" s="399" t="s">
        <v>93</v>
      </c>
      <c r="E49" s="399">
        <v>1.1000000000000001</v>
      </c>
      <c r="F49" s="399" t="s">
        <v>33</v>
      </c>
      <c r="H49" s="399">
        <v>0.32100000000000001</v>
      </c>
      <c r="I49" s="399">
        <v>2.5070000000000001</v>
      </c>
      <c r="J49" s="445">
        <f t="shared" ca="1" si="24"/>
        <v>1.2611250000000001</v>
      </c>
      <c r="K49" s="457"/>
      <c r="L49" s="447">
        <f t="shared" ca="1" si="0"/>
        <v>0.82245053432699999</v>
      </c>
      <c r="M49" s="447">
        <f t="shared" ca="1" si="0"/>
        <v>1.6449010686550001</v>
      </c>
      <c r="N49" s="445">
        <f t="shared" ca="1" si="25"/>
        <v>0.54082353317862109</v>
      </c>
      <c r="O49" s="445">
        <f t="shared" ca="1" si="26"/>
        <v>3.4891840850278797</v>
      </c>
      <c r="P49" s="455">
        <f t="shared" ca="1" si="1"/>
        <v>0.50145239870788294</v>
      </c>
      <c r="Q49" s="455">
        <f t="shared" ca="1" si="2"/>
        <v>3.9175968649053354</v>
      </c>
      <c r="R49" s="445">
        <f t="shared" ca="1" si="27"/>
        <v>0.30759823969520134</v>
      </c>
      <c r="S49" s="445">
        <f t="shared" ca="1" si="28"/>
        <v>2.4031112476187606</v>
      </c>
      <c r="T49" s="445">
        <f t="shared" ca="1" si="3"/>
        <v>1.9705512230473838</v>
      </c>
      <c r="U49" s="448">
        <f ca="1">ROUND(IF(T49&gt;U32,U30,IF(T49&lt;U31,U29,T49/U31*U29)),3)</f>
        <v>0.70499999999999996</v>
      </c>
      <c r="V49" s="448">
        <f ca="1">ROUND(IF(T49&gt;V32,V30,IF(T49&lt;V31,V29,T49/V31*V29)),3)</f>
        <v>1.5840000000000001</v>
      </c>
      <c r="W49" s="449" t="str">
        <f t="shared" ca="1" si="29"/>
        <v>C</v>
      </c>
      <c r="X49" s="458"/>
      <c r="Y49" s="458" t="str">
        <f t="shared" si="38"/>
        <v>FI</v>
      </c>
      <c r="Z49" s="447">
        <f t="shared" ca="1" si="4"/>
        <v>0.82245053432699999</v>
      </c>
      <c r="AA49" s="447">
        <f t="shared" ca="1" si="4"/>
        <v>1.6449010686550001</v>
      </c>
      <c r="AB49" s="451">
        <f t="shared" ca="1" si="39"/>
        <v>0.54082353317862109</v>
      </c>
      <c r="AC49" s="451">
        <f t="shared" ca="1" si="40"/>
        <v>3.4891840850278797</v>
      </c>
      <c r="AD49" s="452">
        <f t="shared" ca="1" si="5"/>
        <v>0.50145239870788294</v>
      </c>
      <c r="AE49" s="452">
        <f t="shared" ca="1" si="6"/>
        <v>3.9175968649053354</v>
      </c>
      <c r="AF49" s="452">
        <f t="shared" ca="1" si="30"/>
        <v>1.0693845051903486</v>
      </c>
      <c r="AG49" s="452">
        <f t="shared" ca="1" si="31"/>
        <v>2.4031112476187606</v>
      </c>
      <c r="AH49" s="445">
        <f t="shared" ca="1" si="7"/>
        <v>1.9705512230473838</v>
      </c>
      <c r="AI49" s="448">
        <f ca="1">ROUND(IF(AH49&gt;AI32,AI30,IF(AH49&lt;AI31,AI29,AH49/AI31*AI29)),3)</f>
        <v>0.72599999999999998</v>
      </c>
      <c r="AJ49" s="448">
        <f ca="1">ROUND(IF(AH49&gt;AJ32,AJ30,IF(AH49&lt;AJ31,AJ29,AH49/AJ31*AJ29)),3)</f>
        <v>1.6319999999999999</v>
      </c>
      <c r="AK49" s="449" t="str">
        <f t="shared" ca="1" si="32"/>
        <v>C</v>
      </c>
      <c r="AL49" s="456"/>
      <c r="AM49" s="458" t="str">
        <f t="shared" si="41"/>
        <v>FI</v>
      </c>
      <c r="AN49" s="447">
        <f t="shared" ca="1" si="8"/>
        <v>0.82245053432699999</v>
      </c>
      <c r="AO49" s="447">
        <f t="shared" ca="1" si="8"/>
        <v>1.6449010686550001</v>
      </c>
      <c r="AP49" s="451">
        <f t="shared" ca="1" si="42"/>
        <v>0.54082353317862109</v>
      </c>
      <c r="AQ49" s="451">
        <f t="shared" ca="1" si="43"/>
        <v>3.4891840850278797</v>
      </c>
      <c r="AR49" s="452">
        <f t="shared" ca="1" si="9"/>
        <v>0.50145239870788294</v>
      </c>
      <c r="AS49" s="452">
        <f t="shared" ca="1" si="10"/>
        <v>3.9175968649053354</v>
      </c>
      <c r="AT49" s="452">
        <f t="shared" ca="1" si="33"/>
        <v>1.0693845051903486</v>
      </c>
      <c r="AU49" s="452">
        <f t="shared" ca="1" si="34"/>
        <v>2.4031112476187606</v>
      </c>
      <c r="AV49" s="445">
        <f t="shared" ca="1" si="11"/>
        <v>1.9705512230473838</v>
      </c>
      <c r="AW49" s="448">
        <f ca="1">ROUND(IF(AV49&gt;AW32,AW30,IF(AV49&lt;AW31,AW29,AV49/AW31*AW29)),3)</f>
        <v>0.748</v>
      </c>
      <c r="AX49" s="448">
        <f ca="1">ROUND(IF(AV49&gt;AX32,AX30,IF(AV49&lt;AX31,AX29,AV49/AX31*AX29)),3)</f>
        <v>1.681</v>
      </c>
      <c r="AY49" s="449" t="str">
        <f t="shared" ca="1" si="35"/>
        <v>C</v>
      </c>
      <c r="AZ49" s="456"/>
      <c r="BA49" s="458" t="str">
        <f t="shared" si="44"/>
        <v>FI</v>
      </c>
      <c r="BB49" s="447">
        <f t="shared" ca="1" si="12"/>
        <v>0.82245053432699999</v>
      </c>
      <c r="BC49" s="447">
        <f t="shared" ca="1" si="12"/>
        <v>1.6449010686550001</v>
      </c>
      <c r="BD49" s="451">
        <f t="shared" ca="1" si="45"/>
        <v>0.54082353317862109</v>
      </c>
      <c r="BE49" s="451">
        <f t="shared" ca="1" si="46"/>
        <v>3.4891840850278797</v>
      </c>
      <c r="BF49" s="452">
        <f t="shared" ca="1" si="13"/>
        <v>0.50145239870788294</v>
      </c>
      <c r="BG49" s="452">
        <f t="shared" ca="1" si="14"/>
        <v>3.9175968649053354</v>
      </c>
      <c r="BH49" s="452">
        <f t="shared" ca="1" si="15"/>
        <v>1.0693845051903486</v>
      </c>
      <c r="BI49" s="452">
        <f t="shared" ca="1" si="16"/>
        <v>2.4031112476187606</v>
      </c>
      <c r="BJ49" s="445">
        <f t="shared" ca="1" si="17"/>
        <v>1.9705512230473838</v>
      </c>
      <c r="BK49" s="448">
        <f ca="1">ROUND(IF(BJ49&gt;BK32,BK30,IF(BJ49&lt;BK31,BK29,BJ49/BK31*BK29)),3)</f>
        <v>0.77</v>
      </c>
      <c r="BL49" s="448">
        <f ca="1">ROUND(IF(BJ49&gt;BL32,BL30,IF(BJ49&lt;BL31,BL29,BJ49/BL31*BL29)),3)</f>
        <v>1.7310000000000001</v>
      </c>
      <c r="BM49" s="449" t="str">
        <f t="shared" ca="1" si="36"/>
        <v>C</v>
      </c>
      <c r="BN49" s="456"/>
      <c r="BO49" s="458" t="str">
        <f t="shared" si="47"/>
        <v>FI</v>
      </c>
      <c r="BP49" s="456">
        <f t="shared" si="37"/>
        <v>1.1000000000000001</v>
      </c>
      <c r="BQ49" s="453">
        <f t="shared" ca="1" si="18"/>
        <v>0.70499999999999996</v>
      </c>
      <c r="BR49" s="453">
        <f t="shared" ca="1" si="19"/>
        <v>1.5840000000000001</v>
      </c>
      <c r="BS49" s="453">
        <f t="shared" ca="1" si="20"/>
        <v>0.72599999999999998</v>
      </c>
      <c r="BT49" s="453">
        <f t="shared" ca="1" si="21"/>
        <v>1.6319999999999999</v>
      </c>
      <c r="BU49" s="453">
        <f t="shared" ca="1" si="22"/>
        <v>0.748</v>
      </c>
      <c r="BV49" s="453">
        <f t="shared" ca="1" si="23"/>
        <v>1.681</v>
      </c>
      <c r="BW49" s="453">
        <f t="shared" ca="1" si="48"/>
        <v>0.77</v>
      </c>
      <c r="BX49" s="453">
        <f t="shared" ca="1" si="48"/>
        <v>1.7310000000000001</v>
      </c>
      <c r="BY49" s="456"/>
      <c r="BZ49" s="456"/>
      <c r="CA49" s="458" t="str">
        <f t="shared" si="49"/>
        <v>FI</v>
      </c>
      <c r="CB49" s="454"/>
      <c r="CC49" s="454"/>
      <c r="CD49" s="454"/>
      <c r="CE49" s="454"/>
    </row>
    <row r="50" spans="1:83" x14ac:dyDescent="0.2">
      <c r="B50" s="399">
        <v>10</v>
      </c>
      <c r="C50" s="399" t="s">
        <v>462</v>
      </c>
      <c r="D50" s="399" t="s">
        <v>463</v>
      </c>
      <c r="E50" s="399">
        <v>1.1000000000000001</v>
      </c>
      <c r="F50" s="399" t="s">
        <v>33</v>
      </c>
      <c r="H50" s="399">
        <v>0.32100000000000001</v>
      </c>
      <c r="I50" s="399">
        <v>2.5070000000000001</v>
      </c>
      <c r="J50" s="445">
        <f t="shared" ca="1" si="24"/>
        <v>1.2611250000000001</v>
      </c>
      <c r="K50" s="446"/>
      <c r="L50" s="447">
        <f t="shared" ca="1" si="0"/>
        <v>0.60649121228799996</v>
      </c>
      <c r="M50" s="447">
        <f t="shared" ca="1" si="0"/>
        <v>1.5437958130980001</v>
      </c>
      <c r="N50" s="445">
        <f t="shared" ca="1" si="25"/>
        <v>0.38477941099147872</v>
      </c>
      <c r="O50" s="445">
        <f t="shared" ca="1" si="26"/>
        <v>3.9764437610121219</v>
      </c>
      <c r="P50" s="455">
        <f t="shared" ca="1" si="1"/>
        <v>0.43668698434036868</v>
      </c>
      <c r="Q50" s="455">
        <f t="shared" ca="1" si="2"/>
        <v>3.4116170651591302</v>
      </c>
      <c r="R50" s="445">
        <f t="shared" ca="1" si="27"/>
        <v>0.26787018673561636</v>
      </c>
      <c r="S50" s="445">
        <f t="shared" ca="1" si="28"/>
        <v>2.0927358338720028</v>
      </c>
      <c r="T50" s="445">
        <f t="shared" ca="1" si="3"/>
        <v>1.7160433837750424</v>
      </c>
      <c r="U50" s="448">
        <f ca="1">ROUND(IF(T50&gt;U32,U30,IF(T50&lt;U31,U29,T50/U31*U29)),3)</f>
        <v>0.70499999999999996</v>
      </c>
      <c r="V50" s="448">
        <f ca="1">ROUND(IF(T50&gt;V32,V30,IF(T50&lt;V31,V29,T50/V31*V29)),3)</f>
        <v>1.5840000000000001</v>
      </c>
      <c r="W50" s="449" t="str">
        <f t="shared" ca="1" si="29"/>
        <v>C</v>
      </c>
      <c r="X50" s="450"/>
      <c r="Y50" s="450" t="str">
        <f t="shared" si="38"/>
        <v>FO</v>
      </c>
      <c r="Z50" s="447">
        <f t="shared" ca="1" si="4"/>
        <v>0.60649121228799996</v>
      </c>
      <c r="AA50" s="447">
        <f t="shared" ca="1" si="4"/>
        <v>1.5437958130980001</v>
      </c>
      <c r="AB50" s="451">
        <f t="shared" ca="1" si="39"/>
        <v>0.38477941099147872</v>
      </c>
      <c r="AC50" s="451">
        <f t="shared" ca="1" si="40"/>
        <v>3.9764437610121219</v>
      </c>
      <c r="AD50" s="452">
        <f t="shared" ca="1" si="5"/>
        <v>0.43668698434036868</v>
      </c>
      <c r="AE50" s="452">
        <f t="shared" ca="1" si="6"/>
        <v>3.4116170651591302</v>
      </c>
      <c r="AF50" s="452">
        <f t="shared" ca="1" si="30"/>
        <v>0.93126744607304124</v>
      </c>
      <c r="AG50" s="452">
        <f t="shared" ca="1" si="31"/>
        <v>2.0927358338720028</v>
      </c>
      <c r="AH50" s="445">
        <f t="shared" ca="1" si="7"/>
        <v>1.7160433837750424</v>
      </c>
      <c r="AI50" s="448">
        <f ca="1">ROUND(IF(AH50&gt;AI32,AI30,IF(AH50&lt;AI31,AI29,AH50/AI31*AI29)),3)</f>
        <v>0.72599999999999998</v>
      </c>
      <c r="AJ50" s="448">
        <f ca="1">ROUND(IF(AH50&gt;AJ32,AJ30,IF(AH50&lt;AJ31,AJ29,AH50/AJ31*AJ29)),3)</f>
        <v>1.6319999999999999</v>
      </c>
      <c r="AK50" s="449" t="str">
        <f t="shared" ca="1" si="32"/>
        <v>C</v>
      </c>
      <c r="AM50" s="450" t="str">
        <f t="shared" si="41"/>
        <v>FO</v>
      </c>
      <c r="AN50" s="447">
        <f t="shared" ca="1" si="8"/>
        <v>0.60649121228799996</v>
      </c>
      <c r="AO50" s="447">
        <f t="shared" ca="1" si="8"/>
        <v>1.5437958130980001</v>
      </c>
      <c r="AP50" s="451">
        <f t="shared" ca="1" si="42"/>
        <v>0.38477941099147872</v>
      </c>
      <c r="AQ50" s="451">
        <f t="shared" ca="1" si="43"/>
        <v>3.9764437610121219</v>
      </c>
      <c r="AR50" s="452">
        <f t="shared" ca="1" si="9"/>
        <v>0.43668698434036868</v>
      </c>
      <c r="AS50" s="452">
        <f t="shared" ca="1" si="10"/>
        <v>3.4116170651591302</v>
      </c>
      <c r="AT50" s="452">
        <f t="shared" ca="1" si="33"/>
        <v>0.93126744607304124</v>
      </c>
      <c r="AU50" s="452">
        <f t="shared" ca="1" si="34"/>
        <v>2.0927358338720028</v>
      </c>
      <c r="AV50" s="445">
        <f t="shared" ca="1" si="11"/>
        <v>1.7160433837750424</v>
      </c>
      <c r="AW50" s="448">
        <f ca="1">ROUND(IF(AV50&gt;AW32,AW30,IF(AV50&lt;AW31,AW29,AV50/AW31*AW29)),3)</f>
        <v>0.748</v>
      </c>
      <c r="AX50" s="448">
        <f ca="1">ROUND(IF(AV50&gt;AX32,AX30,IF(AV50&lt;AX31,AX29,AV50/AX31*AX29)),3)</f>
        <v>1.681</v>
      </c>
      <c r="AY50" s="449" t="str">
        <f t="shared" ca="1" si="35"/>
        <v>C</v>
      </c>
      <c r="BA50" s="450" t="str">
        <f t="shared" si="44"/>
        <v>FO</v>
      </c>
      <c r="BB50" s="447">
        <f t="shared" ca="1" si="12"/>
        <v>0.60649121228799996</v>
      </c>
      <c r="BC50" s="447">
        <f t="shared" ca="1" si="12"/>
        <v>1.5437958130980001</v>
      </c>
      <c r="BD50" s="451">
        <f t="shared" ca="1" si="45"/>
        <v>0.38477941099147872</v>
      </c>
      <c r="BE50" s="451">
        <f t="shared" ca="1" si="46"/>
        <v>3.9764437610121219</v>
      </c>
      <c r="BF50" s="452">
        <f t="shared" ca="1" si="13"/>
        <v>0.43668698434036868</v>
      </c>
      <c r="BG50" s="452">
        <f t="shared" ca="1" si="14"/>
        <v>3.4116170651591302</v>
      </c>
      <c r="BH50" s="452">
        <f t="shared" ca="1" si="15"/>
        <v>0.93126744607304124</v>
      </c>
      <c r="BI50" s="452">
        <f t="shared" ca="1" si="16"/>
        <v>2.0927358338720028</v>
      </c>
      <c r="BJ50" s="445">
        <f t="shared" ca="1" si="17"/>
        <v>1.7160433837750424</v>
      </c>
      <c r="BK50" s="448">
        <f ca="1">ROUND(IF(BJ50&gt;BK32,BK30,IF(BJ50&lt;BK31,BK29,BJ50/BK31*BK29)),3)</f>
        <v>0.77</v>
      </c>
      <c r="BL50" s="448">
        <f ca="1">ROUND(IF(BJ50&gt;BL32,BL30,IF(BJ50&lt;BL31,BL29,BJ50/BL31*BL29)),3)</f>
        <v>1.7310000000000001</v>
      </c>
      <c r="BM50" s="449" t="str">
        <f t="shared" ca="1" si="36"/>
        <v>C</v>
      </c>
      <c r="BO50" s="450" t="str">
        <f t="shared" si="47"/>
        <v>FO</v>
      </c>
      <c r="BP50" s="399">
        <f t="shared" si="37"/>
        <v>1.1000000000000001</v>
      </c>
      <c r="BQ50" s="453">
        <f t="shared" ca="1" si="18"/>
        <v>0.70499999999999996</v>
      </c>
      <c r="BR50" s="453">
        <f t="shared" ca="1" si="19"/>
        <v>1.5840000000000001</v>
      </c>
      <c r="BS50" s="453">
        <f t="shared" ca="1" si="20"/>
        <v>0.72599999999999998</v>
      </c>
      <c r="BT50" s="453">
        <f t="shared" ca="1" si="21"/>
        <v>1.6319999999999999</v>
      </c>
      <c r="BU50" s="453">
        <f t="shared" ca="1" si="22"/>
        <v>0.748</v>
      </c>
      <c r="BV50" s="453">
        <f t="shared" ca="1" si="23"/>
        <v>1.681</v>
      </c>
      <c r="BW50" s="453">
        <f t="shared" ca="1" si="48"/>
        <v>0.77</v>
      </c>
      <c r="BX50" s="453">
        <f t="shared" ca="1" si="48"/>
        <v>1.7310000000000001</v>
      </c>
      <c r="CA50" s="450" t="str">
        <f t="shared" si="49"/>
        <v>FO</v>
      </c>
      <c r="CB50" s="454"/>
      <c r="CC50" s="454"/>
      <c r="CD50" s="454"/>
      <c r="CE50" s="454"/>
    </row>
    <row r="51" spans="1:83" x14ac:dyDescent="0.2">
      <c r="A51" s="456"/>
      <c r="B51" s="399">
        <v>11</v>
      </c>
      <c r="C51" s="399" t="s">
        <v>94</v>
      </c>
      <c r="D51" s="399" t="s">
        <v>95</v>
      </c>
      <c r="E51" s="399">
        <v>1.1000000000000001</v>
      </c>
      <c r="F51" s="399" t="s">
        <v>33</v>
      </c>
      <c r="H51" s="399">
        <v>0.32100000000000001</v>
      </c>
      <c r="I51" s="399">
        <v>2.5070000000000001</v>
      </c>
      <c r="J51" s="445">
        <f t="shared" ca="1" si="24"/>
        <v>1.2611250000000001</v>
      </c>
      <c r="K51" s="457"/>
      <c r="L51" s="447">
        <f t="shared" ca="1" si="0"/>
        <v>0.52636834197000004</v>
      </c>
      <c r="M51" s="447">
        <f t="shared" ca="1" si="0"/>
        <v>2.0890243571920002</v>
      </c>
      <c r="N51" s="445">
        <f t="shared" ca="1" si="25"/>
        <v>0.30216334176352122</v>
      </c>
      <c r="O51" s="445">
        <f t="shared" ca="1" si="26"/>
        <v>6.6294497615478791</v>
      </c>
      <c r="P51" s="455">
        <f t="shared" ca="1" si="1"/>
        <v>0.53051592169518291</v>
      </c>
      <c r="Q51" s="455">
        <f t="shared" ca="1" si="2"/>
        <v>4.1446556382436164</v>
      </c>
      <c r="R51" s="445">
        <f t="shared" ca="1" si="27"/>
        <v>0.32542623001545973</v>
      </c>
      <c r="S51" s="445">
        <f t="shared" ca="1" si="28"/>
        <v>2.5423924219957792</v>
      </c>
      <c r="T51" s="445">
        <f t="shared" ca="1" si="3"/>
        <v>2.0847617860365393</v>
      </c>
      <c r="U51" s="448">
        <f ca="1">ROUND(IF(T51&gt;U32,U30,IF(T51&lt;U31,U29,T51/U31*U29)),3)</f>
        <v>0.70499999999999996</v>
      </c>
      <c r="V51" s="448">
        <f ca="1">ROUND(IF(T51&gt;V32,V30,IF(T51&lt;V31,V29,T51/V31*V29)),3)</f>
        <v>1.5840000000000001</v>
      </c>
      <c r="W51" s="449" t="str">
        <f t="shared" ca="1" si="29"/>
        <v>C</v>
      </c>
      <c r="X51" s="458"/>
      <c r="Y51" s="458" t="str">
        <f t="shared" si="38"/>
        <v>FR</v>
      </c>
      <c r="Z51" s="447">
        <f t="shared" ca="1" si="4"/>
        <v>0.52636834197000004</v>
      </c>
      <c r="AA51" s="447">
        <f t="shared" ca="1" si="4"/>
        <v>2.0890243571920002</v>
      </c>
      <c r="AB51" s="451">
        <f t="shared" ca="1" si="39"/>
        <v>0.30216334176352122</v>
      </c>
      <c r="AC51" s="451">
        <f t="shared" ca="1" si="40"/>
        <v>6.6294497615478791</v>
      </c>
      <c r="AD51" s="452">
        <f t="shared" ca="1" si="5"/>
        <v>0.53051592169518291</v>
      </c>
      <c r="AE51" s="452">
        <f t="shared" ca="1" si="6"/>
        <v>4.1446556382436164</v>
      </c>
      <c r="AF51" s="452">
        <f t="shared" ca="1" si="30"/>
        <v>1.1313646277881217</v>
      </c>
      <c r="AG51" s="452">
        <f t="shared" ca="1" si="31"/>
        <v>2.5423924219957792</v>
      </c>
      <c r="AH51" s="445">
        <f t="shared" ca="1" si="7"/>
        <v>2.0847617860365393</v>
      </c>
      <c r="AI51" s="448">
        <f ca="1">ROUND(IF(AH51&gt;AI32,AI30,IF(AH51&lt;AI31,AI29,AH51/AI31*AI29)),3)</f>
        <v>0.72599999999999998</v>
      </c>
      <c r="AJ51" s="448">
        <f ca="1">ROUND(IF(AH51&gt;AJ32,AJ30,IF(AH51&lt;AJ31,AJ29,AH51/AJ31*AJ29)),3)</f>
        <v>1.6319999999999999</v>
      </c>
      <c r="AK51" s="449" t="str">
        <f t="shared" ca="1" si="32"/>
        <v>C</v>
      </c>
      <c r="AL51" s="456"/>
      <c r="AM51" s="458" t="str">
        <f t="shared" si="41"/>
        <v>FR</v>
      </c>
      <c r="AN51" s="447">
        <f t="shared" ca="1" si="8"/>
        <v>0.52636834197000004</v>
      </c>
      <c r="AO51" s="447">
        <f t="shared" ca="1" si="8"/>
        <v>2.0890243571920002</v>
      </c>
      <c r="AP51" s="451">
        <f t="shared" ca="1" si="42"/>
        <v>0.30216334176352122</v>
      </c>
      <c r="AQ51" s="451">
        <f t="shared" ca="1" si="43"/>
        <v>6.6294497615478791</v>
      </c>
      <c r="AR51" s="452">
        <f t="shared" ca="1" si="9"/>
        <v>0.53051592169518291</v>
      </c>
      <c r="AS51" s="452">
        <f t="shared" ca="1" si="10"/>
        <v>4.1446556382436164</v>
      </c>
      <c r="AT51" s="452">
        <f t="shared" ca="1" si="33"/>
        <v>1.1313646277881217</v>
      </c>
      <c r="AU51" s="452">
        <f t="shared" ca="1" si="34"/>
        <v>2.5423924219957792</v>
      </c>
      <c r="AV51" s="445">
        <f t="shared" ca="1" si="11"/>
        <v>2.0847617860365393</v>
      </c>
      <c r="AW51" s="448">
        <f ca="1">ROUND(IF(AV51&gt;AW32,AW30,IF(AV51&lt;AW31,AW29,AV51/AW31*AW29)),3)</f>
        <v>0.748</v>
      </c>
      <c r="AX51" s="448">
        <f ca="1">ROUND(IF(AV51&gt;AX32,AX30,IF(AV51&lt;AX31,AX29,AV51/AX31*AX29)),3)</f>
        <v>1.681</v>
      </c>
      <c r="AY51" s="449" t="str">
        <f t="shared" ca="1" si="35"/>
        <v>C</v>
      </c>
      <c r="AZ51" s="456"/>
      <c r="BA51" s="458" t="str">
        <f t="shared" si="44"/>
        <v>FR</v>
      </c>
      <c r="BB51" s="447">
        <f t="shared" ca="1" si="12"/>
        <v>0.52636834197000004</v>
      </c>
      <c r="BC51" s="447">
        <f t="shared" ca="1" si="12"/>
        <v>2.0890243571920002</v>
      </c>
      <c r="BD51" s="451">
        <f t="shared" ca="1" si="45"/>
        <v>0.30216334176352122</v>
      </c>
      <c r="BE51" s="451">
        <f t="shared" ca="1" si="46"/>
        <v>6.6294497615478791</v>
      </c>
      <c r="BF51" s="452">
        <f t="shared" ca="1" si="13"/>
        <v>0.53051592169518291</v>
      </c>
      <c r="BG51" s="452">
        <f t="shared" ca="1" si="14"/>
        <v>4.1446556382436164</v>
      </c>
      <c r="BH51" s="452">
        <f t="shared" ca="1" si="15"/>
        <v>1.1313646277881217</v>
      </c>
      <c r="BI51" s="452">
        <f t="shared" ca="1" si="16"/>
        <v>2.5423924219957792</v>
      </c>
      <c r="BJ51" s="445">
        <f t="shared" ca="1" si="17"/>
        <v>2.0847617860365393</v>
      </c>
      <c r="BK51" s="448">
        <f ca="1">ROUND(IF(BJ51&gt;BK32,BK30,IF(BJ51&lt;BK31,BK29,BJ51/BK31*BK29)),3)</f>
        <v>0.77</v>
      </c>
      <c r="BL51" s="448">
        <f ca="1">ROUND(IF(BJ51&gt;BL32,BL30,IF(BJ51&lt;BL31,BL29,BJ51/BL31*BL29)),3)</f>
        <v>1.7310000000000001</v>
      </c>
      <c r="BM51" s="449" t="str">
        <f t="shared" ca="1" si="36"/>
        <v>C</v>
      </c>
      <c r="BN51" s="456"/>
      <c r="BO51" s="458" t="str">
        <f t="shared" si="47"/>
        <v>FR</v>
      </c>
      <c r="BP51" s="456">
        <f t="shared" si="37"/>
        <v>1.1000000000000001</v>
      </c>
      <c r="BQ51" s="453">
        <f t="shared" ca="1" si="18"/>
        <v>0.70499999999999996</v>
      </c>
      <c r="BR51" s="453">
        <f t="shared" ca="1" si="19"/>
        <v>1.5840000000000001</v>
      </c>
      <c r="BS51" s="453">
        <f t="shared" ca="1" si="20"/>
        <v>0.72599999999999998</v>
      </c>
      <c r="BT51" s="453">
        <f t="shared" ca="1" si="21"/>
        <v>1.6319999999999999</v>
      </c>
      <c r="BU51" s="453">
        <f t="shared" ca="1" si="22"/>
        <v>0.748</v>
      </c>
      <c r="BV51" s="453">
        <f t="shared" ca="1" si="23"/>
        <v>1.681</v>
      </c>
      <c r="BW51" s="453">
        <f t="shared" ca="1" si="48"/>
        <v>0.77</v>
      </c>
      <c r="BX51" s="453">
        <f t="shared" ca="1" si="48"/>
        <v>1.7310000000000001</v>
      </c>
      <c r="BY51" s="456"/>
      <c r="BZ51" s="456"/>
      <c r="CA51" s="458" t="str">
        <f t="shared" si="49"/>
        <v>FR</v>
      </c>
      <c r="CB51" s="454"/>
      <c r="CC51" s="454"/>
      <c r="CD51" s="454"/>
      <c r="CE51" s="454"/>
    </row>
    <row r="52" spans="1:83" x14ac:dyDescent="0.2">
      <c r="B52" s="399">
        <v>12</v>
      </c>
      <c r="C52" s="399" t="s">
        <v>96</v>
      </c>
      <c r="D52" s="399" t="s">
        <v>97</v>
      </c>
      <c r="E52" s="399">
        <v>1.1000000000000001</v>
      </c>
      <c r="F52" s="399" t="s">
        <v>33</v>
      </c>
      <c r="H52" s="399">
        <v>0.32100000000000001</v>
      </c>
      <c r="I52" s="399">
        <v>2.5070000000000001</v>
      </c>
      <c r="J52" s="445">
        <f t="shared" ca="1" si="24"/>
        <v>1.2611250000000001</v>
      </c>
      <c r="K52" s="446"/>
      <c r="L52" s="447">
        <f t="shared" ca="1" si="0"/>
        <v>0.70410311261799996</v>
      </c>
      <c r="M52" s="447">
        <f t="shared" ca="1" si="0"/>
        <v>1.4082062252359999</v>
      </c>
      <c r="N52" s="445">
        <f t="shared" ca="1" si="25"/>
        <v>0.46300113769123025</v>
      </c>
      <c r="O52" s="445">
        <f t="shared" ca="1" si="26"/>
        <v>2.9871041141369696</v>
      </c>
      <c r="P52" s="455">
        <f t="shared" ca="1" si="1"/>
        <v>0.42929535579760564</v>
      </c>
      <c r="Q52" s="455">
        <f t="shared" ca="1" si="2"/>
        <v>3.3538699671687939</v>
      </c>
      <c r="R52" s="445">
        <f t="shared" ca="1" si="27"/>
        <v>0.26333605361731172</v>
      </c>
      <c r="S52" s="445">
        <f t="shared" ca="1" si="28"/>
        <v>2.0573129188852479</v>
      </c>
      <c r="T52" s="445">
        <f t="shared" ca="1" si="3"/>
        <v>1.6869965934859033</v>
      </c>
      <c r="U52" s="448">
        <f ca="1">ROUND(IF(T52&gt;U32,U30,IF(T52&lt;U31,U29,T52/U31*U29)),3)</f>
        <v>0.70499999999999996</v>
      </c>
      <c r="V52" s="448">
        <f ca="1">ROUND(IF(T52&gt;V32,V30,IF(T52&lt;V31,V29,T52/V31*V29)),3)</f>
        <v>1.5840000000000001</v>
      </c>
      <c r="W52" s="449" t="str">
        <f t="shared" ca="1" si="29"/>
        <v>C</v>
      </c>
      <c r="X52" s="450"/>
      <c r="Y52" s="450" t="str">
        <f t="shared" si="38"/>
        <v>GB</v>
      </c>
      <c r="Z52" s="447">
        <f t="shared" ca="1" si="4"/>
        <v>0.70410311261799996</v>
      </c>
      <c r="AA52" s="447">
        <f t="shared" ca="1" si="4"/>
        <v>1.4082062252359999</v>
      </c>
      <c r="AB52" s="451">
        <f t="shared" ca="1" si="39"/>
        <v>0.46300113769123025</v>
      </c>
      <c r="AC52" s="451">
        <f t="shared" ca="1" si="40"/>
        <v>2.9871041141369696</v>
      </c>
      <c r="AD52" s="452">
        <f t="shared" ca="1" si="5"/>
        <v>0.42929535579760564</v>
      </c>
      <c r="AE52" s="452">
        <f t="shared" ca="1" si="6"/>
        <v>3.3538699671687939</v>
      </c>
      <c r="AF52" s="452">
        <f t="shared" ca="1" si="30"/>
        <v>0.91550424890393534</v>
      </c>
      <c r="AG52" s="452">
        <f t="shared" ca="1" si="31"/>
        <v>2.0573129188852479</v>
      </c>
      <c r="AH52" s="445">
        <f t="shared" ca="1" si="7"/>
        <v>1.6869965934859033</v>
      </c>
      <c r="AI52" s="448">
        <f ca="1">ROUND(IF(AH52&gt;AI32,AI30,IF(AH52&lt;AI31,AI29,AH52/AI31*AI29)),3)</f>
        <v>0.72599999999999998</v>
      </c>
      <c r="AJ52" s="448">
        <f ca="1">ROUND(IF(AH52&gt;AJ32,AJ30,IF(AH52&lt;AJ31,AJ29,AH52/AJ31*AJ29)),3)</f>
        <v>1.6319999999999999</v>
      </c>
      <c r="AK52" s="449" t="str">
        <f t="shared" ca="1" si="32"/>
        <v>C</v>
      </c>
      <c r="AM52" s="450" t="str">
        <f t="shared" si="41"/>
        <v>GB</v>
      </c>
      <c r="AN52" s="447">
        <f t="shared" ca="1" si="8"/>
        <v>0.70410311261799996</v>
      </c>
      <c r="AO52" s="447">
        <f t="shared" ca="1" si="8"/>
        <v>1.4082062252359999</v>
      </c>
      <c r="AP52" s="451">
        <f t="shared" ca="1" si="42"/>
        <v>0.46300113769123025</v>
      </c>
      <c r="AQ52" s="451">
        <f t="shared" ca="1" si="43"/>
        <v>2.9871041141369696</v>
      </c>
      <c r="AR52" s="452">
        <f t="shared" ca="1" si="9"/>
        <v>0.42929535579760564</v>
      </c>
      <c r="AS52" s="452">
        <f t="shared" ca="1" si="10"/>
        <v>3.3538699671687939</v>
      </c>
      <c r="AT52" s="452">
        <f t="shared" ca="1" si="33"/>
        <v>0.91550424890393534</v>
      </c>
      <c r="AU52" s="452">
        <f t="shared" ca="1" si="34"/>
        <v>2.0573129188852479</v>
      </c>
      <c r="AV52" s="445">
        <f t="shared" ca="1" si="11"/>
        <v>1.6869965934859033</v>
      </c>
      <c r="AW52" s="448">
        <f ca="1">ROUND(IF(AV52&gt;AW32,AW30,IF(AV52&lt;AW31,AW29,AV52/AW31*AW29)),3)</f>
        <v>0.748</v>
      </c>
      <c r="AX52" s="448">
        <f ca="1">ROUND(IF(AV52&gt;AX32,AX30,IF(AV52&lt;AX31,AX29,AV52/AX31*AX29)),3)</f>
        <v>1.681</v>
      </c>
      <c r="AY52" s="449" t="str">
        <f t="shared" ca="1" si="35"/>
        <v>C</v>
      </c>
      <c r="BA52" s="450" t="str">
        <f t="shared" si="44"/>
        <v>GB</v>
      </c>
      <c r="BB52" s="447">
        <f t="shared" ca="1" si="12"/>
        <v>0.70410311261799996</v>
      </c>
      <c r="BC52" s="447">
        <f t="shared" ca="1" si="12"/>
        <v>1.4082062252359999</v>
      </c>
      <c r="BD52" s="451">
        <f t="shared" ca="1" si="45"/>
        <v>0.46300113769123025</v>
      </c>
      <c r="BE52" s="451">
        <f t="shared" ca="1" si="46"/>
        <v>2.9871041141369696</v>
      </c>
      <c r="BF52" s="452">
        <f t="shared" ca="1" si="13"/>
        <v>0.42929535579760564</v>
      </c>
      <c r="BG52" s="452">
        <f t="shared" ca="1" si="14"/>
        <v>3.3538699671687939</v>
      </c>
      <c r="BH52" s="452">
        <f t="shared" ca="1" si="15"/>
        <v>0.91550424890393534</v>
      </c>
      <c r="BI52" s="452">
        <f t="shared" ca="1" si="16"/>
        <v>2.0573129188852479</v>
      </c>
      <c r="BJ52" s="445">
        <f t="shared" ca="1" si="17"/>
        <v>1.6869965934859033</v>
      </c>
      <c r="BK52" s="448">
        <f ca="1">ROUND(IF(BJ52&gt;BK32,BK30,IF(BJ52&lt;BK31,BK29,BJ52/BK31*BK29)),3)</f>
        <v>0.77</v>
      </c>
      <c r="BL52" s="448">
        <f ca="1">ROUND(IF(BJ52&gt;BL32,BL30,IF(BJ52&lt;BL31,BL29,BJ52/BL31*BL29)),3)</f>
        <v>1.7310000000000001</v>
      </c>
      <c r="BM52" s="449" t="str">
        <f t="shared" ca="1" si="36"/>
        <v>C</v>
      </c>
      <c r="BO52" s="450" t="str">
        <f t="shared" si="47"/>
        <v>GB</v>
      </c>
      <c r="BP52" s="399">
        <f t="shared" si="37"/>
        <v>1.1000000000000001</v>
      </c>
      <c r="BQ52" s="453">
        <f t="shared" ca="1" si="18"/>
        <v>0.70499999999999996</v>
      </c>
      <c r="BR52" s="453">
        <f t="shared" ca="1" si="19"/>
        <v>1.5840000000000001</v>
      </c>
      <c r="BS52" s="453">
        <f t="shared" ca="1" si="20"/>
        <v>0.72599999999999998</v>
      </c>
      <c r="BT52" s="453">
        <f t="shared" ca="1" si="21"/>
        <v>1.6319999999999999</v>
      </c>
      <c r="BU52" s="453">
        <f t="shared" ca="1" si="22"/>
        <v>0.748</v>
      </c>
      <c r="BV52" s="453">
        <f t="shared" ca="1" si="23"/>
        <v>1.681</v>
      </c>
      <c r="BW52" s="453">
        <f t="shared" ca="1" si="48"/>
        <v>0.77</v>
      </c>
      <c r="BX52" s="453">
        <f t="shared" ca="1" si="48"/>
        <v>1.7310000000000001</v>
      </c>
      <c r="CA52" s="450" t="str">
        <f t="shared" si="49"/>
        <v>GB</v>
      </c>
      <c r="CB52" s="454"/>
      <c r="CC52" s="454"/>
      <c r="CD52" s="454"/>
      <c r="CE52" s="454"/>
    </row>
    <row r="53" spans="1:83" x14ac:dyDescent="0.2">
      <c r="B53" s="399">
        <v>13</v>
      </c>
      <c r="C53" s="399" t="s">
        <v>464</v>
      </c>
      <c r="D53" s="399" t="s">
        <v>465</v>
      </c>
      <c r="E53" s="399">
        <v>1.1000000000000001</v>
      </c>
      <c r="F53" s="399" t="s">
        <v>33</v>
      </c>
      <c r="H53" s="399">
        <v>0.32100000000000001</v>
      </c>
      <c r="I53" s="399">
        <v>2.5070000000000001</v>
      </c>
      <c r="J53" s="445">
        <f t="shared" ca="1" si="24"/>
        <v>1.2611250000000001</v>
      </c>
      <c r="K53" s="446"/>
      <c r="L53" s="447">
        <f t="shared" ca="1" si="0"/>
        <v>0.60649121228799996</v>
      </c>
      <c r="M53" s="447">
        <f t="shared" ca="1" si="0"/>
        <v>2.150287025386</v>
      </c>
      <c r="N53" s="445">
        <f t="shared" ca="1" si="25"/>
        <v>0.35904948077319992</v>
      </c>
      <c r="O53" s="445">
        <f t="shared" ca="1" si="26"/>
        <v>6.54943678284</v>
      </c>
      <c r="P53" s="455">
        <f t="shared" ca="1" si="1"/>
        <v>0.55934819601124641</v>
      </c>
      <c r="Q53" s="455">
        <f t="shared" ca="1" si="2"/>
        <v>4.3699077813378624</v>
      </c>
      <c r="R53" s="445">
        <f t="shared" ca="1" si="27"/>
        <v>0.34311236901665476</v>
      </c>
      <c r="S53" s="445">
        <f t="shared" ca="1" si="28"/>
        <v>2.6805653829426155</v>
      </c>
      <c r="T53" s="445">
        <f t="shared" ca="1" si="3"/>
        <v>2.1980636140129448</v>
      </c>
      <c r="U53" s="448">
        <f ca="1">ROUND(IF(T53&gt;U32,U30,IF(T53&lt;U31,U29,T53/U31*U29)),3)</f>
        <v>0.70499999999999996</v>
      </c>
      <c r="V53" s="448">
        <f ca="1">ROUND(IF(T53&gt;V32,V30,IF(T53&lt;V31,V29,T53/V31*V29)),3)</f>
        <v>1.5840000000000001</v>
      </c>
      <c r="W53" s="449" t="str">
        <f t="shared" ca="1" si="29"/>
        <v>C</v>
      </c>
      <c r="X53" s="450"/>
      <c r="Y53" s="450" t="str">
        <f t="shared" si="38"/>
        <v>GL</v>
      </c>
      <c r="Z53" s="447">
        <f t="shared" ca="1" si="4"/>
        <v>0.60649121228799996</v>
      </c>
      <c r="AA53" s="447">
        <f t="shared" ca="1" si="4"/>
        <v>2.150287025386</v>
      </c>
      <c r="AB53" s="451">
        <f t="shared" ca="1" si="39"/>
        <v>0.35904948077319992</v>
      </c>
      <c r="AC53" s="451">
        <f t="shared" ca="1" si="40"/>
        <v>6.54943678284</v>
      </c>
      <c r="AD53" s="452">
        <f t="shared" ca="1" si="5"/>
        <v>0.55934819601124641</v>
      </c>
      <c r="AE53" s="452">
        <f t="shared" ca="1" si="6"/>
        <v>4.3699077813378624</v>
      </c>
      <c r="AF53" s="452">
        <f t="shared" ca="1" si="30"/>
        <v>1.1928515954094638</v>
      </c>
      <c r="AG53" s="452">
        <f t="shared" ca="1" si="31"/>
        <v>2.6805653829426155</v>
      </c>
      <c r="AH53" s="445">
        <f t="shared" ca="1" si="7"/>
        <v>2.1980636140129448</v>
      </c>
      <c r="AI53" s="448">
        <f ca="1">ROUND(IF(AH53&gt;AI32,AI30,IF(AH53&lt;AI31,AI29,AH53/AI31*AI29)),3)</f>
        <v>0.72599999999999998</v>
      </c>
      <c r="AJ53" s="448">
        <f ca="1">ROUND(IF(AH53&gt;AJ32,AJ30,IF(AH53&lt;AJ31,AJ29,AH53/AJ31*AJ29)),3)</f>
        <v>1.6319999999999999</v>
      </c>
      <c r="AK53" s="449" t="str">
        <f t="shared" ca="1" si="32"/>
        <v>C</v>
      </c>
      <c r="AM53" s="450" t="str">
        <f t="shared" si="41"/>
        <v>GL</v>
      </c>
      <c r="AN53" s="447">
        <f t="shared" ca="1" si="8"/>
        <v>0.60649121228799996</v>
      </c>
      <c r="AO53" s="447">
        <f t="shared" ca="1" si="8"/>
        <v>2.150287025386</v>
      </c>
      <c r="AP53" s="451">
        <f t="shared" ca="1" si="42"/>
        <v>0.35904948077319992</v>
      </c>
      <c r="AQ53" s="451">
        <f t="shared" ca="1" si="43"/>
        <v>6.54943678284</v>
      </c>
      <c r="AR53" s="452">
        <f t="shared" ca="1" si="9"/>
        <v>0.55934819601124641</v>
      </c>
      <c r="AS53" s="452">
        <f t="shared" ca="1" si="10"/>
        <v>4.3699077813378624</v>
      </c>
      <c r="AT53" s="452">
        <f t="shared" ca="1" si="33"/>
        <v>1.1928515954094638</v>
      </c>
      <c r="AU53" s="452">
        <f t="shared" ca="1" si="34"/>
        <v>2.6805653829426155</v>
      </c>
      <c r="AV53" s="445">
        <f t="shared" ca="1" si="11"/>
        <v>2.1980636140129448</v>
      </c>
      <c r="AW53" s="448">
        <f ca="1">ROUND(IF(AV53&gt;AW32,AW30,IF(AV53&lt;AW31,AW29,AV53/AW31*AW29)),3)</f>
        <v>0.748</v>
      </c>
      <c r="AX53" s="448">
        <f ca="1">ROUND(IF(AV53&gt;AX32,AX30,IF(AV53&lt;AX31,AX29,AV53/AX31*AX29)),3)</f>
        <v>1.681</v>
      </c>
      <c r="AY53" s="449" t="str">
        <f t="shared" ca="1" si="35"/>
        <v>C</v>
      </c>
      <c r="BA53" s="450" t="str">
        <f t="shared" si="44"/>
        <v>GL</v>
      </c>
      <c r="BB53" s="447">
        <f t="shared" ca="1" si="12"/>
        <v>0.60649121228799996</v>
      </c>
      <c r="BC53" s="447">
        <f t="shared" ca="1" si="12"/>
        <v>2.150287025386</v>
      </c>
      <c r="BD53" s="451">
        <f t="shared" ca="1" si="45"/>
        <v>0.35904948077319992</v>
      </c>
      <c r="BE53" s="451">
        <f t="shared" ca="1" si="46"/>
        <v>6.54943678284</v>
      </c>
      <c r="BF53" s="452">
        <f t="shared" ca="1" si="13"/>
        <v>0.55934819601124641</v>
      </c>
      <c r="BG53" s="452">
        <f t="shared" ca="1" si="14"/>
        <v>4.3699077813378624</v>
      </c>
      <c r="BH53" s="452">
        <f t="shared" ca="1" si="15"/>
        <v>1.1928515954094638</v>
      </c>
      <c r="BI53" s="452">
        <f t="shared" ca="1" si="16"/>
        <v>2.6805653829426155</v>
      </c>
      <c r="BJ53" s="445">
        <f t="shared" ca="1" si="17"/>
        <v>2.1980636140129448</v>
      </c>
      <c r="BK53" s="448">
        <f ca="1">ROUND(IF(BJ53&gt;BK32,BK30,IF(BJ53&lt;BK31,BK29,BJ53/BK31*BK29)),3)</f>
        <v>0.77</v>
      </c>
      <c r="BL53" s="448">
        <f ca="1">ROUND(IF(BJ53&gt;BL32,BL30,IF(BJ53&lt;BL31,BL29,BJ53/BL31*BL29)),3)</f>
        <v>1.7310000000000001</v>
      </c>
      <c r="BM53" s="449" t="str">
        <f t="shared" ca="1" si="36"/>
        <v>C</v>
      </c>
      <c r="BO53" s="450" t="str">
        <f t="shared" si="47"/>
        <v>GL</v>
      </c>
      <c r="BP53" s="399">
        <f t="shared" si="37"/>
        <v>1.1000000000000001</v>
      </c>
      <c r="BQ53" s="453">
        <f t="shared" ca="1" si="18"/>
        <v>0.70499999999999996</v>
      </c>
      <c r="BR53" s="453">
        <f t="shared" ca="1" si="19"/>
        <v>1.5840000000000001</v>
      </c>
      <c r="BS53" s="453">
        <f t="shared" ca="1" si="20"/>
        <v>0.72599999999999998</v>
      </c>
      <c r="BT53" s="453">
        <f t="shared" ca="1" si="21"/>
        <v>1.6319999999999999</v>
      </c>
      <c r="BU53" s="453">
        <f t="shared" ca="1" si="22"/>
        <v>0.748</v>
      </c>
      <c r="BV53" s="453">
        <f t="shared" ca="1" si="23"/>
        <v>1.681</v>
      </c>
      <c r="BW53" s="453">
        <f t="shared" ca="1" si="48"/>
        <v>0.77</v>
      </c>
      <c r="BX53" s="453">
        <f t="shared" ca="1" si="48"/>
        <v>1.7310000000000001</v>
      </c>
      <c r="CA53" s="450" t="str">
        <f t="shared" si="49"/>
        <v>GL</v>
      </c>
      <c r="CB53" s="454"/>
      <c r="CC53" s="454"/>
      <c r="CD53" s="454"/>
      <c r="CE53" s="454"/>
    </row>
    <row r="54" spans="1:83" x14ac:dyDescent="0.2">
      <c r="B54" s="399">
        <v>14</v>
      </c>
      <c r="C54" s="399" t="s">
        <v>99</v>
      </c>
      <c r="D54" s="399" t="s">
        <v>100</v>
      </c>
      <c r="E54" s="399">
        <v>1.1000000000000001</v>
      </c>
      <c r="F54" s="399" t="s">
        <v>33</v>
      </c>
      <c r="H54" s="399">
        <v>0.32100000000000001</v>
      </c>
      <c r="I54" s="399">
        <v>2.5070000000000001</v>
      </c>
      <c r="J54" s="445">
        <f t="shared" ca="1" si="24"/>
        <v>1.2611250000000001</v>
      </c>
      <c r="K54" s="446"/>
      <c r="L54" s="447">
        <f t="shared" ca="1" si="0"/>
        <v>0.59216438471599997</v>
      </c>
      <c r="M54" s="447">
        <f t="shared" ca="1" si="0"/>
        <v>1.7271461220869999</v>
      </c>
      <c r="N54" s="445">
        <f t="shared" ca="1" si="25"/>
        <v>0.36636432892788479</v>
      </c>
      <c r="O54" s="445">
        <f t="shared" ca="1" si="26"/>
        <v>4.8150740373315157</v>
      </c>
      <c r="P54" s="455">
        <f t="shared" ca="1" si="1"/>
        <v>0.47082907239066557</v>
      </c>
      <c r="Q54" s="455">
        <f t="shared" ca="1" si="2"/>
        <v>3.6783521280520746</v>
      </c>
      <c r="R54" s="445">
        <f t="shared" ca="1" si="27"/>
        <v>0.28881344318598146</v>
      </c>
      <c r="S54" s="445">
        <f t="shared" ca="1" si="28"/>
        <v>2.25635502489048</v>
      </c>
      <c r="T54" s="445">
        <f t="shared" ca="1" si="3"/>
        <v>1.8502111204101936</v>
      </c>
      <c r="U54" s="448">
        <f ca="1">ROUND(IF(T54&gt;U32,U30,IF(T54&lt;U31,U29,T54/U31*U29)),3)</f>
        <v>0.70499999999999996</v>
      </c>
      <c r="V54" s="448">
        <f ca="1">ROUND(IF(T54&gt;V32,V30,IF(T54&lt;V31,V29,T54/V31*V29)),3)</f>
        <v>1.5840000000000001</v>
      </c>
      <c r="W54" s="449" t="str">
        <f t="shared" ca="1" si="29"/>
        <v>C</v>
      </c>
      <c r="X54" s="450"/>
      <c r="Y54" s="450" t="str">
        <f t="shared" si="38"/>
        <v>GR</v>
      </c>
      <c r="Z54" s="447">
        <f t="shared" ca="1" si="4"/>
        <v>0.59216438471599997</v>
      </c>
      <c r="AA54" s="447">
        <f t="shared" ca="1" si="4"/>
        <v>1.7271461220869999</v>
      </c>
      <c r="AB54" s="451">
        <f t="shared" ca="1" si="39"/>
        <v>0.36636432892788479</v>
      </c>
      <c r="AC54" s="451">
        <f t="shared" ca="1" si="40"/>
        <v>4.8150740373315157</v>
      </c>
      <c r="AD54" s="452">
        <f t="shared" ca="1" si="5"/>
        <v>0.47082907239066557</v>
      </c>
      <c r="AE54" s="452">
        <f t="shared" ca="1" si="6"/>
        <v>3.6783521280520746</v>
      </c>
      <c r="AF54" s="452">
        <f t="shared" ca="1" si="30"/>
        <v>1.0040779860762636</v>
      </c>
      <c r="AG54" s="452">
        <f t="shared" ca="1" si="31"/>
        <v>2.25635502489048</v>
      </c>
      <c r="AH54" s="445">
        <f t="shared" ca="1" si="7"/>
        <v>1.8502111204101936</v>
      </c>
      <c r="AI54" s="448">
        <f ca="1">ROUND(IF(AH54&gt;AI32,AI30,IF(AH54&lt;AI31,AI29,AH54/AI31*AI29)),3)</f>
        <v>0.72599999999999998</v>
      </c>
      <c r="AJ54" s="448">
        <f ca="1">ROUND(IF(AH54&gt;AJ32,AJ30,IF(AH54&lt;AJ31,AJ29,AH54/AJ31*AJ29)),3)</f>
        <v>1.6319999999999999</v>
      </c>
      <c r="AK54" s="449" t="str">
        <f t="shared" ca="1" si="32"/>
        <v>C</v>
      </c>
      <c r="AM54" s="450" t="str">
        <f t="shared" si="41"/>
        <v>GR</v>
      </c>
      <c r="AN54" s="447">
        <f t="shared" ca="1" si="8"/>
        <v>0.59216438471599997</v>
      </c>
      <c r="AO54" s="447">
        <f t="shared" ca="1" si="8"/>
        <v>1.7271461220869999</v>
      </c>
      <c r="AP54" s="451">
        <f t="shared" ca="1" si="42"/>
        <v>0.36636432892788479</v>
      </c>
      <c r="AQ54" s="451">
        <f t="shared" ca="1" si="43"/>
        <v>4.8150740373315157</v>
      </c>
      <c r="AR54" s="452">
        <f t="shared" ca="1" si="9"/>
        <v>0.47082907239066557</v>
      </c>
      <c r="AS54" s="452">
        <f t="shared" ca="1" si="10"/>
        <v>3.6783521280520746</v>
      </c>
      <c r="AT54" s="452">
        <f t="shared" ca="1" si="33"/>
        <v>1.0040779860762636</v>
      </c>
      <c r="AU54" s="452">
        <f t="shared" ca="1" si="34"/>
        <v>2.25635502489048</v>
      </c>
      <c r="AV54" s="445">
        <f t="shared" ca="1" si="11"/>
        <v>1.8502111204101936</v>
      </c>
      <c r="AW54" s="448">
        <f ca="1">ROUND(IF(AV54&gt;AW32,AW30,IF(AV54&lt;AW31,AW29,AV54/AW31*AW29)),3)</f>
        <v>0.748</v>
      </c>
      <c r="AX54" s="448">
        <f ca="1">ROUND(IF(AV54&gt;AX32,AX30,IF(AV54&lt;AX31,AX29,AV54/AX31*AX29)),3)</f>
        <v>1.681</v>
      </c>
      <c r="AY54" s="449" t="str">
        <f t="shared" ca="1" si="35"/>
        <v>C</v>
      </c>
      <c r="BA54" s="450" t="str">
        <f t="shared" si="44"/>
        <v>GR</v>
      </c>
      <c r="BB54" s="447">
        <f t="shared" ca="1" si="12"/>
        <v>0.59216438471599997</v>
      </c>
      <c r="BC54" s="447">
        <f t="shared" ca="1" si="12"/>
        <v>1.7271461220869999</v>
      </c>
      <c r="BD54" s="451">
        <f t="shared" ca="1" si="45"/>
        <v>0.36636432892788479</v>
      </c>
      <c r="BE54" s="451">
        <f t="shared" ca="1" si="46"/>
        <v>4.8150740373315157</v>
      </c>
      <c r="BF54" s="452">
        <f t="shared" ca="1" si="13"/>
        <v>0.47082907239066557</v>
      </c>
      <c r="BG54" s="452">
        <f t="shared" ca="1" si="14"/>
        <v>3.6783521280520746</v>
      </c>
      <c r="BH54" s="452">
        <f t="shared" ca="1" si="15"/>
        <v>1.0040779860762636</v>
      </c>
      <c r="BI54" s="452">
        <f t="shared" ca="1" si="16"/>
        <v>2.25635502489048</v>
      </c>
      <c r="BJ54" s="445">
        <f t="shared" ca="1" si="17"/>
        <v>1.8502111204101936</v>
      </c>
      <c r="BK54" s="448">
        <f ca="1">ROUND(IF(BJ54&gt;BK32,BK30,IF(BJ54&lt;BK31,BK29,BJ54/BK31*BK29)),3)</f>
        <v>0.77</v>
      </c>
      <c r="BL54" s="448">
        <f ca="1">ROUND(IF(BJ54&gt;BL32,BL30,IF(BJ54&lt;BL31,BL29,BJ54/BL31*BL29)),3)</f>
        <v>1.7310000000000001</v>
      </c>
      <c r="BM54" s="449" t="str">
        <f t="shared" ca="1" si="36"/>
        <v>C</v>
      </c>
      <c r="BO54" s="450" t="str">
        <f t="shared" si="47"/>
        <v>GR</v>
      </c>
      <c r="BP54" s="399">
        <f t="shared" si="37"/>
        <v>1.1000000000000001</v>
      </c>
      <c r="BQ54" s="453">
        <f t="shared" ca="1" si="18"/>
        <v>0.70499999999999996</v>
      </c>
      <c r="BR54" s="453">
        <f t="shared" ca="1" si="19"/>
        <v>1.5840000000000001</v>
      </c>
      <c r="BS54" s="453">
        <f t="shared" ca="1" si="20"/>
        <v>0.72599999999999998</v>
      </c>
      <c r="BT54" s="453">
        <f t="shared" ca="1" si="21"/>
        <v>1.6319999999999999</v>
      </c>
      <c r="BU54" s="453">
        <f t="shared" ca="1" si="22"/>
        <v>0.748</v>
      </c>
      <c r="BV54" s="453">
        <f t="shared" ca="1" si="23"/>
        <v>1.681</v>
      </c>
      <c r="BW54" s="453">
        <f t="shared" ca="1" si="48"/>
        <v>0.77</v>
      </c>
      <c r="BX54" s="453">
        <f t="shared" ca="1" si="48"/>
        <v>1.7310000000000001</v>
      </c>
      <c r="CA54" s="450" t="str">
        <f t="shared" si="49"/>
        <v>GR</v>
      </c>
      <c r="CB54" s="454"/>
      <c r="CC54" s="454"/>
      <c r="CD54" s="454"/>
      <c r="CE54" s="454"/>
    </row>
    <row r="55" spans="1:83" x14ac:dyDescent="0.2">
      <c r="B55" s="399">
        <v>15</v>
      </c>
      <c r="C55" s="399" t="s">
        <v>101</v>
      </c>
      <c r="D55" s="399" t="s">
        <v>102</v>
      </c>
      <c r="E55" s="399">
        <v>1.1000000000000001</v>
      </c>
      <c r="F55" s="399" t="s">
        <v>33</v>
      </c>
      <c r="H55" s="399">
        <v>0.32100000000000001</v>
      </c>
      <c r="I55" s="399">
        <v>2.5070000000000001</v>
      </c>
      <c r="J55" s="445">
        <f t="shared" ca="1" si="24"/>
        <v>1.2611250000000001</v>
      </c>
      <c r="K55" s="446"/>
      <c r="L55" s="447">
        <f t="shared" ca="1" si="0"/>
        <v>0.55926636334299995</v>
      </c>
      <c r="M55" s="447">
        <f t="shared" ca="1" si="0"/>
        <v>1.35704338164</v>
      </c>
      <c r="N55" s="445">
        <f t="shared" ca="1" si="25"/>
        <v>0.35764136871537872</v>
      </c>
      <c r="O55" s="445">
        <f t="shared" ca="1" si="26"/>
        <v>3.3845085624721221</v>
      </c>
      <c r="P55" s="455">
        <f t="shared" ca="1" si="1"/>
        <v>0.38922576770186695</v>
      </c>
      <c r="Q55" s="455">
        <f t="shared" ca="1" si="2"/>
        <v>3.0408263101708357</v>
      </c>
      <c r="R55" s="445">
        <f t="shared" ca="1" si="27"/>
        <v>0.23875678189516958</v>
      </c>
      <c r="S55" s="445">
        <f t="shared" ca="1" si="28"/>
        <v>1.8652873585560124</v>
      </c>
      <c r="T55" s="445">
        <f t="shared" ca="1" si="3"/>
        <v>1.5295356340159303</v>
      </c>
      <c r="U55" s="448">
        <f ca="1">ROUND(IF(T55&gt;U32,U30,IF(T55&lt;U31,U29,T55/U31*U29)),3)</f>
        <v>0.70499999999999996</v>
      </c>
      <c r="V55" s="448">
        <f ca="1">ROUND(IF(T55&gt;V32,V30,IF(T55&lt;V31,V29,T55/V31*V29)),3)</f>
        <v>1.5840000000000001</v>
      </c>
      <c r="W55" s="449" t="str">
        <f t="shared" ca="1" si="29"/>
        <v>C</v>
      </c>
      <c r="X55" s="450"/>
      <c r="Y55" s="450" t="str">
        <f t="shared" si="38"/>
        <v>IE</v>
      </c>
      <c r="Z55" s="447">
        <f t="shared" ca="1" si="4"/>
        <v>0.55926636334299995</v>
      </c>
      <c r="AA55" s="447">
        <f t="shared" ca="1" si="4"/>
        <v>1.35704338164</v>
      </c>
      <c r="AB55" s="451">
        <f t="shared" ca="1" si="39"/>
        <v>0.35764136871537872</v>
      </c>
      <c r="AC55" s="451">
        <f t="shared" ca="1" si="40"/>
        <v>3.3845085624721221</v>
      </c>
      <c r="AD55" s="452">
        <f t="shared" ca="1" si="5"/>
        <v>0.38922576770186695</v>
      </c>
      <c r="AE55" s="452">
        <f t="shared" ca="1" si="6"/>
        <v>3.0408263101708357</v>
      </c>
      <c r="AF55" s="452">
        <f t="shared" ca="1" si="30"/>
        <v>0.83005287455742549</v>
      </c>
      <c r="AG55" s="452">
        <f t="shared" ca="1" si="31"/>
        <v>1.8652873585560124</v>
      </c>
      <c r="AH55" s="445">
        <f t="shared" ca="1" si="7"/>
        <v>1.5295356340159303</v>
      </c>
      <c r="AI55" s="448">
        <f ca="1">ROUND(IF(AH55&gt;AI32,AI30,IF(AH55&lt;AI31,AI29,AH55/AI31*AI29)),3)</f>
        <v>0.72599999999999998</v>
      </c>
      <c r="AJ55" s="448">
        <f ca="1">ROUND(IF(AH55&gt;AJ32,AJ30,IF(AH55&lt;AJ31,AJ29,AH55/AJ31*AJ29)),3)</f>
        <v>1.6319999999999999</v>
      </c>
      <c r="AK55" s="449" t="str">
        <f t="shared" ca="1" si="32"/>
        <v>C</v>
      </c>
      <c r="AM55" s="450" t="str">
        <f t="shared" si="41"/>
        <v>IE</v>
      </c>
      <c r="AN55" s="447">
        <f t="shared" ca="1" si="8"/>
        <v>0.55926636334299995</v>
      </c>
      <c r="AO55" s="447">
        <f t="shared" ca="1" si="8"/>
        <v>1.35704338164</v>
      </c>
      <c r="AP55" s="451">
        <f t="shared" ca="1" si="42"/>
        <v>0.35764136871537872</v>
      </c>
      <c r="AQ55" s="451">
        <f t="shared" ca="1" si="43"/>
        <v>3.3845085624721221</v>
      </c>
      <c r="AR55" s="452">
        <f t="shared" ca="1" si="9"/>
        <v>0.38922576770186695</v>
      </c>
      <c r="AS55" s="452">
        <f t="shared" ca="1" si="10"/>
        <v>3.0408263101708357</v>
      </c>
      <c r="AT55" s="452">
        <f t="shared" ca="1" si="33"/>
        <v>0.83005287455742549</v>
      </c>
      <c r="AU55" s="452">
        <f t="shared" ca="1" si="34"/>
        <v>1.8652873585560124</v>
      </c>
      <c r="AV55" s="445">
        <f t="shared" ca="1" si="11"/>
        <v>1.5295356340159303</v>
      </c>
      <c r="AW55" s="448">
        <f ca="1">ROUND(IF(AV55&gt;AW32,AW30,IF(AV55&lt;AW31,AW29,AV55/AW31*AW29)),3)</f>
        <v>0.748</v>
      </c>
      <c r="AX55" s="448">
        <f ca="1">ROUND(IF(AV55&gt;AX32,AX30,IF(AV55&lt;AX31,AX29,AV55/AX31*AX29)),3)</f>
        <v>1.681</v>
      </c>
      <c r="AY55" s="449" t="str">
        <f t="shared" ca="1" si="35"/>
        <v>C</v>
      </c>
      <c r="BA55" s="450" t="str">
        <f t="shared" si="44"/>
        <v>IE</v>
      </c>
      <c r="BB55" s="447">
        <f t="shared" ca="1" si="12"/>
        <v>0.55926636334299995</v>
      </c>
      <c r="BC55" s="447">
        <f t="shared" ca="1" si="12"/>
        <v>1.35704338164</v>
      </c>
      <c r="BD55" s="451">
        <f t="shared" ca="1" si="45"/>
        <v>0.35764136871537872</v>
      </c>
      <c r="BE55" s="451">
        <f t="shared" ca="1" si="46"/>
        <v>3.3845085624721221</v>
      </c>
      <c r="BF55" s="452">
        <f t="shared" ca="1" si="13"/>
        <v>0.38922576770186695</v>
      </c>
      <c r="BG55" s="452">
        <f t="shared" ca="1" si="14"/>
        <v>3.0408263101708357</v>
      </c>
      <c r="BH55" s="452">
        <f t="shared" ca="1" si="15"/>
        <v>0.83005287455742549</v>
      </c>
      <c r="BI55" s="452">
        <f t="shared" ca="1" si="16"/>
        <v>1.8652873585560124</v>
      </c>
      <c r="BJ55" s="445">
        <f t="shared" ca="1" si="17"/>
        <v>1.5295356340159303</v>
      </c>
      <c r="BK55" s="448">
        <f ca="1">ROUND(IF(BJ55&gt;BK32,BK30,IF(BJ55&lt;BK31,BK29,BJ55/BK31*BK29)),3)</f>
        <v>0.77</v>
      </c>
      <c r="BL55" s="448">
        <f ca="1">ROUND(IF(BJ55&gt;BL32,BL30,IF(BJ55&lt;BL31,BL29,BJ55/BL31*BL29)),3)</f>
        <v>1.7310000000000001</v>
      </c>
      <c r="BM55" s="449" t="str">
        <f t="shared" ca="1" si="36"/>
        <v>C</v>
      </c>
      <c r="BO55" s="450" t="str">
        <f t="shared" si="47"/>
        <v>IE</v>
      </c>
      <c r="BP55" s="399">
        <f t="shared" si="37"/>
        <v>1.1000000000000001</v>
      </c>
      <c r="BQ55" s="453">
        <f t="shared" ca="1" si="18"/>
        <v>0.70499999999999996</v>
      </c>
      <c r="BR55" s="453">
        <f t="shared" ca="1" si="19"/>
        <v>1.5840000000000001</v>
      </c>
      <c r="BS55" s="453">
        <f t="shared" ca="1" si="20"/>
        <v>0.72599999999999998</v>
      </c>
      <c r="BT55" s="453">
        <f t="shared" ca="1" si="21"/>
        <v>1.6319999999999999</v>
      </c>
      <c r="BU55" s="453">
        <f t="shared" ca="1" si="22"/>
        <v>0.748</v>
      </c>
      <c r="BV55" s="453">
        <f t="shared" ca="1" si="23"/>
        <v>1.681</v>
      </c>
      <c r="BW55" s="453">
        <f t="shared" ca="1" si="48"/>
        <v>0.77</v>
      </c>
      <c r="BX55" s="453">
        <f t="shared" ca="1" si="48"/>
        <v>1.7310000000000001</v>
      </c>
      <c r="CA55" s="450" t="str">
        <f t="shared" si="49"/>
        <v>IE</v>
      </c>
      <c r="CB55" s="454"/>
      <c r="CC55" s="454"/>
      <c r="CD55" s="454"/>
      <c r="CE55" s="454"/>
    </row>
    <row r="56" spans="1:83" x14ac:dyDescent="0.2">
      <c r="B56" s="399">
        <v>16</v>
      </c>
      <c r="C56" s="399" t="s">
        <v>103</v>
      </c>
      <c r="D56" s="399" t="s">
        <v>104</v>
      </c>
      <c r="E56" s="399">
        <v>1.1000000000000001</v>
      </c>
      <c r="F56" s="399" t="s">
        <v>33</v>
      </c>
      <c r="H56" s="399">
        <v>0.32100000000000001</v>
      </c>
      <c r="I56" s="399">
        <v>2.5070000000000001</v>
      </c>
      <c r="J56" s="445">
        <f t="shared" ca="1" si="24"/>
        <v>1.2611250000000001</v>
      </c>
      <c r="K56" s="446"/>
      <c r="L56" s="447">
        <f t="shared" ca="1" si="0"/>
        <v>0.53568610664830507</v>
      </c>
      <c r="M56" s="447">
        <f t="shared" ca="1" si="0"/>
        <v>1.0226734763279661</v>
      </c>
      <c r="N56" s="445">
        <f t="shared" ca="1" si="25"/>
        <v>0.35432020442497941</v>
      </c>
      <c r="O56" s="445">
        <f t="shared" ca="1" si="26"/>
        <v>2.0660070228834106</v>
      </c>
      <c r="P56" s="455">
        <f t="shared" ca="1" si="1"/>
        <v>0.31676143691668718</v>
      </c>
      <c r="Q56" s="455">
        <f t="shared" ca="1" si="2"/>
        <v>2.4746987259116184</v>
      </c>
      <c r="R56" s="445">
        <f t="shared" ca="1" si="27"/>
        <v>0.19430610093791906</v>
      </c>
      <c r="S56" s="445">
        <f t="shared" ca="1" si="28"/>
        <v>1.5180164135774925</v>
      </c>
      <c r="T56" s="445">
        <f t="shared" ca="1" si="3"/>
        <v>1.244773459133544</v>
      </c>
      <c r="U56" s="448">
        <f ca="1">ROUND(IF(T56&gt;U32,U30,IF(T56&lt;U31,U29,T56/U31*U29)),3)</f>
        <v>0.67600000000000005</v>
      </c>
      <c r="V56" s="448">
        <f ca="1">ROUND(IF(T56&gt;V32,V30,IF(T56&lt;V31,V29,T56/V31*V29)),3)</f>
        <v>1.518</v>
      </c>
      <c r="W56" s="449" t="str">
        <f t="shared" ca="1" si="29"/>
        <v/>
      </c>
      <c r="X56" s="450"/>
      <c r="Y56" s="450" t="str">
        <f t="shared" si="38"/>
        <v>IL</v>
      </c>
      <c r="Z56" s="447">
        <f t="shared" ca="1" si="4"/>
        <v>0.53568610664830507</v>
      </c>
      <c r="AA56" s="447">
        <f t="shared" ca="1" si="4"/>
        <v>1.0226734763279661</v>
      </c>
      <c r="AB56" s="451">
        <f t="shared" ca="1" si="39"/>
        <v>0.35432020442497941</v>
      </c>
      <c r="AC56" s="451">
        <f t="shared" ca="1" si="40"/>
        <v>2.0660070228834106</v>
      </c>
      <c r="AD56" s="452">
        <f t="shared" ca="1" si="5"/>
        <v>0.31676143691668718</v>
      </c>
      <c r="AE56" s="452">
        <f t="shared" ca="1" si="6"/>
        <v>2.4746987259116184</v>
      </c>
      <c r="AF56" s="452">
        <f t="shared" ca="1" si="30"/>
        <v>0.67551730404198418</v>
      </c>
      <c r="AG56" s="452">
        <f t="shared" ca="1" si="31"/>
        <v>1.5180164135774925</v>
      </c>
      <c r="AH56" s="445">
        <f t="shared" ca="1" si="7"/>
        <v>1.244773459133544</v>
      </c>
      <c r="AI56" s="448">
        <f ca="1">ROUND(IF(AH56&gt;AI32,AI30,IF(AH56&lt;AI31,AI29,AH56/AI31*AI29)),3)</f>
        <v>0.67500000000000004</v>
      </c>
      <c r="AJ56" s="448">
        <f ca="1">ROUND(IF(AH56&gt;AJ32,AJ30,IF(AH56&lt;AJ31,AJ29,AH56/AJ31*AJ29)),3)</f>
        <v>1.5189999999999999</v>
      </c>
      <c r="AK56" s="449" t="str">
        <f t="shared" ca="1" si="32"/>
        <v/>
      </c>
      <c r="AM56" s="450" t="str">
        <f t="shared" si="41"/>
        <v>IL</v>
      </c>
      <c r="AN56" s="447">
        <f t="shared" ca="1" si="8"/>
        <v>0.53568610664830507</v>
      </c>
      <c r="AO56" s="447">
        <f t="shared" ca="1" si="8"/>
        <v>1.0226734763279661</v>
      </c>
      <c r="AP56" s="451">
        <f t="shared" ca="1" si="42"/>
        <v>0.35432020442497941</v>
      </c>
      <c r="AQ56" s="451">
        <f t="shared" ca="1" si="43"/>
        <v>2.0660070228834106</v>
      </c>
      <c r="AR56" s="452">
        <f t="shared" ca="1" si="9"/>
        <v>0.31676143691668718</v>
      </c>
      <c r="AS56" s="452">
        <f t="shared" ca="1" si="10"/>
        <v>2.4746987259116184</v>
      </c>
      <c r="AT56" s="452">
        <f t="shared" ca="1" si="33"/>
        <v>0.67551730404198418</v>
      </c>
      <c r="AU56" s="452">
        <f t="shared" ca="1" si="34"/>
        <v>1.5180164135774925</v>
      </c>
      <c r="AV56" s="445">
        <f t="shared" ca="1" si="11"/>
        <v>1.244773459133544</v>
      </c>
      <c r="AW56" s="448">
        <f ca="1">ROUND(IF(AV56&gt;AW32,AW30,IF(AV56&lt;AW31,AW29,AV56/AW31*AW29)),3)</f>
        <v>0.67500000000000004</v>
      </c>
      <c r="AX56" s="448">
        <f ca="1">ROUND(IF(AV56&gt;AX32,AX30,IF(AV56&lt;AX31,AX29,AV56/AX31*AX29)),3)</f>
        <v>1.518</v>
      </c>
      <c r="AY56" s="449" t="str">
        <f t="shared" ca="1" si="35"/>
        <v/>
      </c>
      <c r="BA56" s="450" t="str">
        <f t="shared" si="44"/>
        <v>IL</v>
      </c>
      <c r="BB56" s="447">
        <f t="shared" ca="1" si="12"/>
        <v>0.53568610664830507</v>
      </c>
      <c r="BC56" s="447">
        <f t="shared" ca="1" si="12"/>
        <v>1.0226734763279661</v>
      </c>
      <c r="BD56" s="451">
        <f t="shared" ca="1" si="45"/>
        <v>0.35432020442497941</v>
      </c>
      <c r="BE56" s="451">
        <f t="shared" ca="1" si="46"/>
        <v>2.0660070228834106</v>
      </c>
      <c r="BF56" s="452">
        <f t="shared" ca="1" si="13"/>
        <v>0.31676143691668718</v>
      </c>
      <c r="BG56" s="452">
        <f t="shared" ca="1" si="14"/>
        <v>2.4746987259116184</v>
      </c>
      <c r="BH56" s="452">
        <f t="shared" ca="1" si="15"/>
        <v>0.67551730404198418</v>
      </c>
      <c r="BI56" s="452">
        <f t="shared" ca="1" si="16"/>
        <v>1.5180164135774925</v>
      </c>
      <c r="BJ56" s="445">
        <f t="shared" ca="1" si="17"/>
        <v>1.244773459133544</v>
      </c>
      <c r="BK56" s="448">
        <f ca="1">ROUND(IF(BJ56&gt;BK32,BK30,IF(BJ56&lt;BK31,BK29,BJ56/BK31*BK29)),3)</f>
        <v>0.67500000000000004</v>
      </c>
      <c r="BL56" s="448">
        <f ca="1">ROUND(IF(BJ56&gt;BL32,BL30,IF(BJ56&lt;BL31,BL29,BJ56/BL31*BL29)),3)</f>
        <v>1.5189999999999999</v>
      </c>
      <c r="BM56" s="449" t="str">
        <f t="shared" ca="1" si="36"/>
        <v/>
      </c>
      <c r="BO56" s="450" t="str">
        <f t="shared" si="47"/>
        <v>IL</v>
      </c>
      <c r="BP56" s="399">
        <f t="shared" si="37"/>
        <v>1.1000000000000001</v>
      </c>
      <c r="BQ56" s="453">
        <f t="shared" ca="1" si="18"/>
        <v>0.67600000000000005</v>
      </c>
      <c r="BR56" s="453">
        <f t="shared" ca="1" si="19"/>
        <v>1.518</v>
      </c>
      <c r="BS56" s="453">
        <f t="shared" ca="1" si="20"/>
        <v>0.67500000000000004</v>
      </c>
      <c r="BT56" s="453">
        <f t="shared" ca="1" si="21"/>
        <v>1.5189999999999999</v>
      </c>
      <c r="BU56" s="453">
        <f t="shared" ca="1" si="22"/>
        <v>0.67500000000000004</v>
      </c>
      <c r="BV56" s="453">
        <f t="shared" ca="1" si="23"/>
        <v>1.518</v>
      </c>
      <c r="BW56" s="453">
        <f t="shared" ca="1" si="48"/>
        <v>0.67500000000000004</v>
      </c>
      <c r="BX56" s="453">
        <f t="shared" ca="1" si="48"/>
        <v>1.5189999999999999</v>
      </c>
      <c r="CA56" s="450" t="str">
        <f t="shared" si="49"/>
        <v>IL</v>
      </c>
      <c r="CB56" s="454"/>
      <c r="CC56" s="454"/>
      <c r="CD56" s="454"/>
      <c r="CE56" s="454"/>
    </row>
    <row r="57" spans="1:83" s="456" customFormat="1" x14ac:dyDescent="0.2">
      <c r="B57" s="456">
        <v>17</v>
      </c>
      <c r="C57" s="456" t="s">
        <v>105</v>
      </c>
      <c r="D57" s="456" t="s">
        <v>106</v>
      </c>
      <c r="E57" s="456">
        <v>1.1000000000000001</v>
      </c>
      <c r="F57" s="456" t="s">
        <v>33</v>
      </c>
      <c r="H57" s="456">
        <v>0.32100000000000001</v>
      </c>
      <c r="I57" s="456">
        <v>2.5070000000000001</v>
      </c>
      <c r="J57" s="445">
        <f t="shared" ca="1" si="24"/>
        <v>1.2611250000000001</v>
      </c>
      <c r="K57" s="457"/>
      <c r="L57" s="447">
        <f t="shared" ca="1" si="0"/>
        <v>0.73433818024499997</v>
      </c>
      <c r="M57" s="447">
        <f t="shared" ca="1" si="0"/>
        <v>0.87555706106099995</v>
      </c>
      <c r="N57" s="445">
        <f t="shared" ca="1" si="25"/>
        <v>0.50804562213688176</v>
      </c>
      <c r="O57" s="445">
        <f t="shared" ca="1" si="26"/>
        <v>0.59911040346181821</v>
      </c>
      <c r="P57" s="455">
        <f t="shared" ca="1" si="1"/>
        <v>0.32777305653261907</v>
      </c>
      <c r="Q57" s="455">
        <f t="shared" ca="1" si="2"/>
        <v>2.5607270041610866</v>
      </c>
      <c r="R57" s="445">
        <f t="shared" ca="1" si="27"/>
        <v>0.20106078955598461</v>
      </c>
      <c r="S57" s="445">
        <f t="shared" ca="1" si="28"/>
        <v>1.5707874184061297</v>
      </c>
      <c r="T57" s="445">
        <f t="shared" ca="1" si="3"/>
        <v>1.2880456830930265</v>
      </c>
      <c r="U57" s="448">
        <f ca="1">ROUND(IF(T57&gt;U32,U30,IF(T57&lt;U31,U29,T57/U31*U29)),3)</f>
        <v>0.69899999999999995</v>
      </c>
      <c r="V57" s="448">
        <f ca="1">ROUND(IF(T57&gt;V32,V30,IF(T57&lt;V31,V29,T57/V31*V29)),3)</f>
        <v>1.571</v>
      </c>
      <c r="W57" s="449" t="str">
        <f t="shared" ca="1" si="29"/>
        <v/>
      </c>
      <c r="X57" s="458"/>
      <c r="Y57" s="458" t="str">
        <f t="shared" si="38"/>
        <v>IS</v>
      </c>
      <c r="Z57" s="447">
        <f t="shared" ca="1" si="4"/>
        <v>0.73433818024499997</v>
      </c>
      <c r="AA57" s="447">
        <f t="shared" ca="1" si="4"/>
        <v>0.87555706106099995</v>
      </c>
      <c r="AB57" s="451">
        <f t="shared" ca="1" si="39"/>
        <v>0.50804562213688176</v>
      </c>
      <c r="AC57" s="451">
        <f t="shared" ca="1" si="40"/>
        <v>0.59911040346181821</v>
      </c>
      <c r="AD57" s="452">
        <f t="shared" ca="1" si="5"/>
        <v>0.32777305653261907</v>
      </c>
      <c r="AE57" s="452">
        <f t="shared" ca="1" si="6"/>
        <v>2.5607270041610866</v>
      </c>
      <c r="AF57" s="452">
        <f t="shared" ca="1" si="30"/>
        <v>0.6990004011907277</v>
      </c>
      <c r="AG57" s="452">
        <f t="shared" ca="1" si="31"/>
        <v>1.5707874184061297</v>
      </c>
      <c r="AH57" s="445">
        <f t="shared" ca="1" si="7"/>
        <v>1.2880456830930265</v>
      </c>
      <c r="AI57" s="448">
        <f ca="1">ROUND(IF(AH57&gt;AI32,AI30,IF(AH57&lt;AI31,AI29,AH57/AI31*AI29)),3)</f>
        <v>0.69899999999999995</v>
      </c>
      <c r="AJ57" s="448">
        <f ca="1">ROUND(IF(AH57&gt;AJ32,AJ30,IF(AH57&lt;AJ31,AJ29,AH57/AJ31*AJ29)),3)</f>
        <v>1.571</v>
      </c>
      <c r="AK57" s="449" t="str">
        <f t="shared" ca="1" si="32"/>
        <v/>
      </c>
      <c r="AM57" s="458" t="str">
        <f t="shared" si="41"/>
        <v>IS</v>
      </c>
      <c r="AN57" s="447">
        <f t="shared" ca="1" si="8"/>
        <v>0.73433818024499997</v>
      </c>
      <c r="AO57" s="447">
        <f t="shared" ca="1" si="8"/>
        <v>0.87555706106099995</v>
      </c>
      <c r="AP57" s="451">
        <f t="shared" ca="1" si="42"/>
        <v>0.50804562213688176</v>
      </c>
      <c r="AQ57" s="451">
        <f t="shared" ca="1" si="43"/>
        <v>0.59911040346181821</v>
      </c>
      <c r="AR57" s="452">
        <f t="shared" ca="1" si="9"/>
        <v>0.32777305653261907</v>
      </c>
      <c r="AS57" s="452">
        <f t="shared" ca="1" si="10"/>
        <v>2.5607270041610866</v>
      </c>
      <c r="AT57" s="452">
        <f t="shared" ca="1" si="33"/>
        <v>0.6990004011907277</v>
      </c>
      <c r="AU57" s="452">
        <f t="shared" ca="1" si="34"/>
        <v>1.5707874184061297</v>
      </c>
      <c r="AV57" s="445">
        <f t="shared" ca="1" si="11"/>
        <v>1.2880456830930265</v>
      </c>
      <c r="AW57" s="448">
        <f ca="1">ROUND(IF(AV57&gt;AW32,AW30,IF(AV57&lt;AW31,AW29,AV57/AW31*AW29)),3)</f>
        <v>0.69899999999999995</v>
      </c>
      <c r="AX57" s="448">
        <f ca="1">ROUND(IF(AV57&gt;AX32,AX30,IF(AV57&lt;AX31,AX29,AV57/AX31*AX29)),3)</f>
        <v>1.571</v>
      </c>
      <c r="AY57" s="449" t="str">
        <f t="shared" ca="1" si="35"/>
        <v/>
      </c>
      <c r="BA57" s="458" t="str">
        <f t="shared" si="44"/>
        <v>IS</v>
      </c>
      <c r="BB57" s="447">
        <f t="shared" ca="1" si="12"/>
        <v>0.73433818024499997</v>
      </c>
      <c r="BC57" s="447">
        <f t="shared" ca="1" si="12"/>
        <v>0.87555706106099995</v>
      </c>
      <c r="BD57" s="451">
        <f t="shared" ca="1" si="45"/>
        <v>0.50804562213688176</v>
      </c>
      <c r="BE57" s="451">
        <f t="shared" ca="1" si="46"/>
        <v>0.59911040346181821</v>
      </c>
      <c r="BF57" s="452">
        <f t="shared" ca="1" si="13"/>
        <v>0.32777305653261907</v>
      </c>
      <c r="BG57" s="452">
        <f t="shared" ca="1" si="14"/>
        <v>2.5607270041610866</v>
      </c>
      <c r="BH57" s="452">
        <f t="shared" ca="1" si="15"/>
        <v>0.6990004011907277</v>
      </c>
      <c r="BI57" s="452">
        <f t="shared" ca="1" si="16"/>
        <v>1.5707874184061297</v>
      </c>
      <c r="BJ57" s="445">
        <f t="shared" ca="1" si="17"/>
        <v>1.2880456830930265</v>
      </c>
      <c r="BK57" s="448">
        <f ca="1">ROUND(IF(BJ57&gt;BK32,BK30,IF(BJ57&lt;BK31,BK29,BJ57/BK31*BK29)),3)</f>
        <v>0.69899999999999995</v>
      </c>
      <c r="BL57" s="448">
        <f ca="1">ROUND(IF(BJ57&gt;BL32,BL30,IF(BJ57&lt;BL31,BL29,BJ57/BL31*BL29)),3)</f>
        <v>1.571</v>
      </c>
      <c r="BM57" s="449" t="str">
        <f t="shared" ca="1" si="36"/>
        <v/>
      </c>
      <c r="BO57" s="458" t="str">
        <f t="shared" si="47"/>
        <v>IS</v>
      </c>
      <c r="BP57" s="456">
        <f t="shared" si="37"/>
        <v>1.1000000000000001</v>
      </c>
      <c r="BQ57" s="453">
        <f t="shared" ca="1" si="18"/>
        <v>0.69899999999999995</v>
      </c>
      <c r="BR57" s="453">
        <f t="shared" ca="1" si="19"/>
        <v>1.571</v>
      </c>
      <c r="BS57" s="453">
        <f t="shared" ca="1" si="20"/>
        <v>0.69899999999999995</v>
      </c>
      <c r="BT57" s="453">
        <f t="shared" ca="1" si="21"/>
        <v>1.571</v>
      </c>
      <c r="BU57" s="453">
        <f t="shared" ca="1" si="22"/>
        <v>0.69899999999999995</v>
      </c>
      <c r="BV57" s="453">
        <f t="shared" ca="1" si="23"/>
        <v>1.571</v>
      </c>
      <c r="BW57" s="453">
        <f t="shared" ca="1" si="48"/>
        <v>0.69899999999999995</v>
      </c>
      <c r="BX57" s="453">
        <f t="shared" ca="1" si="48"/>
        <v>1.571</v>
      </c>
      <c r="CA57" s="458" t="str">
        <f t="shared" si="49"/>
        <v>IS</v>
      </c>
      <c r="CB57" s="453"/>
      <c r="CC57" s="453"/>
      <c r="CD57" s="453"/>
      <c r="CE57" s="453"/>
    </row>
    <row r="58" spans="1:83" x14ac:dyDescent="0.2">
      <c r="B58" s="399">
        <v>18</v>
      </c>
      <c r="C58" s="399" t="s">
        <v>107</v>
      </c>
      <c r="D58" s="399" t="s">
        <v>108</v>
      </c>
      <c r="E58" s="399">
        <v>1.1000000000000001</v>
      </c>
      <c r="F58" s="399" t="s">
        <v>33</v>
      </c>
      <c r="H58" s="399">
        <v>0.32100000000000001</v>
      </c>
      <c r="I58" s="399">
        <v>2.5070000000000001</v>
      </c>
      <c r="J58" s="445">
        <f t="shared" ca="1" si="24"/>
        <v>1.2611250000000001</v>
      </c>
      <c r="K58" s="446"/>
      <c r="L58" s="447">
        <f t="shared" ca="1" si="0"/>
        <v>0.57571537402899997</v>
      </c>
      <c r="M58" s="447">
        <f t="shared" ca="1" si="0"/>
        <v>2.1383713892510001</v>
      </c>
      <c r="N58" s="445">
        <f t="shared" ca="1" si="25"/>
        <v>0.33670626420482119</v>
      </c>
      <c r="O58" s="445">
        <f t="shared" ca="1" si="26"/>
        <v>6.6294497615478791</v>
      </c>
      <c r="P58" s="455">
        <f t="shared" ca="1" si="1"/>
        <v>0.55062276149730394</v>
      </c>
      <c r="Q58" s="455">
        <f t="shared" ca="1" si="2"/>
        <v>4.301740324197687</v>
      </c>
      <c r="R58" s="445">
        <f t="shared" ca="1" si="27"/>
        <v>0.33776005979651691</v>
      </c>
      <c r="S58" s="445">
        <f t="shared" ca="1" si="28"/>
        <v>2.6387504671602882</v>
      </c>
      <c r="T58" s="445">
        <f t="shared" ca="1" si="3"/>
        <v>2.1637753830714366</v>
      </c>
      <c r="U58" s="448">
        <f ca="1">ROUND(IF(T58&gt;U32,U30,IF(T58&lt;U31,U29,T58/U31*U29)),3)</f>
        <v>0.70499999999999996</v>
      </c>
      <c r="V58" s="448">
        <f ca="1">ROUND(IF(T58&gt;V32,V30,IF(T58&lt;V31,V29,T58/V31*V29)),3)</f>
        <v>1.5840000000000001</v>
      </c>
      <c r="W58" s="449" t="str">
        <f t="shared" ca="1" si="29"/>
        <v>C</v>
      </c>
      <c r="X58" s="450"/>
      <c r="Y58" s="450" t="str">
        <f t="shared" si="38"/>
        <v>IT</v>
      </c>
      <c r="Z58" s="447">
        <f t="shared" ca="1" si="4"/>
        <v>0.57571537402899997</v>
      </c>
      <c r="AA58" s="447">
        <f t="shared" ca="1" si="4"/>
        <v>2.1383713892510001</v>
      </c>
      <c r="AB58" s="451">
        <f t="shared" ca="1" si="39"/>
        <v>0.33670626420482119</v>
      </c>
      <c r="AC58" s="451">
        <f t="shared" ca="1" si="40"/>
        <v>6.6294497615478791</v>
      </c>
      <c r="AD58" s="452">
        <f t="shared" ca="1" si="5"/>
        <v>0.55062276149730394</v>
      </c>
      <c r="AE58" s="452">
        <f t="shared" ca="1" si="6"/>
        <v>4.301740324197687</v>
      </c>
      <c r="AF58" s="452">
        <f t="shared" ca="1" si="30"/>
        <v>1.1742439578863282</v>
      </c>
      <c r="AG58" s="452">
        <f t="shared" ca="1" si="31"/>
        <v>2.6387504671602882</v>
      </c>
      <c r="AH58" s="445">
        <f t="shared" ca="1" si="7"/>
        <v>2.1637753830714366</v>
      </c>
      <c r="AI58" s="448">
        <f ca="1">ROUND(IF(AH58&gt;AI32,AI30,IF(AH58&lt;AI31,AI29,AH58/AI31*AI29)),3)</f>
        <v>0.72599999999999998</v>
      </c>
      <c r="AJ58" s="448">
        <f ca="1">ROUND(IF(AH58&gt;AJ32,AJ30,IF(AH58&lt;AJ31,AJ29,AH58/AJ31*AJ29)),3)</f>
        <v>1.6319999999999999</v>
      </c>
      <c r="AK58" s="449" t="str">
        <f t="shared" ca="1" si="32"/>
        <v>C</v>
      </c>
      <c r="AM58" s="450" t="str">
        <f t="shared" si="41"/>
        <v>IT</v>
      </c>
      <c r="AN58" s="447">
        <f t="shared" ca="1" si="8"/>
        <v>0.57571537402899997</v>
      </c>
      <c r="AO58" s="447">
        <f t="shared" ca="1" si="8"/>
        <v>2.1383713892510001</v>
      </c>
      <c r="AP58" s="451">
        <f t="shared" ca="1" si="42"/>
        <v>0.33670626420482119</v>
      </c>
      <c r="AQ58" s="451">
        <f t="shared" ca="1" si="43"/>
        <v>6.6294497615478791</v>
      </c>
      <c r="AR58" s="452">
        <f t="shared" ca="1" si="9"/>
        <v>0.55062276149730394</v>
      </c>
      <c r="AS58" s="452">
        <f t="shared" ca="1" si="10"/>
        <v>4.301740324197687</v>
      </c>
      <c r="AT58" s="452">
        <f t="shared" ca="1" si="33"/>
        <v>1.1742439578863282</v>
      </c>
      <c r="AU58" s="452">
        <f t="shared" ca="1" si="34"/>
        <v>2.6387504671602882</v>
      </c>
      <c r="AV58" s="445">
        <f t="shared" ca="1" si="11"/>
        <v>2.1637753830714366</v>
      </c>
      <c r="AW58" s="448">
        <f ca="1">ROUND(IF(AV58&gt;AW32,AW30,IF(AV58&lt;AW31,AW29,AV58/AW31*AW29)),3)</f>
        <v>0.748</v>
      </c>
      <c r="AX58" s="448">
        <f ca="1">ROUND(IF(AV58&gt;AX32,AX30,IF(AV58&lt;AX31,AX29,AV58/AX31*AX29)),3)</f>
        <v>1.681</v>
      </c>
      <c r="AY58" s="449" t="str">
        <f t="shared" ca="1" si="35"/>
        <v>C</v>
      </c>
      <c r="BA58" s="450" t="str">
        <f t="shared" si="44"/>
        <v>IT</v>
      </c>
      <c r="BB58" s="447">
        <f t="shared" ca="1" si="12"/>
        <v>0.57571537402899997</v>
      </c>
      <c r="BC58" s="447">
        <f t="shared" ca="1" si="12"/>
        <v>2.1383713892510001</v>
      </c>
      <c r="BD58" s="451">
        <f t="shared" ca="1" si="45"/>
        <v>0.33670626420482119</v>
      </c>
      <c r="BE58" s="451">
        <f t="shared" ca="1" si="46"/>
        <v>6.6294497615478791</v>
      </c>
      <c r="BF58" s="452">
        <f t="shared" ca="1" si="13"/>
        <v>0.55062276149730394</v>
      </c>
      <c r="BG58" s="452">
        <f t="shared" ca="1" si="14"/>
        <v>4.301740324197687</v>
      </c>
      <c r="BH58" s="452">
        <f t="shared" ca="1" si="15"/>
        <v>1.1742439578863282</v>
      </c>
      <c r="BI58" s="452">
        <f t="shared" ca="1" si="16"/>
        <v>2.6387504671602882</v>
      </c>
      <c r="BJ58" s="445">
        <f t="shared" ca="1" si="17"/>
        <v>2.1637753830714366</v>
      </c>
      <c r="BK58" s="448">
        <f ca="1">ROUND(IF(BJ58&gt;BK32,BK30,IF(BJ58&lt;BK31,BK29,BJ58/BK31*BK29)),3)</f>
        <v>0.77</v>
      </c>
      <c r="BL58" s="448">
        <f ca="1">ROUND(IF(BJ58&gt;BL32,BL30,IF(BJ58&lt;BL31,BL29,BJ58/BL31*BL29)),3)</f>
        <v>1.7310000000000001</v>
      </c>
      <c r="BM58" s="449" t="str">
        <f t="shared" ca="1" si="36"/>
        <v>C</v>
      </c>
      <c r="BO58" s="450" t="str">
        <f t="shared" si="47"/>
        <v>IT</v>
      </c>
      <c r="BP58" s="399">
        <f t="shared" si="37"/>
        <v>1.1000000000000001</v>
      </c>
      <c r="BQ58" s="453">
        <f t="shared" ca="1" si="18"/>
        <v>0.70499999999999996</v>
      </c>
      <c r="BR58" s="453">
        <f t="shared" ca="1" si="19"/>
        <v>1.5840000000000001</v>
      </c>
      <c r="BS58" s="453">
        <f t="shared" ca="1" si="20"/>
        <v>0.72599999999999998</v>
      </c>
      <c r="BT58" s="453">
        <f t="shared" ca="1" si="21"/>
        <v>1.6319999999999999</v>
      </c>
      <c r="BU58" s="453">
        <f t="shared" ca="1" si="22"/>
        <v>0.748</v>
      </c>
      <c r="BV58" s="453">
        <f t="shared" ca="1" si="23"/>
        <v>1.681</v>
      </c>
      <c r="BW58" s="453">
        <f t="shared" ca="1" si="48"/>
        <v>0.77</v>
      </c>
      <c r="BX58" s="453">
        <f t="shared" ca="1" si="48"/>
        <v>1.7310000000000001</v>
      </c>
      <c r="CA58" s="450" t="str">
        <f t="shared" si="49"/>
        <v>IT</v>
      </c>
      <c r="CB58" s="454"/>
      <c r="CC58" s="454"/>
      <c r="CD58" s="454"/>
      <c r="CE58" s="454"/>
    </row>
    <row r="59" spans="1:83" x14ac:dyDescent="0.2">
      <c r="B59" s="399">
        <v>19</v>
      </c>
      <c r="C59" s="399" t="s">
        <v>109</v>
      </c>
      <c r="D59" s="399" t="s">
        <v>110</v>
      </c>
      <c r="E59" s="399">
        <v>1.1000000000000001</v>
      </c>
      <c r="F59" s="399" t="s">
        <v>33</v>
      </c>
      <c r="H59" s="399">
        <v>0.32100000000000001</v>
      </c>
      <c r="I59" s="399">
        <v>2.5070000000000001</v>
      </c>
      <c r="J59" s="445">
        <f t="shared" ca="1" si="24"/>
        <v>1.2611250000000001</v>
      </c>
      <c r="K59" s="446"/>
      <c r="L59" s="447">
        <f t="shared" ca="1" si="0"/>
        <v>0.68412945048333329</v>
      </c>
      <c r="M59" s="447">
        <f t="shared" ca="1" si="0"/>
        <v>1.4252696885074074</v>
      </c>
      <c r="N59" s="445">
        <f t="shared" ca="1" si="25"/>
        <v>0.44744830221003923</v>
      </c>
      <c r="O59" s="445">
        <f t="shared" ca="1" si="26"/>
        <v>3.1442313128294055</v>
      </c>
      <c r="P59" s="455">
        <f t="shared" ca="1" si="1"/>
        <v>0.42864758736680264</v>
      </c>
      <c r="Q59" s="455">
        <f t="shared" ca="1" si="2"/>
        <v>3.3488092763031454</v>
      </c>
      <c r="R59" s="445">
        <f t="shared" ca="1" si="27"/>
        <v>0.26293870298231914</v>
      </c>
      <c r="S59" s="445">
        <f t="shared" ca="1" si="28"/>
        <v>2.0542086170493681</v>
      </c>
      <c r="T59" s="445">
        <f t="shared" ca="1" si="3"/>
        <v>1.6844510659804821</v>
      </c>
      <c r="U59" s="448">
        <f ca="1">ROUND(IF(T59&gt;U32,U30,IF(T59&lt;U31,U29,T59/U31*U29)),3)</f>
        <v>0.70499999999999996</v>
      </c>
      <c r="V59" s="448">
        <f ca="1">ROUND(IF(T59&gt;V32,V30,IF(T59&lt;V31,V29,T59/V31*V29)),3)</f>
        <v>1.5840000000000001</v>
      </c>
      <c r="W59" s="449" t="str">
        <f t="shared" ca="1" si="29"/>
        <v>C</v>
      </c>
      <c r="X59" s="450"/>
      <c r="Y59" s="450" t="str">
        <f t="shared" si="38"/>
        <v>JP</v>
      </c>
      <c r="Z59" s="447">
        <f t="shared" ca="1" si="4"/>
        <v>0.68412945048333329</v>
      </c>
      <c r="AA59" s="447">
        <f t="shared" ca="1" si="4"/>
        <v>1.4252696885074074</v>
      </c>
      <c r="AB59" s="451">
        <f t="shared" ca="1" si="39"/>
        <v>0.44744830221003923</v>
      </c>
      <c r="AC59" s="451">
        <f t="shared" ca="1" si="40"/>
        <v>3.1442313128294055</v>
      </c>
      <c r="AD59" s="452">
        <f t="shared" ca="1" si="5"/>
        <v>0.42864758736680264</v>
      </c>
      <c r="AE59" s="452">
        <f t="shared" ca="1" si="6"/>
        <v>3.3488092763031454</v>
      </c>
      <c r="AF59" s="452">
        <f t="shared" ca="1" si="30"/>
        <v>0.91412283458696886</v>
      </c>
      <c r="AG59" s="452">
        <f t="shared" ca="1" si="31"/>
        <v>2.0542086170493681</v>
      </c>
      <c r="AH59" s="445">
        <f t="shared" ca="1" si="7"/>
        <v>1.6844510659804821</v>
      </c>
      <c r="AI59" s="448">
        <f ca="1">ROUND(IF(AH59&gt;AI32,AI30,IF(AH59&lt;AI31,AI29,AH59/AI31*AI29)),3)</f>
        <v>0.72599999999999998</v>
      </c>
      <c r="AJ59" s="448">
        <f ca="1">ROUND(IF(AH59&gt;AJ32,AJ30,IF(AH59&lt;AJ31,AJ29,AH59/AJ31*AJ29)),3)</f>
        <v>1.6319999999999999</v>
      </c>
      <c r="AK59" s="449" t="str">
        <f t="shared" ca="1" si="32"/>
        <v>C</v>
      </c>
      <c r="AM59" s="450" t="str">
        <f t="shared" si="41"/>
        <v>JP</v>
      </c>
      <c r="AN59" s="447">
        <f t="shared" ca="1" si="8"/>
        <v>0.68412945048333329</v>
      </c>
      <c r="AO59" s="447">
        <f t="shared" ca="1" si="8"/>
        <v>1.4252696885074074</v>
      </c>
      <c r="AP59" s="451">
        <f t="shared" ca="1" si="42"/>
        <v>0.44744830221003923</v>
      </c>
      <c r="AQ59" s="451">
        <f t="shared" ca="1" si="43"/>
        <v>3.1442313128294055</v>
      </c>
      <c r="AR59" s="452">
        <f t="shared" ca="1" si="9"/>
        <v>0.42864758736680264</v>
      </c>
      <c r="AS59" s="452">
        <f t="shared" ca="1" si="10"/>
        <v>3.3488092763031454</v>
      </c>
      <c r="AT59" s="452">
        <f t="shared" ca="1" si="33"/>
        <v>0.91412283458696886</v>
      </c>
      <c r="AU59" s="452">
        <f t="shared" ca="1" si="34"/>
        <v>2.0542086170493681</v>
      </c>
      <c r="AV59" s="445">
        <f t="shared" ca="1" si="11"/>
        <v>1.6844510659804821</v>
      </c>
      <c r="AW59" s="448">
        <f ca="1">ROUND(IF(AV59&gt;AW32,AW30,IF(AV59&lt;AW31,AW29,AV59/AW31*AW29)),3)</f>
        <v>0.748</v>
      </c>
      <c r="AX59" s="448">
        <f ca="1">ROUND(IF(AV59&gt;AX32,AX30,IF(AV59&lt;AX31,AX29,AV59/AX31*AX29)),3)</f>
        <v>1.681</v>
      </c>
      <c r="AY59" s="449" t="str">
        <f t="shared" ca="1" si="35"/>
        <v>C</v>
      </c>
      <c r="BA59" s="450" t="str">
        <f t="shared" si="44"/>
        <v>JP</v>
      </c>
      <c r="BB59" s="447">
        <f t="shared" ca="1" si="12"/>
        <v>0.68412945048333329</v>
      </c>
      <c r="BC59" s="447">
        <f t="shared" ca="1" si="12"/>
        <v>1.4252696885074074</v>
      </c>
      <c r="BD59" s="451">
        <f t="shared" ca="1" si="45"/>
        <v>0.44744830221003923</v>
      </c>
      <c r="BE59" s="451">
        <f t="shared" ca="1" si="46"/>
        <v>3.1442313128294055</v>
      </c>
      <c r="BF59" s="452">
        <f t="shared" ca="1" si="13"/>
        <v>0.42864758736680264</v>
      </c>
      <c r="BG59" s="452">
        <f t="shared" ca="1" si="14"/>
        <v>3.3488092763031454</v>
      </c>
      <c r="BH59" s="452">
        <f t="shared" ca="1" si="15"/>
        <v>0.91412283458696886</v>
      </c>
      <c r="BI59" s="452">
        <f t="shared" ca="1" si="16"/>
        <v>2.0542086170493681</v>
      </c>
      <c r="BJ59" s="445">
        <f t="shared" ca="1" si="17"/>
        <v>1.6844510659804821</v>
      </c>
      <c r="BK59" s="448">
        <f ca="1">ROUND(IF(BJ59&gt;BK32,BK30,IF(BJ59&lt;BK31,BK29,BJ59/BK31*BK29)),3)</f>
        <v>0.77</v>
      </c>
      <c r="BL59" s="448">
        <f ca="1">ROUND(IF(BJ59&gt;BL32,BL30,IF(BJ59&lt;BL31,BL29,BJ59/BL31*BL29)),3)</f>
        <v>1.7310000000000001</v>
      </c>
      <c r="BM59" s="449" t="str">
        <f t="shared" ca="1" si="36"/>
        <v>C</v>
      </c>
      <c r="BO59" s="450" t="str">
        <f t="shared" si="47"/>
        <v>JP</v>
      </c>
      <c r="BP59" s="399">
        <f t="shared" si="37"/>
        <v>1.1000000000000001</v>
      </c>
      <c r="BQ59" s="453">
        <f t="shared" ca="1" si="18"/>
        <v>0.70499999999999996</v>
      </c>
      <c r="BR59" s="453">
        <f t="shared" ca="1" si="19"/>
        <v>1.5840000000000001</v>
      </c>
      <c r="BS59" s="453">
        <f t="shared" ca="1" si="20"/>
        <v>0.72599999999999998</v>
      </c>
      <c r="BT59" s="453">
        <f t="shared" ca="1" si="21"/>
        <v>1.6319999999999999</v>
      </c>
      <c r="BU59" s="453">
        <f t="shared" ca="1" si="22"/>
        <v>0.748</v>
      </c>
      <c r="BV59" s="453">
        <f t="shared" ca="1" si="23"/>
        <v>1.681</v>
      </c>
      <c r="BW59" s="453">
        <f t="shared" ca="1" si="48"/>
        <v>0.77</v>
      </c>
      <c r="BX59" s="453">
        <f t="shared" ca="1" si="48"/>
        <v>1.7310000000000001</v>
      </c>
      <c r="CA59" s="450" t="str">
        <f t="shared" si="49"/>
        <v>JP</v>
      </c>
      <c r="CB59" s="454"/>
      <c r="CC59" s="454"/>
      <c r="CD59" s="454"/>
      <c r="CE59" s="454"/>
    </row>
    <row r="60" spans="1:83" x14ac:dyDescent="0.2">
      <c r="B60" s="399">
        <v>20</v>
      </c>
      <c r="C60" s="399" t="s">
        <v>111</v>
      </c>
      <c r="D60" s="399" t="s">
        <v>112</v>
      </c>
      <c r="E60" s="399">
        <v>1.1000000000000001</v>
      </c>
      <c r="F60" s="399" t="s">
        <v>33</v>
      </c>
      <c r="H60" s="399">
        <v>0.32100000000000001</v>
      </c>
      <c r="I60" s="399">
        <v>2.5070000000000001</v>
      </c>
      <c r="J60" s="445">
        <f t="shared" ca="1" si="24"/>
        <v>1.2611250000000001</v>
      </c>
      <c r="K60" s="446"/>
      <c r="L60" s="447">
        <f t="shared" ca="1" si="0"/>
        <v>0.71566876306944438</v>
      </c>
      <c r="M60" s="447">
        <f t="shared" ca="1" si="0"/>
        <v>1.4313375261398147</v>
      </c>
      <c r="N60" s="445">
        <f t="shared" ca="1" si="25"/>
        <v>0.47060642904865596</v>
      </c>
      <c r="O60" s="445">
        <f t="shared" ca="1" si="26"/>
        <v>3.036170509995511</v>
      </c>
      <c r="P60" s="455">
        <f t="shared" ca="1" si="1"/>
        <v>0.43634699345796801</v>
      </c>
      <c r="Q60" s="455">
        <f t="shared" ca="1" si="2"/>
        <v>3.4089608863903749</v>
      </c>
      <c r="R60" s="445">
        <f t="shared" ca="1" si="27"/>
        <v>0.26766163135287546</v>
      </c>
      <c r="S60" s="445">
        <f t="shared" ca="1" si="28"/>
        <v>2.0911064949443396</v>
      </c>
      <c r="T60" s="445">
        <f t="shared" ca="1" si="3"/>
        <v>1.7147073258543586</v>
      </c>
      <c r="U60" s="448">
        <f ca="1">ROUND(IF(T60&gt;U32,U30,IF(T60&lt;U31,U29,T60/U31*U29)),3)</f>
        <v>0.70499999999999996</v>
      </c>
      <c r="V60" s="448">
        <f ca="1">ROUND(IF(T60&gt;V32,V30,IF(T60&lt;V31,V29,T60/V31*V29)),3)</f>
        <v>1.5840000000000001</v>
      </c>
      <c r="W60" s="449" t="str">
        <f t="shared" ca="1" si="29"/>
        <v>C</v>
      </c>
      <c r="X60" s="450"/>
      <c r="Y60" s="450" t="str">
        <f t="shared" si="38"/>
        <v>LI</v>
      </c>
      <c r="Z60" s="447">
        <f t="shared" ca="1" si="4"/>
        <v>0.71566876306944438</v>
      </c>
      <c r="AA60" s="447">
        <f t="shared" ca="1" si="4"/>
        <v>1.4313375261398147</v>
      </c>
      <c r="AB60" s="451">
        <f t="shared" ca="1" si="39"/>
        <v>0.47060642904865596</v>
      </c>
      <c r="AC60" s="451">
        <f t="shared" ca="1" si="40"/>
        <v>3.036170509995511</v>
      </c>
      <c r="AD60" s="452">
        <f t="shared" ca="1" si="5"/>
        <v>0.43634699345796801</v>
      </c>
      <c r="AE60" s="452">
        <f t="shared" ca="1" si="6"/>
        <v>3.4089608863903749</v>
      </c>
      <c r="AF60" s="452">
        <f t="shared" ca="1" si="30"/>
        <v>0.93054239025023111</v>
      </c>
      <c r="AG60" s="452">
        <f t="shared" ca="1" si="31"/>
        <v>2.0911064949443396</v>
      </c>
      <c r="AH60" s="445">
        <f t="shared" ca="1" si="7"/>
        <v>1.7147073258543586</v>
      </c>
      <c r="AI60" s="448">
        <f ca="1">ROUND(IF(AH60&gt;AI32,AI30,IF(AH60&lt;AI31,AI29,AH60/AI31*AI29)),3)</f>
        <v>0.72599999999999998</v>
      </c>
      <c r="AJ60" s="448">
        <f ca="1">ROUND(IF(AH60&gt;AJ32,AJ30,IF(AH60&lt;AJ31,AJ29,AH60/AJ31*AJ29)),3)</f>
        <v>1.6319999999999999</v>
      </c>
      <c r="AK60" s="449" t="str">
        <f t="shared" ca="1" si="32"/>
        <v>C</v>
      </c>
      <c r="AM60" s="450" t="str">
        <f t="shared" si="41"/>
        <v>LI</v>
      </c>
      <c r="AN60" s="447">
        <f t="shared" ca="1" si="8"/>
        <v>0.71566876306944438</v>
      </c>
      <c r="AO60" s="447">
        <f t="shared" ca="1" si="8"/>
        <v>1.4313375261398147</v>
      </c>
      <c r="AP60" s="451">
        <f t="shared" ca="1" si="42"/>
        <v>0.47060642904865596</v>
      </c>
      <c r="AQ60" s="451">
        <f t="shared" ca="1" si="43"/>
        <v>3.036170509995511</v>
      </c>
      <c r="AR60" s="452">
        <f t="shared" ca="1" si="9"/>
        <v>0.43634699345796801</v>
      </c>
      <c r="AS60" s="452">
        <f t="shared" ca="1" si="10"/>
        <v>3.4089608863903749</v>
      </c>
      <c r="AT60" s="452">
        <f t="shared" ca="1" si="33"/>
        <v>0.93054239025023111</v>
      </c>
      <c r="AU60" s="452">
        <f t="shared" ca="1" si="34"/>
        <v>2.0911064949443396</v>
      </c>
      <c r="AV60" s="445">
        <f t="shared" ca="1" si="11"/>
        <v>1.7147073258543586</v>
      </c>
      <c r="AW60" s="448">
        <f ca="1">ROUND(IF(AV60&gt;AW32,AW30,IF(AV60&lt;AW31,AW29,AV60/AW31*AW29)),3)</f>
        <v>0.748</v>
      </c>
      <c r="AX60" s="448">
        <f ca="1">ROUND(IF(AV60&gt;AX32,AX30,IF(AV60&lt;AX31,AX29,AV60/AX31*AX29)),3)</f>
        <v>1.681</v>
      </c>
      <c r="AY60" s="449" t="str">
        <f t="shared" ca="1" si="35"/>
        <v>C</v>
      </c>
      <c r="BA60" s="450" t="str">
        <f t="shared" si="44"/>
        <v>LI</v>
      </c>
      <c r="BB60" s="447">
        <f t="shared" ca="1" si="12"/>
        <v>0.71566876306944438</v>
      </c>
      <c r="BC60" s="447">
        <f t="shared" ca="1" si="12"/>
        <v>1.4313375261398147</v>
      </c>
      <c r="BD60" s="451">
        <f t="shared" ca="1" si="45"/>
        <v>0.47060642904865596</v>
      </c>
      <c r="BE60" s="451">
        <f t="shared" ca="1" si="46"/>
        <v>3.036170509995511</v>
      </c>
      <c r="BF60" s="452">
        <f t="shared" ca="1" si="13"/>
        <v>0.43634699345796801</v>
      </c>
      <c r="BG60" s="452">
        <f t="shared" ca="1" si="14"/>
        <v>3.4089608863903749</v>
      </c>
      <c r="BH60" s="452">
        <f t="shared" ca="1" si="15"/>
        <v>0.93054239025023111</v>
      </c>
      <c r="BI60" s="452">
        <f t="shared" ca="1" si="16"/>
        <v>2.0911064949443396</v>
      </c>
      <c r="BJ60" s="445">
        <f t="shared" ca="1" si="17"/>
        <v>1.7147073258543586</v>
      </c>
      <c r="BK60" s="448">
        <f ca="1">ROUND(IF(BJ60&gt;BK32,BK30,IF(BJ60&lt;BK31,BK29,BJ60/BK31*BK29)),3)</f>
        <v>0.77</v>
      </c>
      <c r="BL60" s="448">
        <f ca="1">ROUND(IF(BJ60&gt;BL32,BL30,IF(BJ60&lt;BL31,BL29,BJ60/BL31*BL29)),3)</f>
        <v>1.7310000000000001</v>
      </c>
      <c r="BM60" s="449" t="str">
        <f t="shared" ca="1" si="36"/>
        <v>C</v>
      </c>
      <c r="BO60" s="450" t="str">
        <f t="shared" si="47"/>
        <v>LI</v>
      </c>
      <c r="BP60" s="399">
        <f t="shared" si="37"/>
        <v>1.1000000000000001</v>
      </c>
      <c r="BQ60" s="453">
        <f t="shared" ca="1" si="18"/>
        <v>0.70499999999999996</v>
      </c>
      <c r="BR60" s="453">
        <f t="shared" ca="1" si="19"/>
        <v>1.5840000000000001</v>
      </c>
      <c r="BS60" s="453">
        <f t="shared" ca="1" si="20"/>
        <v>0.72599999999999998</v>
      </c>
      <c r="BT60" s="453">
        <f t="shared" ca="1" si="21"/>
        <v>1.6319999999999999</v>
      </c>
      <c r="BU60" s="453">
        <f t="shared" ca="1" si="22"/>
        <v>0.748</v>
      </c>
      <c r="BV60" s="453">
        <f t="shared" ca="1" si="23"/>
        <v>1.681</v>
      </c>
      <c r="BW60" s="453">
        <f t="shared" ca="1" si="48"/>
        <v>0.77</v>
      </c>
      <c r="BX60" s="453">
        <f t="shared" ca="1" si="48"/>
        <v>1.7310000000000001</v>
      </c>
      <c r="CA60" s="450" t="str">
        <f t="shared" si="49"/>
        <v>LI</v>
      </c>
      <c r="CB60" s="454"/>
      <c r="CC60" s="454"/>
      <c r="CD60" s="454"/>
      <c r="CE60" s="454"/>
    </row>
    <row r="61" spans="1:83" x14ac:dyDescent="0.2">
      <c r="B61" s="399">
        <v>21</v>
      </c>
      <c r="C61" s="399" t="s">
        <v>113</v>
      </c>
      <c r="D61" s="399" t="s">
        <v>114</v>
      </c>
      <c r="E61" s="399">
        <v>1.1000000000000001</v>
      </c>
      <c r="F61" s="399" t="s">
        <v>33</v>
      </c>
      <c r="H61" s="399">
        <v>0.32100000000000001</v>
      </c>
      <c r="I61" s="399">
        <v>2.5070000000000001</v>
      </c>
      <c r="J61" s="445">
        <f t="shared" ca="1" si="24"/>
        <v>1.2611250000000001</v>
      </c>
      <c r="K61" s="446"/>
      <c r="L61" s="447">
        <f t="shared" ca="1" si="0"/>
        <v>0.49347032059599999</v>
      </c>
      <c r="M61" s="447">
        <f t="shared" ca="1" si="0"/>
        <v>1.1514307480579999</v>
      </c>
      <c r="N61" s="445">
        <f t="shared" ca="1" si="25"/>
        <v>0.31751575173699392</v>
      </c>
      <c r="O61" s="445">
        <f t="shared" ca="1" si="26"/>
        <v>2.7913472680206057</v>
      </c>
      <c r="P61" s="455">
        <f t="shared" ca="1" si="1"/>
        <v>0.33413911962489867</v>
      </c>
      <c r="Q61" s="455">
        <f t="shared" ca="1" si="2"/>
        <v>2.610461872069521</v>
      </c>
      <c r="R61" s="445">
        <f t="shared" ca="1" si="27"/>
        <v>0.20496582581868783</v>
      </c>
      <c r="S61" s="445">
        <f t="shared" ca="1" si="28"/>
        <v>1.6012955142084986</v>
      </c>
      <c r="T61" s="445">
        <f t="shared" ca="1" si="3"/>
        <v>1.3130623216509689</v>
      </c>
      <c r="U61" s="448">
        <f ca="1">ROUND(IF(T61&gt;U32,U30,IF(T61&lt;U31,U29,T61/U31*U29)),3)</f>
        <v>0.70499999999999996</v>
      </c>
      <c r="V61" s="448">
        <f ca="1">ROUND(IF(T61&gt;V32,V30,IF(T61&lt;V31,V29,T61/V31*V29)),3)</f>
        <v>1.5840000000000001</v>
      </c>
      <c r="W61" s="449" t="str">
        <f t="shared" ca="1" si="29"/>
        <v>C</v>
      </c>
      <c r="X61" s="450"/>
      <c r="Y61" s="450" t="str">
        <f t="shared" si="38"/>
        <v>LU</v>
      </c>
      <c r="Z61" s="447">
        <f t="shared" ca="1" si="4"/>
        <v>0.49347032059599999</v>
      </c>
      <c r="AA61" s="447">
        <f t="shared" ca="1" si="4"/>
        <v>1.1514307480579999</v>
      </c>
      <c r="AB61" s="451">
        <f t="shared" ca="1" si="39"/>
        <v>0.31751575173699392</v>
      </c>
      <c r="AC61" s="451">
        <f t="shared" ca="1" si="40"/>
        <v>2.7913472680206057</v>
      </c>
      <c r="AD61" s="452">
        <f t="shared" ca="1" si="5"/>
        <v>0.33413911962489867</v>
      </c>
      <c r="AE61" s="452">
        <f t="shared" ca="1" si="6"/>
        <v>2.610461872069521</v>
      </c>
      <c r="AF61" s="452">
        <f t="shared" ca="1" si="30"/>
        <v>0.71257650382278193</v>
      </c>
      <c r="AG61" s="452">
        <f t="shared" ca="1" si="31"/>
        <v>1.6012955142084986</v>
      </c>
      <c r="AH61" s="445">
        <f t="shared" ca="1" si="7"/>
        <v>1.3130623216509689</v>
      </c>
      <c r="AI61" s="448">
        <f ca="1">ROUND(IF(AH61&gt;AI32,AI30,IF(AH61&lt;AI31,AI29,AH61/AI31*AI29)),3)</f>
        <v>0.71199999999999997</v>
      </c>
      <c r="AJ61" s="448">
        <f ca="1">ROUND(IF(AH61&gt;AJ32,AJ30,IF(AH61&lt;AJ31,AJ29,AH61/AJ31*AJ29)),3)</f>
        <v>1.6020000000000001</v>
      </c>
      <c r="AK61" s="449" t="str">
        <f t="shared" ca="1" si="32"/>
        <v/>
      </c>
      <c r="AM61" s="450" t="str">
        <f t="shared" si="41"/>
        <v>LU</v>
      </c>
      <c r="AN61" s="447">
        <f t="shared" ca="1" si="8"/>
        <v>0.49347032059599999</v>
      </c>
      <c r="AO61" s="447">
        <f t="shared" ca="1" si="8"/>
        <v>1.1514307480579999</v>
      </c>
      <c r="AP61" s="451">
        <f t="shared" ca="1" si="42"/>
        <v>0.31751575173699392</v>
      </c>
      <c r="AQ61" s="451">
        <f t="shared" ca="1" si="43"/>
        <v>2.7913472680206057</v>
      </c>
      <c r="AR61" s="452">
        <f t="shared" ca="1" si="9"/>
        <v>0.33413911962489867</v>
      </c>
      <c r="AS61" s="452">
        <f t="shared" ca="1" si="10"/>
        <v>2.610461872069521</v>
      </c>
      <c r="AT61" s="452">
        <f t="shared" ca="1" si="33"/>
        <v>0.71257650382278193</v>
      </c>
      <c r="AU61" s="452">
        <f t="shared" ca="1" si="34"/>
        <v>1.6012955142084986</v>
      </c>
      <c r="AV61" s="445">
        <f t="shared" ca="1" si="11"/>
        <v>1.3130623216509689</v>
      </c>
      <c r="AW61" s="448">
        <f ca="1">ROUND(IF(AV61&gt;AW32,AW30,IF(AV61&lt;AW31,AW29,AV61/AW31*AW29)),3)</f>
        <v>0.71199999999999997</v>
      </c>
      <c r="AX61" s="448">
        <f ca="1">ROUND(IF(AV61&gt;AX32,AX30,IF(AV61&lt;AX31,AX29,AV61/AX31*AX29)),3)</f>
        <v>1.6020000000000001</v>
      </c>
      <c r="AY61" s="449" t="str">
        <f t="shared" ca="1" si="35"/>
        <v/>
      </c>
      <c r="BA61" s="450" t="str">
        <f t="shared" si="44"/>
        <v>LU</v>
      </c>
      <c r="BB61" s="447">
        <f t="shared" ca="1" si="12"/>
        <v>0.49347032059599999</v>
      </c>
      <c r="BC61" s="447">
        <f t="shared" ca="1" si="12"/>
        <v>1.1514307480579999</v>
      </c>
      <c r="BD61" s="451">
        <f t="shared" ca="1" si="45"/>
        <v>0.31751575173699392</v>
      </c>
      <c r="BE61" s="451">
        <f t="shared" ca="1" si="46"/>
        <v>2.7913472680206057</v>
      </c>
      <c r="BF61" s="452">
        <f t="shared" ca="1" si="13"/>
        <v>0.33413911962489867</v>
      </c>
      <c r="BG61" s="452">
        <f t="shared" ca="1" si="14"/>
        <v>2.610461872069521</v>
      </c>
      <c r="BH61" s="452">
        <f t="shared" ca="1" si="15"/>
        <v>0.71257650382278193</v>
      </c>
      <c r="BI61" s="452">
        <f t="shared" ca="1" si="16"/>
        <v>1.6012955142084986</v>
      </c>
      <c r="BJ61" s="445">
        <f t="shared" ca="1" si="17"/>
        <v>1.3130623216509689</v>
      </c>
      <c r="BK61" s="448">
        <f ca="1">ROUND(IF(BJ61&gt;BK32,BK30,IF(BJ61&lt;BK31,BK29,BJ61/BK31*BK29)),3)</f>
        <v>0.71199999999999997</v>
      </c>
      <c r="BL61" s="448">
        <f ca="1">ROUND(IF(BJ61&gt;BL32,BL30,IF(BJ61&lt;BL31,BL29,BJ61/BL31*BL29)),3)</f>
        <v>1.6020000000000001</v>
      </c>
      <c r="BM61" s="449" t="str">
        <f t="shared" ca="1" si="36"/>
        <v/>
      </c>
      <c r="BO61" s="450" t="str">
        <f t="shared" si="47"/>
        <v>LU</v>
      </c>
      <c r="BP61" s="399">
        <f t="shared" si="37"/>
        <v>1.1000000000000001</v>
      </c>
      <c r="BQ61" s="453">
        <f t="shared" ca="1" si="18"/>
        <v>0.70499999999999996</v>
      </c>
      <c r="BR61" s="453">
        <f t="shared" ca="1" si="19"/>
        <v>1.5840000000000001</v>
      </c>
      <c r="BS61" s="453">
        <f t="shared" ca="1" si="20"/>
        <v>0.71199999999999997</v>
      </c>
      <c r="BT61" s="453">
        <f t="shared" ca="1" si="21"/>
        <v>1.6020000000000001</v>
      </c>
      <c r="BU61" s="453">
        <f t="shared" ca="1" si="22"/>
        <v>0.71199999999999997</v>
      </c>
      <c r="BV61" s="453">
        <f t="shared" ca="1" si="23"/>
        <v>1.6020000000000001</v>
      </c>
      <c r="BW61" s="453">
        <f t="shared" ca="1" si="48"/>
        <v>0.71199999999999997</v>
      </c>
      <c r="BX61" s="453">
        <f t="shared" ca="1" si="48"/>
        <v>1.6020000000000001</v>
      </c>
      <c r="CA61" s="450" t="str">
        <f t="shared" si="49"/>
        <v>LU</v>
      </c>
      <c r="CB61" s="454"/>
      <c r="CC61" s="454"/>
      <c r="CD61" s="454"/>
      <c r="CE61" s="454"/>
    </row>
    <row r="62" spans="1:83" x14ac:dyDescent="0.2">
      <c r="B62" s="399">
        <v>22</v>
      </c>
      <c r="C62" s="399" t="s">
        <v>115</v>
      </c>
      <c r="D62" s="399" t="s">
        <v>116</v>
      </c>
      <c r="E62" s="399">
        <v>1.1000000000000001</v>
      </c>
      <c r="F62" s="399" t="s">
        <v>33</v>
      </c>
      <c r="H62" s="399">
        <v>0.32100000000000001</v>
      </c>
      <c r="I62" s="399">
        <v>2.5070000000000001</v>
      </c>
      <c r="J62" s="445">
        <f t="shared" ca="1" si="24"/>
        <v>1.2611250000000001</v>
      </c>
      <c r="K62" s="446"/>
      <c r="L62" s="447">
        <f t="shared" ca="1" si="0"/>
        <v>0.52636834197000004</v>
      </c>
      <c r="M62" s="447">
        <f t="shared" ca="1" si="0"/>
        <v>2.0890243571920002</v>
      </c>
      <c r="N62" s="445">
        <f t="shared" ca="1" si="25"/>
        <v>0.30216334176352122</v>
      </c>
      <c r="O62" s="445">
        <f t="shared" ca="1" si="26"/>
        <v>6.6294497615478791</v>
      </c>
      <c r="P62" s="455">
        <f t="shared" ca="1" si="1"/>
        <v>0.53051592169518291</v>
      </c>
      <c r="Q62" s="455">
        <f t="shared" ca="1" si="2"/>
        <v>4.1446556382436164</v>
      </c>
      <c r="R62" s="445">
        <f t="shared" ca="1" si="27"/>
        <v>0.32542623001545973</v>
      </c>
      <c r="S62" s="445">
        <f t="shared" ca="1" si="28"/>
        <v>2.5423924219957792</v>
      </c>
      <c r="T62" s="445">
        <f t="shared" ca="1" si="3"/>
        <v>2.0847617860365393</v>
      </c>
      <c r="U62" s="448">
        <f ca="1">ROUND(IF(T62&gt;U32,U30,IF(T62&lt;U31,U29,T62/U31*U29)),3)</f>
        <v>0.70499999999999996</v>
      </c>
      <c r="V62" s="448">
        <f ca="1">ROUND(IF(T62&gt;V32,V30,IF(T62&lt;V31,V29,T62/V31*V29)),3)</f>
        <v>1.5840000000000001</v>
      </c>
      <c r="W62" s="449" t="str">
        <f t="shared" ca="1" si="29"/>
        <v>C</v>
      </c>
      <c r="X62" s="450"/>
      <c r="Y62" s="450" t="str">
        <f t="shared" si="38"/>
        <v>MC</v>
      </c>
      <c r="Z62" s="447">
        <f t="shared" ca="1" si="4"/>
        <v>0.52636834197000004</v>
      </c>
      <c r="AA62" s="447">
        <f t="shared" ca="1" si="4"/>
        <v>2.0890243571920002</v>
      </c>
      <c r="AB62" s="451">
        <f t="shared" ca="1" si="39"/>
        <v>0.30216334176352122</v>
      </c>
      <c r="AC62" s="451">
        <f t="shared" ca="1" si="40"/>
        <v>6.6294497615478791</v>
      </c>
      <c r="AD62" s="452">
        <f t="shared" ca="1" si="5"/>
        <v>0.53051592169518291</v>
      </c>
      <c r="AE62" s="452">
        <f t="shared" ca="1" si="6"/>
        <v>4.1446556382436164</v>
      </c>
      <c r="AF62" s="452">
        <f t="shared" ca="1" si="30"/>
        <v>1.1313646277881217</v>
      </c>
      <c r="AG62" s="452">
        <f t="shared" ca="1" si="31"/>
        <v>2.5423924219957792</v>
      </c>
      <c r="AH62" s="445">
        <f t="shared" ca="1" si="7"/>
        <v>2.0847617860365393</v>
      </c>
      <c r="AI62" s="448">
        <f ca="1">ROUND(IF(AH62&gt;AI32,AI30,IF(AH62&lt;AI31,AI29,AH62/AI31*AI29)),3)</f>
        <v>0.72599999999999998</v>
      </c>
      <c r="AJ62" s="448">
        <f ca="1">ROUND(IF(AH62&gt;AJ32,AJ30,IF(AH62&lt;AJ31,AJ29,AH62/AJ31*AJ29)),3)</f>
        <v>1.6319999999999999</v>
      </c>
      <c r="AK62" s="449" t="str">
        <f t="shared" ca="1" si="32"/>
        <v>C</v>
      </c>
      <c r="AM62" s="450" t="str">
        <f t="shared" si="41"/>
        <v>MC</v>
      </c>
      <c r="AN62" s="447">
        <f t="shared" ca="1" si="8"/>
        <v>0.52636834197000004</v>
      </c>
      <c r="AO62" s="447">
        <f t="shared" ca="1" si="8"/>
        <v>2.0890243571920002</v>
      </c>
      <c r="AP62" s="451">
        <f t="shared" ca="1" si="42"/>
        <v>0.30216334176352122</v>
      </c>
      <c r="AQ62" s="451">
        <f t="shared" ca="1" si="43"/>
        <v>6.6294497615478791</v>
      </c>
      <c r="AR62" s="452">
        <f t="shared" ca="1" si="9"/>
        <v>0.53051592169518291</v>
      </c>
      <c r="AS62" s="452">
        <f t="shared" ca="1" si="10"/>
        <v>4.1446556382436164</v>
      </c>
      <c r="AT62" s="452">
        <f t="shared" ca="1" si="33"/>
        <v>1.1313646277881217</v>
      </c>
      <c r="AU62" s="452">
        <f t="shared" ca="1" si="34"/>
        <v>2.5423924219957792</v>
      </c>
      <c r="AV62" s="445">
        <f t="shared" ca="1" si="11"/>
        <v>2.0847617860365393</v>
      </c>
      <c r="AW62" s="448">
        <f ca="1">ROUND(IF(AV62&gt;AW32,AW30,IF(AV62&lt;AW31,AW29,AV62/AW31*AW29)),3)</f>
        <v>0.748</v>
      </c>
      <c r="AX62" s="448">
        <f ca="1">ROUND(IF(AV62&gt;AX32,AX30,IF(AV62&lt;AX31,AX29,AV62/AX31*AX29)),3)</f>
        <v>1.681</v>
      </c>
      <c r="AY62" s="449" t="str">
        <f t="shared" ca="1" si="35"/>
        <v>C</v>
      </c>
      <c r="BA62" s="450" t="str">
        <f t="shared" si="44"/>
        <v>MC</v>
      </c>
      <c r="BB62" s="447">
        <f t="shared" ca="1" si="12"/>
        <v>0.52636834197000004</v>
      </c>
      <c r="BC62" s="447">
        <f t="shared" ca="1" si="12"/>
        <v>2.0890243571920002</v>
      </c>
      <c r="BD62" s="451">
        <f t="shared" ca="1" si="45"/>
        <v>0.30216334176352122</v>
      </c>
      <c r="BE62" s="451">
        <f t="shared" ca="1" si="46"/>
        <v>6.6294497615478791</v>
      </c>
      <c r="BF62" s="452">
        <f t="shared" ca="1" si="13"/>
        <v>0.53051592169518291</v>
      </c>
      <c r="BG62" s="452">
        <f t="shared" ca="1" si="14"/>
        <v>4.1446556382436164</v>
      </c>
      <c r="BH62" s="452">
        <f t="shared" ca="1" si="15"/>
        <v>1.1313646277881217</v>
      </c>
      <c r="BI62" s="452">
        <f t="shared" ca="1" si="16"/>
        <v>2.5423924219957792</v>
      </c>
      <c r="BJ62" s="445">
        <f t="shared" ca="1" si="17"/>
        <v>2.0847617860365393</v>
      </c>
      <c r="BK62" s="448">
        <f ca="1">ROUND(IF(BJ62&gt;BK32,BK30,IF(BJ62&lt;BK31,BK29,BJ62/BK31*BK29)),3)</f>
        <v>0.77</v>
      </c>
      <c r="BL62" s="448">
        <f ca="1">ROUND(IF(BJ62&gt;BL32,BL30,IF(BJ62&lt;BL31,BL29,BJ62/BL31*BL29)),3)</f>
        <v>1.7310000000000001</v>
      </c>
      <c r="BM62" s="449" t="str">
        <f t="shared" ca="1" si="36"/>
        <v>C</v>
      </c>
      <c r="BO62" s="450" t="str">
        <f t="shared" si="47"/>
        <v>MC</v>
      </c>
      <c r="BP62" s="399">
        <f t="shared" si="37"/>
        <v>1.1000000000000001</v>
      </c>
      <c r="BQ62" s="453">
        <f t="shared" ca="1" si="18"/>
        <v>0.70499999999999996</v>
      </c>
      <c r="BR62" s="453">
        <f t="shared" ca="1" si="19"/>
        <v>1.5840000000000001</v>
      </c>
      <c r="BS62" s="453">
        <f t="shared" ca="1" si="20"/>
        <v>0.72599999999999998</v>
      </c>
      <c r="BT62" s="453">
        <f t="shared" ca="1" si="21"/>
        <v>1.6319999999999999</v>
      </c>
      <c r="BU62" s="453">
        <f t="shared" ca="1" si="22"/>
        <v>0.748</v>
      </c>
      <c r="BV62" s="453">
        <f t="shared" ca="1" si="23"/>
        <v>1.681</v>
      </c>
      <c r="BW62" s="453">
        <f t="shared" ca="1" si="48"/>
        <v>0.77</v>
      </c>
      <c r="BX62" s="453">
        <f t="shared" ca="1" si="48"/>
        <v>1.7310000000000001</v>
      </c>
      <c r="CA62" s="450" t="str">
        <f t="shared" si="49"/>
        <v>MC</v>
      </c>
      <c r="CB62" s="454"/>
      <c r="CC62" s="454"/>
      <c r="CD62" s="454"/>
      <c r="CE62" s="454"/>
    </row>
    <row r="63" spans="1:83" x14ac:dyDescent="0.2">
      <c r="B63" s="399">
        <v>23</v>
      </c>
      <c r="C63" s="399" t="s">
        <v>117</v>
      </c>
      <c r="D63" s="399" t="s">
        <v>118</v>
      </c>
      <c r="E63" s="399">
        <v>1.1000000000000001</v>
      </c>
      <c r="F63" s="399" t="s">
        <v>33</v>
      </c>
      <c r="H63" s="399">
        <v>0.32100000000000001</v>
      </c>
      <c r="I63" s="399">
        <v>2.5070000000000001</v>
      </c>
      <c r="J63" s="445">
        <f t="shared" ca="1" si="24"/>
        <v>1.2611250000000001</v>
      </c>
      <c r="K63" s="446"/>
      <c r="L63" s="447">
        <f t="shared" ca="1" si="0"/>
        <v>0.54724709911299996</v>
      </c>
      <c r="M63" s="447">
        <f t="shared" ca="1" si="0"/>
        <v>2.371404096155</v>
      </c>
      <c r="N63" s="445">
        <f t="shared" ca="1" si="25"/>
        <v>0.30568449071671211</v>
      </c>
      <c r="O63" s="445">
        <f t="shared" ca="1" si="26"/>
        <v>7.7388478662387872</v>
      </c>
      <c r="P63" s="455">
        <f t="shared" ca="1" si="1"/>
        <v>0.59191100514724548</v>
      </c>
      <c r="Q63" s="455">
        <f t="shared" ca="1" si="2"/>
        <v>4.6243047277128548</v>
      </c>
      <c r="R63" s="445">
        <f t="shared" ca="1" si="27"/>
        <v>0.36308687266959078</v>
      </c>
      <c r="S63" s="445">
        <f t="shared" ca="1" si="28"/>
        <v>2.8366161927311779</v>
      </c>
      <c r="T63" s="445">
        <f t="shared" ca="1" si="3"/>
        <v>2.326025278039566</v>
      </c>
      <c r="U63" s="448">
        <f ca="1">ROUND(IF(T63&gt;U32,U30,IF(T63&lt;U31,U29,T63/U31*U29)),3)</f>
        <v>0.70499999999999996</v>
      </c>
      <c r="V63" s="448">
        <f ca="1">ROUND(IF(T63&gt;V32,V30,IF(T63&lt;V31,V29,T63/V31*V29)),3)</f>
        <v>1.5840000000000001</v>
      </c>
      <c r="W63" s="449" t="str">
        <f t="shared" ca="1" si="29"/>
        <v>C</v>
      </c>
      <c r="X63" s="450"/>
      <c r="Y63" s="450" t="str">
        <f t="shared" si="38"/>
        <v>NC</v>
      </c>
      <c r="Z63" s="447">
        <f t="shared" ca="1" si="4"/>
        <v>0.54724709911299996</v>
      </c>
      <c r="AA63" s="447">
        <f t="shared" ca="1" si="4"/>
        <v>2.371404096155</v>
      </c>
      <c r="AB63" s="451">
        <f t="shared" ca="1" si="39"/>
        <v>0.30568449071671211</v>
      </c>
      <c r="AC63" s="451">
        <f t="shared" ca="1" si="40"/>
        <v>7.7388478662387872</v>
      </c>
      <c r="AD63" s="452">
        <f t="shared" ca="1" si="5"/>
        <v>0.59191100514724548</v>
      </c>
      <c r="AE63" s="452">
        <f t="shared" ca="1" si="6"/>
        <v>4.6243047277128548</v>
      </c>
      <c r="AF63" s="452">
        <f t="shared" ca="1" si="30"/>
        <v>1.2622942057653741</v>
      </c>
      <c r="AG63" s="452">
        <f t="shared" ca="1" si="31"/>
        <v>2.8366161927311779</v>
      </c>
      <c r="AH63" s="445">
        <f t="shared" ca="1" si="7"/>
        <v>2.326025278039566</v>
      </c>
      <c r="AI63" s="448">
        <f ca="1">ROUND(IF(AH63&gt;AI32,AI30,IF(AH63&lt;AI31,AI29,AH63/AI31*AI29)),3)</f>
        <v>0.72599999999999998</v>
      </c>
      <c r="AJ63" s="448">
        <f ca="1">ROUND(IF(AH63&gt;AJ32,AJ30,IF(AH63&lt;AJ31,AJ29,AH63/AJ31*AJ29)),3)</f>
        <v>1.6319999999999999</v>
      </c>
      <c r="AK63" s="449" t="str">
        <f t="shared" ca="1" si="32"/>
        <v>C</v>
      </c>
      <c r="AM63" s="450" t="str">
        <f t="shared" si="41"/>
        <v>NC</v>
      </c>
      <c r="AN63" s="447">
        <f t="shared" ca="1" si="8"/>
        <v>0.54724709911299996</v>
      </c>
      <c r="AO63" s="447">
        <f t="shared" ca="1" si="8"/>
        <v>2.371404096155</v>
      </c>
      <c r="AP63" s="451">
        <f t="shared" ca="1" si="42"/>
        <v>0.30568449071671211</v>
      </c>
      <c r="AQ63" s="451">
        <f t="shared" ca="1" si="43"/>
        <v>7.7388478662387872</v>
      </c>
      <c r="AR63" s="452">
        <f t="shared" ca="1" si="9"/>
        <v>0.59191100514724548</v>
      </c>
      <c r="AS63" s="452">
        <f t="shared" ca="1" si="10"/>
        <v>4.6243047277128548</v>
      </c>
      <c r="AT63" s="452">
        <f t="shared" ca="1" si="33"/>
        <v>1.2622942057653741</v>
      </c>
      <c r="AU63" s="452">
        <f t="shared" ca="1" si="34"/>
        <v>2.8366161927311779</v>
      </c>
      <c r="AV63" s="445">
        <f t="shared" ca="1" si="11"/>
        <v>2.326025278039566</v>
      </c>
      <c r="AW63" s="448">
        <f ca="1">ROUND(IF(AV63&gt;AW32,AW30,IF(AV63&lt;AW31,AW29,AV63/AW31*AW29)),3)</f>
        <v>0.748</v>
      </c>
      <c r="AX63" s="448">
        <f ca="1">ROUND(IF(AV63&gt;AX32,AX30,IF(AV63&lt;AX31,AX29,AV63/AX31*AX29)),3)</f>
        <v>1.681</v>
      </c>
      <c r="AY63" s="449" t="str">
        <f t="shared" ca="1" si="35"/>
        <v>C</v>
      </c>
      <c r="BA63" s="450" t="str">
        <f t="shared" si="44"/>
        <v>NC</v>
      </c>
      <c r="BB63" s="447">
        <f t="shared" ca="1" si="12"/>
        <v>0.54724709911299996</v>
      </c>
      <c r="BC63" s="447">
        <f t="shared" ca="1" si="12"/>
        <v>2.371404096155</v>
      </c>
      <c r="BD63" s="451">
        <f t="shared" ca="1" si="45"/>
        <v>0.30568449071671211</v>
      </c>
      <c r="BE63" s="451">
        <f t="shared" ca="1" si="46"/>
        <v>7.7388478662387872</v>
      </c>
      <c r="BF63" s="452">
        <f t="shared" ca="1" si="13"/>
        <v>0.59191100514724548</v>
      </c>
      <c r="BG63" s="452">
        <f t="shared" ca="1" si="14"/>
        <v>4.6243047277128548</v>
      </c>
      <c r="BH63" s="452">
        <f t="shared" ca="1" si="15"/>
        <v>1.2622942057653741</v>
      </c>
      <c r="BI63" s="452">
        <f t="shared" ca="1" si="16"/>
        <v>2.8366161927311779</v>
      </c>
      <c r="BJ63" s="445">
        <f t="shared" ca="1" si="17"/>
        <v>2.326025278039566</v>
      </c>
      <c r="BK63" s="448">
        <f ca="1">ROUND(IF(BJ63&gt;BK32,BK30,IF(BJ63&lt;BK31,BK29,BJ63/BK31*BK29)),3)</f>
        <v>0.77</v>
      </c>
      <c r="BL63" s="448">
        <f ca="1">ROUND(IF(BJ63&gt;BL32,BL30,IF(BJ63&lt;BL31,BL29,BJ63/BL31*BL29)),3)</f>
        <v>1.7310000000000001</v>
      </c>
      <c r="BM63" s="449" t="str">
        <f t="shared" ca="1" si="36"/>
        <v>C</v>
      </c>
      <c r="BO63" s="450" t="str">
        <f t="shared" si="47"/>
        <v>NC</v>
      </c>
      <c r="BP63" s="399">
        <f t="shared" si="37"/>
        <v>1.1000000000000001</v>
      </c>
      <c r="BQ63" s="453">
        <f t="shared" ca="1" si="18"/>
        <v>0.70499999999999996</v>
      </c>
      <c r="BR63" s="453">
        <f t="shared" ca="1" si="19"/>
        <v>1.5840000000000001</v>
      </c>
      <c r="BS63" s="453">
        <f t="shared" ca="1" si="20"/>
        <v>0.72599999999999998</v>
      </c>
      <c r="BT63" s="453">
        <f t="shared" ca="1" si="21"/>
        <v>1.6319999999999999</v>
      </c>
      <c r="BU63" s="453">
        <f t="shared" ca="1" si="22"/>
        <v>0.748</v>
      </c>
      <c r="BV63" s="453">
        <f t="shared" ca="1" si="23"/>
        <v>1.681</v>
      </c>
      <c r="BW63" s="453">
        <f t="shared" ca="1" si="48"/>
        <v>0.77</v>
      </c>
      <c r="BX63" s="453">
        <f t="shared" ca="1" si="48"/>
        <v>1.7310000000000001</v>
      </c>
      <c r="CA63" s="450" t="str">
        <f t="shared" si="49"/>
        <v>NC</v>
      </c>
      <c r="CB63" s="454"/>
      <c r="CC63" s="454"/>
      <c r="CD63" s="454"/>
      <c r="CE63" s="454"/>
    </row>
    <row r="64" spans="1:83" x14ac:dyDescent="0.2">
      <c r="B64" s="399">
        <v>24</v>
      </c>
      <c r="C64" s="399" t="s">
        <v>119</v>
      </c>
      <c r="D64" s="399" t="s">
        <v>120</v>
      </c>
      <c r="E64" s="399">
        <v>1.1000000000000001</v>
      </c>
      <c r="F64" s="399" t="s">
        <v>33</v>
      </c>
      <c r="H64" s="399">
        <v>0.32100000000000001</v>
      </c>
      <c r="I64" s="399">
        <v>2.5070000000000001</v>
      </c>
      <c r="J64" s="445">
        <f t="shared" ca="1" si="24"/>
        <v>1.2611250000000001</v>
      </c>
      <c r="K64" s="446"/>
      <c r="L64" s="447">
        <f t="shared" ca="1" si="0"/>
        <v>0.52636834197000004</v>
      </c>
      <c r="M64" s="447">
        <f t="shared" ca="1" si="0"/>
        <v>2.105473367878</v>
      </c>
      <c r="N64" s="445">
        <f t="shared" ca="1" si="25"/>
        <v>0.3014655049465394</v>
      </c>
      <c r="O64" s="445">
        <f t="shared" ca="1" si="26"/>
        <v>6.6992334432460607</v>
      </c>
      <c r="P64" s="455">
        <f t="shared" ca="1" si="1"/>
        <v>0.53384268973510285</v>
      </c>
      <c r="Q64" s="455">
        <f t="shared" ca="1" si="2"/>
        <v>4.1706460135554906</v>
      </c>
      <c r="R64" s="445">
        <f t="shared" ca="1" si="27"/>
        <v>0.3274669182155569</v>
      </c>
      <c r="S64" s="445">
        <f t="shared" ca="1" si="28"/>
        <v>2.5583352985590384</v>
      </c>
      <c r="T64" s="445">
        <f t="shared" ca="1" si="3"/>
        <v>2.0978349448184117</v>
      </c>
      <c r="U64" s="448">
        <f ca="1">ROUND(IF(T64&gt;U32,U30,IF(T64&lt;U31,U29,T64/U31*U29)),3)</f>
        <v>0.70499999999999996</v>
      </c>
      <c r="V64" s="448">
        <f ca="1">ROUND(IF(T64&gt;V32,V30,IF(T64&lt;V31,V29,T64/V31*V29)),3)</f>
        <v>1.5840000000000001</v>
      </c>
      <c r="W64" s="449" t="str">
        <f t="shared" ca="1" si="29"/>
        <v>C</v>
      </c>
      <c r="X64" s="450"/>
      <c r="Y64" s="450" t="str">
        <f t="shared" si="38"/>
        <v>NL</v>
      </c>
      <c r="Z64" s="447">
        <f t="shared" ca="1" si="4"/>
        <v>0.52636834197000004</v>
      </c>
      <c r="AA64" s="447">
        <f t="shared" ca="1" si="4"/>
        <v>2.105473367878</v>
      </c>
      <c r="AB64" s="451">
        <f t="shared" ca="1" si="39"/>
        <v>0.3014655049465394</v>
      </c>
      <c r="AC64" s="451">
        <f t="shared" ca="1" si="40"/>
        <v>6.6992334432460607</v>
      </c>
      <c r="AD64" s="452">
        <f t="shared" ca="1" si="5"/>
        <v>0.53384268973510285</v>
      </c>
      <c r="AE64" s="452">
        <f t="shared" ca="1" si="6"/>
        <v>4.1706460135554906</v>
      </c>
      <c r="AF64" s="452">
        <f t="shared" ca="1" si="30"/>
        <v>1.1384592078587721</v>
      </c>
      <c r="AG64" s="452">
        <f t="shared" ca="1" si="31"/>
        <v>2.5583352985590384</v>
      </c>
      <c r="AH64" s="445">
        <f t="shared" ca="1" si="7"/>
        <v>2.0978349448184117</v>
      </c>
      <c r="AI64" s="448">
        <f ca="1">ROUND(IF(AH64&gt;AI32,AI30,IF(AH64&lt;AI31,AI29,AH64/AI31*AI29)),3)</f>
        <v>0.72599999999999998</v>
      </c>
      <c r="AJ64" s="448">
        <f ca="1">ROUND(IF(AH64&gt;AJ32,AJ30,IF(AH64&lt;AJ31,AJ29,AH64/AJ31*AJ29)),3)</f>
        <v>1.6319999999999999</v>
      </c>
      <c r="AK64" s="449" t="str">
        <f t="shared" ca="1" si="32"/>
        <v>C</v>
      </c>
      <c r="AM64" s="450" t="str">
        <f t="shared" si="41"/>
        <v>NL</v>
      </c>
      <c r="AN64" s="447">
        <f t="shared" ca="1" si="8"/>
        <v>0.52636834197000004</v>
      </c>
      <c r="AO64" s="447">
        <f t="shared" ca="1" si="8"/>
        <v>2.105473367878</v>
      </c>
      <c r="AP64" s="451">
        <f t="shared" ca="1" si="42"/>
        <v>0.3014655049465394</v>
      </c>
      <c r="AQ64" s="451">
        <f t="shared" ca="1" si="43"/>
        <v>6.6992334432460607</v>
      </c>
      <c r="AR64" s="452">
        <f t="shared" ca="1" si="9"/>
        <v>0.53384268973510285</v>
      </c>
      <c r="AS64" s="452">
        <f t="shared" ca="1" si="10"/>
        <v>4.1706460135554906</v>
      </c>
      <c r="AT64" s="452">
        <f t="shared" ca="1" si="33"/>
        <v>1.1384592078587721</v>
      </c>
      <c r="AU64" s="452">
        <f t="shared" ca="1" si="34"/>
        <v>2.5583352985590384</v>
      </c>
      <c r="AV64" s="445">
        <f t="shared" ca="1" si="11"/>
        <v>2.0978349448184117</v>
      </c>
      <c r="AW64" s="448">
        <f ca="1">ROUND(IF(AV64&gt;AW32,AW30,IF(AV64&lt;AW31,AW29,AV64/AW31*AW29)),3)</f>
        <v>0.748</v>
      </c>
      <c r="AX64" s="448">
        <f ca="1">ROUND(IF(AV64&gt;AX32,AX30,IF(AV64&lt;AX31,AX29,AV64/AX31*AX29)),3)</f>
        <v>1.681</v>
      </c>
      <c r="AY64" s="449" t="str">
        <f t="shared" ca="1" si="35"/>
        <v>C</v>
      </c>
      <c r="BA64" s="450" t="str">
        <f t="shared" si="44"/>
        <v>NL</v>
      </c>
      <c r="BB64" s="447">
        <f t="shared" ca="1" si="12"/>
        <v>0.52636834197000004</v>
      </c>
      <c r="BC64" s="447">
        <f t="shared" ca="1" si="12"/>
        <v>2.105473367878</v>
      </c>
      <c r="BD64" s="451">
        <f t="shared" ca="1" si="45"/>
        <v>0.3014655049465394</v>
      </c>
      <c r="BE64" s="451">
        <f t="shared" ca="1" si="46"/>
        <v>6.6992334432460607</v>
      </c>
      <c r="BF64" s="452">
        <f t="shared" ca="1" si="13"/>
        <v>0.53384268973510285</v>
      </c>
      <c r="BG64" s="452">
        <f t="shared" ca="1" si="14"/>
        <v>4.1706460135554906</v>
      </c>
      <c r="BH64" s="452">
        <f t="shared" ca="1" si="15"/>
        <v>1.1384592078587721</v>
      </c>
      <c r="BI64" s="452">
        <f t="shared" ca="1" si="16"/>
        <v>2.5583352985590384</v>
      </c>
      <c r="BJ64" s="445">
        <f t="shared" ca="1" si="17"/>
        <v>2.0978349448184117</v>
      </c>
      <c r="BK64" s="448">
        <f ca="1">ROUND(IF(BJ64&gt;BK32,BK30,IF(BJ64&lt;BK31,BK29,BJ64/BK31*BK29)),3)</f>
        <v>0.77</v>
      </c>
      <c r="BL64" s="448">
        <f ca="1">ROUND(IF(BJ64&gt;BL32,BL30,IF(BJ64&lt;BL31,BL29,BJ64/BL31*BL29)),3)</f>
        <v>1.7310000000000001</v>
      </c>
      <c r="BM64" s="449" t="str">
        <f t="shared" ca="1" si="36"/>
        <v>C</v>
      </c>
      <c r="BO64" s="450" t="str">
        <f t="shared" si="47"/>
        <v>NL</v>
      </c>
      <c r="BP64" s="399">
        <f t="shared" si="37"/>
        <v>1.1000000000000001</v>
      </c>
      <c r="BQ64" s="453">
        <f t="shared" ca="1" si="18"/>
        <v>0.70499999999999996</v>
      </c>
      <c r="BR64" s="453">
        <f t="shared" ca="1" si="19"/>
        <v>1.5840000000000001</v>
      </c>
      <c r="BS64" s="453">
        <f t="shared" ca="1" si="20"/>
        <v>0.72599999999999998</v>
      </c>
      <c r="BT64" s="453">
        <f t="shared" ca="1" si="21"/>
        <v>1.6319999999999999</v>
      </c>
      <c r="BU64" s="453">
        <f t="shared" ca="1" si="22"/>
        <v>0.748</v>
      </c>
      <c r="BV64" s="453">
        <f t="shared" ca="1" si="23"/>
        <v>1.681</v>
      </c>
      <c r="BW64" s="453">
        <f t="shared" ca="1" si="48"/>
        <v>0.77</v>
      </c>
      <c r="BX64" s="453">
        <f t="shared" ca="1" si="48"/>
        <v>1.7310000000000001</v>
      </c>
      <c r="CA64" s="450" t="str">
        <f t="shared" si="49"/>
        <v>NL</v>
      </c>
      <c r="CB64" s="454"/>
      <c r="CC64" s="454"/>
      <c r="CD64" s="454"/>
      <c r="CE64" s="454"/>
    </row>
    <row r="65" spans="1:83" x14ac:dyDescent="0.2">
      <c r="B65" s="399">
        <v>25</v>
      </c>
      <c r="C65" s="399" t="s">
        <v>121</v>
      </c>
      <c r="D65" s="399" t="s">
        <v>122</v>
      </c>
      <c r="E65" s="399">
        <v>1.1000000000000001</v>
      </c>
      <c r="F65" s="399" t="s">
        <v>33</v>
      </c>
      <c r="H65" s="399">
        <v>0.32100000000000001</v>
      </c>
      <c r="I65" s="399">
        <v>2.5070000000000001</v>
      </c>
      <c r="J65" s="445">
        <f t="shared" ca="1" si="24"/>
        <v>1.2611250000000001</v>
      </c>
      <c r="K65" s="446"/>
      <c r="L65" s="447">
        <f t="shared" ca="1" si="0"/>
        <v>0.76263748891916661</v>
      </c>
      <c r="M65" s="447">
        <f t="shared" ca="1" si="0"/>
        <v>2.287912466756667</v>
      </c>
      <c r="N65" s="445">
        <f t="shared" ca="1" si="25"/>
        <v>0.46913760682000749</v>
      </c>
      <c r="O65" s="445">
        <f t="shared" ca="1" si="26"/>
        <v>6.4708635423409104</v>
      </c>
      <c r="P65" s="455">
        <f t="shared" ca="1" si="1"/>
        <v>0.61922544654036182</v>
      </c>
      <c r="Q65" s="455">
        <f t="shared" ca="1" si="2"/>
        <v>4.8376988010965762</v>
      </c>
      <c r="R65" s="445">
        <f t="shared" ca="1" si="27"/>
        <v>0.37984195074366089</v>
      </c>
      <c r="S65" s="445">
        <f t="shared" ca="1" si="28"/>
        <v>2.9675152401848508</v>
      </c>
      <c r="T65" s="445">
        <f t="shared" ca="1" si="3"/>
        <v>2.4333624969515779</v>
      </c>
      <c r="U65" s="448">
        <f ca="1">ROUND(IF(T65&gt;U32,U30,IF(T65&lt;U31,U29,T65/U31*U29)),3)</f>
        <v>0.70499999999999996</v>
      </c>
      <c r="V65" s="448">
        <f ca="1">ROUND(IF(T65&gt;V32,V30,IF(T65&lt;V31,V29,T65/V31*V29)),3)</f>
        <v>1.5840000000000001</v>
      </c>
      <c r="W65" s="449" t="str">
        <f t="shared" ca="1" si="29"/>
        <v>C</v>
      </c>
      <c r="X65" s="450"/>
      <c r="Y65" s="450" t="str">
        <f t="shared" si="38"/>
        <v>NO</v>
      </c>
      <c r="Z65" s="447">
        <f t="shared" ca="1" si="4"/>
        <v>0.76263748891916661</v>
      </c>
      <c r="AA65" s="447">
        <f t="shared" ca="1" si="4"/>
        <v>2.287912466756667</v>
      </c>
      <c r="AB65" s="451">
        <f t="shared" ca="1" si="39"/>
        <v>0.46913760682000749</v>
      </c>
      <c r="AC65" s="451">
        <f t="shared" ca="1" si="40"/>
        <v>6.4708635423409104</v>
      </c>
      <c r="AD65" s="452">
        <f t="shared" ca="1" si="5"/>
        <v>0.61922544654036182</v>
      </c>
      <c r="AE65" s="452">
        <f t="shared" ca="1" si="6"/>
        <v>4.8376988010965762</v>
      </c>
      <c r="AF65" s="452">
        <f t="shared" ca="1" si="30"/>
        <v>1.3205442818822586</v>
      </c>
      <c r="AG65" s="452">
        <f t="shared" ca="1" si="31"/>
        <v>2.9675152401848508</v>
      </c>
      <c r="AH65" s="445">
        <f t="shared" ca="1" si="7"/>
        <v>2.4333624969515779</v>
      </c>
      <c r="AI65" s="448">
        <f ca="1">ROUND(IF(AH65&gt;AI32,AI30,IF(AH65&lt;AI31,AI29,AH65/AI31*AI29)),3)</f>
        <v>0.72599999999999998</v>
      </c>
      <c r="AJ65" s="448">
        <f ca="1">ROUND(IF(AH65&gt;AJ32,AJ30,IF(AH65&lt;AJ31,AJ29,AH65/AJ31*AJ29)),3)</f>
        <v>1.6319999999999999</v>
      </c>
      <c r="AK65" s="449" t="str">
        <f t="shared" ca="1" si="32"/>
        <v>C</v>
      </c>
      <c r="AM65" s="450" t="str">
        <f t="shared" si="41"/>
        <v>NO</v>
      </c>
      <c r="AN65" s="447">
        <f t="shared" ca="1" si="8"/>
        <v>0.76263748891916661</v>
      </c>
      <c r="AO65" s="447">
        <f t="shared" ca="1" si="8"/>
        <v>2.287912466756667</v>
      </c>
      <c r="AP65" s="451">
        <f t="shared" ca="1" si="42"/>
        <v>0.46913760682000749</v>
      </c>
      <c r="AQ65" s="451">
        <f t="shared" ca="1" si="43"/>
        <v>6.4708635423409104</v>
      </c>
      <c r="AR65" s="452">
        <f t="shared" ca="1" si="9"/>
        <v>0.61922544654036182</v>
      </c>
      <c r="AS65" s="452">
        <f t="shared" ca="1" si="10"/>
        <v>4.8376988010965762</v>
      </c>
      <c r="AT65" s="452">
        <f t="shared" ca="1" si="33"/>
        <v>1.3205442818822586</v>
      </c>
      <c r="AU65" s="452">
        <f t="shared" ca="1" si="34"/>
        <v>2.9675152401848508</v>
      </c>
      <c r="AV65" s="445">
        <f t="shared" ca="1" si="11"/>
        <v>2.4333624969515779</v>
      </c>
      <c r="AW65" s="448">
        <f ca="1">ROUND(IF(AV65&gt;AW32,AW30,IF(AV65&lt;AW31,AW29,AV65/AW31*AW29)),3)</f>
        <v>0.748</v>
      </c>
      <c r="AX65" s="448">
        <f ca="1">ROUND(IF(AV65&gt;AX32,AX30,IF(AV65&lt;AX31,AX29,AV65/AX31*AX29)),3)</f>
        <v>1.681</v>
      </c>
      <c r="AY65" s="449" t="str">
        <f t="shared" ca="1" si="35"/>
        <v>C</v>
      </c>
      <c r="BA65" s="450" t="str">
        <f t="shared" si="44"/>
        <v>NO</v>
      </c>
      <c r="BB65" s="447">
        <f t="shared" ca="1" si="12"/>
        <v>0.76263748891916661</v>
      </c>
      <c r="BC65" s="447">
        <f t="shared" ca="1" si="12"/>
        <v>2.287912466756667</v>
      </c>
      <c r="BD65" s="451">
        <f t="shared" ca="1" si="45"/>
        <v>0.46913760682000749</v>
      </c>
      <c r="BE65" s="451">
        <f t="shared" ca="1" si="46"/>
        <v>6.4708635423409104</v>
      </c>
      <c r="BF65" s="452">
        <f t="shared" ca="1" si="13"/>
        <v>0.61922544654036182</v>
      </c>
      <c r="BG65" s="452">
        <f t="shared" ca="1" si="14"/>
        <v>4.8376988010965762</v>
      </c>
      <c r="BH65" s="452">
        <f t="shared" ca="1" si="15"/>
        <v>1.3205442818822586</v>
      </c>
      <c r="BI65" s="452">
        <f t="shared" ca="1" si="16"/>
        <v>2.9675152401848508</v>
      </c>
      <c r="BJ65" s="445">
        <f t="shared" ca="1" si="17"/>
        <v>2.4333624969515779</v>
      </c>
      <c r="BK65" s="448">
        <f ca="1">ROUND(IF(BJ65&gt;BK32,BK30,IF(BJ65&lt;BK31,BK29,BJ65/BK31*BK29)),3)</f>
        <v>0.77</v>
      </c>
      <c r="BL65" s="448">
        <f ca="1">ROUND(IF(BJ65&gt;BL32,BL30,IF(BJ65&lt;BL31,BL29,BJ65/BL31*BL29)),3)</f>
        <v>1.7310000000000001</v>
      </c>
      <c r="BM65" s="449" t="str">
        <f t="shared" ca="1" si="36"/>
        <v>C</v>
      </c>
      <c r="BO65" s="450" t="str">
        <f t="shared" si="47"/>
        <v>NO</v>
      </c>
      <c r="BP65" s="399">
        <f t="shared" si="37"/>
        <v>1.1000000000000001</v>
      </c>
      <c r="BQ65" s="453">
        <f t="shared" ca="1" si="18"/>
        <v>0.70499999999999996</v>
      </c>
      <c r="BR65" s="453">
        <f t="shared" ca="1" si="19"/>
        <v>1.5840000000000001</v>
      </c>
      <c r="BS65" s="453">
        <f t="shared" ca="1" si="20"/>
        <v>0.72599999999999998</v>
      </c>
      <c r="BT65" s="453">
        <f t="shared" ca="1" si="21"/>
        <v>1.6319999999999999</v>
      </c>
      <c r="BU65" s="453">
        <f t="shared" ca="1" si="22"/>
        <v>0.748</v>
      </c>
      <c r="BV65" s="453">
        <f t="shared" ca="1" si="23"/>
        <v>1.681</v>
      </c>
      <c r="BW65" s="453">
        <f t="shared" ca="1" si="48"/>
        <v>0.77</v>
      </c>
      <c r="BX65" s="453">
        <f t="shared" ca="1" si="48"/>
        <v>1.7310000000000001</v>
      </c>
      <c r="CA65" s="450" t="str">
        <f t="shared" si="49"/>
        <v>NO</v>
      </c>
      <c r="CB65" s="454"/>
      <c r="CC65" s="454"/>
      <c r="CD65" s="454"/>
      <c r="CE65" s="454"/>
    </row>
    <row r="66" spans="1:83" x14ac:dyDescent="0.2">
      <c r="B66" s="399">
        <v>26</v>
      </c>
      <c r="C66" s="399" t="s">
        <v>123</v>
      </c>
      <c r="D66" s="399" t="s">
        <v>124</v>
      </c>
      <c r="E66" s="399">
        <v>1.1000000000000001</v>
      </c>
      <c r="F66" s="399" t="s">
        <v>33</v>
      </c>
      <c r="H66" s="399">
        <v>0.32100000000000001</v>
      </c>
      <c r="I66" s="399">
        <v>2.5070000000000001</v>
      </c>
      <c r="J66" s="445">
        <f t="shared" ca="1" si="24"/>
        <v>1.2611250000000001</v>
      </c>
      <c r="K66" s="446"/>
      <c r="L66" s="447">
        <f t="shared" ca="1" si="0"/>
        <v>0.62732076104347834</v>
      </c>
      <c r="M66" s="447">
        <f t="shared" ca="1" si="0"/>
        <v>1.2546415220860869</v>
      </c>
      <c r="N66" s="445">
        <f t="shared" ca="1" si="25"/>
        <v>0.41251092468620287</v>
      </c>
      <c r="O66" s="445">
        <f t="shared" ca="1" si="26"/>
        <v>2.6613608044231882</v>
      </c>
      <c r="P66" s="455">
        <f t="shared" ca="1" si="1"/>
        <v>0.38248075386277774</v>
      </c>
      <c r="Q66" s="455">
        <f t="shared" ca="1" si="2"/>
        <v>2.9881308895529513</v>
      </c>
      <c r="R66" s="445">
        <f t="shared" ca="1" si="27"/>
        <v>0.23461929169875265</v>
      </c>
      <c r="S66" s="445">
        <f t="shared" ca="1" si="28"/>
        <v>1.8329632163965051</v>
      </c>
      <c r="T66" s="445">
        <f t="shared" ca="1" si="3"/>
        <v>1.5030298374451343</v>
      </c>
      <c r="U66" s="448">
        <f ca="1">ROUND(IF(T66&gt;U32,U30,IF(T66&lt;U31,U29,T66/U31*U29)),3)</f>
        <v>0.70499999999999996</v>
      </c>
      <c r="V66" s="448">
        <f ca="1">ROUND(IF(T66&gt;V32,V30,IF(T66&lt;V31,V29,T66/V31*V29)),3)</f>
        <v>1.5840000000000001</v>
      </c>
      <c r="W66" s="449" t="str">
        <f t="shared" ca="1" si="29"/>
        <v>C</v>
      </c>
      <c r="X66" s="450"/>
      <c r="Y66" s="450" t="str">
        <f t="shared" si="38"/>
        <v>NZ</v>
      </c>
      <c r="Z66" s="447">
        <f t="shared" ca="1" si="4"/>
        <v>0.62732076104347834</v>
      </c>
      <c r="AA66" s="447">
        <f t="shared" ca="1" si="4"/>
        <v>1.2546415220860869</v>
      </c>
      <c r="AB66" s="451">
        <f t="shared" ca="1" si="39"/>
        <v>0.41251092468620287</v>
      </c>
      <c r="AC66" s="451">
        <f t="shared" ca="1" si="40"/>
        <v>2.6613608044231882</v>
      </c>
      <c r="AD66" s="452">
        <f t="shared" ca="1" si="5"/>
        <v>0.38248075386277774</v>
      </c>
      <c r="AE66" s="452">
        <f t="shared" ca="1" si="6"/>
        <v>2.9881308895529513</v>
      </c>
      <c r="AF66" s="452">
        <f t="shared" ca="1" si="30"/>
        <v>0.81566863129644473</v>
      </c>
      <c r="AG66" s="452">
        <f t="shared" ca="1" si="31"/>
        <v>1.8329632163965051</v>
      </c>
      <c r="AH66" s="445">
        <f t="shared" ca="1" si="7"/>
        <v>1.5030298374451343</v>
      </c>
      <c r="AI66" s="448">
        <f ca="1">ROUND(IF(AH66&gt;AI32,AI30,IF(AH66&lt;AI31,AI29,AH66/AI31*AI29)),3)</f>
        <v>0.72599999999999998</v>
      </c>
      <c r="AJ66" s="448">
        <f ca="1">ROUND(IF(AH66&gt;AJ32,AJ30,IF(AH66&lt;AJ31,AJ29,AH66/AJ31*AJ29)),3)</f>
        <v>1.6319999999999999</v>
      </c>
      <c r="AK66" s="449" t="str">
        <f t="shared" ca="1" si="32"/>
        <v>C</v>
      </c>
      <c r="AM66" s="450" t="str">
        <f t="shared" si="41"/>
        <v>NZ</v>
      </c>
      <c r="AN66" s="447">
        <f t="shared" ca="1" si="8"/>
        <v>0.62732076104347834</v>
      </c>
      <c r="AO66" s="447">
        <f t="shared" ca="1" si="8"/>
        <v>1.2546415220860869</v>
      </c>
      <c r="AP66" s="451">
        <f t="shared" ca="1" si="42"/>
        <v>0.41251092468620287</v>
      </c>
      <c r="AQ66" s="451">
        <f t="shared" ca="1" si="43"/>
        <v>2.6613608044231882</v>
      </c>
      <c r="AR66" s="452">
        <f t="shared" ca="1" si="9"/>
        <v>0.38248075386277774</v>
      </c>
      <c r="AS66" s="452">
        <f t="shared" ca="1" si="10"/>
        <v>2.9881308895529513</v>
      </c>
      <c r="AT66" s="452">
        <f t="shared" ca="1" si="33"/>
        <v>0.81566863129644473</v>
      </c>
      <c r="AU66" s="452">
        <f t="shared" ca="1" si="34"/>
        <v>1.8329632163965051</v>
      </c>
      <c r="AV66" s="445">
        <f t="shared" ca="1" si="11"/>
        <v>1.5030298374451343</v>
      </c>
      <c r="AW66" s="448">
        <f ca="1">ROUND(IF(AV66&gt;AW32,AW30,IF(AV66&lt;AW31,AW29,AV66/AW31*AW29)),3)</f>
        <v>0.748</v>
      </c>
      <c r="AX66" s="448">
        <f ca="1">ROUND(IF(AV66&gt;AX32,AX30,IF(AV66&lt;AX31,AX29,AV66/AX31*AX29)),3)</f>
        <v>1.681</v>
      </c>
      <c r="AY66" s="449" t="str">
        <f t="shared" ca="1" si="35"/>
        <v>C</v>
      </c>
      <c r="BA66" s="450" t="str">
        <f t="shared" si="44"/>
        <v>NZ</v>
      </c>
      <c r="BB66" s="447">
        <f t="shared" ca="1" si="12"/>
        <v>0.62732076104347834</v>
      </c>
      <c r="BC66" s="447">
        <f t="shared" ca="1" si="12"/>
        <v>1.2546415220860869</v>
      </c>
      <c r="BD66" s="451">
        <f t="shared" ca="1" si="45"/>
        <v>0.41251092468620287</v>
      </c>
      <c r="BE66" s="451">
        <f t="shared" ca="1" si="46"/>
        <v>2.6613608044231882</v>
      </c>
      <c r="BF66" s="452">
        <f t="shared" ca="1" si="13"/>
        <v>0.38248075386277774</v>
      </c>
      <c r="BG66" s="452">
        <f t="shared" ca="1" si="14"/>
        <v>2.9881308895529513</v>
      </c>
      <c r="BH66" s="452">
        <f t="shared" ca="1" si="15"/>
        <v>0.81566863129644473</v>
      </c>
      <c r="BI66" s="452">
        <f t="shared" ca="1" si="16"/>
        <v>1.8329632163965051</v>
      </c>
      <c r="BJ66" s="445">
        <f t="shared" ca="1" si="17"/>
        <v>1.5030298374451343</v>
      </c>
      <c r="BK66" s="448">
        <f ca="1">ROUND(IF(BJ66&gt;BK32,BK30,IF(BJ66&lt;BK31,BK29,BJ66/BK31*BK29)),3)</f>
        <v>0.77</v>
      </c>
      <c r="BL66" s="448">
        <f ca="1">ROUND(IF(BJ66&gt;BL32,BL30,IF(BJ66&lt;BL31,BL29,BJ66/BL31*BL29)),3)</f>
        <v>1.7310000000000001</v>
      </c>
      <c r="BM66" s="449" t="str">
        <f t="shared" ca="1" si="36"/>
        <v>C</v>
      </c>
      <c r="BO66" s="450" t="str">
        <f t="shared" si="47"/>
        <v>NZ</v>
      </c>
      <c r="BP66" s="399">
        <f t="shared" si="37"/>
        <v>1.1000000000000001</v>
      </c>
      <c r="BQ66" s="453">
        <f t="shared" ca="1" si="18"/>
        <v>0.70499999999999996</v>
      </c>
      <c r="BR66" s="453">
        <f t="shared" ca="1" si="19"/>
        <v>1.5840000000000001</v>
      </c>
      <c r="BS66" s="453">
        <f t="shared" ca="1" si="20"/>
        <v>0.72599999999999998</v>
      </c>
      <c r="BT66" s="453">
        <f t="shared" ca="1" si="21"/>
        <v>1.6319999999999999</v>
      </c>
      <c r="BU66" s="453">
        <f t="shared" ca="1" si="22"/>
        <v>0.748</v>
      </c>
      <c r="BV66" s="453">
        <f t="shared" ca="1" si="23"/>
        <v>1.681</v>
      </c>
      <c r="BW66" s="453">
        <f t="shared" ca="1" si="48"/>
        <v>0.77</v>
      </c>
      <c r="BX66" s="453">
        <f t="shared" ca="1" si="48"/>
        <v>1.7310000000000001</v>
      </c>
      <c r="CA66" s="450" t="str">
        <f t="shared" si="49"/>
        <v>NZ</v>
      </c>
      <c r="CB66" s="454"/>
      <c r="CC66" s="454"/>
      <c r="CD66" s="454"/>
      <c r="CE66" s="454"/>
    </row>
    <row r="67" spans="1:83" x14ac:dyDescent="0.2">
      <c r="B67" s="399">
        <v>27</v>
      </c>
      <c r="C67" s="399" t="s">
        <v>125</v>
      </c>
      <c r="D67" s="399" t="s">
        <v>126</v>
      </c>
      <c r="E67" s="399">
        <v>1.1000000000000001</v>
      </c>
      <c r="F67" s="399" t="s">
        <v>33</v>
      </c>
      <c r="H67" s="399">
        <v>0.32100000000000001</v>
      </c>
      <c r="I67" s="399">
        <v>2.5070000000000001</v>
      </c>
      <c r="J67" s="445">
        <f t="shared" ca="1" si="24"/>
        <v>1.2611250000000001</v>
      </c>
      <c r="K67" s="446"/>
      <c r="L67" s="447">
        <f t="shared" ca="1" si="0"/>
        <v>0.45049381198999999</v>
      </c>
      <c r="M67" s="447">
        <f t="shared" ca="1" si="0"/>
        <v>1.8770575499569999</v>
      </c>
      <c r="N67" s="445">
        <f t="shared" ca="1" si="25"/>
        <v>0.25482478253985452</v>
      </c>
      <c r="O67" s="445">
        <f t="shared" ca="1" si="26"/>
        <v>6.0520885853145456</v>
      </c>
      <c r="P67" s="455">
        <f t="shared" ca="1" si="1"/>
        <v>0.47207594639323985</v>
      </c>
      <c r="Q67" s="455">
        <f t="shared" ca="1" si="2"/>
        <v>3.6880933311971864</v>
      </c>
      <c r="R67" s="445">
        <f t="shared" ca="1" si="27"/>
        <v>0.28957829394609708</v>
      </c>
      <c r="S67" s="445">
        <f t="shared" ca="1" si="28"/>
        <v>2.2623304214538833</v>
      </c>
      <c r="T67" s="445">
        <f t="shared" ca="1" si="3"/>
        <v>1.8551109455921846</v>
      </c>
      <c r="U67" s="448">
        <f ca="1">ROUND(IF(T67&gt;U32,U30,IF(T67&lt;U31,U29,T67/U31*U29)),3)</f>
        <v>0.70499999999999996</v>
      </c>
      <c r="V67" s="448">
        <f ca="1">ROUND(IF(T67&gt;V32,V30,IF(T67&lt;V31,V29,T67/V31*V29)),3)</f>
        <v>1.5840000000000001</v>
      </c>
      <c r="W67" s="449" t="str">
        <f t="shared" ca="1" si="29"/>
        <v>C</v>
      </c>
      <c r="X67" s="450"/>
      <c r="Y67" s="450" t="str">
        <f t="shared" si="38"/>
        <v>PF</v>
      </c>
      <c r="Z67" s="447">
        <f t="shared" ca="1" si="4"/>
        <v>0.45049381198999999</v>
      </c>
      <c r="AA67" s="447">
        <f t="shared" ca="1" si="4"/>
        <v>1.8770575499569999</v>
      </c>
      <c r="AB67" s="451">
        <f t="shared" ca="1" si="39"/>
        <v>0.25482478253985452</v>
      </c>
      <c r="AC67" s="451">
        <f t="shared" ca="1" si="40"/>
        <v>6.0520885853145456</v>
      </c>
      <c r="AD67" s="452">
        <f t="shared" ca="1" si="5"/>
        <v>0.47207594639323985</v>
      </c>
      <c r="AE67" s="452">
        <f t="shared" ca="1" si="6"/>
        <v>3.6880933311971864</v>
      </c>
      <c r="AF67" s="452">
        <f t="shared" ca="1" si="30"/>
        <v>1.0067370375469782</v>
      </c>
      <c r="AG67" s="452">
        <f t="shared" ca="1" si="31"/>
        <v>2.2623304214538833</v>
      </c>
      <c r="AH67" s="445">
        <f t="shared" ca="1" si="7"/>
        <v>1.8551109455921846</v>
      </c>
      <c r="AI67" s="448">
        <f ca="1">ROUND(IF(AH67&gt;AI32,AI30,IF(AH67&lt;AI31,AI29,AH67/AI31*AI29)),3)</f>
        <v>0.72599999999999998</v>
      </c>
      <c r="AJ67" s="448">
        <f ca="1">ROUND(IF(AH67&gt;AJ32,AJ30,IF(AH67&lt;AJ31,AJ29,AH67/AJ31*AJ29)),3)</f>
        <v>1.6319999999999999</v>
      </c>
      <c r="AK67" s="449" t="str">
        <f t="shared" ca="1" si="32"/>
        <v>C</v>
      </c>
      <c r="AM67" s="450" t="str">
        <f t="shared" si="41"/>
        <v>PF</v>
      </c>
      <c r="AN67" s="447">
        <f t="shared" ca="1" si="8"/>
        <v>0.45049381198999999</v>
      </c>
      <c r="AO67" s="447">
        <f t="shared" ca="1" si="8"/>
        <v>1.8770575499569999</v>
      </c>
      <c r="AP67" s="451">
        <f t="shared" ca="1" si="42"/>
        <v>0.25482478253985452</v>
      </c>
      <c r="AQ67" s="451">
        <f t="shared" ca="1" si="43"/>
        <v>6.0520885853145456</v>
      </c>
      <c r="AR67" s="452">
        <f t="shared" ca="1" si="9"/>
        <v>0.47207594639323985</v>
      </c>
      <c r="AS67" s="452">
        <f t="shared" ca="1" si="10"/>
        <v>3.6880933311971864</v>
      </c>
      <c r="AT67" s="452">
        <f t="shared" ca="1" si="33"/>
        <v>1.0067370375469782</v>
      </c>
      <c r="AU67" s="452">
        <f t="shared" ca="1" si="34"/>
        <v>2.2623304214538833</v>
      </c>
      <c r="AV67" s="445">
        <f t="shared" ca="1" si="11"/>
        <v>1.8551109455921846</v>
      </c>
      <c r="AW67" s="448">
        <f ca="1">ROUND(IF(AV67&gt;AW32,AW30,IF(AV67&lt;AW31,AW29,AV67/AW31*AW29)),3)</f>
        <v>0.748</v>
      </c>
      <c r="AX67" s="448">
        <f ca="1">ROUND(IF(AV67&gt;AX32,AX30,IF(AV67&lt;AX31,AX29,AV67/AX31*AX29)),3)</f>
        <v>1.681</v>
      </c>
      <c r="AY67" s="449" t="str">
        <f t="shared" ca="1" si="35"/>
        <v>C</v>
      </c>
      <c r="BA67" s="450" t="str">
        <f t="shared" si="44"/>
        <v>PF</v>
      </c>
      <c r="BB67" s="447">
        <f t="shared" ca="1" si="12"/>
        <v>0.45049381198999999</v>
      </c>
      <c r="BC67" s="447">
        <f t="shared" ca="1" si="12"/>
        <v>1.8770575499569999</v>
      </c>
      <c r="BD67" s="451">
        <f t="shared" ca="1" si="45"/>
        <v>0.25482478253985452</v>
      </c>
      <c r="BE67" s="451">
        <f t="shared" ca="1" si="46"/>
        <v>6.0520885853145456</v>
      </c>
      <c r="BF67" s="452">
        <f t="shared" ca="1" si="13"/>
        <v>0.47207594639323985</v>
      </c>
      <c r="BG67" s="452">
        <f t="shared" ca="1" si="14"/>
        <v>3.6880933311971864</v>
      </c>
      <c r="BH67" s="452">
        <f t="shared" ca="1" si="15"/>
        <v>1.0067370375469782</v>
      </c>
      <c r="BI67" s="452">
        <f t="shared" ca="1" si="16"/>
        <v>2.2623304214538833</v>
      </c>
      <c r="BJ67" s="445">
        <f t="shared" ca="1" si="17"/>
        <v>1.8551109455921846</v>
      </c>
      <c r="BK67" s="448">
        <f ca="1">ROUND(IF(BJ67&gt;BK32,BK30,IF(BJ67&lt;BK31,BK29,BJ67/BK31*BK29)),3)</f>
        <v>0.77</v>
      </c>
      <c r="BL67" s="448">
        <f ca="1">ROUND(IF(BJ67&gt;BL32,BL30,IF(BJ67&lt;BL31,BL29,BJ67/BL31*BL29)),3)</f>
        <v>1.7310000000000001</v>
      </c>
      <c r="BM67" s="449" t="str">
        <f t="shared" ca="1" si="36"/>
        <v>C</v>
      </c>
      <c r="BO67" s="450" t="str">
        <f t="shared" si="47"/>
        <v>PF</v>
      </c>
      <c r="BP67" s="399">
        <f t="shared" si="37"/>
        <v>1.1000000000000001</v>
      </c>
      <c r="BQ67" s="453">
        <f t="shared" ca="1" si="18"/>
        <v>0.70499999999999996</v>
      </c>
      <c r="BR67" s="453">
        <f t="shared" ca="1" si="19"/>
        <v>1.5840000000000001</v>
      </c>
      <c r="BS67" s="453">
        <f t="shared" ca="1" si="20"/>
        <v>0.72599999999999998</v>
      </c>
      <c r="BT67" s="453">
        <f t="shared" ca="1" si="21"/>
        <v>1.6319999999999999</v>
      </c>
      <c r="BU67" s="453">
        <f t="shared" ca="1" si="22"/>
        <v>0.748</v>
      </c>
      <c r="BV67" s="453">
        <f t="shared" ca="1" si="23"/>
        <v>1.681</v>
      </c>
      <c r="BW67" s="453">
        <f t="shared" ca="1" si="48"/>
        <v>0.77</v>
      </c>
      <c r="BX67" s="453">
        <f t="shared" ca="1" si="48"/>
        <v>1.7310000000000001</v>
      </c>
      <c r="CA67" s="450" t="str">
        <f t="shared" si="49"/>
        <v>PF</v>
      </c>
      <c r="CB67" s="454"/>
      <c r="CC67" s="454"/>
      <c r="CD67" s="454"/>
      <c r="CE67" s="454"/>
    </row>
    <row r="68" spans="1:83" x14ac:dyDescent="0.2">
      <c r="B68" s="399">
        <v>28</v>
      </c>
      <c r="C68" s="399" t="s">
        <v>127</v>
      </c>
      <c r="D68" s="399" t="s">
        <v>128</v>
      </c>
      <c r="E68" s="399">
        <v>1.1000000000000001</v>
      </c>
      <c r="F68" s="399" t="s">
        <v>33</v>
      </c>
      <c r="H68" s="399">
        <v>0.32100000000000001</v>
      </c>
      <c r="I68" s="399">
        <v>2.5070000000000001</v>
      </c>
      <c r="J68" s="445">
        <f t="shared" ca="1" si="24"/>
        <v>1.2611250000000001</v>
      </c>
      <c r="K68" s="446"/>
      <c r="L68" s="447">
        <f t="shared" ca="1" si="0"/>
        <v>0.41122526716399999</v>
      </c>
      <c r="M68" s="447">
        <f t="shared" ca="1" si="0"/>
        <v>1.6860235953710001</v>
      </c>
      <c r="N68" s="445">
        <f t="shared" ca="1" si="25"/>
        <v>0.23377533369692724</v>
      </c>
      <c r="O68" s="445">
        <f t="shared" ca="1" si="26"/>
        <v>5.4082353317872736</v>
      </c>
      <c r="P68" s="455">
        <f t="shared" ca="1" si="1"/>
        <v>0.42538152145560137</v>
      </c>
      <c r="Q68" s="455">
        <f t="shared" ca="1" si="2"/>
        <v>3.3232931363718858</v>
      </c>
      <c r="R68" s="445">
        <f t="shared" ca="1" si="27"/>
        <v>0.26093525035630183</v>
      </c>
      <c r="S68" s="445">
        <f t="shared" ca="1" si="28"/>
        <v>2.038556643408608</v>
      </c>
      <c r="T68" s="445">
        <f t="shared" ca="1" si="3"/>
        <v>1.6716164475950586</v>
      </c>
      <c r="U68" s="448">
        <f ca="1">ROUND(IF(T68&gt;U32,U30,IF(T68&lt;U31,U29,T68/U31*U29)),3)</f>
        <v>0.70499999999999996</v>
      </c>
      <c r="V68" s="448">
        <f ca="1">ROUND(IF(T68&gt;V32,V30,IF(T68&lt;V31,V29,T68/V31*V29)),3)</f>
        <v>1.5840000000000001</v>
      </c>
      <c r="W68" s="449" t="str">
        <f t="shared" ca="1" si="29"/>
        <v>C</v>
      </c>
      <c r="X68" s="450"/>
      <c r="Y68" s="450" t="str">
        <f t="shared" si="38"/>
        <v>PT</v>
      </c>
      <c r="Z68" s="447">
        <f t="shared" ca="1" si="4"/>
        <v>0.41122526716399999</v>
      </c>
      <c r="AA68" s="447">
        <f t="shared" ca="1" si="4"/>
        <v>1.6860235953710001</v>
      </c>
      <c r="AB68" s="451">
        <f t="shared" ca="1" si="39"/>
        <v>0.23377533369692724</v>
      </c>
      <c r="AC68" s="451">
        <f t="shared" ca="1" si="40"/>
        <v>5.4082353317872736</v>
      </c>
      <c r="AD68" s="452">
        <f t="shared" ca="1" si="5"/>
        <v>0.42538152145560137</v>
      </c>
      <c r="AE68" s="452">
        <f t="shared" ca="1" si="6"/>
        <v>3.3232931363718858</v>
      </c>
      <c r="AF68" s="452">
        <f t="shared" ca="1" si="30"/>
        <v>0.90715770631683057</v>
      </c>
      <c r="AG68" s="452">
        <f t="shared" ca="1" si="31"/>
        <v>2.038556643408608</v>
      </c>
      <c r="AH68" s="445">
        <f t="shared" ca="1" si="7"/>
        <v>1.6716164475950586</v>
      </c>
      <c r="AI68" s="448">
        <f ca="1">ROUND(IF(AH68&gt;AI32,AI30,IF(AH68&lt;AI31,AI29,AH68/AI31*AI29)),3)</f>
        <v>0.72599999999999998</v>
      </c>
      <c r="AJ68" s="448">
        <f ca="1">ROUND(IF(AH68&gt;AJ32,AJ30,IF(AH68&lt;AJ31,AJ29,AH68/AJ31*AJ29)),3)</f>
        <v>1.6319999999999999</v>
      </c>
      <c r="AK68" s="449" t="str">
        <f t="shared" ca="1" si="32"/>
        <v>C</v>
      </c>
      <c r="AM68" s="450" t="str">
        <f t="shared" si="41"/>
        <v>PT</v>
      </c>
      <c r="AN68" s="447">
        <f t="shared" ca="1" si="8"/>
        <v>0.41122526716399999</v>
      </c>
      <c r="AO68" s="447">
        <f t="shared" ca="1" si="8"/>
        <v>1.6860235953710001</v>
      </c>
      <c r="AP68" s="451">
        <f t="shared" ca="1" si="42"/>
        <v>0.23377533369692724</v>
      </c>
      <c r="AQ68" s="451">
        <f t="shared" ca="1" si="43"/>
        <v>5.4082353317872736</v>
      </c>
      <c r="AR68" s="452">
        <f t="shared" ca="1" si="9"/>
        <v>0.42538152145560137</v>
      </c>
      <c r="AS68" s="452">
        <f t="shared" ca="1" si="10"/>
        <v>3.3232931363718858</v>
      </c>
      <c r="AT68" s="452">
        <f t="shared" ca="1" si="33"/>
        <v>0.90715770631683057</v>
      </c>
      <c r="AU68" s="452">
        <f t="shared" ca="1" si="34"/>
        <v>2.038556643408608</v>
      </c>
      <c r="AV68" s="445">
        <f t="shared" ca="1" si="11"/>
        <v>1.6716164475950586</v>
      </c>
      <c r="AW68" s="448">
        <f ca="1">ROUND(IF(AV68&gt;AW32,AW30,IF(AV68&lt;AW31,AW29,AV68/AW31*AW29)),3)</f>
        <v>0.748</v>
      </c>
      <c r="AX68" s="448">
        <f ca="1">ROUND(IF(AV68&gt;AX32,AX30,IF(AV68&lt;AX31,AX29,AV68/AX31*AX29)),3)</f>
        <v>1.681</v>
      </c>
      <c r="AY68" s="449" t="str">
        <f t="shared" ca="1" si="35"/>
        <v>C</v>
      </c>
      <c r="BA68" s="450" t="str">
        <f t="shared" si="44"/>
        <v>PT</v>
      </c>
      <c r="BB68" s="447">
        <f t="shared" ca="1" si="12"/>
        <v>0.41122526716399999</v>
      </c>
      <c r="BC68" s="447">
        <f t="shared" ca="1" si="12"/>
        <v>1.6860235953710001</v>
      </c>
      <c r="BD68" s="451">
        <f t="shared" ca="1" si="45"/>
        <v>0.23377533369692724</v>
      </c>
      <c r="BE68" s="451">
        <f t="shared" ca="1" si="46"/>
        <v>5.4082353317872736</v>
      </c>
      <c r="BF68" s="452">
        <f t="shared" ca="1" si="13"/>
        <v>0.42538152145560137</v>
      </c>
      <c r="BG68" s="452">
        <f t="shared" ca="1" si="14"/>
        <v>3.3232931363718858</v>
      </c>
      <c r="BH68" s="452">
        <f t="shared" ca="1" si="15"/>
        <v>0.90715770631683057</v>
      </c>
      <c r="BI68" s="452">
        <f t="shared" ca="1" si="16"/>
        <v>2.038556643408608</v>
      </c>
      <c r="BJ68" s="445">
        <f t="shared" ca="1" si="17"/>
        <v>1.6716164475950586</v>
      </c>
      <c r="BK68" s="448">
        <f ca="1">ROUND(IF(BJ68&gt;BK32,BK30,IF(BJ68&lt;BK31,BK29,BJ68/BK31*BK29)),3)</f>
        <v>0.77</v>
      </c>
      <c r="BL68" s="448">
        <f ca="1">ROUND(IF(BJ68&gt;BL32,BL30,IF(BJ68&lt;BL31,BL29,BJ68/BL31*BL29)),3)</f>
        <v>1.7310000000000001</v>
      </c>
      <c r="BM68" s="449" t="str">
        <f t="shared" ca="1" si="36"/>
        <v>C</v>
      </c>
      <c r="BO68" s="450" t="str">
        <f t="shared" si="47"/>
        <v>PT</v>
      </c>
      <c r="BP68" s="399">
        <f t="shared" si="37"/>
        <v>1.1000000000000001</v>
      </c>
      <c r="BQ68" s="453">
        <f t="shared" ca="1" si="18"/>
        <v>0.70499999999999996</v>
      </c>
      <c r="BR68" s="453">
        <f t="shared" ca="1" si="19"/>
        <v>1.5840000000000001</v>
      </c>
      <c r="BS68" s="453">
        <f t="shared" ca="1" si="20"/>
        <v>0.72599999999999998</v>
      </c>
      <c r="BT68" s="453">
        <f t="shared" ca="1" si="21"/>
        <v>1.6319999999999999</v>
      </c>
      <c r="BU68" s="453">
        <f t="shared" ca="1" si="22"/>
        <v>0.748</v>
      </c>
      <c r="BV68" s="453">
        <f t="shared" ca="1" si="23"/>
        <v>1.681</v>
      </c>
      <c r="BW68" s="453">
        <f t="shared" ca="1" si="48"/>
        <v>0.77</v>
      </c>
      <c r="BX68" s="453">
        <f t="shared" ca="1" si="48"/>
        <v>1.7310000000000001</v>
      </c>
      <c r="CA68" s="450" t="str">
        <f t="shared" si="49"/>
        <v>PT</v>
      </c>
      <c r="CB68" s="454"/>
      <c r="CC68" s="454"/>
      <c r="CD68" s="454"/>
      <c r="CE68" s="454"/>
    </row>
    <row r="69" spans="1:83" x14ac:dyDescent="0.2">
      <c r="B69" s="399">
        <v>29</v>
      </c>
      <c r="C69" s="399" t="s">
        <v>129</v>
      </c>
      <c r="D69" s="399" t="s">
        <v>130</v>
      </c>
      <c r="E69" s="399">
        <v>1.1000000000000001</v>
      </c>
      <c r="F69" s="399" t="s">
        <v>33</v>
      </c>
      <c r="H69" s="399">
        <v>0.32100000000000001</v>
      </c>
      <c r="I69" s="399">
        <v>2.5070000000000001</v>
      </c>
      <c r="J69" s="445">
        <f t="shared" ca="1" si="24"/>
        <v>1.2611250000000001</v>
      </c>
      <c r="K69" s="446"/>
      <c r="L69" s="447">
        <f t="shared" ca="1" si="0"/>
        <v>0.49329634171279996</v>
      </c>
      <c r="M69" s="447">
        <f t="shared" ca="1" si="0"/>
        <v>1.9731853668519999</v>
      </c>
      <c r="N69" s="445">
        <f t="shared" ca="1" si="25"/>
        <v>0.28252426843547873</v>
      </c>
      <c r="O69" s="445">
        <f t="shared" ca="1" si="26"/>
        <v>6.2783170763481211</v>
      </c>
      <c r="P69" s="455">
        <f t="shared" ca="1" si="1"/>
        <v>0.5003010722703024</v>
      </c>
      <c r="Q69" s="455">
        <f t="shared" ca="1" si="2"/>
        <v>3.9086021271117373</v>
      </c>
      <c r="R69" s="445">
        <f t="shared" ca="1" si="27"/>
        <v>0.30689199920970989</v>
      </c>
      <c r="S69" s="445">
        <f t="shared" ca="1" si="28"/>
        <v>2.3975937438258583</v>
      </c>
      <c r="T69" s="445">
        <f t="shared" ca="1" si="3"/>
        <v>1.9660268699372039</v>
      </c>
      <c r="U69" s="448">
        <f ca="1">ROUND(IF(T69&gt;U32,U30,IF(T69&lt;U31,U29,T69/U31*U29)),3)</f>
        <v>0.70499999999999996</v>
      </c>
      <c r="V69" s="448">
        <f ca="1">ROUND(IF(T69&gt;V32,V30,IF(T69&lt;V31,V29,T69/V31*V29)),3)</f>
        <v>1.5840000000000001</v>
      </c>
      <c r="W69" s="449" t="str">
        <f t="shared" ca="1" si="29"/>
        <v>C</v>
      </c>
      <c r="X69" s="450"/>
      <c r="Y69" s="450" t="str">
        <f t="shared" si="38"/>
        <v>SE</v>
      </c>
      <c r="Z69" s="447">
        <f t="shared" ca="1" si="4"/>
        <v>0.49329634171279996</v>
      </c>
      <c r="AA69" s="447">
        <f t="shared" ca="1" si="4"/>
        <v>1.9731853668519999</v>
      </c>
      <c r="AB69" s="451">
        <f t="shared" ca="1" si="39"/>
        <v>0.28252426843547873</v>
      </c>
      <c r="AC69" s="451">
        <f t="shared" ca="1" si="40"/>
        <v>6.2783170763481211</v>
      </c>
      <c r="AD69" s="452">
        <f t="shared" ca="1" si="5"/>
        <v>0.5003010722703024</v>
      </c>
      <c r="AE69" s="452">
        <f t="shared" ca="1" si="6"/>
        <v>3.9086021271117373</v>
      </c>
      <c r="AF69" s="452">
        <f t="shared" ca="1" si="30"/>
        <v>1.066929216002507</v>
      </c>
      <c r="AG69" s="452">
        <f t="shared" ca="1" si="31"/>
        <v>2.3975937438258583</v>
      </c>
      <c r="AH69" s="445">
        <f t="shared" ca="1" si="7"/>
        <v>1.9660268699372039</v>
      </c>
      <c r="AI69" s="448">
        <f ca="1">ROUND(IF(AH69&gt;AI32,AI30,IF(AH69&lt;AI31,AI29,AH69/AI31*AI29)),3)</f>
        <v>0.72599999999999998</v>
      </c>
      <c r="AJ69" s="448">
        <f ca="1">ROUND(IF(AH69&gt;AJ32,AJ30,IF(AH69&lt;AJ31,AJ29,AH69/AJ31*AJ29)),3)</f>
        <v>1.6319999999999999</v>
      </c>
      <c r="AK69" s="449" t="str">
        <f t="shared" ca="1" si="32"/>
        <v>C</v>
      </c>
      <c r="AM69" s="450" t="str">
        <f t="shared" si="41"/>
        <v>SE</v>
      </c>
      <c r="AN69" s="447">
        <f t="shared" ca="1" si="8"/>
        <v>0.49329634171279996</v>
      </c>
      <c r="AO69" s="447">
        <f t="shared" ca="1" si="8"/>
        <v>1.9731853668519999</v>
      </c>
      <c r="AP69" s="451">
        <f t="shared" ca="1" si="42"/>
        <v>0.28252426843547873</v>
      </c>
      <c r="AQ69" s="451">
        <f t="shared" ca="1" si="43"/>
        <v>6.2783170763481211</v>
      </c>
      <c r="AR69" s="452">
        <f t="shared" ca="1" si="9"/>
        <v>0.5003010722703024</v>
      </c>
      <c r="AS69" s="452">
        <f t="shared" ca="1" si="10"/>
        <v>3.9086021271117373</v>
      </c>
      <c r="AT69" s="452">
        <f t="shared" ca="1" si="33"/>
        <v>1.066929216002507</v>
      </c>
      <c r="AU69" s="452">
        <f t="shared" ca="1" si="34"/>
        <v>2.3975937438258583</v>
      </c>
      <c r="AV69" s="445">
        <f t="shared" ca="1" si="11"/>
        <v>1.9660268699372039</v>
      </c>
      <c r="AW69" s="448">
        <f ca="1">ROUND(IF(AV69&gt;AW32,AW30,IF(AV69&lt;AW31,AW29,AV69/AW31*AW29)),3)</f>
        <v>0.748</v>
      </c>
      <c r="AX69" s="448">
        <f ca="1">ROUND(IF(AV69&gt;AX32,AX30,IF(AV69&lt;AX31,AX29,AV69/AX31*AX29)),3)</f>
        <v>1.681</v>
      </c>
      <c r="AY69" s="449" t="str">
        <f t="shared" ca="1" si="35"/>
        <v>C</v>
      </c>
      <c r="BA69" s="450" t="str">
        <f t="shared" si="44"/>
        <v>SE</v>
      </c>
      <c r="BB69" s="447">
        <f t="shared" ca="1" si="12"/>
        <v>0.49329634171279996</v>
      </c>
      <c r="BC69" s="447">
        <f t="shared" ca="1" si="12"/>
        <v>1.9731853668519999</v>
      </c>
      <c r="BD69" s="451">
        <f t="shared" ca="1" si="45"/>
        <v>0.28252426843547873</v>
      </c>
      <c r="BE69" s="451">
        <f t="shared" ca="1" si="46"/>
        <v>6.2783170763481211</v>
      </c>
      <c r="BF69" s="452">
        <f t="shared" ca="1" si="13"/>
        <v>0.5003010722703024</v>
      </c>
      <c r="BG69" s="452">
        <f t="shared" ca="1" si="14"/>
        <v>3.9086021271117373</v>
      </c>
      <c r="BH69" s="452">
        <f t="shared" ca="1" si="15"/>
        <v>1.066929216002507</v>
      </c>
      <c r="BI69" s="452">
        <f t="shared" ca="1" si="16"/>
        <v>2.3975937438258583</v>
      </c>
      <c r="BJ69" s="445">
        <f t="shared" ca="1" si="17"/>
        <v>1.9660268699372039</v>
      </c>
      <c r="BK69" s="448">
        <f ca="1">ROUND(IF(BJ69&gt;BK32,BK30,IF(BJ69&lt;BK31,BK29,BJ69/BK31*BK29)),3)</f>
        <v>0.77</v>
      </c>
      <c r="BL69" s="448">
        <f ca="1">ROUND(IF(BJ69&gt;BL32,BL30,IF(BJ69&lt;BL31,BL29,BJ69/BL31*BL29)),3)</f>
        <v>1.7310000000000001</v>
      </c>
      <c r="BM69" s="449" t="str">
        <f t="shared" ca="1" si="36"/>
        <v>C</v>
      </c>
      <c r="BO69" s="450" t="str">
        <f t="shared" si="47"/>
        <v>SE</v>
      </c>
      <c r="BP69" s="399">
        <f t="shared" si="37"/>
        <v>1.1000000000000001</v>
      </c>
      <c r="BQ69" s="453">
        <f t="shared" ca="1" si="18"/>
        <v>0.70499999999999996</v>
      </c>
      <c r="BR69" s="453">
        <f t="shared" ca="1" si="19"/>
        <v>1.5840000000000001</v>
      </c>
      <c r="BS69" s="453">
        <f t="shared" ca="1" si="20"/>
        <v>0.72599999999999998</v>
      </c>
      <c r="BT69" s="453">
        <f t="shared" ca="1" si="21"/>
        <v>1.6319999999999999</v>
      </c>
      <c r="BU69" s="453">
        <f t="shared" ca="1" si="22"/>
        <v>0.748</v>
      </c>
      <c r="BV69" s="453">
        <f t="shared" ca="1" si="23"/>
        <v>1.681</v>
      </c>
      <c r="BW69" s="453">
        <f t="shared" ca="1" si="48"/>
        <v>0.77</v>
      </c>
      <c r="BX69" s="453">
        <f t="shared" ca="1" si="48"/>
        <v>1.7310000000000001</v>
      </c>
      <c r="CA69" s="450" t="str">
        <f t="shared" si="49"/>
        <v>SE</v>
      </c>
      <c r="CB69" s="454"/>
      <c r="CC69" s="454"/>
      <c r="CD69" s="454"/>
      <c r="CE69" s="454"/>
    </row>
    <row r="70" spans="1:83" x14ac:dyDescent="0.2">
      <c r="B70" s="399">
        <v>30</v>
      </c>
      <c r="C70" s="399" t="s">
        <v>408</v>
      </c>
      <c r="D70" s="399" t="s">
        <v>466</v>
      </c>
      <c r="E70" s="399">
        <v>1.1000000000000001</v>
      </c>
      <c r="F70" s="399" t="s">
        <v>33</v>
      </c>
      <c r="H70" s="399">
        <v>0.32100000000000001</v>
      </c>
      <c r="I70" s="399">
        <v>2.5070000000000001</v>
      </c>
      <c r="J70" s="445">
        <f t="shared" ca="1" si="24"/>
        <v>1.2611250000000001</v>
      </c>
      <c r="K70" s="446"/>
      <c r="L70" s="447">
        <f t="shared" ca="1" si="0"/>
        <v>0.57571537402899997</v>
      </c>
      <c r="M70" s="447">
        <f t="shared" ca="1" si="0"/>
        <v>2.1383713892510001</v>
      </c>
      <c r="N70" s="445">
        <f t="shared" ca="1" si="25"/>
        <v>0.33670626420482119</v>
      </c>
      <c r="O70" s="445">
        <f t="shared" ca="1" si="26"/>
        <v>6.6294497615478791</v>
      </c>
      <c r="P70" s="455">
        <f t="shared" ca="1" si="1"/>
        <v>0.55062276149730394</v>
      </c>
      <c r="Q70" s="455">
        <f t="shared" ca="1" si="2"/>
        <v>4.301740324197687</v>
      </c>
      <c r="R70" s="445">
        <f t="shared" ca="1" si="27"/>
        <v>0.33776005979651691</v>
      </c>
      <c r="S70" s="445">
        <f t="shared" ca="1" si="28"/>
        <v>2.6387504671602882</v>
      </c>
      <c r="T70" s="445">
        <f t="shared" ca="1" si="3"/>
        <v>2.1637753830714366</v>
      </c>
      <c r="U70" s="448">
        <f ca="1">ROUND(IF(T70&gt;U32,U30,IF(T70&lt;U31,U29,T70/U31*U29)),3)</f>
        <v>0.70499999999999996</v>
      </c>
      <c r="V70" s="448">
        <f ca="1">ROUND(IF(T70&gt;V32,V30,IF(T70&lt;V31,V29,T70/V31*V29)),3)</f>
        <v>1.5840000000000001</v>
      </c>
      <c r="W70" s="449" t="str">
        <f t="shared" ca="1" si="29"/>
        <v>C</v>
      </c>
      <c r="X70" s="450"/>
      <c r="Y70" s="450" t="str">
        <f t="shared" si="38"/>
        <v>SM</v>
      </c>
      <c r="Z70" s="447">
        <f t="shared" ca="1" si="4"/>
        <v>0.57571537402899997</v>
      </c>
      <c r="AA70" s="447">
        <f t="shared" ca="1" si="4"/>
        <v>2.1383713892510001</v>
      </c>
      <c r="AB70" s="451">
        <f t="shared" ca="1" si="39"/>
        <v>0.33670626420482119</v>
      </c>
      <c r="AC70" s="451">
        <f t="shared" ca="1" si="40"/>
        <v>6.6294497615478791</v>
      </c>
      <c r="AD70" s="452">
        <f t="shared" ca="1" si="5"/>
        <v>0.55062276149730394</v>
      </c>
      <c r="AE70" s="452">
        <f t="shared" ca="1" si="6"/>
        <v>4.301740324197687</v>
      </c>
      <c r="AF70" s="452">
        <f t="shared" ca="1" si="30"/>
        <v>1.1742439578863282</v>
      </c>
      <c r="AG70" s="452">
        <f t="shared" ca="1" si="31"/>
        <v>2.6387504671602882</v>
      </c>
      <c r="AH70" s="445">
        <f t="shared" ca="1" si="7"/>
        <v>2.1637753830714366</v>
      </c>
      <c r="AI70" s="448">
        <f ca="1">ROUND(IF(AH70&gt;AI32,AI30,IF(AH70&lt;AI31,AI29,AH70/AI31*AI29)),3)</f>
        <v>0.72599999999999998</v>
      </c>
      <c r="AJ70" s="448">
        <f ca="1">ROUND(IF(AH70&gt;AJ32,AJ30,IF(AH70&lt;AJ31,AJ29,AH70/AJ31*AJ29)),3)</f>
        <v>1.6319999999999999</v>
      </c>
      <c r="AK70" s="449" t="str">
        <f t="shared" ca="1" si="32"/>
        <v>C</v>
      </c>
      <c r="AM70" s="450" t="str">
        <f t="shared" si="41"/>
        <v>SM</v>
      </c>
      <c r="AN70" s="447">
        <f t="shared" ca="1" si="8"/>
        <v>0.57571537402899997</v>
      </c>
      <c r="AO70" s="447">
        <f t="shared" ca="1" si="8"/>
        <v>2.1383713892510001</v>
      </c>
      <c r="AP70" s="451">
        <f t="shared" ca="1" si="42"/>
        <v>0.33670626420482119</v>
      </c>
      <c r="AQ70" s="451">
        <f t="shared" ca="1" si="43"/>
        <v>6.6294497615478791</v>
      </c>
      <c r="AR70" s="452">
        <f t="shared" ca="1" si="9"/>
        <v>0.55062276149730394</v>
      </c>
      <c r="AS70" s="452">
        <f t="shared" ca="1" si="10"/>
        <v>4.301740324197687</v>
      </c>
      <c r="AT70" s="452">
        <f t="shared" ca="1" si="33"/>
        <v>1.1742439578863282</v>
      </c>
      <c r="AU70" s="452">
        <f t="shared" ca="1" si="34"/>
        <v>2.6387504671602882</v>
      </c>
      <c r="AV70" s="445">
        <f t="shared" ca="1" si="11"/>
        <v>2.1637753830714366</v>
      </c>
      <c r="AW70" s="448">
        <f ca="1">ROUND(IF(AV70&gt;AW32,AW30,IF(AV70&lt;AW31,AW29,AV70/AW31*AW29)),3)</f>
        <v>0.748</v>
      </c>
      <c r="AX70" s="448">
        <f ca="1">ROUND(IF(AV70&gt;AX32,AX30,IF(AV70&lt;AX31,AX29,AV70/AX31*AX29)),3)</f>
        <v>1.681</v>
      </c>
      <c r="AY70" s="449" t="str">
        <f t="shared" ca="1" si="35"/>
        <v>C</v>
      </c>
      <c r="BA70" s="450" t="str">
        <f t="shared" si="44"/>
        <v>SM</v>
      </c>
      <c r="BB70" s="447">
        <f t="shared" ca="1" si="12"/>
        <v>0.57571537402899997</v>
      </c>
      <c r="BC70" s="447">
        <f t="shared" ca="1" si="12"/>
        <v>2.1383713892510001</v>
      </c>
      <c r="BD70" s="451">
        <f t="shared" ca="1" si="45"/>
        <v>0.33670626420482119</v>
      </c>
      <c r="BE70" s="451">
        <f t="shared" ca="1" si="46"/>
        <v>6.6294497615478791</v>
      </c>
      <c r="BF70" s="452">
        <f t="shared" ca="1" si="13"/>
        <v>0.55062276149730394</v>
      </c>
      <c r="BG70" s="452">
        <f t="shared" ca="1" si="14"/>
        <v>4.301740324197687</v>
      </c>
      <c r="BH70" s="452">
        <f t="shared" ca="1" si="15"/>
        <v>1.1742439578863282</v>
      </c>
      <c r="BI70" s="452">
        <f t="shared" ca="1" si="16"/>
        <v>2.6387504671602882</v>
      </c>
      <c r="BJ70" s="445">
        <f t="shared" ca="1" si="17"/>
        <v>2.1637753830714366</v>
      </c>
      <c r="BK70" s="448">
        <f ca="1">ROUND(IF(BJ70&gt;BK32,BK30,IF(BJ70&lt;BK31,BK29,BJ70/BK31*BK29)),3)</f>
        <v>0.77</v>
      </c>
      <c r="BL70" s="448">
        <f ca="1">ROUND(IF(BJ70&gt;BL32,BL30,IF(BJ70&lt;BL31,BL29,BJ70/BL31*BL29)),3)</f>
        <v>1.7310000000000001</v>
      </c>
      <c r="BM70" s="449" t="str">
        <f t="shared" ca="1" si="36"/>
        <v>C</v>
      </c>
      <c r="BO70" s="450" t="str">
        <f t="shared" si="47"/>
        <v>SM</v>
      </c>
      <c r="BP70" s="399">
        <f t="shared" si="37"/>
        <v>1.1000000000000001</v>
      </c>
      <c r="BQ70" s="453">
        <f t="shared" ca="1" si="18"/>
        <v>0.70499999999999996</v>
      </c>
      <c r="BR70" s="453">
        <f t="shared" ca="1" si="19"/>
        <v>1.5840000000000001</v>
      </c>
      <c r="BS70" s="453">
        <f t="shared" ca="1" si="20"/>
        <v>0.72599999999999998</v>
      </c>
      <c r="BT70" s="453">
        <f t="shared" ca="1" si="21"/>
        <v>1.6319999999999999</v>
      </c>
      <c r="BU70" s="453">
        <f t="shared" ca="1" si="22"/>
        <v>0.748</v>
      </c>
      <c r="BV70" s="453">
        <f t="shared" ca="1" si="23"/>
        <v>1.681</v>
      </c>
      <c r="BW70" s="453">
        <f t="shared" ca="1" si="48"/>
        <v>0.77</v>
      </c>
      <c r="BX70" s="453">
        <f t="shared" ca="1" si="48"/>
        <v>1.7310000000000001</v>
      </c>
      <c r="CA70" s="450" t="str">
        <f t="shared" si="49"/>
        <v>SM</v>
      </c>
      <c r="CB70" s="454"/>
      <c r="CC70" s="454"/>
      <c r="CD70" s="454"/>
      <c r="CE70" s="454"/>
    </row>
    <row r="71" spans="1:83" x14ac:dyDescent="0.2">
      <c r="B71" s="399">
        <v>31</v>
      </c>
      <c r="C71" s="399" t="s">
        <v>131</v>
      </c>
      <c r="D71" s="399" t="s">
        <v>132</v>
      </c>
      <c r="E71" s="399">
        <v>1.1000000000000001</v>
      </c>
      <c r="F71" s="399" t="s">
        <v>33</v>
      </c>
      <c r="H71" s="399">
        <v>0.32100000000000001</v>
      </c>
      <c r="I71" s="399">
        <v>2.5070000000000001</v>
      </c>
      <c r="J71" s="445">
        <f t="shared" ca="1" si="24"/>
        <v>1.2611250000000001</v>
      </c>
      <c r="K71" s="446"/>
      <c r="L71" s="447">
        <f t="shared" ca="1" si="0"/>
        <v>0.35089813212400001</v>
      </c>
      <c r="M71" s="447">
        <f t="shared" ca="1" si="0"/>
        <v>1.489526764934</v>
      </c>
      <c r="N71" s="445">
        <f t="shared" ca="1" si="25"/>
        <v>0.19732323533728485</v>
      </c>
      <c r="O71" s="445">
        <f t="shared" ca="1" si="26"/>
        <v>4.8305457149515156</v>
      </c>
      <c r="P71" s="455">
        <f t="shared" ca="1" si="1"/>
        <v>0.37326079798676726</v>
      </c>
      <c r="Q71" s="455">
        <f t="shared" ca="1" si="2"/>
        <v>2.9160999842716193</v>
      </c>
      <c r="R71" s="445">
        <f t="shared" ca="1" si="27"/>
        <v>0.22896363583822429</v>
      </c>
      <c r="S71" s="445">
        <f t="shared" ca="1" si="28"/>
        <v>1.7887784049861273</v>
      </c>
      <c r="T71" s="445">
        <f t="shared" ca="1" si="3"/>
        <v>1.4667982920886244</v>
      </c>
      <c r="U71" s="448">
        <f ca="1">ROUND(IF(T71&gt;U32,U30,IF(T71&lt;U31,U29,T71/U31*U29)),3)</f>
        <v>0.70499999999999996</v>
      </c>
      <c r="V71" s="448">
        <f ca="1">ROUND(IF(T71&gt;V32,V30,IF(T71&lt;V31,V29,T71/V31*V29)),3)</f>
        <v>1.5840000000000001</v>
      </c>
      <c r="W71" s="449" t="str">
        <f t="shared" ca="1" si="29"/>
        <v>C</v>
      </c>
      <c r="X71" s="450"/>
      <c r="Y71" s="450" t="str">
        <f t="shared" si="38"/>
        <v>US</v>
      </c>
      <c r="Z71" s="447">
        <f t="shared" ca="1" si="4"/>
        <v>0.35089813212400001</v>
      </c>
      <c r="AA71" s="447">
        <f t="shared" ca="1" si="4"/>
        <v>1.489526764934</v>
      </c>
      <c r="AB71" s="451">
        <f t="shared" ca="1" si="39"/>
        <v>0.19732323533728485</v>
      </c>
      <c r="AC71" s="451">
        <f t="shared" ca="1" si="40"/>
        <v>4.8305457149515156</v>
      </c>
      <c r="AD71" s="452">
        <f t="shared" ca="1" si="5"/>
        <v>0.37326079798676726</v>
      </c>
      <c r="AE71" s="452">
        <f t="shared" ca="1" si="6"/>
        <v>2.9160999842716193</v>
      </c>
      <c r="AF71" s="452">
        <f t="shared" ca="1" si="30"/>
        <v>0.79600639021882669</v>
      </c>
      <c r="AG71" s="452">
        <f t="shared" ca="1" si="31"/>
        <v>1.7887784049861273</v>
      </c>
      <c r="AH71" s="445">
        <f t="shared" ca="1" si="7"/>
        <v>1.4667982920886244</v>
      </c>
      <c r="AI71" s="448">
        <f ca="1">ROUND(IF(AH71&gt;AI32,AI30,IF(AH71&lt;AI31,AI29,AH71/AI31*AI29)),3)</f>
        <v>0.72599999999999998</v>
      </c>
      <c r="AJ71" s="448">
        <f ca="1">ROUND(IF(AH71&gt;AJ32,AJ30,IF(AH71&lt;AJ31,AJ29,AH71/AJ31*AJ29)),3)</f>
        <v>1.6319999999999999</v>
      </c>
      <c r="AK71" s="449" t="str">
        <f t="shared" ca="1" si="32"/>
        <v>C</v>
      </c>
      <c r="AM71" s="450" t="str">
        <f t="shared" si="41"/>
        <v>US</v>
      </c>
      <c r="AN71" s="447">
        <f t="shared" ca="1" si="8"/>
        <v>0.35089813212400001</v>
      </c>
      <c r="AO71" s="447">
        <f t="shared" ca="1" si="8"/>
        <v>1.489526764934</v>
      </c>
      <c r="AP71" s="451">
        <f t="shared" ca="1" si="42"/>
        <v>0.19732323533728485</v>
      </c>
      <c r="AQ71" s="451">
        <f t="shared" ca="1" si="43"/>
        <v>4.8305457149515156</v>
      </c>
      <c r="AR71" s="452">
        <f t="shared" ca="1" si="9"/>
        <v>0.37326079798676726</v>
      </c>
      <c r="AS71" s="452">
        <f t="shared" ca="1" si="10"/>
        <v>2.9160999842716193</v>
      </c>
      <c r="AT71" s="452">
        <f t="shared" ca="1" si="33"/>
        <v>0.79600639021882669</v>
      </c>
      <c r="AU71" s="452">
        <f t="shared" ca="1" si="34"/>
        <v>1.7887784049861273</v>
      </c>
      <c r="AV71" s="445">
        <f t="shared" ca="1" si="11"/>
        <v>1.4667982920886244</v>
      </c>
      <c r="AW71" s="448">
        <f ca="1">ROUND(IF(AV71&gt;AW32,AW30,IF(AV71&lt;AW31,AW29,AV71/AW31*AW29)),3)</f>
        <v>0.748</v>
      </c>
      <c r="AX71" s="448">
        <f ca="1">ROUND(IF(AV71&gt;AX32,AX30,IF(AV71&lt;AX31,AX29,AV71/AX31*AX29)),3)</f>
        <v>1.681</v>
      </c>
      <c r="AY71" s="449" t="str">
        <f t="shared" ca="1" si="35"/>
        <v>C</v>
      </c>
      <c r="BA71" s="450" t="str">
        <f t="shared" si="44"/>
        <v>US</v>
      </c>
      <c r="BB71" s="447">
        <f t="shared" ca="1" si="12"/>
        <v>0.35089813212400001</v>
      </c>
      <c r="BC71" s="447">
        <f t="shared" ca="1" si="12"/>
        <v>1.489526764934</v>
      </c>
      <c r="BD71" s="451">
        <f t="shared" ca="1" si="45"/>
        <v>0.19732323533728485</v>
      </c>
      <c r="BE71" s="451">
        <f t="shared" ca="1" si="46"/>
        <v>4.8305457149515156</v>
      </c>
      <c r="BF71" s="452">
        <f t="shared" ca="1" si="13"/>
        <v>0.37326079798676726</v>
      </c>
      <c r="BG71" s="452">
        <f t="shared" ca="1" si="14"/>
        <v>2.9160999842716193</v>
      </c>
      <c r="BH71" s="452">
        <f t="shared" ca="1" si="15"/>
        <v>0.79600639021882669</v>
      </c>
      <c r="BI71" s="452">
        <f t="shared" ca="1" si="16"/>
        <v>1.7887784049861273</v>
      </c>
      <c r="BJ71" s="445">
        <f t="shared" ca="1" si="17"/>
        <v>1.4667982920886244</v>
      </c>
      <c r="BK71" s="448">
        <f ca="1">ROUND(IF(BJ71&gt;BK32,BK30,IF(BJ71&lt;BK31,BK29,BJ71/BK31*BK29)),3)</f>
        <v>0.77</v>
      </c>
      <c r="BL71" s="448">
        <f ca="1">ROUND(IF(BJ71&gt;BL32,BL30,IF(BJ71&lt;BL31,BL29,BJ71/BL31*BL29)),3)</f>
        <v>1.7310000000000001</v>
      </c>
      <c r="BM71" s="449" t="str">
        <f t="shared" ca="1" si="36"/>
        <v>C</v>
      </c>
      <c r="BO71" s="450" t="str">
        <f t="shared" si="47"/>
        <v>US</v>
      </c>
      <c r="BP71" s="399">
        <f t="shared" si="37"/>
        <v>1.1000000000000001</v>
      </c>
      <c r="BQ71" s="453">
        <f t="shared" ca="1" si="18"/>
        <v>0.70499999999999996</v>
      </c>
      <c r="BR71" s="453">
        <f t="shared" ca="1" si="19"/>
        <v>1.5840000000000001</v>
      </c>
      <c r="BS71" s="453">
        <f t="shared" ca="1" si="20"/>
        <v>0.72599999999999998</v>
      </c>
      <c r="BT71" s="453">
        <f t="shared" ca="1" si="21"/>
        <v>1.6319999999999999</v>
      </c>
      <c r="BU71" s="453">
        <f t="shared" ca="1" si="22"/>
        <v>0.748</v>
      </c>
      <c r="BV71" s="453">
        <f t="shared" ca="1" si="23"/>
        <v>1.681</v>
      </c>
      <c r="BW71" s="453">
        <f t="shared" ca="1" si="48"/>
        <v>0.77</v>
      </c>
      <c r="BX71" s="453">
        <f t="shared" ca="1" si="48"/>
        <v>1.7310000000000001</v>
      </c>
      <c r="CA71" s="450" t="str">
        <f t="shared" si="49"/>
        <v>US</v>
      </c>
      <c r="CB71" s="454"/>
      <c r="CC71" s="454"/>
      <c r="CD71" s="454"/>
      <c r="CE71" s="454"/>
    </row>
    <row r="72" spans="1:83" x14ac:dyDescent="0.2">
      <c r="B72" s="399">
        <v>32</v>
      </c>
      <c r="C72" s="399" t="s">
        <v>133</v>
      </c>
      <c r="D72" s="399" t="s">
        <v>134</v>
      </c>
      <c r="E72" s="399">
        <v>1.1000000000000001</v>
      </c>
      <c r="F72" s="399" t="s">
        <v>33</v>
      </c>
      <c r="H72" s="399">
        <v>0.32100000000000001</v>
      </c>
      <c r="I72" s="399">
        <v>2.5070000000000001</v>
      </c>
      <c r="J72" s="445">
        <f t="shared" ca="1" si="24"/>
        <v>1.2611250000000001</v>
      </c>
      <c r="K72" s="446"/>
      <c r="L72" s="447">
        <f t="shared" ca="1" si="0"/>
        <v>0.57571537402899997</v>
      </c>
      <c r="M72" s="447">
        <f t="shared" ca="1" si="0"/>
        <v>2.1383713892510001</v>
      </c>
      <c r="N72" s="445">
        <f t="shared" ca="1" si="25"/>
        <v>0.33670626420482119</v>
      </c>
      <c r="O72" s="445">
        <f t="shared" ca="1" si="26"/>
        <v>6.6294497615478791</v>
      </c>
      <c r="P72" s="455">
        <f t="shared" ca="1" si="1"/>
        <v>0.55062276149730394</v>
      </c>
      <c r="Q72" s="455">
        <f t="shared" ca="1" si="2"/>
        <v>4.301740324197687</v>
      </c>
      <c r="R72" s="445">
        <f t="shared" ca="1" si="27"/>
        <v>0.33776005979651691</v>
      </c>
      <c r="S72" s="445">
        <f t="shared" ca="1" si="28"/>
        <v>2.6387504671602882</v>
      </c>
      <c r="T72" s="445">
        <f t="shared" ca="1" si="3"/>
        <v>2.1637753830714366</v>
      </c>
      <c r="U72" s="448">
        <f ca="1">ROUND(IF(T72&gt;U32,U30,IF(T72&lt;U31,U29,T72/U31*U29)),3)</f>
        <v>0.70499999999999996</v>
      </c>
      <c r="V72" s="448">
        <f ca="1">ROUND(IF(T72&gt;V32,V30,IF(T72&lt;V31,V29,T72/V31*V29)),3)</f>
        <v>1.5840000000000001</v>
      </c>
      <c r="W72" s="449" t="str">
        <f t="shared" ca="1" si="29"/>
        <v>C</v>
      </c>
      <c r="X72" s="450"/>
      <c r="Y72" s="450" t="str">
        <f t="shared" si="38"/>
        <v>VA</v>
      </c>
      <c r="Z72" s="447">
        <f t="shared" ca="1" si="4"/>
        <v>0.57571537402899997</v>
      </c>
      <c r="AA72" s="447">
        <f t="shared" ca="1" si="4"/>
        <v>2.1383713892510001</v>
      </c>
      <c r="AB72" s="451">
        <f t="shared" ca="1" si="39"/>
        <v>0.33670626420482119</v>
      </c>
      <c r="AC72" s="451">
        <f t="shared" ca="1" si="40"/>
        <v>6.6294497615478791</v>
      </c>
      <c r="AD72" s="452">
        <f t="shared" ca="1" si="5"/>
        <v>0.55062276149730394</v>
      </c>
      <c r="AE72" s="452">
        <f t="shared" ca="1" si="6"/>
        <v>4.301740324197687</v>
      </c>
      <c r="AF72" s="452">
        <f t="shared" ca="1" si="30"/>
        <v>1.1742439578863282</v>
      </c>
      <c r="AG72" s="452">
        <f t="shared" ca="1" si="31"/>
        <v>2.6387504671602882</v>
      </c>
      <c r="AH72" s="445">
        <f t="shared" ca="1" si="7"/>
        <v>2.1637753830714366</v>
      </c>
      <c r="AI72" s="448">
        <f ca="1">ROUND(IF(AH72&gt;AI32,AI30,IF(AH72&lt;AI31,AI29,AH72/AI31*AI29)),3)</f>
        <v>0.72599999999999998</v>
      </c>
      <c r="AJ72" s="448">
        <f ca="1">ROUND(IF(AH72&gt;AJ32,AJ30,IF(AH72&lt;AJ31,AJ29,AH72/AJ31*AJ29)),3)</f>
        <v>1.6319999999999999</v>
      </c>
      <c r="AK72" s="449" t="str">
        <f t="shared" ca="1" si="32"/>
        <v>C</v>
      </c>
      <c r="AM72" s="450" t="str">
        <f t="shared" si="41"/>
        <v>VA</v>
      </c>
      <c r="AN72" s="447">
        <f t="shared" ca="1" si="8"/>
        <v>0.57571537402899997</v>
      </c>
      <c r="AO72" s="447">
        <f t="shared" ca="1" si="8"/>
        <v>2.1383713892510001</v>
      </c>
      <c r="AP72" s="451">
        <f t="shared" ca="1" si="42"/>
        <v>0.33670626420482119</v>
      </c>
      <c r="AQ72" s="451">
        <f t="shared" ca="1" si="43"/>
        <v>6.6294497615478791</v>
      </c>
      <c r="AR72" s="452">
        <f t="shared" ca="1" si="9"/>
        <v>0.55062276149730394</v>
      </c>
      <c r="AS72" s="452">
        <f t="shared" ca="1" si="10"/>
        <v>4.301740324197687</v>
      </c>
      <c r="AT72" s="452">
        <f t="shared" ca="1" si="33"/>
        <v>1.1742439578863282</v>
      </c>
      <c r="AU72" s="452">
        <f t="shared" ca="1" si="34"/>
        <v>2.6387504671602882</v>
      </c>
      <c r="AV72" s="445">
        <f t="shared" ca="1" si="11"/>
        <v>2.1637753830714366</v>
      </c>
      <c r="AW72" s="448">
        <f ca="1">ROUND(IF(AV72&gt;AW32,AW30,IF(AV72&lt;AW31,AW29,AV72/AW31*AW29)),3)</f>
        <v>0.748</v>
      </c>
      <c r="AX72" s="448">
        <f ca="1">ROUND(IF(AV72&gt;AX32,AX30,IF(AV72&lt;AX31,AX29,AV72/AX31*AX29)),3)</f>
        <v>1.681</v>
      </c>
      <c r="AY72" s="449" t="str">
        <f t="shared" ca="1" si="35"/>
        <v>C</v>
      </c>
      <c r="BA72" s="450" t="str">
        <f t="shared" si="44"/>
        <v>VA</v>
      </c>
      <c r="BB72" s="447">
        <f t="shared" ca="1" si="12"/>
        <v>0.57571537402899997</v>
      </c>
      <c r="BC72" s="447">
        <f t="shared" ca="1" si="12"/>
        <v>2.1383713892510001</v>
      </c>
      <c r="BD72" s="451">
        <f t="shared" ca="1" si="45"/>
        <v>0.33670626420482119</v>
      </c>
      <c r="BE72" s="451">
        <f t="shared" ca="1" si="46"/>
        <v>6.6294497615478791</v>
      </c>
      <c r="BF72" s="452">
        <f t="shared" ca="1" si="13"/>
        <v>0.55062276149730394</v>
      </c>
      <c r="BG72" s="452">
        <f t="shared" ca="1" si="14"/>
        <v>4.301740324197687</v>
      </c>
      <c r="BH72" s="452">
        <f t="shared" ca="1" si="15"/>
        <v>1.1742439578863282</v>
      </c>
      <c r="BI72" s="452">
        <f t="shared" ca="1" si="16"/>
        <v>2.6387504671602882</v>
      </c>
      <c r="BJ72" s="445">
        <f t="shared" ca="1" si="17"/>
        <v>2.1637753830714366</v>
      </c>
      <c r="BK72" s="448">
        <f ca="1">ROUND(IF(BJ72&gt;BK32,BK30,IF(BJ72&lt;BK31,BK29,BJ72/BK31*BK29)),3)</f>
        <v>0.77</v>
      </c>
      <c r="BL72" s="448">
        <f ca="1">ROUND(IF(BJ72&gt;BL32,BL30,IF(BJ72&lt;BL31,BL29,BJ72/BL31*BL29)),3)</f>
        <v>1.7310000000000001</v>
      </c>
      <c r="BM72" s="449" t="str">
        <f t="shared" ca="1" si="36"/>
        <v>C</v>
      </c>
      <c r="BO72" s="450" t="str">
        <f t="shared" si="47"/>
        <v>VA</v>
      </c>
      <c r="BP72" s="399">
        <f t="shared" si="37"/>
        <v>1.1000000000000001</v>
      </c>
      <c r="BQ72" s="453">
        <f t="shared" ca="1" si="18"/>
        <v>0.70499999999999996</v>
      </c>
      <c r="BR72" s="453">
        <f t="shared" ca="1" si="19"/>
        <v>1.5840000000000001</v>
      </c>
      <c r="BS72" s="453">
        <f t="shared" ca="1" si="20"/>
        <v>0.72599999999999998</v>
      </c>
      <c r="BT72" s="453">
        <f t="shared" ca="1" si="21"/>
        <v>1.6319999999999999</v>
      </c>
      <c r="BU72" s="453">
        <f t="shared" ca="1" si="22"/>
        <v>0.748</v>
      </c>
      <c r="BV72" s="453">
        <f t="shared" ca="1" si="23"/>
        <v>1.681</v>
      </c>
      <c r="BW72" s="453">
        <f t="shared" ca="1" si="48"/>
        <v>0.77</v>
      </c>
      <c r="BX72" s="453">
        <f t="shared" ca="1" si="48"/>
        <v>1.7310000000000001</v>
      </c>
      <c r="CA72" s="450" t="str">
        <f t="shared" si="49"/>
        <v>VA</v>
      </c>
      <c r="CB72" s="454"/>
      <c r="CC72" s="454"/>
      <c r="CD72" s="454"/>
      <c r="CE72" s="454"/>
    </row>
    <row r="73" spans="1:83" x14ac:dyDescent="0.2">
      <c r="A73" s="456"/>
      <c r="B73" s="456"/>
      <c r="C73" s="456"/>
      <c r="D73" s="456"/>
      <c r="E73" s="456"/>
      <c r="F73" s="456"/>
      <c r="G73" s="456"/>
      <c r="H73" s="456"/>
      <c r="I73" s="456"/>
      <c r="J73" s="456"/>
      <c r="K73" s="457"/>
      <c r="L73" s="459"/>
      <c r="M73" s="459"/>
      <c r="N73" s="455"/>
      <c r="O73" s="455"/>
      <c r="P73" s="455"/>
      <c r="Q73" s="455"/>
      <c r="R73" s="455"/>
      <c r="S73" s="455"/>
      <c r="T73" s="445"/>
      <c r="U73" s="453"/>
      <c r="V73" s="453"/>
      <c r="W73" s="449"/>
      <c r="X73" s="458"/>
      <c r="Y73" s="458"/>
      <c r="Z73" s="459"/>
      <c r="AA73" s="459"/>
      <c r="AB73" s="451"/>
      <c r="AC73" s="451"/>
      <c r="AD73" s="451"/>
      <c r="AE73" s="451"/>
      <c r="AF73" s="451"/>
      <c r="AG73" s="451"/>
      <c r="AH73" s="445"/>
      <c r="AI73" s="453"/>
      <c r="AJ73" s="453"/>
      <c r="AK73" s="449"/>
      <c r="AL73" s="456"/>
      <c r="AM73" s="458"/>
      <c r="AN73" s="459"/>
      <c r="AO73" s="459"/>
      <c r="AP73" s="451"/>
      <c r="AQ73" s="451"/>
      <c r="AR73" s="451"/>
      <c r="AS73" s="451"/>
      <c r="AT73" s="451"/>
      <c r="AU73" s="451"/>
      <c r="AV73" s="445"/>
      <c r="AW73" s="453"/>
      <c r="AX73" s="453"/>
      <c r="AY73" s="449"/>
      <c r="AZ73" s="456"/>
      <c r="BA73" s="458"/>
      <c r="BB73" s="459"/>
      <c r="BC73" s="459"/>
      <c r="BD73" s="451"/>
      <c r="BE73" s="451"/>
      <c r="BF73" s="451"/>
      <c r="BG73" s="451"/>
      <c r="BH73" s="451"/>
      <c r="BI73" s="451"/>
      <c r="BJ73" s="445"/>
      <c r="BK73" s="453"/>
      <c r="BL73" s="453"/>
      <c r="BM73" s="449"/>
      <c r="BN73" s="456"/>
      <c r="BO73" s="458"/>
      <c r="BP73" s="456"/>
      <c r="BQ73" s="453"/>
      <c r="BR73" s="453"/>
      <c r="BS73" s="453"/>
      <c r="BT73" s="453"/>
      <c r="BU73" s="453"/>
      <c r="BV73" s="453"/>
      <c r="BW73" s="453"/>
      <c r="BX73" s="453"/>
      <c r="BY73" s="456"/>
      <c r="BZ73" s="456"/>
      <c r="CA73" s="458"/>
      <c r="CB73" s="453"/>
      <c r="CC73" s="453"/>
      <c r="CD73" s="453"/>
      <c r="CE73" s="453"/>
    </row>
    <row r="74" spans="1:83" x14ac:dyDescent="0.2">
      <c r="A74" s="456"/>
      <c r="B74" s="456"/>
      <c r="C74" s="456"/>
      <c r="D74" s="456"/>
      <c r="E74" s="456"/>
      <c r="F74" s="456"/>
      <c r="G74" s="456"/>
      <c r="H74" s="456"/>
      <c r="I74" s="456"/>
      <c r="J74" s="456"/>
      <c r="K74" s="457"/>
      <c r="L74" s="459"/>
      <c r="M74" s="459"/>
      <c r="N74" s="455"/>
      <c r="O74" s="455"/>
      <c r="P74" s="455"/>
      <c r="Q74" s="455"/>
      <c r="R74" s="455"/>
      <c r="S74" s="455"/>
      <c r="T74" s="445"/>
      <c r="U74" s="453"/>
      <c r="V74" s="453"/>
      <c r="W74" s="449"/>
      <c r="X74" s="458"/>
      <c r="Y74" s="458"/>
      <c r="Z74" s="459"/>
      <c r="AA74" s="459"/>
      <c r="AB74" s="451"/>
      <c r="AC74" s="451"/>
      <c r="AD74" s="451"/>
      <c r="AE74" s="451"/>
      <c r="AF74" s="451"/>
      <c r="AG74" s="451"/>
      <c r="AH74" s="445"/>
      <c r="AI74" s="453"/>
      <c r="AJ74" s="453"/>
      <c r="AK74" s="449"/>
      <c r="AL74" s="456"/>
      <c r="AM74" s="458"/>
      <c r="AN74" s="459"/>
      <c r="AO74" s="459"/>
      <c r="AP74" s="451"/>
      <c r="AQ74" s="451"/>
      <c r="AR74" s="451"/>
      <c r="AS74" s="451"/>
      <c r="AT74" s="451"/>
      <c r="AU74" s="451"/>
      <c r="AV74" s="445"/>
      <c r="AW74" s="453"/>
      <c r="AX74" s="453"/>
      <c r="AY74" s="449"/>
      <c r="AZ74" s="456"/>
      <c r="BA74" s="458"/>
      <c r="BB74" s="459"/>
      <c r="BC74" s="459"/>
      <c r="BD74" s="451"/>
      <c r="BE74" s="451"/>
      <c r="BF74" s="451"/>
      <c r="BG74" s="451"/>
      <c r="BH74" s="451"/>
      <c r="BI74" s="451"/>
      <c r="BJ74" s="445"/>
      <c r="BK74" s="453"/>
      <c r="BL74" s="453"/>
      <c r="BM74" s="449"/>
      <c r="BN74" s="456"/>
      <c r="BO74" s="458"/>
      <c r="BP74" s="456"/>
      <c r="BQ74" s="453"/>
      <c r="BR74" s="453"/>
      <c r="BS74" s="453"/>
      <c r="BT74" s="453"/>
      <c r="BU74" s="453"/>
      <c r="BV74" s="453"/>
      <c r="BW74" s="453"/>
      <c r="BX74" s="453"/>
      <c r="BY74" s="456"/>
      <c r="BZ74" s="456"/>
      <c r="CA74" s="458"/>
      <c r="CB74" s="453"/>
      <c r="CC74" s="453"/>
      <c r="CD74" s="453"/>
      <c r="CE74" s="453"/>
    </row>
    <row r="75" spans="1:83" x14ac:dyDescent="0.2">
      <c r="A75" s="456"/>
      <c r="B75" s="456"/>
      <c r="C75" s="456"/>
      <c r="D75" s="456"/>
      <c r="E75" s="456"/>
      <c r="F75" s="456"/>
      <c r="G75" s="456"/>
      <c r="H75" s="456"/>
      <c r="I75" s="456"/>
      <c r="J75" s="456"/>
      <c r="K75" s="457"/>
      <c r="L75" s="459"/>
      <c r="M75" s="459"/>
      <c r="N75" s="455"/>
      <c r="O75" s="455"/>
      <c r="P75" s="455"/>
      <c r="Q75" s="455"/>
      <c r="R75" s="455"/>
      <c r="S75" s="455"/>
      <c r="T75" s="445"/>
      <c r="U75" s="453"/>
      <c r="V75" s="453"/>
      <c r="W75" s="449"/>
      <c r="X75" s="458"/>
      <c r="Y75" s="458"/>
      <c r="Z75" s="459"/>
      <c r="AA75" s="459"/>
      <c r="AB75" s="451"/>
      <c r="AC75" s="451"/>
      <c r="AD75" s="451"/>
      <c r="AE75" s="451"/>
      <c r="AF75" s="451"/>
      <c r="AG75" s="451"/>
      <c r="AH75" s="445"/>
      <c r="AI75" s="453"/>
      <c r="AJ75" s="453"/>
      <c r="AK75" s="449"/>
      <c r="AL75" s="456"/>
      <c r="AM75" s="458"/>
      <c r="AN75" s="459"/>
      <c r="AO75" s="459"/>
      <c r="AP75" s="451"/>
      <c r="AQ75" s="451"/>
      <c r="AR75" s="451"/>
      <c r="AS75" s="451"/>
      <c r="AT75" s="451"/>
      <c r="AU75" s="451"/>
      <c r="AV75" s="445"/>
      <c r="AW75" s="453"/>
      <c r="AX75" s="453"/>
      <c r="AY75" s="449"/>
      <c r="AZ75" s="456"/>
      <c r="BA75" s="458"/>
      <c r="BB75" s="459"/>
      <c r="BC75" s="459"/>
      <c r="BD75" s="451"/>
      <c r="BE75" s="451"/>
      <c r="BF75" s="451"/>
      <c r="BG75" s="451"/>
      <c r="BH75" s="451"/>
      <c r="BI75" s="451"/>
      <c r="BJ75" s="445"/>
      <c r="BK75" s="453"/>
      <c r="BL75" s="453"/>
      <c r="BM75" s="449"/>
      <c r="BN75" s="456"/>
      <c r="BO75" s="458"/>
      <c r="BP75" s="456"/>
      <c r="BQ75" s="453"/>
      <c r="BR75" s="453"/>
      <c r="BS75" s="453"/>
      <c r="BT75" s="453"/>
      <c r="BU75" s="453"/>
      <c r="BV75" s="453"/>
      <c r="BW75" s="453"/>
      <c r="BX75" s="453"/>
      <c r="BY75" s="456"/>
      <c r="BZ75" s="456"/>
      <c r="CA75" s="458"/>
      <c r="CB75" s="453"/>
      <c r="CC75" s="453"/>
      <c r="CD75" s="453"/>
      <c r="CE75" s="453"/>
    </row>
    <row r="76" spans="1:83" x14ac:dyDescent="0.2">
      <c r="A76" s="456"/>
      <c r="B76" s="456"/>
      <c r="C76" s="456"/>
      <c r="D76" s="456"/>
      <c r="E76" s="456"/>
      <c r="F76" s="456"/>
      <c r="G76" s="456"/>
      <c r="H76" s="456"/>
      <c r="I76" s="456"/>
      <c r="J76" s="456"/>
      <c r="K76" s="457"/>
      <c r="L76" s="459"/>
      <c r="M76" s="459"/>
      <c r="N76" s="455"/>
      <c r="O76" s="455"/>
      <c r="P76" s="455"/>
      <c r="Q76" s="455"/>
      <c r="R76" s="455"/>
      <c r="S76" s="455"/>
      <c r="T76" s="445"/>
      <c r="U76" s="453"/>
      <c r="V76" s="453"/>
      <c r="W76" s="449"/>
      <c r="X76" s="458"/>
      <c r="Y76" s="458"/>
      <c r="Z76" s="459"/>
      <c r="AA76" s="459"/>
      <c r="AB76" s="451"/>
      <c r="AC76" s="451"/>
      <c r="AD76" s="451"/>
      <c r="AE76" s="451"/>
      <c r="AF76" s="451"/>
      <c r="AG76" s="451"/>
      <c r="AH76" s="445"/>
      <c r="AI76" s="453"/>
      <c r="AJ76" s="453"/>
      <c r="AK76" s="449"/>
      <c r="AL76" s="456"/>
      <c r="AM76" s="458"/>
      <c r="AN76" s="459"/>
      <c r="AO76" s="459"/>
      <c r="AP76" s="451"/>
      <c r="AQ76" s="451"/>
      <c r="AR76" s="451"/>
      <c r="AS76" s="451"/>
      <c r="AT76" s="451"/>
      <c r="AU76" s="451"/>
      <c r="AV76" s="445"/>
      <c r="AW76" s="453"/>
      <c r="AX76" s="453"/>
      <c r="AY76" s="449"/>
      <c r="AZ76" s="456"/>
      <c r="BA76" s="458"/>
      <c r="BB76" s="459"/>
      <c r="BC76" s="459"/>
      <c r="BD76" s="451"/>
      <c r="BE76" s="451"/>
      <c r="BF76" s="451"/>
      <c r="BG76" s="451"/>
      <c r="BH76" s="451"/>
      <c r="BI76" s="451"/>
      <c r="BJ76" s="445"/>
      <c r="BK76" s="453"/>
      <c r="BL76" s="453"/>
      <c r="BM76" s="449"/>
      <c r="BN76" s="456"/>
      <c r="BO76" s="458"/>
      <c r="BP76" s="456"/>
      <c r="BQ76" s="453"/>
      <c r="BR76" s="453"/>
      <c r="BS76" s="453"/>
      <c r="BT76" s="453"/>
      <c r="BU76" s="453"/>
      <c r="BV76" s="453"/>
      <c r="BW76" s="453"/>
      <c r="BX76" s="453"/>
      <c r="BY76" s="456"/>
      <c r="BZ76" s="456"/>
      <c r="CA76" s="458"/>
      <c r="CB76" s="453"/>
      <c r="CC76" s="453"/>
      <c r="CD76" s="453"/>
      <c r="CE76" s="453"/>
    </row>
    <row r="77" spans="1:83" x14ac:dyDescent="0.2">
      <c r="A77" s="456"/>
      <c r="B77" s="456"/>
      <c r="C77" s="456"/>
      <c r="D77" s="456"/>
      <c r="E77" s="456"/>
      <c r="F77" s="456"/>
      <c r="G77" s="456"/>
      <c r="H77" s="456"/>
      <c r="I77" s="456"/>
      <c r="J77" s="456"/>
      <c r="K77" s="457"/>
      <c r="L77" s="459"/>
      <c r="M77" s="459"/>
      <c r="N77" s="455"/>
      <c r="O77" s="455"/>
      <c r="P77" s="455"/>
      <c r="Q77" s="455"/>
      <c r="R77" s="455"/>
      <c r="S77" s="455"/>
      <c r="T77" s="445"/>
      <c r="U77" s="453"/>
      <c r="V77" s="453"/>
      <c r="W77" s="449"/>
      <c r="X77" s="458"/>
      <c r="Y77" s="458"/>
      <c r="Z77" s="459"/>
      <c r="AA77" s="459"/>
      <c r="AB77" s="451"/>
      <c r="AC77" s="451"/>
      <c r="AD77" s="451"/>
      <c r="AE77" s="451"/>
      <c r="AF77" s="451"/>
      <c r="AG77" s="451"/>
      <c r="AH77" s="445"/>
      <c r="AI77" s="453"/>
      <c r="AJ77" s="453"/>
      <c r="AK77" s="449"/>
      <c r="AL77" s="456"/>
      <c r="AM77" s="458"/>
      <c r="AN77" s="459"/>
      <c r="AO77" s="459"/>
      <c r="AP77" s="451"/>
      <c r="AQ77" s="451"/>
      <c r="AR77" s="451"/>
      <c r="AS77" s="451"/>
      <c r="AT77" s="451"/>
      <c r="AU77" s="451"/>
      <c r="AV77" s="445"/>
      <c r="AW77" s="453"/>
      <c r="AX77" s="453"/>
      <c r="AY77" s="449"/>
      <c r="AZ77" s="456"/>
      <c r="BA77" s="458"/>
      <c r="BB77" s="459"/>
      <c r="BC77" s="459"/>
      <c r="BD77" s="451"/>
      <c r="BE77" s="451"/>
      <c r="BF77" s="451"/>
      <c r="BG77" s="451"/>
      <c r="BH77" s="451"/>
      <c r="BI77" s="451"/>
      <c r="BJ77" s="445"/>
      <c r="BK77" s="453"/>
      <c r="BL77" s="453"/>
      <c r="BM77" s="449"/>
      <c r="BN77" s="456"/>
      <c r="BO77" s="458"/>
      <c r="BP77" s="456"/>
      <c r="BQ77" s="453"/>
      <c r="BR77" s="453"/>
      <c r="BS77" s="453"/>
      <c r="BT77" s="453"/>
      <c r="BU77" s="453"/>
      <c r="BV77" s="453"/>
      <c r="BW77" s="453"/>
      <c r="BX77" s="453"/>
      <c r="BY77" s="456"/>
      <c r="BZ77" s="456"/>
      <c r="CA77" s="458"/>
      <c r="CB77" s="453"/>
      <c r="CC77" s="453"/>
      <c r="CD77" s="453"/>
      <c r="CE77" s="453"/>
    </row>
    <row r="78" spans="1:83" x14ac:dyDescent="0.2">
      <c r="A78" s="456"/>
      <c r="B78" s="456"/>
      <c r="C78" s="456"/>
      <c r="D78" s="456"/>
      <c r="E78" s="456"/>
      <c r="F78" s="456"/>
      <c r="G78" s="456"/>
      <c r="H78" s="456"/>
      <c r="I78" s="456"/>
      <c r="J78" s="456"/>
      <c r="K78" s="457"/>
      <c r="L78" s="459"/>
      <c r="M78" s="459"/>
      <c r="N78" s="455"/>
      <c r="O78" s="455"/>
      <c r="P78" s="455"/>
      <c r="Q78" s="455"/>
      <c r="R78" s="455"/>
      <c r="S78" s="455"/>
      <c r="T78" s="445"/>
      <c r="U78" s="453"/>
      <c r="V78" s="453"/>
      <c r="W78" s="449"/>
      <c r="X78" s="458"/>
      <c r="Y78" s="458"/>
      <c r="Z78" s="459"/>
      <c r="AA78" s="459"/>
      <c r="AB78" s="451"/>
      <c r="AC78" s="451"/>
      <c r="AD78" s="451"/>
      <c r="AE78" s="451"/>
      <c r="AF78" s="451"/>
      <c r="AG78" s="451"/>
      <c r="AH78" s="445"/>
      <c r="AI78" s="453"/>
      <c r="AJ78" s="453"/>
      <c r="AK78" s="449"/>
      <c r="AL78" s="456"/>
      <c r="AM78" s="458"/>
      <c r="AN78" s="459"/>
      <c r="AO78" s="459"/>
      <c r="AP78" s="451"/>
      <c r="AQ78" s="451"/>
      <c r="AR78" s="451"/>
      <c r="AS78" s="451"/>
      <c r="AT78" s="451"/>
      <c r="AU78" s="451"/>
      <c r="AV78" s="445"/>
      <c r="AW78" s="453"/>
      <c r="AX78" s="453"/>
      <c r="AY78" s="449"/>
      <c r="AZ78" s="456"/>
      <c r="BA78" s="458"/>
      <c r="BB78" s="459"/>
      <c r="BC78" s="459"/>
      <c r="BD78" s="451"/>
      <c r="BE78" s="451"/>
      <c r="BF78" s="451"/>
      <c r="BG78" s="451"/>
      <c r="BH78" s="451"/>
      <c r="BI78" s="451"/>
      <c r="BJ78" s="445"/>
      <c r="BK78" s="453"/>
      <c r="BL78" s="453"/>
      <c r="BM78" s="449"/>
      <c r="BN78" s="456"/>
      <c r="BO78" s="458"/>
      <c r="BP78" s="456"/>
      <c r="BQ78" s="453"/>
      <c r="BR78" s="453"/>
      <c r="BS78" s="453"/>
      <c r="BT78" s="453"/>
      <c r="BU78" s="453"/>
      <c r="BV78" s="453"/>
      <c r="BW78" s="453"/>
      <c r="BX78" s="453"/>
      <c r="BY78" s="456"/>
      <c r="BZ78" s="456"/>
      <c r="CA78" s="458"/>
      <c r="CB78" s="453"/>
      <c r="CC78" s="453"/>
      <c r="CD78" s="453"/>
      <c r="CE78" s="453"/>
    </row>
    <row r="79" spans="1:83" x14ac:dyDescent="0.2">
      <c r="A79" s="456"/>
      <c r="B79" s="456"/>
      <c r="C79" s="456"/>
      <c r="D79" s="456"/>
      <c r="E79" s="456"/>
      <c r="F79" s="456"/>
      <c r="G79" s="456"/>
      <c r="H79" s="456"/>
      <c r="I79" s="456"/>
      <c r="J79" s="456"/>
      <c r="K79" s="457"/>
      <c r="L79" s="459"/>
      <c r="M79" s="459"/>
      <c r="N79" s="455"/>
      <c r="O79" s="455"/>
      <c r="P79" s="455"/>
      <c r="Q79" s="455"/>
      <c r="R79" s="455"/>
      <c r="S79" s="455"/>
      <c r="T79" s="445"/>
      <c r="U79" s="453"/>
      <c r="V79" s="453"/>
      <c r="W79" s="449"/>
      <c r="X79" s="458"/>
      <c r="Y79" s="458"/>
      <c r="Z79" s="459"/>
      <c r="AA79" s="459"/>
      <c r="AB79" s="451"/>
      <c r="AC79" s="451"/>
      <c r="AD79" s="451"/>
      <c r="AE79" s="451"/>
      <c r="AF79" s="451"/>
      <c r="AG79" s="451"/>
      <c r="AH79" s="445"/>
      <c r="AI79" s="453"/>
      <c r="AJ79" s="453"/>
      <c r="AK79" s="449"/>
      <c r="AL79" s="456"/>
      <c r="AM79" s="458"/>
      <c r="AN79" s="459"/>
      <c r="AO79" s="459"/>
      <c r="AP79" s="451"/>
      <c r="AQ79" s="451"/>
      <c r="AR79" s="451"/>
      <c r="AS79" s="451"/>
      <c r="AT79" s="451"/>
      <c r="AU79" s="451"/>
      <c r="AV79" s="445"/>
      <c r="AW79" s="453"/>
      <c r="AX79" s="453"/>
      <c r="AY79" s="449"/>
      <c r="AZ79" s="456"/>
      <c r="BA79" s="458"/>
      <c r="BB79" s="459"/>
      <c r="BC79" s="459"/>
      <c r="BD79" s="451"/>
      <c r="BE79" s="451"/>
      <c r="BF79" s="451"/>
      <c r="BG79" s="451"/>
      <c r="BH79" s="451"/>
      <c r="BI79" s="451"/>
      <c r="BJ79" s="445"/>
      <c r="BK79" s="453"/>
      <c r="BL79" s="453"/>
      <c r="BM79" s="449"/>
      <c r="BN79" s="456"/>
      <c r="BO79" s="458"/>
      <c r="BP79" s="456"/>
      <c r="BQ79" s="453"/>
      <c r="BR79" s="453"/>
      <c r="BS79" s="453"/>
      <c r="BT79" s="453"/>
      <c r="BU79" s="453"/>
      <c r="BV79" s="453"/>
      <c r="BW79" s="453"/>
      <c r="BX79" s="453"/>
      <c r="BY79" s="456"/>
      <c r="BZ79" s="456"/>
      <c r="CA79" s="458"/>
      <c r="CB79" s="453"/>
      <c r="CC79" s="453"/>
      <c r="CD79" s="453"/>
      <c r="CE79" s="453"/>
    </row>
    <row r="80" spans="1:83" x14ac:dyDescent="0.2">
      <c r="A80" s="456"/>
      <c r="B80" s="456"/>
      <c r="C80" s="456"/>
      <c r="D80" s="456"/>
      <c r="E80" s="456"/>
      <c r="F80" s="456"/>
      <c r="G80" s="456"/>
      <c r="H80" s="456"/>
      <c r="I80" s="456"/>
      <c r="J80" s="456"/>
      <c r="K80" s="457"/>
      <c r="L80" s="459"/>
      <c r="M80" s="459"/>
      <c r="N80" s="455"/>
      <c r="O80" s="455"/>
      <c r="P80" s="455"/>
      <c r="Q80" s="455"/>
      <c r="R80" s="455"/>
      <c r="S80" s="455"/>
      <c r="T80" s="445"/>
      <c r="U80" s="453"/>
      <c r="V80" s="453"/>
      <c r="W80" s="449"/>
      <c r="X80" s="458"/>
      <c r="Y80" s="458"/>
      <c r="Z80" s="459"/>
      <c r="AA80" s="459"/>
      <c r="AB80" s="451"/>
      <c r="AC80" s="451"/>
      <c r="AD80" s="451"/>
      <c r="AE80" s="451"/>
      <c r="AF80" s="451"/>
      <c r="AG80" s="451"/>
      <c r="AH80" s="445"/>
      <c r="AI80" s="453"/>
      <c r="AJ80" s="453"/>
      <c r="AK80" s="449"/>
      <c r="AL80" s="456"/>
      <c r="AM80" s="458"/>
      <c r="AN80" s="459"/>
      <c r="AO80" s="459"/>
      <c r="AP80" s="451"/>
      <c r="AQ80" s="451"/>
      <c r="AR80" s="451"/>
      <c r="AS80" s="451"/>
      <c r="AT80" s="451"/>
      <c r="AU80" s="451"/>
      <c r="AV80" s="445"/>
      <c r="AW80" s="453"/>
      <c r="AX80" s="453"/>
      <c r="AY80" s="449"/>
      <c r="AZ80" s="456"/>
      <c r="BA80" s="458"/>
      <c r="BB80" s="459"/>
      <c r="BC80" s="459"/>
      <c r="BD80" s="451"/>
      <c r="BE80" s="451"/>
      <c r="BF80" s="451"/>
      <c r="BG80" s="451"/>
      <c r="BH80" s="451"/>
      <c r="BI80" s="451"/>
      <c r="BJ80" s="445"/>
      <c r="BK80" s="453"/>
      <c r="BL80" s="453"/>
      <c r="BM80" s="449"/>
      <c r="BN80" s="456"/>
      <c r="BO80" s="458"/>
      <c r="BP80" s="456"/>
      <c r="BQ80" s="453"/>
      <c r="BR80" s="453"/>
      <c r="BS80" s="453"/>
      <c r="BT80" s="453"/>
      <c r="BU80" s="453"/>
      <c r="BV80" s="453"/>
      <c r="BW80" s="453"/>
      <c r="BX80" s="453"/>
      <c r="BY80" s="456"/>
      <c r="BZ80" s="456"/>
      <c r="CA80" s="458"/>
      <c r="CB80" s="453"/>
      <c r="CC80" s="453"/>
      <c r="CD80" s="453"/>
      <c r="CE80" s="453"/>
    </row>
    <row r="81" spans="1:83" x14ac:dyDescent="0.2">
      <c r="A81" s="456"/>
      <c r="B81" s="456"/>
      <c r="C81" s="456"/>
      <c r="D81" s="456"/>
      <c r="E81" s="456"/>
      <c r="F81" s="456"/>
      <c r="G81" s="456"/>
      <c r="H81" s="456"/>
      <c r="I81" s="456"/>
      <c r="J81" s="456"/>
      <c r="K81" s="457"/>
      <c r="L81" s="459"/>
      <c r="M81" s="459"/>
      <c r="N81" s="455"/>
      <c r="O81" s="455"/>
      <c r="P81" s="455"/>
      <c r="Q81" s="455"/>
      <c r="R81" s="455"/>
      <c r="S81" s="455"/>
      <c r="T81" s="445"/>
      <c r="U81" s="453"/>
      <c r="V81" s="453"/>
      <c r="W81" s="449"/>
      <c r="X81" s="458"/>
      <c r="Y81" s="458"/>
      <c r="Z81" s="459"/>
      <c r="AA81" s="459"/>
      <c r="AB81" s="451"/>
      <c r="AC81" s="451"/>
      <c r="AD81" s="451"/>
      <c r="AE81" s="451"/>
      <c r="AF81" s="451"/>
      <c r="AG81" s="451"/>
      <c r="AH81" s="445"/>
      <c r="AI81" s="453"/>
      <c r="AJ81" s="453"/>
      <c r="AK81" s="449"/>
      <c r="AL81" s="456"/>
      <c r="AM81" s="458"/>
      <c r="AN81" s="459"/>
      <c r="AO81" s="459"/>
      <c r="AP81" s="451"/>
      <c r="AQ81" s="451"/>
      <c r="AR81" s="451"/>
      <c r="AS81" s="451"/>
      <c r="AT81" s="451"/>
      <c r="AU81" s="451"/>
      <c r="AV81" s="445"/>
      <c r="AW81" s="453"/>
      <c r="AX81" s="453"/>
      <c r="AY81" s="449"/>
      <c r="AZ81" s="456"/>
      <c r="BA81" s="458"/>
      <c r="BB81" s="459"/>
      <c r="BC81" s="459"/>
      <c r="BD81" s="451"/>
      <c r="BE81" s="451"/>
      <c r="BF81" s="451"/>
      <c r="BG81" s="451"/>
      <c r="BH81" s="451"/>
      <c r="BI81" s="451"/>
      <c r="BJ81" s="445"/>
      <c r="BK81" s="453"/>
      <c r="BL81" s="453"/>
      <c r="BM81" s="449"/>
      <c r="BN81" s="456"/>
      <c r="BO81" s="458"/>
      <c r="BP81" s="456"/>
      <c r="BQ81" s="453"/>
      <c r="BR81" s="453"/>
      <c r="BS81" s="453"/>
      <c r="BT81" s="453"/>
      <c r="BU81" s="453"/>
      <c r="BV81" s="453"/>
      <c r="BW81" s="453"/>
      <c r="BX81" s="453"/>
      <c r="BY81" s="456"/>
      <c r="BZ81" s="456"/>
      <c r="CA81" s="458"/>
      <c r="CB81" s="453"/>
      <c r="CC81" s="453"/>
      <c r="CD81" s="453"/>
      <c r="CE81" s="453"/>
    </row>
    <row r="82" spans="1:83" x14ac:dyDescent="0.2">
      <c r="A82" s="456"/>
      <c r="B82" s="456"/>
      <c r="C82" s="456"/>
      <c r="D82" s="456"/>
      <c r="E82" s="456"/>
      <c r="F82" s="456"/>
      <c r="G82" s="456"/>
      <c r="H82" s="456"/>
      <c r="I82" s="456"/>
      <c r="J82" s="456"/>
      <c r="K82" s="457"/>
      <c r="L82" s="459"/>
      <c r="M82" s="459"/>
      <c r="N82" s="455"/>
      <c r="O82" s="455"/>
      <c r="P82" s="455"/>
      <c r="Q82" s="455"/>
      <c r="R82" s="455"/>
      <c r="S82" s="455"/>
      <c r="T82" s="445"/>
      <c r="U82" s="453"/>
      <c r="V82" s="453"/>
      <c r="W82" s="449"/>
      <c r="X82" s="458"/>
      <c r="Y82" s="458"/>
      <c r="Z82" s="459"/>
      <c r="AA82" s="459"/>
      <c r="AB82" s="451"/>
      <c r="AC82" s="451"/>
      <c r="AD82" s="451"/>
      <c r="AE82" s="451"/>
      <c r="AF82" s="451"/>
      <c r="AG82" s="451"/>
      <c r="AH82" s="445"/>
      <c r="AI82" s="453"/>
      <c r="AJ82" s="453"/>
      <c r="AK82" s="449"/>
      <c r="AL82" s="456"/>
      <c r="AM82" s="458"/>
      <c r="AN82" s="459"/>
      <c r="AO82" s="459"/>
      <c r="AP82" s="451"/>
      <c r="AQ82" s="451"/>
      <c r="AR82" s="451"/>
      <c r="AS82" s="451"/>
      <c r="AT82" s="451"/>
      <c r="AU82" s="451"/>
      <c r="AV82" s="445"/>
      <c r="AW82" s="453"/>
      <c r="AX82" s="453"/>
      <c r="AY82" s="449"/>
      <c r="AZ82" s="456"/>
      <c r="BA82" s="458"/>
      <c r="BB82" s="459"/>
      <c r="BC82" s="459"/>
      <c r="BD82" s="451"/>
      <c r="BE82" s="451"/>
      <c r="BF82" s="451"/>
      <c r="BG82" s="451"/>
      <c r="BH82" s="451"/>
      <c r="BI82" s="451"/>
      <c r="BJ82" s="445"/>
      <c r="BK82" s="453"/>
      <c r="BL82" s="453"/>
      <c r="BM82" s="449"/>
      <c r="BN82" s="456"/>
      <c r="BO82" s="458"/>
      <c r="BP82" s="456"/>
      <c r="BQ82" s="453"/>
      <c r="BR82" s="453"/>
      <c r="BS82" s="453"/>
      <c r="BT82" s="453"/>
      <c r="BU82" s="453"/>
      <c r="BV82" s="453"/>
      <c r="BW82" s="453"/>
      <c r="BX82" s="453"/>
      <c r="BY82" s="456"/>
      <c r="BZ82" s="456"/>
      <c r="CA82" s="458"/>
      <c r="CB82" s="453"/>
      <c r="CC82" s="453"/>
      <c r="CD82" s="453"/>
      <c r="CE82" s="453"/>
    </row>
    <row r="83" spans="1:83" x14ac:dyDescent="0.2">
      <c r="A83" s="456"/>
      <c r="B83" s="456"/>
      <c r="C83" s="456"/>
      <c r="D83" s="456"/>
      <c r="E83" s="456"/>
      <c r="F83" s="456"/>
      <c r="G83" s="456"/>
      <c r="H83" s="456"/>
      <c r="I83" s="456"/>
      <c r="J83" s="456"/>
      <c r="K83" s="457"/>
      <c r="L83" s="459"/>
      <c r="M83" s="459"/>
      <c r="N83" s="455"/>
      <c r="O83" s="455"/>
      <c r="P83" s="455"/>
      <c r="Q83" s="455"/>
      <c r="R83" s="455"/>
      <c r="S83" s="455"/>
      <c r="T83" s="445"/>
      <c r="U83" s="453"/>
      <c r="V83" s="453"/>
      <c r="W83" s="449"/>
      <c r="X83" s="458"/>
      <c r="Y83" s="458"/>
      <c r="Z83" s="459"/>
      <c r="AA83" s="459"/>
      <c r="AB83" s="451"/>
      <c r="AC83" s="451"/>
      <c r="AD83" s="451"/>
      <c r="AE83" s="451"/>
      <c r="AF83" s="451"/>
      <c r="AG83" s="451"/>
      <c r="AH83" s="445"/>
      <c r="AI83" s="453"/>
      <c r="AJ83" s="453"/>
      <c r="AK83" s="449"/>
      <c r="AL83" s="456"/>
      <c r="AM83" s="458"/>
      <c r="AN83" s="459"/>
      <c r="AO83" s="459"/>
      <c r="AP83" s="451"/>
      <c r="AQ83" s="451"/>
      <c r="AR83" s="451"/>
      <c r="AS83" s="451"/>
      <c r="AT83" s="451"/>
      <c r="AU83" s="451"/>
      <c r="AV83" s="445"/>
      <c r="AW83" s="453"/>
      <c r="AX83" s="453"/>
      <c r="AY83" s="449"/>
      <c r="AZ83" s="456"/>
      <c r="BA83" s="458"/>
      <c r="BB83" s="459"/>
      <c r="BC83" s="459"/>
      <c r="BD83" s="451"/>
      <c r="BE83" s="451"/>
      <c r="BF83" s="451"/>
      <c r="BG83" s="451"/>
      <c r="BH83" s="451"/>
      <c r="BI83" s="451"/>
      <c r="BJ83" s="445"/>
      <c r="BK83" s="453"/>
      <c r="BL83" s="453"/>
      <c r="BM83" s="449"/>
      <c r="BN83" s="456"/>
      <c r="BO83" s="458"/>
      <c r="BP83" s="456"/>
      <c r="BQ83" s="453"/>
      <c r="BR83" s="453"/>
      <c r="BS83" s="453"/>
      <c r="BT83" s="453"/>
      <c r="BU83" s="453"/>
      <c r="BV83" s="453"/>
      <c r="BW83" s="453"/>
      <c r="BX83" s="453"/>
      <c r="BY83" s="456"/>
      <c r="BZ83" s="456"/>
      <c r="CA83" s="458"/>
      <c r="CB83" s="453"/>
      <c r="CC83" s="453"/>
      <c r="CD83" s="453"/>
      <c r="CE83" s="453"/>
    </row>
    <row r="87" spans="1:83" x14ac:dyDescent="0.2">
      <c r="A87" s="402">
        <v>2</v>
      </c>
      <c r="B87" s="402" t="str">
        <f>$B$7&amp;" TDs charged by "&amp;E87&amp;" destination countries"</f>
        <v xml:space="preserve"> TDs charged by T2 destination countries</v>
      </c>
      <c r="C87" s="312"/>
      <c r="E87" s="231" t="s">
        <v>36</v>
      </c>
      <c r="K87" s="417" t="s">
        <v>938</v>
      </c>
      <c r="L87" s="415" t="str">
        <f>VLOOKUP(E87,$K$6:$M$8,3,FALSE)</f>
        <v>Parameters!$O$34:$R$37</v>
      </c>
      <c r="M87" s="415"/>
      <c r="N87" s="415"/>
      <c r="O87" s="418" t="s">
        <v>939</v>
      </c>
      <c r="P87" s="415"/>
      <c r="Q87" s="415" t="str">
        <f>VLOOKUP(E87,$Q$6:$S$8,3,FALSE)</f>
        <v>Parameters!$S$34:$T$37</v>
      </c>
      <c r="R87" s="415"/>
      <c r="S87" s="415"/>
      <c r="T87" s="415"/>
      <c r="U87" s="415">
        <f>M95-2017</f>
        <v>1</v>
      </c>
      <c r="V87" s="415">
        <f>M95-2017</f>
        <v>1</v>
      </c>
      <c r="Z87" s="415" t="str">
        <f>+$L87</f>
        <v>Parameters!$O$34:$R$37</v>
      </c>
      <c r="AA87" s="415"/>
      <c r="AB87" s="415"/>
      <c r="AC87" s="415"/>
      <c r="AD87" s="415"/>
      <c r="AE87" s="415" t="str">
        <f>+$Q87</f>
        <v>Parameters!$S$34:$T$37</v>
      </c>
      <c r="AF87" s="415"/>
      <c r="AG87" s="415"/>
      <c r="AH87" s="415"/>
      <c r="AI87" s="415">
        <f>AA95-2017</f>
        <v>2</v>
      </c>
      <c r="AJ87" s="415">
        <f>AA95-2017</f>
        <v>2</v>
      </c>
      <c r="AN87" s="415" t="str">
        <f>+$L87</f>
        <v>Parameters!$O$34:$R$37</v>
      </c>
      <c r="AO87" s="415"/>
      <c r="AP87" s="415"/>
      <c r="AQ87" s="415"/>
      <c r="AR87" s="415"/>
      <c r="AS87" s="415" t="str">
        <f>+$Q87</f>
        <v>Parameters!$S$34:$T$37</v>
      </c>
      <c r="AT87" s="415"/>
      <c r="AU87" s="415"/>
      <c r="AV87" s="415"/>
      <c r="AW87" s="415">
        <f>AO95-2017</f>
        <v>3</v>
      </c>
      <c r="AX87" s="415">
        <f>AO95-2017</f>
        <v>3</v>
      </c>
      <c r="BB87" s="415" t="str">
        <f>+$L87</f>
        <v>Parameters!$O$34:$R$37</v>
      </c>
      <c r="BC87" s="415"/>
      <c r="BD87" s="415"/>
      <c r="BE87" s="415"/>
      <c r="BF87" s="415"/>
      <c r="BG87" s="415" t="str">
        <f>+$Q87</f>
        <v>Parameters!$S$34:$T$37</v>
      </c>
      <c r="BH87" s="415"/>
      <c r="BI87" s="415"/>
      <c r="BJ87" s="415"/>
      <c r="BK87" s="415">
        <f>BC95-2017</f>
        <v>4</v>
      </c>
      <c r="BL87" s="415">
        <f>BC95-2017</f>
        <v>4</v>
      </c>
    </row>
    <row r="88" spans="1:83" x14ac:dyDescent="0.2">
      <c r="B88" s="403"/>
      <c r="C88" s="403"/>
      <c r="E88" s="403"/>
      <c r="F88" s="403"/>
      <c r="G88" s="403"/>
      <c r="H88" s="403"/>
      <c r="I88" s="403"/>
      <c r="J88" s="403"/>
    </row>
    <row r="89" spans="1:83" x14ac:dyDescent="0.2">
      <c r="B89" s="403"/>
      <c r="C89" s="403" t="str">
        <f>"Floor - "&amp;$E$27</f>
        <v>Floor - T1</v>
      </c>
      <c r="E89" s="403"/>
      <c r="F89" s="403"/>
      <c r="G89" s="403"/>
      <c r="H89" s="403"/>
      <c r="I89" s="403"/>
      <c r="J89" s="403"/>
      <c r="U89" s="421">
        <f ca="1">INDEX(INDIRECT(L87),U87,2)</f>
        <v>0.48481935975609752</v>
      </c>
      <c r="V89" s="421">
        <f ca="1">INDEX(INDIRECT(L87),V87,1)</f>
        <v>1.0894817073170731</v>
      </c>
      <c r="W89" s="399">
        <f ca="1">COUNTIF(W101:W157,"F")</f>
        <v>0</v>
      </c>
      <c r="AF89" s="425"/>
      <c r="AG89" s="425"/>
      <c r="AI89" s="421">
        <f ca="1">INDEX(INDIRECT(Z87),AI87,2)</f>
        <v>0.498</v>
      </c>
      <c r="AJ89" s="421">
        <f ca="1">INDEX(INDIRECT(Z87),AJ87,1)</f>
        <v>1.1200000000000001</v>
      </c>
      <c r="AK89" s="399">
        <f ca="1">COUNTIF(AK101:AK157,"F")</f>
        <v>0</v>
      </c>
      <c r="AW89" s="421">
        <f ca="1">INDEX(INDIRECT(AN87),AW87,2)</f>
        <v>0.51200000000000001</v>
      </c>
      <c r="AX89" s="421">
        <f ca="1">INDEX(INDIRECT(AN87),AX87,1)</f>
        <v>1.151</v>
      </c>
      <c r="AY89" s="399">
        <f ca="1">COUNTIF(AY101:AY157,"F")</f>
        <v>0</v>
      </c>
      <c r="BK89" s="421">
        <f ca="1">INDEX(INDIRECT(BB87),BK87,2)</f>
        <v>0.52600000000000002</v>
      </c>
      <c r="BL89" s="421">
        <f ca="1">INDEX(INDIRECT(BB87),BL87,1)</f>
        <v>1.1830000000000001</v>
      </c>
      <c r="BM89" s="399">
        <f ca="1">COUNTIF(BM101:BM157,"F")</f>
        <v>0</v>
      </c>
      <c r="BQ89" s="422">
        <f ca="1">+U89</f>
        <v>0.48481935975609752</v>
      </c>
      <c r="BR89" s="422">
        <f ca="1">+V89</f>
        <v>1.0894817073170731</v>
      </c>
      <c r="BS89" s="421">
        <f ca="1">+AI89</f>
        <v>0.498</v>
      </c>
      <c r="BT89" s="421">
        <f ca="1">+AJ89</f>
        <v>1.1200000000000001</v>
      </c>
      <c r="BU89" s="421">
        <f ca="1">+AW89</f>
        <v>0.51200000000000001</v>
      </c>
      <c r="BV89" s="421">
        <f ca="1">+AX89</f>
        <v>1.151</v>
      </c>
      <c r="BW89" s="421">
        <f ca="1">+BK89</f>
        <v>0.52600000000000002</v>
      </c>
      <c r="BX89" s="421">
        <f ca="1">+BL89</f>
        <v>1.1830000000000001</v>
      </c>
    </row>
    <row r="90" spans="1:83" x14ac:dyDescent="0.2">
      <c r="B90" s="403"/>
      <c r="C90" s="403" t="str">
        <f>"Cap - "&amp;$E$27</f>
        <v>Cap - T1</v>
      </c>
      <c r="E90" s="403"/>
      <c r="F90" s="403"/>
      <c r="G90" s="403"/>
      <c r="H90" s="403"/>
      <c r="I90" s="403"/>
      <c r="J90" s="403"/>
      <c r="U90" s="423">
        <f ca="1">INDEX(INDIRECT(L87),U87,4)</f>
        <v>0.58406249999999993</v>
      </c>
      <c r="V90" s="423">
        <f ca="1">INDEX(INDIRECT(L87),V87,3)</f>
        <v>1.3124999999999998</v>
      </c>
      <c r="W90" s="399">
        <f ca="1">COUNTIF(W101:W157,"C")</f>
        <v>28</v>
      </c>
      <c r="AF90" s="460"/>
      <c r="AG90" s="460"/>
      <c r="AI90" s="423">
        <f ca="1">INDEX(INDIRECT(Z87),AI87,4)</f>
        <v>0.64</v>
      </c>
      <c r="AJ90" s="423">
        <f ca="1">INDEX(INDIRECT(Z87),AJ87,3)</f>
        <v>1.4390000000000001</v>
      </c>
      <c r="AK90" s="399">
        <f ca="1">COUNTIF(AK101:AK157,"C")</f>
        <v>27</v>
      </c>
      <c r="AW90" s="423">
        <f ca="1">INDEX(INDIRECT(AN87),AW87,4)</f>
        <v>0.70099999999999996</v>
      </c>
      <c r="AX90" s="423">
        <f ca="1">INDEX(INDIRECT(AN87),AX87,3)</f>
        <v>1.577</v>
      </c>
      <c r="AY90" s="399">
        <f ca="1">COUNTIF(AY101:AY157,"C")</f>
        <v>27</v>
      </c>
      <c r="BK90" s="423">
        <f ca="1">INDEX(INDIRECT(BB87),BK87,4)</f>
        <v>0.77</v>
      </c>
      <c r="BL90" s="423">
        <f ca="1">INDEX(INDIRECT(BB87),BL87,3)</f>
        <v>1.7309999999999999</v>
      </c>
      <c r="BM90" s="399">
        <f ca="1">COUNTIF(BM101:BM157,"C")</f>
        <v>27</v>
      </c>
      <c r="BQ90" s="424">
        <f ca="1">+U90</f>
        <v>0.58406249999999993</v>
      </c>
      <c r="BR90" s="424">
        <f ca="1">+V90</f>
        <v>1.3124999999999998</v>
      </c>
      <c r="BS90" s="423">
        <f ca="1">+AI90</f>
        <v>0.64</v>
      </c>
      <c r="BT90" s="423">
        <f ca="1">+AJ90</f>
        <v>1.4390000000000001</v>
      </c>
      <c r="BU90" s="423">
        <f ca="1">+AW90</f>
        <v>0.70099999999999996</v>
      </c>
      <c r="BV90" s="423">
        <f ca="1">+AX90</f>
        <v>1.577</v>
      </c>
      <c r="BW90" s="423">
        <f ca="1">+BK90</f>
        <v>0.77</v>
      </c>
      <c r="BX90" s="423">
        <f ca="1">+BL90</f>
        <v>1.7309999999999999</v>
      </c>
    </row>
    <row r="91" spans="1:83" x14ac:dyDescent="0.2">
      <c r="B91" s="403"/>
      <c r="C91" s="403" t="s">
        <v>940</v>
      </c>
      <c r="E91" s="403"/>
      <c r="F91" s="403"/>
      <c r="G91" s="403"/>
      <c r="H91" s="403"/>
      <c r="I91" s="403"/>
      <c r="J91" s="403"/>
      <c r="U91" s="425">
        <f ca="1">INDEX(INDIRECT(Q87),U87,1)</f>
        <v>0.89337499999999992</v>
      </c>
      <c r="V91" s="425">
        <f ca="1">INDEX(INDIRECT(Q87),V87,1)</f>
        <v>0.89337499999999992</v>
      </c>
      <c r="W91" s="425"/>
      <c r="AF91" s="425"/>
      <c r="AG91" s="425"/>
      <c r="AI91" s="425">
        <f ca="1">INDEX(INDIRECT(AE87),AI87,1)</f>
        <v>0.91800000000000004</v>
      </c>
      <c r="AJ91" s="425">
        <f ca="1">INDEX(INDIRECT(AE87),AJ87,1)</f>
        <v>0.91800000000000004</v>
      </c>
      <c r="AK91" s="425"/>
      <c r="AW91" s="425">
        <f ca="1">INDEX(INDIRECT(AS87),AW87,1)</f>
        <v>0.94362500000000005</v>
      </c>
      <c r="AX91" s="425">
        <f ca="1">INDEX(INDIRECT(AS87),AX87,1)</f>
        <v>0.94362500000000005</v>
      </c>
      <c r="AY91" s="425"/>
      <c r="BK91" s="425">
        <f ca="1">INDEX(INDIRECT(BG87),BK87,1)</f>
        <v>0.96962500000000007</v>
      </c>
      <c r="BL91" s="425">
        <f ca="1">INDEX(INDIRECT(BG87),BL87,1)</f>
        <v>0.96962500000000007</v>
      </c>
      <c r="BM91" s="425"/>
    </row>
    <row r="92" spans="1:83" x14ac:dyDescent="0.2">
      <c r="B92" s="403"/>
      <c r="C92" s="403" t="s">
        <v>941</v>
      </c>
      <c r="E92" s="403"/>
      <c r="F92" s="403"/>
      <c r="G92" s="403"/>
      <c r="H92" s="403"/>
      <c r="I92" s="403"/>
      <c r="J92" s="403"/>
      <c r="U92" s="425">
        <f ca="1">INDEX(INDIRECT(Q87),U87,2)</f>
        <v>1.0762499999999999</v>
      </c>
      <c r="V92" s="425">
        <f ca="1">INDEX(INDIRECT(Q87),V87,2)</f>
        <v>1.0762499999999999</v>
      </c>
      <c r="W92" s="425"/>
      <c r="AF92" s="425"/>
      <c r="AG92" s="425"/>
      <c r="AI92" s="425">
        <f ca="1">INDEX(INDIRECT(AE87),AI87,2)</f>
        <v>1.1796250000000001</v>
      </c>
      <c r="AJ92" s="425">
        <f ca="1">INDEX(INDIRECT(AE87),AJ87,2)</f>
        <v>1.1796250000000001</v>
      </c>
      <c r="AK92" s="425"/>
      <c r="AW92" s="425">
        <f ca="1">INDEX(INDIRECT(AS87),AW87,2)</f>
        <v>1.2923749999999998</v>
      </c>
      <c r="AX92" s="425">
        <f ca="1">INDEX(INDIRECT(AS87),AX87,2)</f>
        <v>1.2923749999999998</v>
      </c>
      <c r="AY92" s="425"/>
      <c r="BK92" s="425">
        <f ca="1">INDEX(INDIRECT(BG87),BK87,2)</f>
        <v>1.419125</v>
      </c>
      <c r="BL92" s="425">
        <f ca="1">INDEX(INDIRECT(BG87),BL87,2)</f>
        <v>1.419125</v>
      </c>
      <c r="BM92" s="425"/>
    </row>
    <row r="93" spans="1:83" x14ac:dyDescent="0.2">
      <c r="B93" s="403"/>
      <c r="C93" s="403" t="s">
        <v>942</v>
      </c>
      <c r="E93" s="403"/>
      <c r="F93" s="403"/>
      <c r="G93" s="403"/>
      <c r="H93" s="403"/>
      <c r="I93" s="403"/>
      <c r="J93" s="403"/>
      <c r="L93" s="426"/>
      <c r="M93" s="403"/>
      <c r="U93" s="425"/>
      <c r="V93" s="425"/>
      <c r="W93" s="425"/>
      <c r="AI93" s="425"/>
      <c r="AJ93" s="425"/>
      <c r="AK93" s="425"/>
      <c r="AW93" s="425"/>
      <c r="AX93" s="425"/>
      <c r="AY93" s="425"/>
      <c r="BK93" s="425"/>
      <c r="BL93" s="425"/>
      <c r="BM93" s="425"/>
      <c r="BT93" s="399" t="s">
        <v>943</v>
      </c>
      <c r="CB93" s="403" t="s">
        <v>1025</v>
      </c>
    </row>
    <row r="95" spans="1:83" ht="13.5" thickBot="1" x14ac:dyDescent="0.25">
      <c r="B95" s="427" t="s">
        <v>944</v>
      </c>
      <c r="C95" s="428"/>
      <c r="D95" s="428"/>
      <c r="E95" s="428"/>
      <c r="F95" s="428"/>
      <c r="G95" s="429"/>
      <c r="H95" s="427" t="s">
        <v>989</v>
      </c>
      <c r="I95" s="428"/>
      <c r="J95" s="428"/>
      <c r="L95" s="430" t="s">
        <v>69</v>
      </c>
      <c r="M95" s="430">
        <v>2018</v>
      </c>
      <c r="N95" s="428"/>
      <c r="O95" s="428"/>
      <c r="P95" s="428"/>
      <c r="Q95" s="428"/>
      <c r="R95" s="428"/>
      <c r="S95" s="428"/>
      <c r="T95" s="428"/>
      <c r="U95" s="428"/>
      <c r="V95" s="428"/>
      <c r="W95" s="428"/>
      <c r="Z95" s="430" t="s">
        <v>69</v>
      </c>
      <c r="AA95" s="430">
        <v>2019</v>
      </c>
      <c r="AB95" s="428"/>
      <c r="AC95" s="428"/>
      <c r="AD95" s="428"/>
      <c r="AE95" s="428"/>
      <c r="AF95" s="428"/>
      <c r="AG95" s="428"/>
      <c r="AH95" s="428"/>
      <c r="AI95" s="428"/>
      <c r="AJ95" s="428"/>
      <c r="AK95" s="428"/>
      <c r="AN95" s="430" t="s">
        <v>69</v>
      </c>
      <c r="AO95" s="430">
        <v>2020</v>
      </c>
      <c r="AP95" s="428"/>
      <c r="AQ95" s="428"/>
      <c r="AR95" s="428"/>
      <c r="AS95" s="428"/>
      <c r="AT95" s="428"/>
      <c r="AU95" s="428"/>
      <c r="AV95" s="428"/>
      <c r="AW95" s="428"/>
      <c r="AX95" s="428"/>
      <c r="AY95" s="428"/>
      <c r="BB95" s="430" t="s">
        <v>69</v>
      </c>
      <c r="BC95" s="430">
        <v>2021</v>
      </c>
      <c r="BD95" s="428"/>
      <c r="BE95" s="428"/>
      <c r="BF95" s="428"/>
      <c r="BG95" s="428"/>
      <c r="BH95" s="428"/>
      <c r="BI95" s="428"/>
      <c r="BJ95" s="428"/>
      <c r="BK95" s="428"/>
      <c r="BL95" s="428"/>
      <c r="BM95" s="428"/>
      <c r="BQ95" s="430" t="s">
        <v>945</v>
      </c>
      <c r="BR95" s="428"/>
      <c r="BS95" s="428"/>
      <c r="BT95" s="428"/>
      <c r="BU95" s="428"/>
      <c r="BV95" s="428"/>
      <c r="BW95" s="428"/>
      <c r="BX95" s="428"/>
    </row>
    <row r="96" spans="1:83" x14ac:dyDescent="0.2">
      <c r="CB96" s="403" t="s">
        <v>946</v>
      </c>
      <c r="CD96" s="403" t="s">
        <v>947</v>
      </c>
    </row>
    <row r="97" spans="1:83" x14ac:dyDescent="0.2">
      <c r="H97" s="431" t="s">
        <v>1022</v>
      </c>
      <c r="R97" s="438" t="str">
        <f>+R$37</f>
        <v>(not used in tool)</v>
      </c>
      <c r="U97" s="432"/>
      <c r="V97" s="432"/>
      <c r="W97" s="432"/>
      <c r="X97" s="403"/>
      <c r="AD97" s="399" t="s">
        <v>948</v>
      </c>
      <c r="AE97" s="399" t="s">
        <v>948</v>
      </c>
      <c r="AF97" s="399" t="str">
        <f>+$R97</f>
        <v>(not used in tool)</v>
      </c>
      <c r="AI97" s="432">
        <f>+AA95</f>
        <v>2019</v>
      </c>
      <c r="AJ97" s="432">
        <f>+AI97</f>
        <v>2019</v>
      </c>
      <c r="AK97" s="432"/>
      <c r="AR97" s="399" t="s">
        <v>948</v>
      </c>
      <c r="AS97" s="399" t="s">
        <v>948</v>
      </c>
      <c r="AT97" s="399" t="str">
        <f>+$R97</f>
        <v>(not used in tool)</v>
      </c>
      <c r="AW97" s="432">
        <f>+AO95</f>
        <v>2020</v>
      </c>
      <c r="AX97" s="432">
        <f>+AW97</f>
        <v>2020</v>
      </c>
      <c r="AY97" s="432"/>
      <c r="BF97" s="399" t="s">
        <v>948</v>
      </c>
      <c r="BG97" s="399" t="s">
        <v>948</v>
      </c>
      <c r="BH97" s="399" t="str">
        <f>+$R97</f>
        <v>(not used in tool)</v>
      </c>
      <c r="BK97" s="432">
        <f>+BC95</f>
        <v>2021</v>
      </c>
      <c r="BL97" s="432">
        <f>+BK97</f>
        <v>2021</v>
      </c>
      <c r="BM97" s="432"/>
      <c r="CD97" s="399">
        <f>COUNTIF(CD101:CD153,"&lt;&gt;0")</f>
        <v>53</v>
      </c>
      <c r="CE97" s="399">
        <f>COUNTIF(CE101:CE153,"&lt;&gt;0")</f>
        <v>53</v>
      </c>
    </row>
    <row r="98" spans="1:83" x14ac:dyDescent="0.2">
      <c r="L98" s="403"/>
      <c r="M98" s="403"/>
      <c r="N98" s="403"/>
      <c r="O98" s="403"/>
      <c r="P98" s="403"/>
      <c r="Q98" s="403"/>
      <c r="R98" s="403"/>
      <c r="S98" s="403"/>
      <c r="U98" s="403"/>
      <c r="V98" s="403"/>
      <c r="W98" s="403"/>
      <c r="Z98" s="403"/>
      <c r="AA98" s="403"/>
      <c r="AB98" s="403"/>
      <c r="AC98" s="403"/>
      <c r="AD98" s="403"/>
      <c r="AE98" s="403"/>
      <c r="AF98" s="403"/>
      <c r="AG98" s="403"/>
      <c r="AI98" s="403"/>
      <c r="AJ98" s="403"/>
      <c r="AK98" s="403"/>
      <c r="AN98" s="403"/>
      <c r="AO98" s="403"/>
      <c r="AP98" s="403"/>
      <c r="AQ98" s="403"/>
      <c r="AR98" s="403"/>
      <c r="AS98" s="403"/>
      <c r="AT98" s="403"/>
      <c r="AU98" s="403"/>
      <c r="AW98" s="403"/>
      <c r="AX98" s="403"/>
      <c r="AY98" s="403"/>
      <c r="BB98" s="403"/>
      <c r="BC98" s="403"/>
      <c r="BD98" s="403"/>
      <c r="BE98" s="403"/>
      <c r="BF98" s="403"/>
      <c r="BG98" s="403"/>
      <c r="BH98" s="403"/>
      <c r="BI98" s="403"/>
      <c r="BK98" s="403"/>
      <c r="BL98" s="403"/>
      <c r="BM98" s="403"/>
      <c r="BP98" s="403"/>
      <c r="BQ98" s="403"/>
      <c r="BR98" s="403"/>
      <c r="BS98" s="403"/>
      <c r="BT98" s="403"/>
      <c r="BU98" s="403"/>
      <c r="BV98" s="403"/>
      <c r="BW98" s="403"/>
      <c r="BX98" s="403"/>
      <c r="CB98" s="403" t="s">
        <v>949</v>
      </c>
      <c r="CC98" s="403" t="s">
        <v>949</v>
      </c>
      <c r="CD98" s="403" t="s">
        <v>949</v>
      </c>
      <c r="CE98" s="403" t="s">
        <v>949</v>
      </c>
    </row>
    <row r="99" spans="1:83" ht="12.75" customHeight="1" x14ac:dyDescent="0.2">
      <c r="J99" s="11" t="s">
        <v>954</v>
      </c>
      <c r="L99" s="433" t="str">
        <f>+L$39</f>
        <v>Dom post ex VAT SDR</v>
      </c>
      <c r="M99" s="434"/>
      <c r="N99" s="433" t="str">
        <f>+N$39</f>
        <v>UPU linear rate</v>
      </c>
      <c r="O99" s="434"/>
      <c r="P99" s="433" t="str">
        <f>+P$39</f>
        <v>Tilted rate @ 91.9</v>
      </c>
      <c r="Q99" s="434"/>
      <c r="R99" s="433" t="str">
        <f>+R$39</f>
        <v>Tilted rate @ 375</v>
      </c>
      <c r="S99" s="434"/>
      <c r="T99" s="433" t="str">
        <f>+T$39</f>
        <v>TD at tilt</v>
      </c>
      <c r="U99" s="433" t="str">
        <f>+U$39</f>
        <v>TD after C&amp;F</v>
      </c>
      <c r="V99" s="434"/>
      <c r="W99" s="434"/>
      <c r="Z99" s="433" t="str">
        <f>+Z$39</f>
        <v>Dom post ex VAT SDR</v>
      </c>
      <c r="AA99" s="434"/>
      <c r="AB99" s="433" t="str">
        <f>+AB$39</f>
        <v>UPU linear rate</v>
      </c>
      <c r="AC99" s="434"/>
      <c r="AD99" s="433" t="str">
        <f>+AD$39</f>
        <v>Tilted rate @ 91.9</v>
      </c>
      <c r="AE99" s="434"/>
      <c r="AF99" s="433" t="str">
        <f>+AF$39</f>
        <v>Tilted rate @ 375</v>
      </c>
      <c r="AG99" s="434"/>
      <c r="AH99" s="433" t="str">
        <f>+AH$39</f>
        <v>TD at tilt</v>
      </c>
      <c r="AI99" s="433" t="str">
        <f>+AI$39</f>
        <v>TD after C&amp;F</v>
      </c>
      <c r="AJ99" s="434"/>
      <c r="AK99" s="436"/>
      <c r="AN99" s="433" t="str">
        <f>+AN$39</f>
        <v>Dom post ex VAT SDR</v>
      </c>
      <c r="AO99" s="434"/>
      <c r="AP99" s="433" t="str">
        <f>+AP$39</f>
        <v>UPU linear rate</v>
      </c>
      <c r="AQ99" s="434"/>
      <c r="AR99" s="433" t="str">
        <f>+AR$39</f>
        <v>Tilted rate @ 91.9</v>
      </c>
      <c r="AS99" s="434"/>
      <c r="AT99" s="433" t="str">
        <f>+AT$39</f>
        <v>Tilted rate @ 375</v>
      </c>
      <c r="AU99" s="434"/>
      <c r="AV99" s="433" t="str">
        <f>+AV$39</f>
        <v>TD at tilt</v>
      </c>
      <c r="AW99" s="433" t="str">
        <f>+AW$39</f>
        <v>TD after C&amp;F</v>
      </c>
      <c r="AX99" s="434"/>
      <c r="AY99" s="436"/>
      <c r="BB99" s="433" t="str">
        <f>+BB$39</f>
        <v>Dom post ex VAT SDR</v>
      </c>
      <c r="BC99" s="434"/>
      <c r="BD99" s="433" t="str">
        <f>+BD$39</f>
        <v>UPU linear rate</v>
      </c>
      <c r="BE99" s="434"/>
      <c r="BF99" s="433" t="str">
        <f>+BF$39</f>
        <v>Tilted rate @ 91.9</v>
      </c>
      <c r="BG99" s="434"/>
      <c r="BH99" s="433" t="str">
        <f>+BH$39</f>
        <v>Tilted rate @ 375</v>
      </c>
      <c r="BI99" s="434"/>
      <c r="BJ99" s="433" t="str">
        <f>+BJ$39</f>
        <v>TD at tilt</v>
      </c>
      <c r="BK99" s="433" t="str">
        <f>+BK$39</f>
        <v>TD after C&amp;F</v>
      </c>
      <c r="BL99" s="434"/>
      <c r="BM99" s="436"/>
      <c r="BP99" s="403"/>
      <c r="BQ99" s="437">
        <v>2018</v>
      </c>
      <c r="BR99" s="437">
        <f>+BQ99</f>
        <v>2018</v>
      </c>
      <c r="BS99" s="437">
        <f>+BQ99+1</f>
        <v>2019</v>
      </c>
      <c r="BT99" s="437">
        <f>+BS99</f>
        <v>2019</v>
      </c>
      <c r="BU99" s="437">
        <f>+BS99+1</f>
        <v>2020</v>
      </c>
      <c r="BV99" s="437">
        <f>+BU99</f>
        <v>2020</v>
      </c>
      <c r="BW99" s="437">
        <f>+BU99+1</f>
        <v>2021</v>
      </c>
      <c r="BX99" s="437">
        <f>+BW99</f>
        <v>2021</v>
      </c>
      <c r="CB99" s="403" t="s">
        <v>956</v>
      </c>
      <c r="CC99" s="403" t="s">
        <v>956</v>
      </c>
      <c r="CD99" s="403" t="s">
        <v>956</v>
      </c>
      <c r="CE99" s="403" t="s">
        <v>956</v>
      </c>
    </row>
    <row r="100" spans="1:83" ht="25.5" x14ac:dyDescent="0.2">
      <c r="A100" s="438"/>
      <c r="B100" s="8" t="s">
        <v>457</v>
      </c>
      <c r="C100" s="149" t="s">
        <v>458</v>
      </c>
      <c r="D100" s="150" t="s">
        <v>75</v>
      </c>
      <c r="E100" s="149" t="s">
        <v>379</v>
      </c>
      <c r="F100" s="149" t="s">
        <v>485</v>
      </c>
      <c r="G100" s="149"/>
      <c r="H100" s="438" t="s">
        <v>822</v>
      </c>
      <c r="I100" s="438" t="s">
        <v>821</v>
      </c>
      <c r="J100" s="440" t="str">
        <f ca="1">+($T$15*1000)&amp;"g"</f>
        <v>375g</v>
      </c>
      <c r="K100" s="438"/>
      <c r="L100" s="440" t="str">
        <f t="shared" ref="L100:V100" si="50">+L$40</f>
        <v>20g</v>
      </c>
      <c r="M100" s="440" t="str">
        <f t="shared" si="50"/>
        <v>175g</v>
      </c>
      <c r="N100" s="441" t="str">
        <f t="shared" si="50"/>
        <v>item</v>
      </c>
      <c r="O100" s="441" t="str">
        <f t="shared" si="50"/>
        <v>kg</v>
      </c>
      <c r="P100" s="441" t="str">
        <f t="shared" si="50"/>
        <v>item</v>
      </c>
      <c r="Q100" s="441" t="str">
        <f t="shared" si="50"/>
        <v>kg</v>
      </c>
      <c r="R100" s="441" t="str">
        <f t="shared" si="50"/>
        <v>item</v>
      </c>
      <c r="S100" s="441" t="str">
        <f t="shared" si="50"/>
        <v>kg</v>
      </c>
      <c r="T100" s="440" t="str">
        <f t="shared" ca="1" si="50"/>
        <v>375g</v>
      </c>
      <c r="U100" s="441" t="str">
        <f t="shared" si="50"/>
        <v>item</v>
      </c>
      <c r="V100" s="441" t="str">
        <f t="shared" si="50"/>
        <v>kg</v>
      </c>
      <c r="W100" s="441" t="s">
        <v>957</v>
      </c>
      <c r="X100" s="442"/>
      <c r="Y100" s="441" t="s">
        <v>74</v>
      </c>
      <c r="Z100" s="440" t="str">
        <f>+$L100</f>
        <v>20g</v>
      </c>
      <c r="AA100" s="440" t="str">
        <f>+$M100</f>
        <v>175g</v>
      </c>
      <c r="AB100" s="441" t="s">
        <v>822</v>
      </c>
      <c r="AC100" s="441" t="s">
        <v>821</v>
      </c>
      <c r="AD100" s="441" t="s">
        <v>822</v>
      </c>
      <c r="AE100" s="441" t="s">
        <v>821</v>
      </c>
      <c r="AF100" s="441" t="s">
        <v>822</v>
      </c>
      <c r="AG100" s="441" t="s">
        <v>821</v>
      </c>
      <c r="AH100" s="440" t="str">
        <f t="shared" ref="AH100" ca="1" si="51">+AH$40</f>
        <v>375g</v>
      </c>
      <c r="AI100" s="441" t="s">
        <v>822</v>
      </c>
      <c r="AJ100" s="441" t="s">
        <v>821</v>
      </c>
      <c r="AK100" s="441" t="s">
        <v>957</v>
      </c>
      <c r="AL100" s="442"/>
      <c r="AM100" s="441" t="s">
        <v>74</v>
      </c>
      <c r="AN100" s="440" t="str">
        <f>+$L100</f>
        <v>20g</v>
      </c>
      <c r="AO100" s="440" t="str">
        <f>+$M100</f>
        <v>175g</v>
      </c>
      <c r="AP100" s="441" t="s">
        <v>822</v>
      </c>
      <c r="AQ100" s="441" t="s">
        <v>821</v>
      </c>
      <c r="AR100" s="441" t="s">
        <v>822</v>
      </c>
      <c r="AS100" s="441" t="s">
        <v>821</v>
      </c>
      <c r="AT100" s="441" t="s">
        <v>822</v>
      </c>
      <c r="AU100" s="441" t="s">
        <v>821</v>
      </c>
      <c r="AV100" s="440" t="str">
        <f t="shared" ref="AV100" ca="1" si="52">+AV$40</f>
        <v>375g</v>
      </c>
      <c r="AW100" s="441" t="s">
        <v>822</v>
      </c>
      <c r="AX100" s="441" t="s">
        <v>821</v>
      </c>
      <c r="AY100" s="441" t="s">
        <v>957</v>
      </c>
      <c r="AZ100" s="442"/>
      <c r="BA100" s="441" t="s">
        <v>74</v>
      </c>
      <c r="BB100" s="440" t="str">
        <f>+$L100</f>
        <v>20g</v>
      </c>
      <c r="BC100" s="440" t="str">
        <f>+$M100</f>
        <v>175g</v>
      </c>
      <c r="BD100" s="441" t="s">
        <v>822</v>
      </c>
      <c r="BE100" s="441" t="s">
        <v>821</v>
      </c>
      <c r="BF100" s="441" t="s">
        <v>822</v>
      </c>
      <c r="BG100" s="441" t="s">
        <v>821</v>
      </c>
      <c r="BH100" s="441" t="s">
        <v>822</v>
      </c>
      <c r="BI100" s="441" t="s">
        <v>821</v>
      </c>
      <c r="BJ100" s="440" t="str">
        <f t="shared" ref="BJ100" ca="1" si="53">+BJ$40</f>
        <v>375g</v>
      </c>
      <c r="BK100" s="441" t="s">
        <v>822</v>
      </c>
      <c r="BL100" s="441" t="s">
        <v>821</v>
      </c>
      <c r="BM100" s="441" t="s">
        <v>957</v>
      </c>
      <c r="BN100" s="442"/>
      <c r="BO100" s="442"/>
      <c r="BP100" s="443" t="s">
        <v>1024</v>
      </c>
      <c r="BQ100" s="444" t="s">
        <v>822</v>
      </c>
      <c r="BR100" s="444" t="s">
        <v>821</v>
      </c>
      <c r="BS100" s="444" t="s">
        <v>822</v>
      </c>
      <c r="BT100" s="444" t="s">
        <v>821</v>
      </c>
      <c r="BU100" s="444" t="s">
        <v>822</v>
      </c>
      <c r="BV100" s="444" t="s">
        <v>821</v>
      </c>
      <c r="BW100" s="444" t="s">
        <v>822</v>
      </c>
      <c r="BX100" s="444" t="s">
        <v>821</v>
      </c>
      <c r="BY100" s="438"/>
      <c r="BZ100" s="438"/>
      <c r="CA100" s="438"/>
      <c r="CB100" s="438" t="s">
        <v>822</v>
      </c>
      <c r="CC100" s="438" t="s">
        <v>821</v>
      </c>
      <c r="CD100" s="438" t="s">
        <v>822</v>
      </c>
      <c r="CE100" s="438" t="s">
        <v>821</v>
      </c>
    </row>
    <row r="101" spans="1:83" x14ac:dyDescent="0.2">
      <c r="B101" s="399">
        <v>1</v>
      </c>
      <c r="C101" s="399" t="s">
        <v>76</v>
      </c>
      <c r="D101" s="399" t="s">
        <v>77</v>
      </c>
      <c r="E101" s="399">
        <v>1.1000000000000001</v>
      </c>
      <c r="F101" s="399" t="s">
        <v>33</v>
      </c>
      <c r="H101" s="399">
        <v>0.249</v>
      </c>
      <c r="I101" s="399">
        <v>1.954</v>
      </c>
      <c r="J101" s="445">
        <f ca="1">I101*J$15+H101</f>
        <v>0.98175000000000001</v>
      </c>
      <c r="K101" s="446"/>
      <c r="L101" s="447">
        <f t="shared" ref="L101:M120" ca="1" si="54">VLOOKUP($C101,INDIRECT($L$22),L$23,FALSE)</f>
        <v>0.57315421063799998</v>
      </c>
      <c r="M101" s="447">
        <f t="shared" ca="1" si="54"/>
        <v>1.340441299072</v>
      </c>
      <c r="N101" s="455">
        <f ca="1">N$14*L101-O101*0.01</f>
        <v>0.36865637399788481</v>
      </c>
      <c r="O101" s="455">
        <f ca="1">O$14*(M101-L101)/(0.175-0.01)</f>
        <v>3.2551573448715154</v>
      </c>
      <c r="P101" s="451">
        <f t="shared" ref="P101:P153" ca="1" si="55">Q101*P$16</f>
        <v>0.38871797522019952</v>
      </c>
      <c r="Q101" s="451">
        <f t="shared" ref="Q101:Q153" ca="1" si="56">(N101+Q$17*O101)/(Q$17+Q$16)</f>
        <v>3.0368591814078085</v>
      </c>
      <c r="R101" s="451">
        <f ca="1">S101*R$16</f>
        <v>0.82896996935416667</v>
      </c>
      <c r="S101" s="451">
        <f ca="1">(P101+S$17*Q101)/(S$17+S$16)</f>
        <v>1.8628538637172285</v>
      </c>
      <c r="T101" s="445">
        <f t="shared" ref="T101:T132" ca="1" si="57">Q101*T$15+P101</f>
        <v>1.5275401682481276</v>
      </c>
      <c r="U101" s="453">
        <f ca="1">ROUND(IF(T101&gt;U92,U90,IF(T101&lt;U91,U89,T101/U91*U89)),3)</f>
        <v>0.58399999999999996</v>
      </c>
      <c r="V101" s="453">
        <f ca="1">ROUND(IF(T101&gt;V92,V90,IF(T101&lt;V91,V89,T101/V91*V89)),3)</f>
        <v>1.3129999999999999</v>
      </c>
      <c r="W101" s="449" t="str">
        <f t="shared" ref="W101:W153" ca="1" si="58">IF(T101&gt;U$32,"C",IF(T101&lt;U$31,"F",""))</f>
        <v>C</v>
      </c>
      <c r="Y101" s="450" t="str">
        <f>+$C101</f>
        <v>AT</v>
      </c>
      <c r="Z101" s="447">
        <f t="shared" ref="Z101:AA120" ca="1" si="59">VLOOKUP($C101,INDIRECT($L$22),Z$23,FALSE)</f>
        <v>0.59034883695700002</v>
      </c>
      <c r="AA101" s="447">
        <f t="shared" ca="1" si="59"/>
        <v>1.3806545380449999</v>
      </c>
      <c r="AB101" s="451">
        <f ca="1">AB$14*Z101-AC101*0.01</f>
        <v>0.37971606521768181</v>
      </c>
      <c r="AC101" s="451">
        <f ca="1">AC$14*(AA101-Z101)/(0.175-0.01)</f>
        <v>3.3528120652218183</v>
      </c>
      <c r="AD101" s="451">
        <f t="shared" ref="AD101:AD153" ca="1" si="60">AE101*AD$16</f>
        <v>0.40037951447694664</v>
      </c>
      <c r="AE101" s="451">
        <f t="shared" ref="AE101:AE153" ca="1" si="61">(AB101+AE$17*AC101)/(AE$17+AE$16)</f>
        <v>3.1279649568511454</v>
      </c>
      <c r="AF101" s="451">
        <f ca="1">AG101*AF$16</f>
        <v>0.85383906843509283</v>
      </c>
      <c r="AG101" s="451">
        <f ca="1">(AD101+AG$17*AE101)/(AG$17+AG$16)</f>
        <v>1.9187394796294222</v>
      </c>
      <c r="AH101" s="445">
        <f t="shared" ref="AH101:AH132" ca="1" si="62">AE101*AH$15+AD101</f>
        <v>1.5733663732961263</v>
      </c>
      <c r="AI101" s="453">
        <f ca="1">ROUND(IF(AH101&gt;AI92,AI90,IF(AH101&lt;AI91,AI89,AH101/AI91*AI89)),3)</f>
        <v>0.64</v>
      </c>
      <c r="AJ101" s="453">
        <f ca="1">ROUND(IF(AH101&gt;AJ92,AJ90,IF(AH101&lt;AJ91,AJ89,AH101/AJ91*AJ89)),3)</f>
        <v>1.4390000000000001</v>
      </c>
      <c r="AK101" s="449" t="str">
        <f t="shared" ref="AK101:AK153" ca="1" si="63">IF(AH101&gt;AI$32,"C",IF(AH101&lt;AI$31,"F",""))</f>
        <v>C</v>
      </c>
      <c r="AM101" s="450" t="str">
        <f>+$C101</f>
        <v>AT</v>
      </c>
      <c r="AN101" s="447">
        <f t="shared" ref="AN101:AO120" ca="1" si="64">VLOOKUP($C101,INDIRECT($L$22),AN$23,FALSE)</f>
        <v>0.60805930206600001</v>
      </c>
      <c r="AO101" s="447">
        <f t="shared" ca="1" si="64"/>
        <v>1.4220741741859999</v>
      </c>
      <c r="AP101" s="451">
        <f ca="1">AP$14*AN101-AQ101*0.01</f>
        <v>0.3911075471744424</v>
      </c>
      <c r="AQ101" s="451">
        <f ca="1">AQ$14*(AO101-AN101)/(0.175-0.01)</f>
        <v>3.4533964271757576</v>
      </c>
      <c r="AR101" s="451">
        <f t="shared" ref="AR101:AR153" ca="1" si="65">AS101*AR$16</f>
        <v>0.41239089991124378</v>
      </c>
      <c r="AS101" s="451">
        <f t="shared" ref="AS101:AS153" ca="1" si="66">(AP101+AS$17*AQ101)/(AS$17+AS$16)</f>
        <v>3.2218039055565919</v>
      </c>
      <c r="AT101" s="451">
        <f ca="1">AU101*AT$16</f>
        <v>0.87945424048812171</v>
      </c>
      <c r="AU101" s="451">
        <f ca="1">(AR101+AU$17*AS101)/(AU$17+AU$16)</f>
        <v>1.9763016640182509</v>
      </c>
      <c r="AV101" s="445">
        <f t="shared" ref="AV101:AV132" ca="1" si="67">AS101*AV$15+AR101</f>
        <v>1.6205673644949659</v>
      </c>
      <c r="AW101" s="453">
        <f ca="1">ROUND(IF(AV101&gt;AW92,AW90,IF(AV101&lt;AW91,AW89,AV101/AW91*AW89)),3)</f>
        <v>0.70099999999999996</v>
      </c>
      <c r="AX101" s="453">
        <f ca="1">ROUND(IF(AV101&gt;AX92,AX90,IF(AV101&lt;AX91,AX89,AV101/AX91*AX89)),3)</f>
        <v>1.577</v>
      </c>
      <c r="AY101" s="449" t="str">
        <f t="shared" ref="AY101:AY153" ca="1" si="68">IF(AV101&gt;AW$32,"C",IF(AV101&lt;AW$31,"F",""))</f>
        <v>C</v>
      </c>
      <c r="BA101" s="450" t="str">
        <f>+$C101</f>
        <v>AT</v>
      </c>
      <c r="BB101" s="447">
        <f t="shared" ref="BB101:BC120" ca="1" si="69">VLOOKUP($C101,INDIRECT($L$22),BB$23,FALSE)</f>
        <v>0.62630108112799998</v>
      </c>
      <c r="BC101" s="447">
        <f t="shared" ca="1" si="69"/>
        <v>1.4647363994110001</v>
      </c>
      <c r="BD101" s="451">
        <f ca="1">BD$14*BB101-BE101*0.01</f>
        <v>0.4028407735897151</v>
      </c>
      <c r="BE101" s="451">
        <f ca="1">BE$14*(BC101-BB101)/(0.175-0.01)</f>
        <v>3.5569983199884856</v>
      </c>
      <c r="BF101" s="451">
        <f t="shared" ref="BF101:BF153" ca="1" si="70">BG101*BF$16</f>
        <v>0.42476262690846789</v>
      </c>
      <c r="BG101" s="451">
        <f t="shared" ref="BG101:BG153" ca="1" si="71">(BD101+BG$17*BE101)/(BG$17+BG$16)</f>
        <v>3.3184580227224054</v>
      </c>
      <c r="BH101" s="451">
        <f t="shared" ref="BH101:BH153" ca="1" si="72">BI101*BH$16</f>
        <v>0.90583786770252395</v>
      </c>
      <c r="BI101" s="451">
        <f t="shared" ref="BI101:BI153" ca="1" si="73">(BF101+BI$17*BG101)/(BI$17+BI$16)</f>
        <v>2.0355907139382561</v>
      </c>
      <c r="BJ101" s="445">
        <f t="shared" ref="BJ101:BJ132" ca="1" si="74">BG101*BJ$15+BF101</f>
        <v>1.66918438542937</v>
      </c>
      <c r="BK101" s="453">
        <f ca="1">ROUND(IF(BJ101&gt;BK92,BK90,IF(BJ101&lt;BK91,BK89,BJ101/BK91*BK89)),3)</f>
        <v>0.77</v>
      </c>
      <c r="BL101" s="453">
        <f ca="1">ROUND(IF(BJ101&gt;BL92,BL90,IF(BJ101&lt;BL91,BL89,BJ101/BL91*BL89)),3)</f>
        <v>1.7310000000000001</v>
      </c>
      <c r="BM101" s="449" t="str">
        <f t="shared" ref="BM101:BM153" ca="1" si="75">IF(BJ101&gt;BK$32,"C",IF(BJ101&lt;BK$31,"F",""))</f>
        <v>C</v>
      </c>
      <c r="BO101" s="450" t="str">
        <f>+$C101</f>
        <v>AT</v>
      </c>
      <c r="BP101" s="399">
        <f>+$E101</f>
        <v>1.1000000000000001</v>
      </c>
      <c r="BQ101" s="453">
        <f t="shared" ref="BQ101:BQ132" ca="1" si="76">+U101</f>
        <v>0.58399999999999996</v>
      </c>
      <c r="BR101" s="453">
        <f t="shared" ref="BR101:BR132" ca="1" si="77">+V101</f>
        <v>1.3129999999999999</v>
      </c>
      <c r="BS101" s="453">
        <f t="shared" ref="BS101:BS132" ca="1" si="78">+AI101</f>
        <v>0.64</v>
      </c>
      <c r="BT101" s="453">
        <f t="shared" ref="BT101:BT132" ca="1" si="79">+AJ101</f>
        <v>1.4390000000000001</v>
      </c>
      <c r="BU101" s="453">
        <f t="shared" ref="BU101:BU132" ca="1" si="80">+AW101</f>
        <v>0.70099999999999996</v>
      </c>
      <c r="BV101" s="453">
        <f t="shared" ref="BV101:BV132" ca="1" si="81">+AX101</f>
        <v>1.577</v>
      </c>
      <c r="BW101" s="453">
        <f ca="1">+BK101</f>
        <v>0.77</v>
      </c>
      <c r="BX101" s="453">
        <f ca="1">+BL101</f>
        <v>1.7310000000000001</v>
      </c>
      <c r="CA101" s="450" t="str">
        <f>+$C101</f>
        <v>AT</v>
      </c>
      <c r="CB101" s="454"/>
      <c r="CC101" s="454"/>
      <c r="CD101" s="454"/>
      <c r="CE101" s="454"/>
    </row>
    <row r="102" spans="1:83" x14ac:dyDescent="0.2">
      <c r="B102" s="399">
        <v>2</v>
      </c>
      <c r="C102" s="399" t="s">
        <v>78</v>
      </c>
      <c r="D102" s="399" t="s">
        <v>79</v>
      </c>
      <c r="E102" s="399">
        <v>1.1000000000000001</v>
      </c>
      <c r="F102" s="399" t="s">
        <v>33</v>
      </c>
      <c r="H102" s="399">
        <v>0.249</v>
      </c>
      <c r="I102" s="399">
        <v>1.954</v>
      </c>
      <c r="J102" s="445">
        <f t="shared" ref="J102:J153" ca="1" si="82">I102*J$15+H102</f>
        <v>0.98175000000000001</v>
      </c>
      <c r="K102" s="446"/>
      <c r="L102" s="447">
        <f t="shared" ca="1" si="54"/>
        <v>0.35321404513090904</v>
      </c>
      <c r="M102" s="447">
        <f t="shared" ca="1" si="54"/>
        <v>1.0596421353918182</v>
      </c>
      <c r="N102" s="455">
        <f t="shared" ref="N102:N153" ca="1" si="83">N$14*L102-O102*0.01</f>
        <v>0.21728015503511289</v>
      </c>
      <c r="O102" s="455">
        <f t="shared" ref="O102:O153" ca="1" si="84">O$14*(M102-L102)/(0.175-0.01)</f>
        <v>2.9969676556523419</v>
      </c>
      <c r="P102" s="451">
        <f t="shared" ca="1" si="55"/>
        <v>0.28679304125267885</v>
      </c>
      <c r="Q102" s="451">
        <f t="shared" ca="1" si="56"/>
        <v>2.2405706347865535</v>
      </c>
      <c r="R102" s="451">
        <f t="shared" ref="R102:R153" ca="1" si="85">S102*R$16</f>
        <v>0.61160747321640019</v>
      </c>
      <c r="S102" s="451">
        <f t="shared" ref="S102:S153" ca="1" si="86">(P102+S$17*Q102)/(S$17+S$16)</f>
        <v>1.3743988162166296</v>
      </c>
      <c r="T102" s="445">
        <f t="shared" ca="1" si="57"/>
        <v>1.1270070292976364</v>
      </c>
      <c r="U102" s="453">
        <f ca="1">ROUND(IF(T102&gt;U92,U90,IF(T102&lt;U91,U89,T102/U91*U89)),3)</f>
        <v>0.58399999999999996</v>
      </c>
      <c r="V102" s="453">
        <f ca="1">ROUND(IF(T102&gt;V92,V90,IF(T102&lt;V91,V89,T102/V91*V89)),3)</f>
        <v>1.3129999999999999</v>
      </c>
      <c r="W102" s="449" t="str">
        <f t="shared" ca="1" si="58"/>
        <v/>
      </c>
      <c r="Y102" s="450" t="str">
        <f>+$C102</f>
        <v>AU</v>
      </c>
      <c r="Z102" s="447">
        <f t="shared" ca="1" si="59"/>
        <v>0.35321404513090904</v>
      </c>
      <c r="AA102" s="447">
        <f t="shared" ca="1" si="59"/>
        <v>1.0596421353918182</v>
      </c>
      <c r="AB102" s="451">
        <f ca="1">AB$14*Z102-AC102*0.01</f>
        <v>0.21728015503511289</v>
      </c>
      <c r="AC102" s="451">
        <f ca="1">AC$14*(AA102-Z102)/(0.175-0.01)</f>
        <v>2.9969676556523419</v>
      </c>
      <c r="AD102" s="451">
        <f t="shared" ca="1" si="60"/>
        <v>0.28679304125267885</v>
      </c>
      <c r="AE102" s="451">
        <f t="shared" ca="1" si="61"/>
        <v>2.2405706347865535</v>
      </c>
      <c r="AF102" s="451">
        <f t="shared" ref="AF102:AF153" ca="1" si="87">AG102*AF$16</f>
        <v>0.61160747321640019</v>
      </c>
      <c r="AG102" s="451">
        <f t="shared" ref="AG102:AG153" ca="1" si="88">(AD102+AG$17*AE102)/(AG$17+AG$16)</f>
        <v>1.3743988162166296</v>
      </c>
      <c r="AH102" s="445">
        <f t="shared" ca="1" si="62"/>
        <v>1.1270070292976364</v>
      </c>
      <c r="AI102" s="453">
        <f ca="1">ROUND(IF(AH102&gt;AI92,AI90,IF(AH102&lt;AI91,AI89,AH102/AI91*AI89)),3)</f>
        <v>0.61099999999999999</v>
      </c>
      <c r="AJ102" s="453">
        <f ca="1">ROUND(IF(AH102&gt;AJ92,AJ90,IF(AH102&lt;AJ91,AJ89,AH102/AJ91*AJ89)),3)</f>
        <v>1.375</v>
      </c>
      <c r="AK102" s="449" t="str">
        <f t="shared" ca="1" si="63"/>
        <v/>
      </c>
      <c r="AM102" s="450" t="str">
        <f>+$C102</f>
        <v>AU</v>
      </c>
      <c r="AN102" s="447">
        <f t="shared" ca="1" si="64"/>
        <v>0.35321404513090904</v>
      </c>
      <c r="AO102" s="447">
        <f t="shared" ca="1" si="64"/>
        <v>1.0596421353918182</v>
      </c>
      <c r="AP102" s="451">
        <f ca="1">AP$14*AN102-AQ102*0.01</f>
        <v>0.21728015503511289</v>
      </c>
      <c r="AQ102" s="451">
        <f ca="1">AQ$14*(AO102-AN102)/(0.175-0.01)</f>
        <v>2.9969676556523419</v>
      </c>
      <c r="AR102" s="451">
        <f t="shared" ca="1" si="65"/>
        <v>0.28679304125267885</v>
      </c>
      <c r="AS102" s="451">
        <f t="shared" ca="1" si="66"/>
        <v>2.2405706347865535</v>
      </c>
      <c r="AT102" s="451">
        <f t="shared" ref="AT102:AT153" ca="1" si="89">AU102*AT$16</f>
        <v>0.61160747321640019</v>
      </c>
      <c r="AU102" s="451">
        <f t="shared" ref="AU102:AU153" ca="1" si="90">(AR102+AU$17*AS102)/(AU$17+AU$16)</f>
        <v>1.3743988162166296</v>
      </c>
      <c r="AV102" s="445">
        <f t="shared" ca="1" si="67"/>
        <v>1.1270070292976364</v>
      </c>
      <c r="AW102" s="453">
        <f ca="1">ROUND(IF(AV102&gt;AW92,AW90,IF(AV102&lt;AW91,AW89,AV102/AW91*AW89)),3)</f>
        <v>0.61199999999999999</v>
      </c>
      <c r="AX102" s="453">
        <f ca="1">ROUND(IF(AV102&gt;AX92,AX90,IF(AV102&lt;AX91,AX89,AV102/AX91*AX89)),3)</f>
        <v>1.375</v>
      </c>
      <c r="AY102" s="449" t="str">
        <f t="shared" ca="1" si="68"/>
        <v/>
      </c>
      <c r="BA102" s="450" t="str">
        <f>+$C102</f>
        <v>AU</v>
      </c>
      <c r="BB102" s="447">
        <f t="shared" ca="1" si="69"/>
        <v>0.35321404513090904</v>
      </c>
      <c r="BC102" s="447">
        <f t="shared" ca="1" si="69"/>
        <v>1.0596421353918182</v>
      </c>
      <c r="BD102" s="451">
        <f ca="1">BD$14*BB102-BE102*0.01</f>
        <v>0.21728015503511289</v>
      </c>
      <c r="BE102" s="451">
        <f ca="1">BE$14*(BC102-BB102)/(0.175-0.01)</f>
        <v>2.9969676556523419</v>
      </c>
      <c r="BF102" s="451">
        <f t="shared" ca="1" si="70"/>
        <v>0.28679304125267885</v>
      </c>
      <c r="BG102" s="451">
        <f t="shared" ca="1" si="71"/>
        <v>2.2405706347865535</v>
      </c>
      <c r="BH102" s="451">
        <f t="shared" ca="1" si="72"/>
        <v>0.61160747321640019</v>
      </c>
      <c r="BI102" s="451">
        <f t="shared" ca="1" si="73"/>
        <v>1.3743988162166296</v>
      </c>
      <c r="BJ102" s="445">
        <f t="shared" ca="1" si="74"/>
        <v>1.1270070292976364</v>
      </c>
      <c r="BK102" s="453">
        <f ca="1">ROUND(IF(BJ102&gt;BK92,BK90,IF(BJ102&lt;BK91,BK89,BJ102/BK91*BK89)),3)</f>
        <v>0.61099999999999999</v>
      </c>
      <c r="BL102" s="453">
        <f ca="1">ROUND(IF(BJ102&gt;BL92,BL90,IF(BJ102&lt;BL91,BL89,BJ102/BL91*BL89)),3)</f>
        <v>1.375</v>
      </c>
      <c r="BM102" s="449" t="str">
        <f t="shared" ca="1" si="75"/>
        <v/>
      </c>
      <c r="BO102" s="450" t="str">
        <f>+$C102</f>
        <v>AU</v>
      </c>
      <c r="BP102" s="399">
        <f t="shared" ref="BP102:BP153" si="91">+$E102</f>
        <v>1.1000000000000001</v>
      </c>
      <c r="BQ102" s="453">
        <f t="shared" ca="1" si="76"/>
        <v>0.58399999999999996</v>
      </c>
      <c r="BR102" s="453">
        <f t="shared" ca="1" si="77"/>
        <v>1.3129999999999999</v>
      </c>
      <c r="BS102" s="453">
        <f t="shared" ca="1" si="78"/>
        <v>0.61099999999999999</v>
      </c>
      <c r="BT102" s="453">
        <f t="shared" ca="1" si="79"/>
        <v>1.375</v>
      </c>
      <c r="BU102" s="453">
        <f t="shared" ca="1" si="80"/>
        <v>0.61199999999999999</v>
      </c>
      <c r="BV102" s="453">
        <f t="shared" ca="1" si="81"/>
        <v>1.375</v>
      </c>
      <c r="BW102" s="453">
        <f ca="1">+BK102</f>
        <v>0.61099999999999999</v>
      </c>
      <c r="BX102" s="453">
        <f ca="1">+BL102</f>
        <v>1.375</v>
      </c>
      <c r="CA102" s="450" t="str">
        <f>+$C102</f>
        <v>AU</v>
      </c>
      <c r="CB102" s="454"/>
      <c r="CC102" s="454"/>
      <c r="CD102" s="454"/>
      <c r="CE102" s="454"/>
    </row>
    <row r="103" spans="1:83" x14ac:dyDescent="0.2">
      <c r="B103" s="399">
        <v>3</v>
      </c>
      <c r="C103" s="399" t="s">
        <v>80</v>
      </c>
      <c r="D103" s="399" t="s">
        <v>81</v>
      </c>
      <c r="E103" s="399">
        <v>1.1000000000000001</v>
      </c>
      <c r="F103" s="399" t="s">
        <v>33</v>
      </c>
      <c r="H103" s="399">
        <v>0.249</v>
      </c>
      <c r="I103" s="399">
        <v>1.954</v>
      </c>
      <c r="J103" s="445">
        <f t="shared" ca="1" si="82"/>
        <v>0.98175000000000001</v>
      </c>
      <c r="K103" s="446"/>
      <c r="L103" s="447">
        <f t="shared" ca="1" si="54"/>
        <v>0.633286911432</v>
      </c>
      <c r="M103" s="447">
        <f t="shared" ca="1" si="54"/>
        <v>1.8998607342960001</v>
      </c>
      <c r="N103" s="455">
        <f t="shared" ca="1" si="83"/>
        <v>0.38956740309301813</v>
      </c>
      <c r="O103" s="455">
        <f t="shared" ca="1" si="84"/>
        <v>5.3733434909381828</v>
      </c>
      <c r="P103" s="451">
        <f t="shared" ca="1" si="55"/>
        <v>0.51419891654620453</v>
      </c>
      <c r="Q103" s="451">
        <f t="shared" ca="1" si="56"/>
        <v>4.0171790355172226</v>
      </c>
      <c r="R103" s="451">
        <f t="shared" ca="1" si="85"/>
        <v>1.0965674017256066</v>
      </c>
      <c r="S103" s="451">
        <f t="shared" ca="1" si="86"/>
        <v>2.4641964083721497</v>
      </c>
      <c r="T103" s="445">
        <f t="shared" ca="1" si="57"/>
        <v>2.020641054865163</v>
      </c>
      <c r="U103" s="453">
        <f ca="1">ROUND(IF(T103&gt;U92,U90,IF(T103&lt;U91,U89,T103/U91*U89)),3)</f>
        <v>0.58399999999999996</v>
      </c>
      <c r="V103" s="453">
        <f ca="1">ROUND(IF(T103&gt;V92,V90,IF(T103&lt;V91,V89,T103/V91*V89)),3)</f>
        <v>1.3129999999999999</v>
      </c>
      <c r="W103" s="449" t="str">
        <f t="shared" ca="1" si="58"/>
        <v>C</v>
      </c>
      <c r="Y103" s="450" t="str">
        <f t="shared" ref="Y103:Y153" si="92">+$C103</f>
        <v>BE</v>
      </c>
      <c r="Z103" s="447">
        <f t="shared" ca="1" si="59"/>
        <v>0.633286911432</v>
      </c>
      <c r="AA103" s="447">
        <f t="shared" ca="1" si="59"/>
        <v>1.8998607342960001</v>
      </c>
      <c r="AB103" s="451">
        <f t="shared" ref="AB103:AB153" ca="1" si="93">AB$14*Z103-AC103*0.01</f>
        <v>0.38956740309301813</v>
      </c>
      <c r="AC103" s="451">
        <f t="shared" ref="AC103:AC153" ca="1" si="94">AC$14*(AA103-Z103)/(0.175-0.01)</f>
        <v>5.3733434909381828</v>
      </c>
      <c r="AD103" s="451">
        <f t="shared" ca="1" si="60"/>
        <v>0.51419891654620453</v>
      </c>
      <c r="AE103" s="451">
        <f t="shared" ca="1" si="61"/>
        <v>4.0171790355172226</v>
      </c>
      <c r="AF103" s="451">
        <f t="shared" ca="1" si="87"/>
        <v>1.0965674017256066</v>
      </c>
      <c r="AG103" s="451">
        <f t="shared" ca="1" si="88"/>
        <v>2.4641964083721497</v>
      </c>
      <c r="AH103" s="445">
        <f t="shared" ca="1" si="62"/>
        <v>2.020641054865163</v>
      </c>
      <c r="AI103" s="453">
        <f ca="1">ROUND(IF(AH103&gt;AI92,AI90,IF(AH103&lt;AI91,AI89,AH103/AI91*AI89)),3)</f>
        <v>0.64</v>
      </c>
      <c r="AJ103" s="453">
        <f ca="1">ROUND(IF(AH103&gt;AJ92,AJ90,IF(AH103&lt;AJ91,AJ89,AH103/AJ91*AJ89)),3)</f>
        <v>1.4390000000000001</v>
      </c>
      <c r="AK103" s="449" t="str">
        <f t="shared" ca="1" si="63"/>
        <v>C</v>
      </c>
      <c r="AM103" s="450" t="str">
        <f t="shared" ref="AM103:AM153" si="95">+$C103</f>
        <v>BE</v>
      </c>
      <c r="AN103" s="447">
        <f t="shared" ca="1" si="64"/>
        <v>0.633286911432</v>
      </c>
      <c r="AO103" s="447">
        <f t="shared" ca="1" si="64"/>
        <v>1.8998607342960001</v>
      </c>
      <c r="AP103" s="451">
        <f t="shared" ref="AP103:AP153" ca="1" si="96">AP$14*AN103-AQ103*0.01</f>
        <v>0.38956740309301813</v>
      </c>
      <c r="AQ103" s="451">
        <f t="shared" ref="AQ103:AQ153" ca="1" si="97">AQ$14*(AO103-AN103)/(0.175-0.01)</f>
        <v>5.3733434909381828</v>
      </c>
      <c r="AR103" s="451">
        <f t="shared" ca="1" si="65"/>
        <v>0.51419891654620453</v>
      </c>
      <c r="AS103" s="451">
        <f t="shared" ca="1" si="66"/>
        <v>4.0171790355172226</v>
      </c>
      <c r="AT103" s="451">
        <f t="shared" ca="1" si="89"/>
        <v>1.0965674017256066</v>
      </c>
      <c r="AU103" s="451">
        <f t="shared" ca="1" si="90"/>
        <v>2.4641964083721497</v>
      </c>
      <c r="AV103" s="445">
        <f t="shared" ca="1" si="67"/>
        <v>2.020641054865163</v>
      </c>
      <c r="AW103" s="453">
        <f ca="1">ROUND(IF(AV103&gt;AW92,AW90,IF(AV103&lt;AW91,AW89,AV103/AW91*AW89)),3)</f>
        <v>0.70099999999999996</v>
      </c>
      <c r="AX103" s="453">
        <f ca="1">ROUND(IF(AV103&gt;AX92,AX90,IF(AV103&lt;AX91,AX89,AV103/AX91*AX89)),3)</f>
        <v>1.577</v>
      </c>
      <c r="AY103" s="449" t="str">
        <f t="shared" ca="1" si="68"/>
        <v>C</v>
      </c>
      <c r="BA103" s="450" t="str">
        <f t="shared" ref="BA103:BA153" si="98">+$C103</f>
        <v>BE</v>
      </c>
      <c r="BB103" s="447">
        <f t="shared" ca="1" si="69"/>
        <v>0.633286911432</v>
      </c>
      <c r="BC103" s="447">
        <f t="shared" ca="1" si="69"/>
        <v>1.8998607342960001</v>
      </c>
      <c r="BD103" s="451">
        <f t="shared" ref="BD103:BD153" ca="1" si="99">BD$14*BB103-BE103*0.01</f>
        <v>0.38956740309301813</v>
      </c>
      <c r="BE103" s="451">
        <f t="shared" ref="BE103:BE153" ca="1" si="100">BE$14*(BC103-BB103)/(0.175-0.01)</f>
        <v>5.3733434909381828</v>
      </c>
      <c r="BF103" s="451">
        <f t="shared" ca="1" si="70"/>
        <v>0.51419891654620453</v>
      </c>
      <c r="BG103" s="451">
        <f t="shared" ca="1" si="71"/>
        <v>4.0171790355172226</v>
      </c>
      <c r="BH103" s="451">
        <f t="shared" ca="1" si="72"/>
        <v>1.0965674017256066</v>
      </c>
      <c r="BI103" s="451">
        <f t="shared" ca="1" si="73"/>
        <v>2.4641964083721497</v>
      </c>
      <c r="BJ103" s="445">
        <f t="shared" ca="1" si="74"/>
        <v>2.020641054865163</v>
      </c>
      <c r="BK103" s="453">
        <f ca="1">ROUND(IF(BJ103&gt;BK92,BK90,IF(BJ103&lt;BK91,BK89,BJ103/BK91*BK89)),3)</f>
        <v>0.77</v>
      </c>
      <c r="BL103" s="453">
        <f ca="1">ROUND(IF(BJ103&gt;BL92,BL90,IF(BJ103&lt;BL91,BL89,BJ103/BL91*BL89)),3)</f>
        <v>1.7310000000000001</v>
      </c>
      <c r="BM103" s="449" t="str">
        <f t="shared" ca="1" si="75"/>
        <v>C</v>
      </c>
      <c r="BO103" s="450" t="str">
        <f t="shared" ref="BO103:BO153" si="101">+$C103</f>
        <v>BE</v>
      </c>
      <c r="BP103" s="399">
        <f t="shared" si="91"/>
        <v>1.1000000000000001</v>
      </c>
      <c r="BQ103" s="453">
        <f t="shared" ca="1" si="76"/>
        <v>0.58399999999999996</v>
      </c>
      <c r="BR103" s="453">
        <f t="shared" ca="1" si="77"/>
        <v>1.3129999999999999</v>
      </c>
      <c r="BS103" s="453">
        <f t="shared" ca="1" si="78"/>
        <v>0.64</v>
      </c>
      <c r="BT103" s="453">
        <f t="shared" ca="1" si="79"/>
        <v>1.4390000000000001</v>
      </c>
      <c r="BU103" s="453">
        <f t="shared" ca="1" si="80"/>
        <v>0.70099999999999996</v>
      </c>
      <c r="BV103" s="453">
        <f t="shared" ca="1" si="81"/>
        <v>1.577</v>
      </c>
      <c r="BW103" s="453">
        <f t="shared" ref="BW103:BX153" ca="1" si="102">+BK103</f>
        <v>0.77</v>
      </c>
      <c r="BX103" s="453">
        <f t="shared" ca="1" si="102"/>
        <v>1.7310000000000001</v>
      </c>
      <c r="CA103" s="450" t="str">
        <f t="shared" ref="CA103:CA153" si="103">+$C103</f>
        <v>BE</v>
      </c>
      <c r="CB103" s="454"/>
      <c r="CC103" s="454"/>
      <c r="CD103" s="454"/>
      <c r="CE103" s="454"/>
    </row>
    <row r="104" spans="1:83" x14ac:dyDescent="0.2">
      <c r="B104" s="399">
        <v>4</v>
      </c>
      <c r="C104" s="399" t="s">
        <v>82</v>
      </c>
      <c r="D104" s="399" t="s">
        <v>83</v>
      </c>
      <c r="E104" s="399">
        <v>1.1000000000000001</v>
      </c>
      <c r="F104" s="399" t="s">
        <v>33</v>
      </c>
      <c r="H104" s="399">
        <v>0.249</v>
      </c>
      <c r="I104" s="399">
        <v>1.954</v>
      </c>
      <c r="J104" s="445">
        <f t="shared" ca="1" si="82"/>
        <v>0.98175000000000001</v>
      </c>
      <c r="K104" s="446"/>
      <c r="L104" s="447">
        <f t="shared" ca="1" si="54"/>
        <v>0.57784684834666655</v>
      </c>
      <c r="M104" s="447">
        <f t="shared" ca="1" si="54"/>
        <v>1.7046482026228569</v>
      </c>
      <c r="N104" s="455">
        <f t="shared" ca="1" si="83"/>
        <v>0.35668910002488879</v>
      </c>
      <c r="O104" s="455">
        <f t="shared" ca="1" si="84"/>
        <v>4.7803693817777777</v>
      </c>
      <c r="P104" s="451">
        <f t="shared" ca="1" si="55"/>
        <v>0.46334081816695827</v>
      </c>
      <c r="Q104" s="451">
        <f t="shared" ca="1" si="56"/>
        <v>3.6198501419293616</v>
      </c>
      <c r="R104" s="451">
        <f t="shared" ca="1" si="85"/>
        <v>0.98810872746190082</v>
      </c>
      <c r="S104" s="451">
        <f t="shared" ca="1" si="86"/>
        <v>2.2204690504761815</v>
      </c>
      <c r="T104" s="445">
        <f t="shared" ca="1" si="57"/>
        <v>1.8207846213904688</v>
      </c>
      <c r="U104" s="453">
        <f ca="1">ROUND(IF(T104&gt;U92,U90,IF(T104&lt;U91,U89,T104/U91*U89)),3)</f>
        <v>0.58399999999999996</v>
      </c>
      <c r="V104" s="453">
        <f ca="1">ROUND(IF(T104&gt;V92,V90,IF(T104&lt;V91,V89,T104/V91*V89)),3)</f>
        <v>1.3129999999999999</v>
      </c>
      <c r="W104" s="449" t="str">
        <f t="shared" ca="1" si="58"/>
        <v>C</v>
      </c>
      <c r="Y104" s="450" t="str">
        <f t="shared" si="92"/>
        <v>CA</v>
      </c>
      <c r="Z104" s="447">
        <f t="shared" ca="1" si="59"/>
        <v>0.57784684834666655</v>
      </c>
      <c r="AA104" s="447">
        <f t="shared" ca="1" si="59"/>
        <v>1.7046482026228569</v>
      </c>
      <c r="AB104" s="451">
        <f t="shared" ca="1" si="93"/>
        <v>0.35668910002488879</v>
      </c>
      <c r="AC104" s="451">
        <f t="shared" ca="1" si="94"/>
        <v>4.7803693817777777</v>
      </c>
      <c r="AD104" s="451">
        <f t="shared" ca="1" si="60"/>
        <v>0.46334081816695827</v>
      </c>
      <c r="AE104" s="451">
        <f t="shared" ca="1" si="61"/>
        <v>3.6198501419293616</v>
      </c>
      <c r="AF104" s="451">
        <f t="shared" ca="1" si="87"/>
        <v>0.98810872746190082</v>
      </c>
      <c r="AG104" s="451">
        <f t="shared" ca="1" si="88"/>
        <v>2.2204690504761815</v>
      </c>
      <c r="AH104" s="445">
        <f t="shared" ca="1" si="62"/>
        <v>1.8207846213904688</v>
      </c>
      <c r="AI104" s="453">
        <f ca="1">ROUND(IF(AH104&gt;AI92,AI90,IF(AH104&lt;AI91,AI89,AH104/AI91*AI89)),3)</f>
        <v>0.64</v>
      </c>
      <c r="AJ104" s="453">
        <f ca="1">ROUND(IF(AH104&gt;AJ92,AJ90,IF(AH104&lt;AJ91,AJ89,AH104/AJ91*AJ89)),3)</f>
        <v>1.4390000000000001</v>
      </c>
      <c r="AK104" s="449" t="str">
        <f t="shared" ca="1" si="63"/>
        <v>C</v>
      </c>
      <c r="AM104" s="450" t="str">
        <f t="shared" si="95"/>
        <v>CA</v>
      </c>
      <c r="AN104" s="447">
        <f t="shared" ca="1" si="64"/>
        <v>0.57784684834666655</v>
      </c>
      <c r="AO104" s="447">
        <f t="shared" ca="1" si="64"/>
        <v>1.7046482026228569</v>
      </c>
      <c r="AP104" s="451">
        <f t="shared" ca="1" si="96"/>
        <v>0.35668910002488879</v>
      </c>
      <c r="AQ104" s="451">
        <f t="shared" ca="1" si="97"/>
        <v>4.7803693817777777</v>
      </c>
      <c r="AR104" s="451">
        <f t="shared" ca="1" si="65"/>
        <v>0.46334081816695827</v>
      </c>
      <c r="AS104" s="451">
        <f t="shared" ca="1" si="66"/>
        <v>3.6198501419293616</v>
      </c>
      <c r="AT104" s="451">
        <f t="shared" ca="1" si="89"/>
        <v>0.98810872746190082</v>
      </c>
      <c r="AU104" s="451">
        <f t="shared" ca="1" si="90"/>
        <v>2.2204690504761815</v>
      </c>
      <c r="AV104" s="445">
        <f t="shared" ca="1" si="67"/>
        <v>1.8207846213904688</v>
      </c>
      <c r="AW104" s="453">
        <f ca="1">ROUND(IF(AV104&gt;AW92,AW90,IF(AV104&lt;AW91,AW89,AV104/AW91*AW89)),3)</f>
        <v>0.70099999999999996</v>
      </c>
      <c r="AX104" s="453">
        <f ca="1">ROUND(IF(AV104&gt;AX92,AX90,IF(AV104&lt;AX91,AX89,AV104/AX91*AX89)),3)</f>
        <v>1.577</v>
      </c>
      <c r="AY104" s="449" t="str">
        <f t="shared" ca="1" si="68"/>
        <v>C</v>
      </c>
      <c r="BA104" s="450" t="str">
        <f t="shared" si="98"/>
        <v>CA</v>
      </c>
      <c r="BB104" s="447">
        <f t="shared" ca="1" si="69"/>
        <v>0.57784684834666655</v>
      </c>
      <c r="BC104" s="447">
        <f t="shared" ca="1" si="69"/>
        <v>1.7046482026228569</v>
      </c>
      <c r="BD104" s="451">
        <f t="shared" ca="1" si="99"/>
        <v>0.35668910002488879</v>
      </c>
      <c r="BE104" s="451">
        <f t="shared" ca="1" si="100"/>
        <v>4.7803693817777777</v>
      </c>
      <c r="BF104" s="451">
        <f t="shared" ca="1" si="70"/>
        <v>0.46334081816695827</v>
      </c>
      <c r="BG104" s="451">
        <f t="shared" ca="1" si="71"/>
        <v>3.6198501419293616</v>
      </c>
      <c r="BH104" s="451">
        <f t="shared" ca="1" si="72"/>
        <v>0.98810872746190082</v>
      </c>
      <c r="BI104" s="451">
        <f t="shared" ca="1" si="73"/>
        <v>2.2204690504761815</v>
      </c>
      <c r="BJ104" s="445">
        <f t="shared" ca="1" si="74"/>
        <v>1.8207846213904688</v>
      </c>
      <c r="BK104" s="453">
        <f ca="1">ROUND(IF(BJ104&gt;BK92,BK90,IF(BJ104&lt;BK91,BK89,BJ104/BK91*BK89)),3)</f>
        <v>0.77</v>
      </c>
      <c r="BL104" s="453">
        <f ca="1">ROUND(IF(BJ104&gt;BL92,BL90,IF(BJ104&lt;BL91,BL89,BJ104/BL91*BL89)),3)</f>
        <v>1.7310000000000001</v>
      </c>
      <c r="BM104" s="449" t="str">
        <f t="shared" ca="1" si="75"/>
        <v>C</v>
      </c>
      <c r="BO104" s="450" t="str">
        <f t="shared" si="101"/>
        <v>CA</v>
      </c>
      <c r="BP104" s="399">
        <f t="shared" si="91"/>
        <v>1.1000000000000001</v>
      </c>
      <c r="BQ104" s="453">
        <f t="shared" ca="1" si="76"/>
        <v>0.58399999999999996</v>
      </c>
      <c r="BR104" s="453">
        <f t="shared" ca="1" si="77"/>
        <v>1.3129999999999999</v>
      </c>
      <c r="BS104" s="453">
        <f t="shared" ca="1" si="78"/>
        <v>0.64</v>
      </c>
      <c r="BT104" s="453">
        <f t="shared" ca="1" si="79"/>
        <v>1.4390000000000001</v>
      </c>
      <c r="BU104" s="453">
        <f t="shared" ca="1" si="80"/>
        <v>0.70099999999999996</v>
      </c>
      <c r="BV104" s="453">
        <f t="shared" ca="1" si="81"/>
        <v>1.577</v>
      </c>
      <c r="BW104" s="453">
        <f t="shared" ca="1" si="102"/>
        <v>0.77</v>
      </c>
      <c r="BX104" s="453">
        <f t="shared" ca="1" si="102"/>
        <v>1.7310000000000001</v>
      </c>
      <c r="CA104" s="450" t="str">
        <f t="shared" si="103"/>
        <v>CA</v>
      </c>
      <c r="CB104" s="454"/>
      <c r="CC104" s="454"/>
      <c r="CD104" s="454"/>
      <c r="CE104" s="454"/>
    </row>
    <row r="105" spans="1:83" x14ac:dyDescent="0.2">
      <c r="B105" s="399">
        <v>5</v>
      </c>
      <c r="C105" s="399" t="s">
        <v>84</v>
      </c>
      <c r="D105" s="399" t="s">
        <v>85</v>
      </c>
      <c r="E105" s="399">
        <v>1.1000000000000001</v>
      </c>
      <c r="F105" s="399" t="s">
        <v>33</v>
      </c>
      <c r="H105" s="399">
        <v>0.249</v>
      </c>
      <c r="I105" s="399">
        <v>1.954</v>
      </c>
      <c r="J105" s="445">
        <f t="shared" ca="1" si="82"/>
        <v>0.98175000000000001</v>
      </c>
      <c r="K105" s="446"/>
      <c r="L105" s="447">
        <f t="shared" ca="1" si="54"/>
        <v>0.71566876306944438</v>
      </c>
      <c r="M105" s="447">
        <f t="shared" ca="1" si="54"/>
        <v>1.4313375261398147</v>
      </c>
      <c r="N105" s="455">
        <f t="shared" ca="1" si="83"/>
        <v>0.47060642904865596</v>
      </c>
      <c r="O105" s="455">
        <f t="shared" ca="1" si="84"/>
        <v>3.036170509995511</v>
      </c>
      <c r="P105" s="451">
        <f t="shared" ca="1" si="55"/>
        <v>0.43634699345796801</v>
      </c>
      <c r="Q105" s="451">
        <f t="shared" ca="1" si="56"/>
        <v>3.4089608863903749</v>
      </c>
      <c r="R105" s="451">
        <f t="shared" ca="1" si="85"/>
        <v>0.93054239025023111</v>
      </c>
      <c r="S105" s="451">
        <f t="shared" ca="1" si="86"/>
        <v>2.0911064949443396</v>
      </c>
      <c r="T105" s="445">
        <f t="shared" ca="1" si="57"/>
        <v>1.7147073258543586</v>
      </c>
      <c r="U105" s="453">
        <f ca="1">ROUND(IF(T105&gt;U92,U90,IF(T105&lt;U91,U89,T105/U91*U89)),3)</f>
        <v>0.58399999999999996</v>
      </c>
      <c r="V105" s="453">
        <f ca="1">ROUND(IF(T105&gt;V92,V90,IF(T105&lt;V91,V89,T105/V91*V89)),3)</f>
        <v>1.3129999999999999</v>
      </c>
      <c r="W105" s="449" t="str">
        <f t="shared" ca="1" si="58"/>
        <v>C</v>
      </c>
      <c r="Y105" s="450" t="str">
        <f t="shared" si="92"/>
        <v>CH</v>
      </c>
      <c r="Z105" s="447">
        <f t="shared" ca="1" si="59"/>
        <v>0.71566876306944438</v>
      </c>
      <c r="AA105" s="447">
        <f t="shared" ca="1" si="59"/>
        <v>1.4313375261398147</v>
      </c>
      <c r="AB105" s="451">
        <f t="shared" ca="1" si="93"/>
        <v>0.47060642904865596</v>
      </c>
      <c r="AC105" s="451">
        <f t="shared" ca="1" si="94"/>
        <v>3.036170509995511</v>
      </c>
      <c r="AD105" s="451">
        <f t="shared" ca="1" si="60"/>
        <v>0.43634699345796801</v>
      </c>
      <c r="AE105" s="451">
        <f t="shared" ca="1" si="61"/>
        <v>3.4089608863903749</v>
      </c>
      <c r="AF105" s="451">
        <f t="shared" ca="1" si="87"/>
        <v>0.93054239025023111</v>
      </c>
      <c r="AG105" s="451">
        <f t="shared" ca="1" si="88"/>
        <v>2.0911064949443396</v>
      </c>
      <c r="AH105" s="445">
        <f t="shared" ca="1" si="62"/>
        <v>1.7147073258543586</v>
      </c>
      <c r="AI105" s="453">
        <f ca="1">ROUND(IF(AH105&gt;AI92,AI90,IF(AH105&lt;AI91,AI89,AH105/AI91*AI89)),3)</f>
        <v>0.64</v>
      </c>
      <c r="AJ105" s="453">
        <f ca="1">ROUND(IF(AH105&gt;AJ92,AJ90,IF(AH105&lt;AJ91,AJ89,AH105/AJ91*AJ89)),3)</f>
        <v>1.4390000000000001</v>
      </c>
      <c r="AK105" s="449" t="str">
        <f t="shared" ca="1" si="63"/>
        <v>C</v>
      </c>
      <c r="AM105" s="450" t="str">
        <f t="shared" si="95"/>
        <v>CH</v>
      </c>
      <c r="AN105" s="447">
        <f t="shared" ca="1" si="64"/>
        <v>0.71566876306944438</v>
      </c>
      <c r="AO105" s="447">
        <f t="shared" ca="1" si="64"/>
        <v>1.4313375261398147</v>
      </c>
      <c r="AP105" s="451">
        <f t="shared" ca="1" si="96"/>
        <v>0.47060642904865596</v>
      </c>
      <c r="AQ105" s="451">
        <f t="shared" ca="1" si="97"/>
        <v>3.036170509995511</v>
      </c>
      <c r="AR105" s="451">
        <f t="shared" ca="1" si="65"/>
        <v>0.43634699345796801</v>
      </c>
      <c r="AS105" s="451">
        <f t="shared" ca="1" si="66"/>
        <v>3.4089608863903749</v>
      </c>
      <c r="AT105" s="451">
        <f t="shared" ca="1" si="89"/>
        <v>0.93054239025023111</v>
      </c>
      <c r="AU105" s="451">
        <f t="shared" ca="1" si="90"/>
        <v>2.0911064949443396</v>
      </c>
      <c r="AV105" s="445">
        <f t="shared" ca="1" si="67"/>
        <v>1.7147073258543586</v>
      </c>
      <c r="AW105" s="453">
        <f ca="1">ROUND(IF(AV105&gt;AW92,AW90,IF(AV105&lt;AW91,AW89,AV105/AW91*AW89)),3)</f>
        <v>0.70099999999999996</v>
      </c>
      <c r="AX105" s="453">
        <f ca="1">ROUND(IF(AV105&gt;AX92,AX90,IF(AV105&lt;AX91,AX89,AV105/AX91*AX89)),3)</f>
        <v>1.577</v>
      </c>
      <c r="AY105" s="449" t="str">
        <f t="shared" ca="1" si="68"/>
        <v>C</v>
      </c>
      <c r="BA105" s="450" t="str">
        <f t="shared" si="98"/>
        <v>CH</v>
      </c>
      <c r="BB105" s="447">
        <f t="shared" ca="1" si="69"/>
        <v>0.71566876306944438</v>
      </c>
      <c r="BC105" s="447">
        <f t="shared" ca="1" si="69"/>
        <v>1.4313375261398147</v>
      </c>
      <c r="BD105" s="451">
        <f t="shared" ca="1" si="99"/>
        <v>0.47060642904865596</v>
      </c>
      <c r="BE105" s="451">
        <f t="shared" ca="1" si="100"/>
        <v>3.036170509995511</v>
      </c>
      <c r="BF105" s="451">
        <f t="shared" ca="1" si="70"/>
        <v>0.43634699345796801</v>
      </c>
      <c r="BG105" s="451">
        <f t="shared" ca="1" si="71"/>
        <v>3.4089608863903749</v>
      </c>
      <c r="BH105" s="451">
        <f t="shared" ca="1" si="72"/>
        <v>0.93054239025023111</v>
      </c>
      <c r="BI105" s="451">
        <f t="shared" ca="1" si="73"/>
        <v>2.0911064949443396</v>
      </c>
      <c r="BJ105" s="445">
        <f t="shared" ca="1" si="74"/>
        <v>1.7147073258543586</v>
      </c>
      <c r="BK105" s="453">
        <f ca="1">ROUND(IF(BJ105&gt;BK92,BK90,IF(BJ105&lt;BK91,BK89,BJ105/BK91*BK89)),3)</f>
        <v>0.77</v>
      </c>
      <c r="BL105" s="453">
        <f ca="1">ROUND(IF(BJ105&gt;BL92,BL90,IF(BJ105&lt;BL91,BL89,BJ105/BL91*BL89)),3)</f>
        <v>1.7310000000000001</v>
      </c>
      <c r="BM105" s="449" t="str">
        <f t="shared" ca="1" si="75"/>
        <v>C</v>
      </c>
      <c r="BO105" s="450" t="str">
        <f t="shared" si="101"/>
        <v>CH</v>
      </c>
      <c r="BP105" s="399">
        <f t="shared" si="91"/>
        <v>1.1000000000000001</v>
      </c>
      <c r="BQ105" s="453">
        <f t="shared" ca="1" si="76"/>
        <v>0.58399999999999996</v>
      </c>
      <c r="BR105" s="453">
        <f t="shared" ca="1" si="77"/>
        <v>1.3129999999999999</v>
      </c>
      <c r="BS105" s="453">
        <f t="shared" ca="1" si="78"/>
        <v>0.64</v>
      </c>
      <c r="BT105" s="453">
        <f t="shared" ca="1" si="79"/>
        <v>1.4390000000000001</v>
      </c>
      <c r="BU105" s="453">
        <f t="shared" ca="1" si="80"/>
        <v>0.70099999999999996</v>
      </c>
      <c r="BV105" s="453">
        <f t="shared" ca="1" si="81"/>
        <v>1.577</v>
      </c>
      <c r="BW105" s="453">
        <f t="shared" ca="1" si="102"/>
        <v>0.77</v>
      </c>
      <c r="BX105" s="453">
        <f t="shared" ca="1" si="102"/>
        <v>1.7310000000000001</v>
      </c>
      <c r="CA105" s="450" t="str">
        <f t="shared" si="103"/>
        <v>CH</v>
      </c>
      <c r="CB105" s="454"/>
      <c r="CC105" s="454"/>
      <c r="CD105" s="454"/>
      <c r="CE105" s="454"/>
    </row>
    <row r="106" spans="1:83" x14ac:dyDescent="0.2">
      <c r="B106" s="399">
        <v>6</v>
      </c>
      <c r="C106" s="399" t="s">
        <v>86</v>
      </c>
      <c r="D106" s="399" t="s">
        <v>87</v>
      </c>
      <c r="E106" s="399">
        <v>1.1000000000000001</v>
      </c>
      <c r="F106" s="399" t="s">
        <v>33</v>
      </c>
      <c r="H106" s="399">
        <v>0.249</v>
      </c>
      <c r="I106" s="399">
        <v>1.954</v>
      </c>
      <c r="J106" s="445">
        <f t="shared" ca="1" si="82"/>
        <v>0.98175000000000001</v>
      </c>
      <c r="K106" s="446"/>
      <c r="L106" s="447">
        <f t="shared" ca="1" si="54"/>
        <v>0.47449069288099999</v>
      </c>
      <c r="M106" s="447">
        <f t="shared" ca="1" si="54"/>
        <v>1.14668584113</v>
      </c>
      <c r="N106" s="455">
        <f t="shared" ca="1" si="83"/>
        <v>0.30362611509098486</v>
      </c>
      <c r="O106" s="455">
        <f t="shared" ca="1" si="84"/>
        <v>2.8517369925715155</v>
      </c>
      <c r="P106" s="451">
        <f t="shared" ca="1" si="55"/>
        <v>0.32928465358191594</v>
      </c>
      <c r="Q106" s="451">
        <f t="shared" ca="1" si="56"/>
        <v>2.5725363561087184</v>
      </c>
      <c r="R106" s="451">
        <f t="shared" ca="1" si="85"/>
        <v>0.7022239942312134</v>
      </c>
      <c r="S106" s="451">
        <f t="shared" ca="1" si="86"/>
        <v>1.5780314477105919</v>
      </c>
      <c r="T106" s="445">
        <f t="shared" ca="1" si="57"/>
        <v>1.2939857871226854</v>
      </c>
      <c r="U106" s="453">
        <f ca="1">ROUND(IF(T106&gt;U92,U90,IF(T106&lt;U91,U89,T106/U91*U89)),3)</f>
        <v>0.58399999999999996</v>
      </c>
      <c r="V106" s="453">
        <f ca="1">ROUND(IF(T106&gt;V92,V90,IF(T106&lt;V91,V89,T106/V91*V89)),3)</f>
        <v>1.3129999999999999</v>
      </c>
      <c r="W106" s="449" t="str">
        <f t="shared" ca="1" si="58"/>
        <v/>
      </c>
      <c r="Y106" s="450" t="str">
        <f t="shared" si="92"/>
        <v>DE</v>
      </c>
      <c r="Z106" s="447">
        <f t="shared" ca="1" si="59"/>
        <v>0.47449069288099999</v>
      </c>
      <c r="AA106" s="447">
        <f t="shared" ca="1" si="59"/>
        <v>1.14668584113</v>
      </c>
      <c r="AB106" s="451">
        <f t="shared" ca="1" si="93"/>
        <v>0.30362611509098486</v>
      </c>
      <c r="AC106" s="451">
        <f t="shared" ca="1" si="94"/>
        <v>2.8517369925715155</v>
      </c>
      <c r="AD106" s="451">
        <f t="shared" ca="1" si="60"/>
        <v>0.32928465358191594</v>
      </c>
      <c r="AE106" s="451">
        <f t="shared" ca="1" si="61"/>
        <v>2.5725363561087184</v>
      </c>
      <c r="AF106" s="451">
        <f t="shared" ca="1" si="87"/>
        <v>0.7022239942312134</v>
      </c>
      <c r="AG106" s="451">
        <f t="shared" ca="1" si="88"/>
        <v>1.5780314477105919</v>
      </c>
      <c r="AH106" s="445">
        <f t="shared" ca="1" si="62"/>
        <v>1.2939857871226854</v>
      </c>
      <c r="AI106" s="453">
        <f ca="1">ROUND(IF(AH106&gt;AI92,AI90,IF(AH106&lt;AI91,AI89,AH106/AI91*AI89)),3)</f>
        <v>0.64</v>
      </c>
      <c r="AJ106" s="453">
        <f ca="1">ROUND(IF(AH106&gt;AJ92,AJ90,IF(AH106&lt;AJ91,AJ89,AH106/AJ91*AJ89)),3)</f>
        <v>1.4390000000000001</v>
      </c>
      <c r="AK106" s="449" t="str">
        <f t="shared" ca="1" si="63"/>
        <v/>
      </c>
      <c r="AM106" s="450" t="str">
        <f t="shared" si="95"/>
        <v>DE</v>
      </c>
      <c r="AN106" s="447">
        <f t="shared" ca="1" si="64"/>
        <v>0.47449069288099999</v>
      </c>
      <c r="AO106" s="447">
        <f t="shared" ca="1" si="64"/>
        <v>1.14668584113</v>
      </c>
      <c r="AP106" s="451">
        <f t="shared" ca="1" si="96"/>
        <v>0.30362611509098486</v>
      </c>
      <c r="AQ106" s="451">
        <f t="shared" ca="1" si="97"/>
        <v>2.8517369925715155</v>
      </c>
      <c r="AR106" s="451">
        <f t="shared" ca="1" si="65"/>
        <v>0.32928465358191594</v>
      </c>
      <c r="AS106" s="451">
        <f t="shared" ca="1" si="66"/>
        <v>2.5725363561087184</v>
      </c>
      <c r="AT106" s="451">
        <f t="shared" ca="1" si="89"/>
        <v>0.7022239942312134</v>
      </c>
      <c r="AU106" s="451">
        <f t="shared" ca="1" si="90"/>
        <v>1.5780314477105919</v>
      </c>
      <c r="AV106" s="445">
        <f t="shared" ca="1" si="67"/>
        <v>1.2939857871226854</v>
      </c>
      <c r="AW106" s="453">
        <f ca="1">ROUND(IF(AV106&gt;AW92,AW90,IF(AV106&lt;AW91,AW89,AV106/AW91*AW89)),3)</f>
        <v>0.70099999999999996</v>
      </c>
      <c r="AX106" s="453">
        <f ca="1">ROUND(IF(AV106&gt;AX92,AX90,IF(AV106&lt;AX91,AX89,AV106/AX91*AX89)),3)</f>
        <v>1.577</v>
      </c>
      <c r="AY106" s="449" t="str">
        <f t="shared" ca="1" si="68"/>
        <v/>
      </c>
      <c r="BA106" s="450" t="str">
        <f t="shared" si="98"/>
        <v>DE</v>
      </c>
      <c r="BB106" s="447">
        <f t="shared" ca="1" si="69"/>
        <v>0.47449069288099999</v>
      </c>
      <c r="BC106" s="447">
        <f t="shared" ca="1" si="69"/>
        <v>1.14668584113</v>
      </c>
      <c r="BD106" s="451">
        <f t="shared" ca="1" si="99"/>
        <v>0.30362611509098486</v>
      </c>
      <c r="BE106" s="451">
        <f t="shared" ca="1" si="100"/>
        <v>2.8517369925715155</v>
      </c>
      <c r="BF106" s="451">
        <f t="shared" ca="1" si="70"/>
        <v>0.32928465358191594</v>
      </c>
      <c r="BG106" s="451">
        <f t="shared" ca="1" si="71"/>
        <v>2.5725363561087184</v>
      </c>
      <c r="BH106" s="451">
        <f t="shared" ca="1" si="72"/>
        <v>0.7022239942312134</v>
      </c>
      <c r="BI106" s="451">
        <f t="shared" ca="1" si="73"/>
        <v>1.5780314477105919</v>
      </c>
      <c r="BJ106" s="445">
        <f t="shared" ca="1" si="74"/>
        <v>1.2939857871226854</v>
      </c>
      <c r="BK106" s="453">
        <f ca="1">ROUND(IF(BJ106&gt;BK92,BK90,IF(BJ106&lt;BK91,BK89,BJ106/BK91*BK89)),3)</f>
        <v>0.70199999999999996</v>
      </c>
      <c r="BL106" s="453">
        <f ca="1">ROUND(IF(BJ106&gt;BL92,BL90,IF(BJ106&lt;BL91,BL89,BJ106/BL91*BL89)),3)</f>
        <v>1.579</v>
      </c>
      <c r="BM106" s="449" t="str">
        <f t="shared" ca="1" si="75"/>
        <v/>
      </c>
      <c r="BO106" s="450" t="str">
        <f t="shared" si="101"/>
        <v>DE</v>
      </c>
      <c r="BP106" s="399">
        <f t="shared" si="91"/>
        <v>1.1000000000000001</v>
      </c>
      <c r="BQ106" s="453">
        <f t="shared" ca="1" si="76"/>
        <v>0.58399999999999996</v>
      </c>
      <c r="BR106" s="453">
        <f t="shared" ca="1" si="77"/>
        <v>1.3129999999999999</v>
      </c>
      <c r="BS106" s="453">
        <f t="shared" ca="1" si="78"/>
        <v>0.64</v>
      </c>
      <c r="BT106" s="453">
        <f t="shared" ca="1" si="79"/>
        <v>1.4390000000000001</v>
      </c>
      <c r="BU106" s="453">
        <f t="shared" ca="1" si="80"/>
        <v>0.70099999999999996</v>
      </c>
      <c r="BV106" s="453">
        <f t="shared" ca="1" si="81"/>
        <v>1.577</v>
      </c>
      <c r="BW106" s="453">
        <f t="shared" ca="1" si="102"/>
        <v>0.70199999999999996</v>
      </c>
      <c r="BX106" s="453">
        <f t="shared" ca="1" si="102"/>
        <v>1.579</v>
      </c>
      <c r="CA106" s="450" t="str">
        <f t="shared" si="103"/>
        <v>DE</v>
      </c>
      <c r="CB106" s="454"/>
      <c r="CC106" s="454"/>
      <c r="CD106" s="454"/>
      <c r="CE106" s="454"/>
    </row>
    <row r="107" spans="1:83" x14ac:dyDescent="0.2">
      <c r="A107" s="456"/>
      <c r="B107" s="399">
        <v>7</v>
      </c>
      <c r="C107" s="399" t="s">
        <v>88</v>
      </c>
      <c r="D107" s="399" t="s">
        <v>89</v>
      </c>
      <c r="E107" s="399">
        <v>1.1000000000000001</v>
      </c>
      <c r="F107" s="399" t="s">
        <v>33</v>
      </c>
      <c r="H107" s="399">
        <v>0.249</v>
      </c>
      <c r="I107" s="399">
        <v>1.954</v>
      </c>
      <c r="J107" s="445">
        <f t="shared" ca="1" si="82"/>
        <v>0.98175000000000001</v>
      </c>
      <c r="K107" s="457"/>
      <c r="L107" s="447">
        <f t="shared" ca="1" si="54"/>
        <v>0.99244016556299997</v>
      </c>
      <c r="M107" s="447">
        <f t="shared" ca="1" si="54"/>
        <v>3.087591626195</v>
      </c>
      <c r="N107" s="455">
        <f t="shared" ca="1" si="83"/>
        <v>0.60582290241274239</v>
      </c>
      <c r="O107" s="455">
        <f t="shared" ca="1" si="84"/>
        <v>8.8885213481357592</v>
      </c>
      <c r="P107" s="451">
        <f t="shared" ca="1" si="55"/>
        <v>0.82811635212015278</v>
      </c>
      <c r="Q107" s="451">
        <f t="shared" ca="1" si="56"/>
        <v>6.4696590009386936</v>
      </c>
      <c r="R107" s="451">
        <f t="shared" ca="1" si="85"/>
        <v>1.766019661555015</v>
      </c>
      <c r="S107" s="451">
        <f t="shared" ca="1" si="86"/>
        <v>3.9685835091123933</v>
      </c>
      <c r="T107" s="445">
        <f t="shared" ca="1" si="57"/>
        <v>3.2542384774721627</v>
      </c>
      <c r="U107" s="453">
        <f ca="1">ROUND(IF(T107&gt;U92,U90,IF(T107&lt;U91,U89,T107/U91*U89)),3)</f>
        <v>0.58399999999999996</v>
      </c>
      <c r="V107" s="453">
        <f ca="1">ROUND(IF(T107&gt;V92,V90,IF(T107&lt;V91,V89,T107/V91*V89)),3)</f>
        <v>1.3129999999999999</v>
      </c>
      <c r="W107" s="449" t="str">
        <f t="shared" ca="1" si="58"/>
        <v>C</v>
      </c>
      <c r="Y107" s="458" t="str">
        <f t="shared" si="92"/>
        <v>DK</v>
      </c>
      <c r="Z107" s="447">
        <f t="shared" ca="1" si="59"/>
        <v>0.99244016556299997</v>
      </c>
      <c r="AA107" s="447">
        <f t="shared" ca="1" si="59"/>
        <v>3.087591626195</v>
      </c>
      <c r="AB107" s="451">
        <f t="shared" ca="1" si="93"/>
        <v>0.60582290241274239</v>
      </c>
      <c r="AC107" s="451">
        <f t="shared" ca="1" si="94"/>
        <v>8.8885213481357592</v>
      </c>
      <c r="AD107" s="451">
        <f t="shared" ca="1" si="60"/>
        <v>0.82811635212015278</v>
      </c>
      <c r="AE107" s="451">
        <f t="shared" ca="1" si="61"/>
        <v>6.4696590009386936</v>
      </c>
      <c r="AF107" s="451">
        <f t="shared" ca="1" si="87"/>
        <v>1.766019661555015</v>
      </c>
      <c r="AG107" s="451">
        <f t="shared" ca="1" si="88"/>
        <v>3.9685835091123933</v>
      </c>
      <c r="AH107" s="445">
        <f t="shared" ca="1" si="62"/>
        <v>3.2542384774721627</v>
      </c>
      <c r="AI107" s="453">
        <f ca="1">ROUND(IF(AH107&gt;AI92,AI90,IF(AH107&lt;AI91,AI89,AH107/AI91*AI89)),3)</f>
        <v>0.64</v>
      </c>
      <c r="AJ107" s="453">
        <f ca="1">ROUND(IF(AH107&gt;AJ92,AJ90,IF(AH107&lt;AJ91,AJ89,AH107/AJ91*AJ89)),3)</f>
        <v>1.4390000000000001</v>
      </c>
      <c r="AK107" s="449" t="str">
        <f t="shared" ca="1" si="63"/>
        <v>C</v>
      </c>
      <c r="AM107" s="458" t="str">
        <f t="shared" si="95"/>
        <v>DK</v>
      </c>
      <c r="AN107" s="447">
        <f t="shared" ca="1" si="64"/>
        <v>0.99244016556299997</v>
      </c>
      <c r="AO107" s="447">
        <f t="shared" ca="1" si="64"/>
        <v>3.087591626195</v>
      </c>
      <c r="AP107" s="451">
        <f t="shared" ca="1" si="96"/>
        <v>0.60582290241274239</v>
      </c>
      <c r="AQ107" s="451">
        <f t="shared" ca="1" si="97"/>
        <v>8.8885213481357592</v>
      </c>
      <c r="AR107" s="451">
        <f t="shared" ca="1" si="65"/>
        <v>0.82811635212015278</v>
      </c>
      <c r="AS107" s="451">
        <f t="shared" ca="1" si="66"/>
        <v>6.4696590009386936</v>
      </c>
      <c r="AT107" s="451">
        <f t="shared" ca="1" si="89"/>
        <v>1.766019661555015</v>
      </c>
      <c r="AU107" s="451">
        <f t="shared" ca="1" si="90"/>
        <v>3.9685835091123933</v>
      </c>
      <c r="AV107" s="445">
        <f t="shared" ca="1" si="67"/>
        <v>3.2542384774721627</v>
      </c>
      <c r="AW107" s="453">
        <f ca="1">ROUND(IF(AV107&gt;AW92,AW90,IF(AV107&lt;AW91,AW89,AV107/AW91*AW89)),3)</f>
        <v>0.70099999999999996</v>
      </c>
      <c r="AX107" s="453">
        <f ca="1">ROUND(IF(AV107&gt;AX92,AX90,IF(AV107&lt;AX91,AX89,AV107/AX91*AX89)),3)</f>
        <v>1.577</v>
      </c>
      <c r="AY107" s="449" t="str">
        <f t="shared" ca="1" si="68"/>
        <v>C</v>
      </c>
      <c r="AZ107" s="456"/>
      <c r="BA107" s="458" t="str">
        <f t="shared" si="98"/>
        <v>DK</v>
      </c>
      <c r="BB107" s="447">
        <f t="shared" ca="1" si="69"/>
        <v>0.99244016556299997</v>
      </c>
      <c r="BC107" s="447">
        <f t="shared" ca="1" si="69"/>
        <v>3.087591626195</v>
      </c>
      <c r="BD107" s="451">
        <f t="shared" ca="1" si="99"/>
        <v>0.60582290241274239</v>
      </c>
      <c r="BE107" s="451">
        <f t="shared" ca="1" si="100"/>
        <v>8.8885213481357592</v>
      </c>
      <c r="BF107" s="451">
        <f t="shared" ca="1" si="70"/>
        <v>0.82811635212015278</v>
      </c>
      <c r="BG107" s="451">
        <f t="shared" ca="1" si="71"/>
        <v>6.4696590009386936</v>
      </c>
      <c r="BH107" s="451">
        <f t="shared" ca="1" si="72"/>
        <v>1.766019661555015</v>
      </c>
      <c r="BI107" s="451">
        <f t="shared" ca="1" si="73"/>
        <v>3.9685835091123933</v>
      </c>
      <c r="BJ107" s="445">
        <f t="shared" ca="1" si="74"/>
        <v>3.2542384774721627</v>
      </c>
      <c r="BK107" s="453">
        <f ca="1">ROUND(IF(BJ107&gt;BK92,BK90,IF(BJ107&lt;BK91,BK89,BJ107/BK91*BK89)),3)</f>
        <v>0.77</v>
      </c>
      <c r="BL107" s="453">
        <f ca="1">ROUND(IF(BJ107&gt;BL92,BL90,IF(BJ107&lt;BL91,BL89,BJ107/BL91*BL89)),3)</f>
        <v>1.7310000000000001</v>
      </c>
      <c r="BM107" s="449" t="str">
        <f t="shared" ca="1" si="75"/>
        <v>C</v>
      </c>
      <c r="BN107" s="456"/>
      <c r="BO107" s="458" t="str">
        <f t="shared" si="101"/>
        <v>DK</v>
      </c>
      <c r="BP107" s="456">
        <f t="shared" si="91"/>
        <v>1.1000000000000001</v>
      </c>
      <c r="BQ107" s="453">
        <f t="shared" ca="1" si="76"/>
        <v>0.58399999999999996</v>
      </c>
      <c r="BR107" s="453">
        <f t="shared" ca="1" si="77"/>
        <v>1.3129999999999999</v>
      </c>
      <c r="BS107" s="453">
        <f t="shared" ca="1" si="78"/>
        <v>0.64</v>
      </c>
      <c r="BT107" s="453">
        <f t="shared" ca="1" si="79"/>
        <v>1.4390000000000001</v>
      </c>
      <c r="BU107" s="453">
        <f t="shared" ca="1" si="80"/>
        <v>0.70099999999999996</v>
      </c>
      <c r="BV107" s="453">
        <f t="shared" ca="1" si="81"/>
        <v>1.577</v>
      </c>
      <c r="BW107" s="453">
        <f t="shared" ca="1" si="102"/>
        <v>0.77</v>
      </c>
      <c r="BX107" s="453">
        <f t="shared" ca="1" si="102"/>
        <v>1.7310000000000001</v>
      </c>
      <c r="BY107" s="456"/>
      <c r="BZ107" s="456"/>
      <c r="CA107" s="458" t="str">
        <f t="shared" si="103"/>
        <v>DK</v>
      </c>
      <c r="CB107" s="454"/>
      <c r="CC107" s="454"/>
      <c r="CD107" s="454"/>
      <c r="CE107" s="454"/>
    </row>
    <row r="108" spans="1:83" x14ac:dyDescent="0.2">
      <c r="B108" s="399">
        <v>8</v>
      </c>
      <c r="C108" s="399" t="s">
        <v>90</v>
      </c>
      <c r="D108" s="399" t="s">
        <v>91</v>
      </c>
      <c r="E108" s="399">
        <v>1.1000000000000001</v>
      </c>
      <c r="F108" s="399" t="s">
        <v>33</v>
      </c>
      <c r="H108" s="399">
        <v>0.249</v>
      </c>
      <c r="I108" s="399">
        <v>1.954</v>
      </c>
      <c r="J108" s="445">
        <f t="shared" ca="1" si="82"/>
        <v>0.98175000000000001</v>
      </c>
      <c r="K108" s="446"/>
      <c r="L108" s="447">
        <f t="shared" ca="1" si="54"/>
        <v>0.304306697701</v>
      </c>
      <c r="M108" s="447">
        <f t="shared" ca="1" si="54"/>
        <v>1.6449010686550001</v>
      </c>
      <c r="N108" s="455">
        <f t="shared" ca="1" si="83"/>
        <v>0.1561409878047727</v>
      </c>
      <c r="O108" s="455">
        <f t="shared" ca="1" si="84"/>
        <v>5.6873700585927276</v>
      </c>
      <c r="P108" s="451">
        <f t="shared" ca="1" si="55"/>
        <v>0.3951237740438785</v>
      </c>
      <c r="Q108" s="451">
        <f t="shared" ca="1" si="56"/>
        <v>3.0869044847178007</v>
      </c>
      <c r="R108" s="451">
        <f t="shared" ca="1" si="85"/>
        <v>0.84263081138635221</v>
      </c>
      <c r="S108" s="451">
        <f t="shared" ca="1" si="86"/>
        <v>1.8935523851378702</v>
      </c>
      <c r="T108" s="445">
        <f t="shared" ca="1" si="57"/>
        <v>1.5527129558130537</v>
      </c>
      <c r="U108" s="453">
        <f ca="1">ROUND(IF(T108&gt;U92,U90,IF(T108&lt;U91,U89,T108/U91*U89)),3)</f>
        <v>0.58399999999999996</v>
      </c>
      <c r="V108" s="453">
        <f ca="1">ROUND(IF(T108&gt;V92,V90,IF(T108&lt;V91,V89,T108/V91*V89)),3)</f>
        <v>1.3129999999999999</v>
      </c>
      <c r="W108" s="449" t="str">
        <f t="shared" ca="1" si="58"/>
        <v>C</v>
      </c>
      <c r="Y108" s="450" t="str">
        <f t="shared" si="92"/>
        <v>ES</v>
      </c>
      <c r="Z108" s="447">
        <f t="shared" ca="1" si="59"/>
        <v>0.304306697701</v>
      </c>
      <c r="AA108" s="447">
        <f t="shared" ca="1" si="59"/>
        <v>1.6449010686550001</v>
      </c>
      <c r="AB108" s="451">
        <f t="shared" ca="1" si="93"/>
        <v>0.1561409878047727</v>
      </c>
      <c r="AC108" s="451">
        <f t="shared" ca="1" si="94"/>
        <v>5.6873700585927276</v>
      </c>
      <c r="AD108" s="451">
        <f t="shared" ca="1" si="60"/>
        <v>0.3951237740438785</v>
      </c>
      <c r="AE108" s="451">
        <f t="shared" ca="1" si="61"/>
        <v>3.0869044847178007</v>
      </c>
      <c r="AF108" s="451">
        <f t="shared" ca="1" si="87"/>
        <v>0.84263081138635221</v>
      </c>
      <c r="AG108" s="451">
        <f t="shared" ca="1" si="88"/>
        <v>1.8935523851378702</v>
      </c>
      <c r="AH108" s="445">
        <f t="shared" ca="1" si="62"/>
        <v>1.5527129558130537</v>
      </c>
      <c r="AI108" s="453">
        <f ca="1">ROUND(IF(AH108&gt;AI92,AI90,IF(AH108&lt;AI91,AI89,AH108/AI91*AI89)),3)</f>
        <v>0.64</v>
      </c>
      <c r="AJ108" s="453">
        <f ca="1">ROUND(IF(AH108&gt;AJ92,AJ90,IF(AH108&lt;AJ91,AJ89,AH108/AJ91*AJ89)),3)</f>
        <v>1.4390000000000001</v>
      </c>
      <c r="AK108" s="449" t="str">
        <f t="shared" ca="1" si="63"/>
        <v>C</v>
      </c>
      <c r="AM108" s="450" t="str">
        <f t="shared" si="95"/>
        <v>ES</v>
      </c>
      <c r="AN108" s="447">
        <f t="shared" ca="1" si="64"/>
        <v>0.304306697701</v>
      </c>
      <c r="AO108" s="447">
        <f t="shared" ca="1" si="64"/>
        <v>1.6449010686550001</v>
      </c>
      <c r="AP108" s="451">
        <f t="shared" ca="1" si="96"/>
        <v>0.1561409878047727</v>
      </c>
      <c r="AQ108" s="451">
        <f t="shared" ca="1" si="97"/>
        <v>5.6873700585927276</v>
      </c>
      <c r="AR108" s="451">
        <f t="shared" ca="1" si="65"/>
        <v>0.3951237740438785</v>
      </c>
      <c r="AS108" s="451">
        <f t="shared" ca="1" si="66"/>
        <v>3.0869044847178007</v>
      </c>
      <c r="AT108" s="451">
        <f t="shared" ca="1" si="89"/>
        <v>0.84263081138635221</v>
      </c>
      <c r="AU108" s="451">
        <f t="shared" ca="1" si="90"/>
        <v>1.8935523851378702</v>
      </c>
      <c r="AV108" s="445">
        <f t="shared" ca="1" si="67"/>
        <v>1.5527129558130537</v>
      </c>
      <c r="AW108" s="453">
        <f ca="1">ROUND(IF(AV108&gt;AW92,AW90,IF(AV108&lt;AW91,AW89,AV108/AW91*AW89)),3)</f>
        <v>0.70099999999999996</v>
      </c>
      <c r="AX108" s="453">
        <f ca="1">ROUND(IF(AV108&gt;AX92,AX90,IF(AV108&lt;AX91,AX89,AV108/AX91*AX89)),3)</f>
        <v>1.577</v>
      </c>
      <c r="AY108" s="449" t="str">
        <f t="shared" ca="1" si="68"/>
        <v>C</v>
      </c>
      <c r="BA108" s="450" t="str">
        <f t="shared" si="98"/>
        <v>ES</v>
      </c>
      <c r="BB108" s="447">
        <f t="shared" ca="1" si="69"/>
        <v>0.304306697701</v>
      </c>
      <c r="BC108" s="447">
        <f t="shared" ca="1" si="69"/>
        <v>1.6449010686550001</v>
      </c>
      <c r="BD108" s="451">
        <f t="shared" ca="1" si="99"/>
        <v>0.1561409878047727</v>
      </c>
      <c r="BE108" s="451">
        <f t="shared" ca="1" si="100"/>
        <v>5.6873700585927276</v>
      </c>
      <c r="BF108" s="451">
        <f t="shared" ca="1" si="70"/>
        <v>0.3951237740438785</v>
      </c>
      <c r="BG108" s="451">
        <f t="shared" ca="1" si="71"/>
        <v>3.0869044847178007</v>
      </c>
      <c r="BH108" s="451">
        <f t="shared" ca="1" si="72"/>
        <v>0.84263081138635221</v>
      </c>
      <c r="BI108" s="451">
        <f t="shared" ca="1" si="73"/>
        <v>1.8935523851378702</v>
      </c>
      <c r="BJ108" s="445">
        <f t="shared" ca="1" si="74"/>
        <v>1.5527129558130537</v>
      </c>
      <c r="BK108" s="453">
        <f ca="1">ROUND(IF(BJ108&gt;BK92,BK90,IF(BJ108&lt;BK91,BK89,BJ108/BK91*BK89)),3)</f>
        <v>0.77</v>
      </c>
      <c r="BL108" s="453">
        <f ca="1">ROUND(IF(BJ108&gt;BL92,BL90,IF(BJ108&lt;BL91,BL89,BJ108/BL91*BL89)),3)</f>
        <v>1.7310000000000001</v>
      </c>
      <c r="BM108" s="449" t="str">
        <f t="shared" ca="1" si="75"/>
        <v>C</v>
      </c>
      <c r="BO108" s="450" t="str">
        <f t="shared" si="101"/>
        <v>ES</v>
      </c>
      <c r="BP108" s="399">
        <f t="shared" si="91"/>
        <v>1.1000000000000001</v>
      </c>
      <c r="BQ108" s="453">
        <f t="shared" ca="1" si="76"/>
        <v>0.58399999999999996</v>
      </c>
      <c r="BR108" s="453">
        <f t="shared" ca="1" si="77"/>
        <v>1.3129999999999999</v>
      </c>
      <c r="BS108" s="453">
        <f t="shared" ca="1" si="78"/>
        <v>0.64</v>
      </c>
      <c r="BT108" s="453">
        <f t="shared" ca="1" si="79"/>
        <v>1.4390000000000001</v>
      </c>
      <c r="BU108" s="453">
        <f t="shared" ca="1" si="80"/>
        <v>0.70099999999999996</v>
      </c>
      <c r="BV108" s="453">
        <f t="shared" ca="1" si="81"/>
        <v>1.577</v>
      </c>
      <c r="BW108" s="453">
        <f t="shared" ca="1" si="102"/>
        <v>0.77</v>
      </c>
      <c r="BX108" s="453">
        <f t="shared" ca="1" si="102"/>
        <v>1.7310000000000001</v>
      </c>
      <c r="CA108" s="450" t="str">
        <f t="shared" si="103"/>
        <v>ES</v>
      </c>
      <c r="CB108" s="454"/>
      <c r="CC108" s="454"/>
      <c r="CD108" s="454"/>
      <c r="CE108" s="454"/>
    </row>
    <row r="109" spans="1:83" x14ac:dyDescent="0.2">
      <c r="A109" s="456"/>
      <c r="B109" s="399">
        <v>9</v>
      </c>
      <c r="C109" s="399" t="s">
        <v>92</v>
      </c>
      <c r="D109" s="399" t="s">
        <v>93</v>
      </c>
      <c r="E109" s="399">
        <v>1.1000000000000001</v>
      </c>
      <c r="F109" s="399" t="s">
        <v>33</v>
      </c>
      <c r="H109" s="399">
        <v>0.249</v>
      </c>
      <c r="I109" s="399">
        <v>1.954</v>
      </c>
      <c r="J109" s="445">
        <f t="shared" ca="1" si="82"/>
        <v>0.98175000000000001</v>
      </c>
      <c r="K109" s="457"/>
      <c r="L109" s="447">
        <f t="shared" ca="1" si="54"/>
        <v>0.82245053432699999</v>
      </c>
      <c r="M109" s="447">
        <f t="shared" ca="1" si="54"/>
        <v>1.6449010686550001</v>
      </c>
      <c r="N109" s="455">
        <f t="shared" ca="1" si="83"/>
        <v>0.54082353317862109</v>
      </c>
      <c r="O109" s="455">
        <f t="shared" ca="1" si="84"/>
        <v>3.4891840850278797</v>
      </c>
      <c r="P109" s="451">
        <f t="shared" ca="1" si="55"/>
        <v>0.50145239870788294</v>
      </c>
      <c r="Q109" s="451">
        <f t="shared" ca="1" si="56"/>
        <v>3.9175968649053354</v>
      </c>
      <c r="R109" s="451">
        <f t="shared" ca="1" si="85"/>
        <v>1.0693845051903486</v>
      </c>
      <c r="S109" s="451">
        <f t="shared" ca="1" si="86"/>
        <v>2.4031112476187606</v>
      </c>
      <c r="T109" s="445">
        <f t="shared" ca="1" si="57"/>
        <v>1.9705512230473838</v>
      </c>
      <c r="U109" s="453">
        <f ca="1">ROUND(IF(T109&gt;U92,U90,IF(T109&lt;U91,U89,T109/U91*U89)),3)</f>
        <v>0.58399999999999996</v>
      </c>
      <c r="V109" s="453">
        <f ca="1">ROUND(IF(T109&gt;V92,V90,IF(T109&lt;V91,V89,T109/V91*V89)),3)</f>
        <v>1.3129999999999999</v>
      </c>
      <c r="W109" s="449" t="str">
        <f t="shared" ca="1" si="58"/>
        <v>C</v>
      </c>
      <c r="Y109" s="458" t="str">
        <f t="shared" si="92"/>
        <v>FI</v>
      </c>
      <c r="Z109" s="447">
        <f t="shared" ca="1" si="59"/>
        <v>0.82245053432699999</v>
      </c>
      <c r="AA109" s="447">
        <f t="shared" ca="1" si="59"/>
        <v>1.6449010686550001</v>
      </c>
      <c r="AB109" s="451">
        <f t="shared" ca="1" si="93"/>
        <v>0.54082353317862109</v>
      </c>
      <c r="AC109" s="451">
        <f t="shared" ca="1" si="94"/>
        <v>3.4891840850278797</v>
      </c>
      <c r="AD109" s="451">
        <f t="shared" ca="1" si="60"/>
        <v>0.50145239870788294</v>
      </c>
      <c r="AE109" s="451">
        <f t="shared" ca="1" si="61"/>
        <v>3.9175968649053354</v>
      </c>
      <c r="AF109" s="451">
        <f t="shared" ca="1" si="87"/>
        <v>1.0693845051903486</v>
      </c>
      <c r="AG109" s="451">
        <f t="shared" ca="1" si="88"/>
        <v>2.4031112476187606</v>
      </c>
      <c r="AH109" s="445">
        <f t="shared" ca="1" si="62"/>
        <v>1.9705512230473838</v>
      </c>
      <c r="AI109" s="453">
        <f ca="1">ROUND(IF(AH109&gt;AI92,AI90,IF(AH109&lt;AI91,AI89,AH109/AI91*AI89)),3)</f>
        <v>0.64</v>
      </c>
      <c r="AJ109" s="453">
        <f ca="1">ROUND(IF(AH109&gt;AJ92,AJ90,IF(AH109&lt;AJ91,AJ89,AH109/AJ91*AJ89)),3)</f>
        <v>1.4390000000000001</v>
      </c>
      <c r="AK109" s="449" t="str">
        <f t="shared" ca="1" si="63"/>
        <v>C</v>
      </c>
      <c r="AM109" s="458" t="str">
        <f t="shared" si="95"/>
        <v>FI</v>
      </c>
      <c r="AN109" s="447">
        <f t="shared" ca="1" si="64"/>
        <v>0.82245053432699999</v>
      </c>
      <c r="AO109" s="447">
        <f t="shared" ca="1" si="64"/>
        <v>1.6449010686550001</v>
      </c>
      <c r="AP109" s="451">
        <f t="shared" ca="1" si="96"/>
        <v>0.54082353317862109</v>
      </c>
      <c r="AQ109" s="451">
        <f t="shared" ca="1" si="97"/>
        <v>3.4891840850278797</v>
      </c>
      <c r="AR109" s="451">
        <f t="shared" ca="1" si="65"/>
        <v>0.50145239870788294</v>
      </c>
      <c r="AS109" s="451">
        <f t="shared" ca="1" si="66"/>
        <v>3.9175968649053354</v>
      </c>
      <c r="AT109" s="451">
        <f t="shared" ca="1" si="89"/>
        <v>1.0693845051903486</v>
      </c>
      <c r="AU109" s="451">
        <f t="shared" ca="1" si="90"/>
        <v>2.4031112476187606</v>
      </c>
      <c r="AV109" s="445">
        <f t="shared" ca="1" si="67"/>
        <v>1.9705512230473838</v>
      </c>
      <c r="AW109" s="453">
        <f ca="1">ROUND(IF(AV109&gt;AW92,AW90,IF(AV109&lt;AW91,AW89,AV109/AW91*AW89)),3)</f>
        <v>0.70099999999999996</v>
      </c>
      <c r="AX109" s="453">
        <f ca="1">ROUND(IF(AV109&gt;AX92,AX90,IF(AV109&lt;AX91,AX89,AV109/AX91*AX89)),3)</f>
        <v>1.577</v>
      </c>
      <c r="AY109" s="449" t="str">
        <f t="shared" ca="1" si="68"/>
        <v>C</v>
      </c>
      <c r="AZ109" s="456"/>
      <c r="BA109" s="458" t="str">
        <f t="shared" si="98"/>
        <v>FI</v>
      </c>
      <c r="BB109" s="447">
        <f t="shared" ca="1" si="69"/>
        <v>0.82245053432699999</v>
      </c>
      <c r="BC109" s="447">
        <f t="shared" ca="1" si="69"/>
        <v>1.6449010686550001</v>
      </c>
      <c r="BD109" s="451">
        <f t="shared" ca="1" si="99"/>
        <v>0.54082353317862109</v>
      </c>
      <c r="BE109" s="451">
        <f t="shared" ca="1" si="100"/>
        <v>3.4891840850278797</v>
      </c>
      <c r="BF109" s="451">
        <f t="shared" ca="1" si="70"/>
        <v>0.50145239870788294</v>
      </c>
      <c r="BG109" s="451">
        <f t="shared" ca="1" si="71"/>
        <v>3.9175968649053354</v>
      </c>
      <c r="BH109" s="451">
        <f t="shared" ca="1" si="72"/>
        <v>1.0693845051903486</v>
      </c>
      <c r="BI109" s="451">
        <f t="shared" ca="1" si="73"/>
        <v>2.4031112476187606</v>
      </c>
      <c r="BJ109" s="445">
        <f t="shared" ca="1" si="74"/>
        <v>1.9705512230473838</v>
      </c>
      <c r="BK109" s="453">
        <f ca="1">ROUND(IF(BJ109&gt;BK92,BK90,IF(BJ109&lt;BK91,BK89,BJ109/BK91*BK89)),3)</f>
        <v>0.77</v>
      </c>
      <c r="BL109" s="453">
        <f ca="1">ROUND(IF(BJ109&gt;BL92,BL90,IF(BJ109&lt;BL91,BL89,BJ109/BL91*BL89)),3)</f>
        <v>1.7310000000000001</v>
      </c>
      <c r="BM109" s="449" t="str">
        <f t="shared" ca="1" si="75"/>
        <v>C</v>
      </c>
      <c r="BN109" s="456"/>
      <c r="BO109" s="458" t="str">
        <f t="shared" si="101"/>
        <v>FI</v>
      </c>
      <c r="BP109" s="456">
        <f t="shared" si="91"/>
        <v>1.1000000000000001</v>
      </c>
      <c r="BQ109" s="453">
        <f t="shared" ca="1" si="76"/>
        <v>0.58399999999999996</v>
      </c>
      <c r="BR109" s="453">
        <f t="shared" ca="1" si="77"/>
        <v>1.3129999999999999</v>
      </c>
      <c r="BS109" s="453">
        <f t="shared" ca="1" si="78"/>
        <v>0.64</v>
      </c>
      <c r="BT109" s="453">
        <f t="shared" ca="1" si="79"/>
        <v>1.4390000000000001</v>
      </c>
      <c r="BU109" s="453">
        <f t="shared" ca="1" si="80"/>
        <v>0.70099999999999996</v>
      </c>
      <c r="BV109" s="453">
        <f t="shared" ca="1" si="81"/>
        <v>1.577</v>
      </c>
      <c r="BW109" s="453">
        <f t="shared" ca="1" si="102"/>
        <v>0.77</v>
      </c>
      <c r="BX109" s="453">
        <f t="shared" ca="1" si="102"/>
        <v>1.7310000000000001</v>
      </c>
      <c r="BY109" s="456"/>
      <c r="BZ109" s="456"/>
      <c r="CA109" s="458" t="str">
        <f t="shared" si="103"/>
        <v>FI</v>
      </c>
      <c r="CB109" s="454"/>
      <c r="CC109" s="454"/>
      <c r="CD109" s="454"/>
      <c r="CE109" s="454"/>
    </row>
    <row r="110" spans="1:83" x14ac:dyDescent="0.2">
      <c r="B110" s="399">
        <v>10</v>
      </c>
      <c r="C110" s="399" t="s">
        <v>462</v>
      </c>
      <c r="D110" s="399" t="s">
        <v>463</v>
      </c>
      <c r="E110" s="399">
        <v>1.1000000000000001</v>
      </c>
      <c r="F110" s="399" t="s">
        <v>33</v>
      </c>
      <c r="H110" s="399">
        <v>0.249</v>
      </c>
      <c r="I110" s="399">
        <v>1.954</v>
      </c>
      <c r="J110" s="445">
        <f t="shared" ca="1" si="82"/>
        <v>0.98175000000000001</v>
      </c>
      <c r="K110" s="446"/>
      <c r="L110" s="447">
        <f t="shared" ca="1" si="54"/>
        <v>0.60649121228799996</v>
      </c>
      <c r="M110" s="447">
        <f t="shared" ca="1" si="54"/>
        <v>1.5437958130980001</v>
      </c>
      <c r="N110" s="455">
        <f t="shared" ca="1" si="83"/>
        <v>0.38477941099147872</v>
      </c>
      <c r="O110" s="455">
        <f t="shared" ca="1" si="84"/>
        <v>3.9764437610121219</v>
      </c>
      <c r="P110" s="451">
        <f t="shared" ca="1" si="55"/>
        <v>0.43668698434036868</v>
      </c>
      <c r="Q110" s="451">
        <f t="shared" ca="1" si="56"/>
        <v>3.4116170651591302</v>
      </c>
      <c r="R110" s="451">
        <f t="shared" ca="1" si="85"/>
        <v>0.93126744607304124</v>
      </c>
      <c r="S110" s="451">
        <f t="shared" ca="1" si="86"/>
        <v>2.0927358338720028</v>
      </c>
      <c r="T110" s="445">
        <f t="shared" ca="1" si="57"/>
        <v>1.7160433837750424</v>
      </c>
      <c r="U110" s="453">
        <f ca="1">ROUND(IF(T110&gt;U92,U90,IF(T110&lt;U91,U89,T110/U91*U89)),3)</f>
        <v>0.58399999999999996</v>
      </c>
      <c r="V110" s="453">
        <f ca="1">ROUND(IF(T110&gt;V92,V90,IF(T110&lt;V91,V89,T110/V91*V89)),3)</f>
        <v>1.3129999999999999</v>
      </c>
      <c r="W110" s="449" t="str">
        <f t="shared" ca="1" si="58"/>
        <v>C</v>
      </c>
      <c r="Y110" s="450" t="str">
        <f t="shared" si="92"/>
        <v>FO</v>
      </c>
      <c r="Z110" s="447">
        <f t="shared" ca="1" si="59"/>
        <v>0.60649121228799996</v>
      </c>
      <c r="AA110" s="447">
        <f t="shared" ca="1" si="59"/>
        <v>1.5437958130980001</v>
      </c>
      <c r="AB110" s="451">
        <f t="shared" ca="1" si="93"/>
        <v>0.38477941099147872</v>
      </c>
      <c r="AC110" s="451">
        <f t="shared" ca="1" si="94"/>
        <v>3.9764437610121219</v>
      </c>
      <c r="AD110" s="451">
        <f t="shared" ca="1" si="60"/>
        <v>0.43668698434036868</v>
      </c>
      <c r="AE110" s="451">
        <f t="shared" ca="1" si="61"/>
        <v>3.4116170651591302</v>
      </c>
      <c r="AF110" s="451">
        <f t="shared" ca="1" si="87"/>
        <v>0.93126744607304124</v>
      </c>
      <c r="AG110" s="451">
        <f t="shared" ca="1" si="88"/>
        <v>2.0927358338720028</v>
      </c>
      <c r="AH110" s="445">
        <f t="shared" ca="1" si="62"/>
        <v>1.7160433837750424</v>
      </c>
      <c r="AI110" s="453">
        <f ca="1">ROUND(IF(AH110&gt;AI92,AI90,IF(AH110&lt;AI91,AI89,AH110/AI91*AI89)),3)</f>
        <v>0.64</v>
      </c>
      <c r="AJ110" s="453">
        <f ca="1">ROUND(IF(AH110&gt;AJ92,AJ90,IF(AH110&lt;AJ91,AJ89,AH110/AJ91*AJ89)),3)</f>
        <v>1.4390000000000001</v>
      </c>
      <c r="AK110" s="449" t="str">
        <f t="shared" ca="1" si="63"/>
        <v>C</v>
      </c>
      <c r="AM110" s="450" t="str">
        <f t="shared" si="95"/>
        <v>FO</v>
      </c>
      <c r="AN110" s="447">
        <f t="shared" ca="1" si="64"/>
        <v>0.60649121228799996</v>
      </c>
      <c r="AO110" s="447">
        <f t="shared" ca="1" si="64"/>
        <v>1.5437958130980001</v>
      </c>
      <c r="AP110" s="451">
        <f t="shared" ca="1" si="96"/>
        <v>0.38477941099147872</v>
      </c>
      <c r="AQ110" s="451">
        <f t="shared" ca="1" si="97"/>
        <v>3.9764437610121219</v>
      </c>
      <c r="AR110" s="451">
        <f t="shared" ca="1" si="65"/>
        <v>0.43668698434036868</v>
      </c>
      <c r="AS110" s="451">
        <f t="shared" ca="1" si="66"/>
        <v>3.4116170651591302</v>
      </c>
      <c r="AT110" s="451">
        <f t="shared" ca="1" si="89"/>
        <v>0.93126744607304124</v>
      </c>
      <c r="AU110" s="451">
        <f t="shared" ca="1" si="90"/>
        <v>2.0927358338720028</v>
      </c>
      <c r="AV110" s="445">
        <f t="shared" ca="1" si="67"/>
        <v>1.7160433837750424</v>
      </c>
      <c r="AW110" s="453">
        <f ca="1">ROUND(IF(AV110&gt;AW92,AW90,IF(AV110&lt;AW91,AW89,AV110/AW91*AW89)),3)</f>
        <v>0.70099999999999996</v>
      </c>
      <c r="AX110" s="453">
        <f ca="1">ROUND(IF(AV110&gt;AX92,AX90,IF(AV110&lt;AX91,AX89,AV110/AX91*AX89)),3)</f>
        <v>1.577</v>
      </c>
      <c r="AY110" s="449" t="str">
        <f t="shared" ca="1" si="68"/>
        <v>C</v>
      </c>
      <c r="BA110" s="450" t="str">
        <f t="shared" si="98"/>
        <v>FO</v>
      </c>
      <c r="BB110" s="447">
        <f t="shared" ca="1" si="69"/>
        <v>0.60649121228799996</v>
      </c>
      <c r="BC110" s="447">
        <f t="shared" ca="1" si="69"/>
        <v>1.5437958130980001</v>
      </c>
      <c r="BD110" s="451">
        <f t="shared" ca="1" si="99"/>
        <v>0.38477941099147872</v>
      </c>
      <c r="BE110" s="451">
        <f t="shared" ca="1" si="100"/>
        <v>3.9764437610121219</v>
      </c>
      <c r="BF110" s="451">
        <f t="shared" ca="1" si="70"/>
        <v>0.43668698434036868</v>
      </c>
      <c r="BG110" s="451">
        <f t="shared" ca="1" si="71"/>
        <v>3.4116170651591302</v>
      </c>
      <c r="BH110" s="451">
        <f t="shared" ca="1" si="72"/>
        <v>0.93126744607304124</v>
      </c>
      <c r="BI110" s="451">
        <f t="shared" ca="1" si="73"/>
        <v>2.0927358338720028</v>
      </c>
      <c r="BJ110" s="445">
        <f t="shared" ca="1" si="74"/>
        <v>1.7160433837750424</v>
      </c>
      <c r="BK110" s="453">
        <f ca="1">ROUND(IF(BJ110&gt;BK92,BK90,IF(BJ110&lt;BK91,BK89,BJ110/BK91*BK89)),3)</f>
        <v>0.77</v>
      </c>
      <c r="BL110" s="453">
        <f ca="1">ROUND(IF(BJ110&gt;BL92,BL90,IF(BJ110&lt;BL91,BL89,BJ110/BL91*BL89)),3)</f>
        <v>1.7310000000000001</v>
      </c>
      <c r="BM110" s="449" t="str">
        <f t="shared" ca="1" si="75"/>
        <v>C</v>
      </c>
      <c r="BO110" s="450" t="str">
        <f t="shared" si="101"/>
        <v>FO</v>
      </c>
      <c r="BP110" s="399">
        <f t="shared" si="91"/>
        <v>1.1000000000000001</v>
      </c>
      <c r="BQ110" s="453">
        <f t="shared" ca="1" si="76"/>
        <v>0.58399999999999996</v>
      </c>
      <c r="BR110" s="453">
        <f t="shared" ca="1" si="77"/>
        <v>1.3129999999999999</v>
      </c>
      <c r="BS110" s="453">
        <f t="shared" ca="1" si="78"/>
        <v>0.64</v>
      </c>
      <c r="BT110" s="453">
        <f t="shared" ca="1" si="79"/>
        <v>1.4390000000000001</v>
      </c>
      <c r="BU110" s="453">
        <f t="shared" ca="1" si="80"/>
        <v>0.70099999999999996</v>
      </c>
      <c r="BV110" s="453">
        <f t="shared" ca="1" si="81"/>
        <v>1.577</v>
      </c>
      <c r="BW110" s="453">
        <f t="shared" ca="1" si="102"/>
        <v>0.77</v>
      </c>
      <c r="BX110" s="453">
        <f t="shared" ca="1" si="102"/>
        <v>1.7310000000000001</v>
      </c>
      <c r="CA110" s="450" t="str">
        <f t="shared" si="103"/>
        <v>FO</v>
      </c>
      <c r="CB110" s="454"/>
      <c r="CC110" s="454"/>
      <c r="CD110" s="454"/>
      <c r="CE110" s="454"/>
    </row>
    <row r="111" spans="1:83" x14ac:dyDescent="0.2">
      <c r="A111" s="456"/>
      <c r="B111" s="399">
        <v>11</v>
      </c>
      <c r="C111" s="399" t="s">
        <v>94</v>
      </c>
      <c r="D111" s="399" t="s">
        <v>95</v>
      </c>
      <c r="E111" s="399">
        <v>1.1000000000000001</v>
      </c>
      <c r="F111" s="399" t="s">
        <v>33</v>
      </c>
      <c r="H111" s="399">
        <v>0.249</v>
      </c>
      <c r="I111" s="399">
        <v>1.954</v>
      </c>
      <c r="J111" s="445">
        <f t="shared" ca="1" si="82"/>
        <v>0.98175000000000001</v>
      </c>
      <c r="K111" s="457"/>
      <c r="L111" s="447">
        <f t="shared" ca="1" si="54"/>
        <v>0.52636834197000004</v>
      </c>
      <c r="M111" s="447">
        <f t="shared" ca="1" si="54"/>
        <v>2.0890243571920002</v>
      </c>
      <c r="N111" s="455">
        <f t="shared" ca="1" si="83"/>
        <v>0.30216334176352122</v>
      </c>
      <c r="O111" s="455">
        <f t="shared" ca="1" si="84"/>
        <v>6.6294497615478791</v>
      </c>
      <c r="P111" s="451">
        <f t="shared" ca="1" si="55"/>
        <v>0.53051592169518291</v>
      </c>
      <c r="Q111" s="451">
        <f t="shared" ca="1" si="56"/>
        <v>4.1446556382436164</v>
      </c>
      <c r="R111" s="451">
        <f t="shared" ca="1" si="85"/>
        <v>1.1313646277881217</v>
      </c>
      <c r="S111" s="451">
        <f t="shared" ca="1" si="86"/>
        <v>2.5423924219957792</v>
      </c>
      <c r="T111" s="445">
        <f t="shared" ca="1" si="57"/>
        <v>2.0847617860365393</v>
      </c>
      <c r="U111" s="453">
        <f ca="1">ROUND(IF(T111&gt;U92,U90,IF(T111&lt;U91,U89,T111/U91*U89)),3)</f>
        <v>0.58399999999999996</v>
      </c>
      <c r="V111" s="453">
        <f ca="1">ROUND(IF(T111&gt;V92,V90,IF(T111&lt;V91,V89,T111/V91*V89)),3)</f>
        <v>1.3129999999999999</v>
      </c>
      <c r="W111" s="449" t="str">
        <f t="shared" ca="1" si="58"/>
        <v>C</v>
      </c>
      <c r="Y111" s="458" t="str">
        <f t="shared" si="92"/>
        <v>FR</v>
      </c>
      <c r="Z111" s="447">
        <f t="shared" ca="1" si="59"/>
        <v>0.52636834197000004</v>
      </c>
      <c r="AA111" s="447">
        <f t="shared" ca="1" si="59"/>
        <v>2.0890243571920002</v>
      </c>
      <c r="AB111" s="451">
        <f t="shared" ca="1" si="93"/>
        <v>0.30216334176352122</v>
      </c>
      <c r="AC111" s="451">
        <f t="shared" ca="1" si="94"/>
        <v>6.6294497615478791</v>
      </c>
      <c r="AD111" s="451">
        <f t="shared" ca="1" si="60"/>
        <v>0.53051592169518291</v>
      </c>
      <c r="AE111" s="451">
        <f t="shared" ca="1" si="61"/>
        <v>4.1446556382436164</v>
      </c>
      <c r="AF111" s="451">
        <f t="shared" ca="1" si="87"/>
        <v>1.1313646277881217</v>
      </c>
      <c r="AG111" s="451">
        <f t="shared" ca="1" si="88"/>
        <v>2.5423924219957792</v>
      </c>
      <c r="AH111" s="445">
        <f t="shared" ca="1" si="62"/>
        <v>2.0847617860365393</v>
      </c>
      <c r="AI111" s="453">
        <f ca="1">ROUND(IF(AH111&gt;AI92,AI90,IF(AH111&lt;AI91,AI89,AH111/AI91*AI89)),3)</f>
        <v>0.64</v>
      </c>
      <c r="AJ111" s="453">
        <f ca="1">ROUND(IF(AH111&gt;AJ92,AJ90,IF(AH111&lt;AJ91,AJ89,AH111/AJ91*AJ89)),3)</f>
        <v>1.4390000000000001</v>
      </c>
      <c r="AK111" s="449" t="str">
        <f t="shared" ca="1" si="63"/>
        <v>C</v>
      </c>
      <c r="AM111" s="458" t="str">
        <f t="shared" si="95"/>
        <v>FR</v>
      </c>
      <c r="AN111" s="447">
        <f t="shared" ca="1" si="64"/>
        <v>0.52636834197000004</v>
      </c>
      <c r="AO111" s="447">
        <f t="shared" ca="1" si="64"/>
        <v>2.0890243571920002</v>
      </c>
      <c r="AP111" s="451">
        <f t="shared" ca="1" si="96"/>
        <v>0.30216334176352122</v>
      </c>
      <c r="AQ111" s="451">
        <f t="shared" ca="1" si="97"/>
        <v>6.6294497615478791</v>
      </c>
      <c r="AR111" s="451">
        <f t="shared" ca="1" si="65"/>
        <v>0.53051592169518291</v>
      </c>
      <c r="AS111" s="451">
        <f t="shared" ca="1" si="66"/>
        <v>4.1446556382436164</v>
      </c>
      <c r="AT111" s="451">
        <f t="shared" ca="1" si="89"/>
        <v>1.1313646277881217</v>
      </c>
      <c r="AU111" s="451">
        <f t="shared" ca="1" si="90"/>
        <v>2.5423924219957792</v>
      </c>
      <c r="AV111" s="445">
        <f t="shared" ca="1" si="67"/>
        <v>2.0847617860365393</v>
      </c>
      <c r="AW111" s="453">
        <f ca="1">ROUND(IF(AV111&gt;AW92,AW90,IF(AV111&lt;AW91,AW89,AV111/AW91*AW89)),3)</f>
        <v>0.70099999999999996</v>
      </c>
      <c r="AX111" s="453">
        <f ca="1">ROUND(IF(AV111&gt;AX92,AX90,IF(AV111&lt;AX91,AX89,AV111/AX91*AX89)),3)</f>
        <v>1.577</v>
      </c>
      <c r="AY111" s="449" t="str">
        <f t="shared" ca="1" si="68"/>
        <v>C</v>
      </c>
      <c r="AZ111" s="456"/>
      <c r="BA111" s="458" t="str">
        <f t="shared" si="98"/>
        <v>FR</v>
      </c>
      <c r="BB111" s="447">
        <f t="shared" ca="1" si="69"/>
        <v>0.52636834197000004</v>
      </c>
      <c r="BC111" s="447">
        <f t="shared" ca="1" si="69"/>
        <v>2.0890243571920002</v>
      </c>
      <c r="BD111" s="451">
        <f t="shared" ca="1" si="99"/>
        <v>0.30216334176352122</v>
      </c>
      <c r="BE111" s="451">
        <f t="shared" ca="1" si="100"/>
        <v>6.6294497615478791</v>
      </c>
      <c r="BF111" s="451">
        <f t="shared" ca="1" si="70"/>
        <v>0.53051592169518291</v>
      </c>
      <c r="BG111" s="451">
        <f t="shared" ca="1" si="71"/>
        <v>4.1446556382436164</v>
      </c>
      <c r="BH111" s="451">
        <f t="shared" ca="1" si="72"/>
        <v>1.1313646277881217</v>
      </c>
      <c r="BI111" s="451">
        <f t="shared" ca="1" si="73"/>
        <v>2.5423924219957792</v>
      </c>
      <c r="BJ111" s="445">
        <f t="shared" ca="1" si="74"/>
        <v>2.0847617860365393</v>
      </c>
      <c r="BK111" s="453">
        <f ca="1">ROUND(IF(BJ111&gt;BK92,BK90,IF(BJ111&lt;BK91,BK89,BJ111/BK91*BK89)),3)</f>
        <v>0.77</v>
      </c>
      <c r="BL111" s="453">
        <f ca="1">ROUND(IF(BJ111&gt;BL92,BL90,IF(BJ111&lt;BL91,BL89,BJ111/BL91*BL89)),3)</f>
        <v>1.7310000000000001</v>
      </c>
      <c r="BM111" s="449" t="str">
        <f t="shared" ca="1" si="75"/>
        <v>C</v>
      </c>
      <c r="BN111" s="456"/>
      <c r="BO111" s="458" t="str">
        <f t="shared" si="101"/>
        <v>FR</v>
      </c>
      <c r="BP111" s="456">
        <f t="shared" si="91"/>
        <v>1.1000000000000001</v>
      </c>
      <c r="BQ111" s="453">
        <f t="shared" ca="1" si="76"/>
        <v>0.58399999999999996</v>
      </c>
      <c r="BR111" s="453">
        <f t="shared" ca="1" si="77"/>
        <v>1.3129999999999999</v>
      </c>
      <c r="BS111" s="453">
        <f t="shared" ca="1" si="78"/>
        <v>0.64</v>
      </c>
      <c r="BT111" s="453">
        <f t="shared" ca="1" si="79"/>
        <v>1.4390000000000001</v>
      </c>
      <c r="BU111" s="453">
        <f t="shared" ca="1" si="80"/>
        <v>0.70099999999999996</v>
      </c>
      <c r="BV111" s="453">
        <f t="shared" ca="1" si="81"/>
        <v>1.577</v>
      </c>
      <c r="BW111" s="453">
        <f t="shared" ca="1" si="102"/>
        <v>0.77</v>
      </c>
      <c r="BX111" s="453">
        <f t="shared" ca="1" si="102"/>
        <v>1.7310000000000001</v>
      </c>
      <c r="BY111" s="456"/>
      <c r="BZ111" s="456"/>
      <c r="CA111" s="458" t="str">
        <f t="shared" si="103"/>
        <v>FR</v>
      </c>
      <c r="CB111" s="454"/>
      <c r="CC111" s="454"/>
      <c r="CD111" s="454"/>
      <c r="CE111" s="454"/>
    </row>
    <row r="112" spans="1:83" x14ac:dyDescent="0.2">
      <c r="B112" s="399">
        <v>12</v>
      </c>
      <c r="C112" s="399" t="s">
        <v>96</v>
      </c>
      <c r="D112" s="399" t="s">
        <v>97</v>
      </c>
      <c r="E112" s="399">
        <v>1.1000000000000001</v>
      </c>
      <c r="F112" s="399" t="s">
        <v>33</v>
      </c>
      <c r="H112" s="399">
        <v>0.249</v>
      </c>
      <c r="I112" s="399">
        <v>1.954</v>
      </c>
      <c r="J112" s="445">
        <f t="shared" ca="1" si="82"/>
        <v>0.98175000000000001</v>
      </c>
      <c r="K112" s="446"/>
      <c r="L112" s="447">
        <f t="shared" ca="1" si="54"/>
        <v>0.70410311261799996</v>
      </c>
      <c r="M112" s="447">
        <f t="shared" ca="1" si="54"/>
        <v>1.4082062252359999</v>
      </c>
      <c r="N112" s="455">
        <f t="shared" ca="1" si="83"/>
        <v>0.46300113769123025</v>
      </c>
      <c r="O112" s="455">
        <f t="shared" ca="1" si="84"/>
        <v>2.9871041141369696</v>
      </c>
      <c r="P112" s="451">
        <f t="shared" ca="1" si="55"/>
        <v>0.42929535579760564</v>
      </c>
      <c r="Q112" s="451">
        <f t="shared" ca="1" si="56"/>
        <v>3.3538699671687939</v>
      </c>
      <c r="R112" s="451">
        <f t="shared" ca="1" si="85"/>
        <v>0.91550424890393534</v>
      </c>
      <c r="S112" s="451">
        <f t="shared" ca="1" si="86"/>
        <v>2.0573129188852479</v>
      </c>
      <c r="T112" s="445">
        <f t="shared" ca="1" si="57"/>
        <v>1.6869965934859033</v>
      </c>
      <c r="U112" s="453">
        <f ca="1">ROUND(IF(T112&gt;U92,U90,IF(T112&lt;U91,U89,T112/U91*U89)),3)</f>
        <v>0.58399999999999996</v>
      </c>
      <c r="V112" s="453">
        <f ca="1">ROUND(IF(T112&gt;V92,V90,IF(T112&lt;V91,V89,T112/V91*V89)),3)</f>
        <v>1.3129999999999999</v>
      </c>
      <c r="W112" s="449" t="str">
        <f t="shared" ca="1" si="58"/>
        <v>C</v>
      </c>
      <c r="Y112" s="450" t="str">
        <f t="shared" si="92"/>
        <v>GB</v>
      </c>
      <c r="Z112" s="447">
        <f t="shared" ca="1" si="59"/>
        <v>0.70410311261799996</v>
      </c>
      <c r="AA112" s="447">
        <f t="shared" ca="1" si="59"/>
        <v>1.4082062252359999</v>
      </c>
      <c r="AB112" s="451">
        <f t="shared" ca="1" si="93"/>
        <v>0.46300113769123025</v>
      </c>
      <c r="AC112" s="451">
        <f t="shared" ca="1" si="94"/>
        <v>2.9871041141369696</v>
      </c>
      <c r="AD112" s="451">
        <f t="shared" ca="1" si="60"/>
        <v>0.42929535579760564</v>
      </c>
      <c r="AE112" s="451">
        <f t="shared" ca="1" si="61"/>
        <v>3.3538699671687939</v>
      </c>
      <c r="AF112" s="451">
        <f t="shared" ca="1" si="87"/>
        <v>0.91550424890393534</v>
      </c>
      <c r="AG112" s="451">
        <f t="shared" ca="1" si="88"/>
        <v>2.0573129188852479</v>
      </c>
      <c r="AH112" s="445">
        <f t="shared" ca="1" si="62"/>
        <v>1.6869965934859033</v>
      </c>
      <c r="AI112" s="453">
        <f ca="1">ROUND(IF(AH112&gt;AI92,AI90,IF(AH112&lt;AI91,AI89,AH112/AI91*AI89)),3)</f>
        <v>0.64</v>
      </c>
      <c r="AJ112" s="453">
        <f ca="1">ROUND(IF(AH112&gt;AJ92,AJ90,IF(AH112&lt;AJ91,AJ89,AH112/AJ91*AJ89)),3)</f>
        <v>1.4390000000000001</v>
      </c>
      <c r="AK112" s="449" t="str">
        <f t="shared" ca="1" si="63"/>
        <v>C</v>
      </c>
      <c r="AM112" s="450" t="str">
        <f t="shared" si="95"/>
        <v>GB</v>
      </c>
      <c r="AN112" s="447">
        <f t="shared" ca="1" si="64"/>
        <v>0.70410311261799996</v>
      </c>
      <c r="AO112" s="447">
        <f t="shared" ca="1" si="64"/>
        <v>1.4082062252359999</v>
      </c>
      <c r="AP112" s="451">
        <f t="shared" ca="1" si="96"/>
        <v>0.46300113769123025</v>
      </c>
      <c r="AQ112" s="451">
        <f t="shared" ca="1" si="97"/>
        <v>2.9871041141369696</v>
      </c>
      <c r="AR112" s="451">
        <f t="shared" ca="1" si="65"/>
        <v>0.42929535579760564</v>
      </c>
      <c r="AS112" s="451">
        <f t="shared" ca="1" si="66"/>
        <v>3.3538699671687939</v>
      </c>
      <c r="AT112" s="451">
        <f t="shared" ca="1" si="89"/>
        <v>0.91550424890393534</v>
      </c>
      <c r="AU112" s="451">
        <f t="shared" ca="1" si="90"/>
        <v>2.0573129188852479</v>
      </c>
      <c r="AV112" s="445">
        <f t="shared" ca="1" si="67"/>
        <v>1.6869965934859033</v>
      </c>
      <c r="AW112" s="453">
        <f ca="1">ROUND(IF(AV112&gt;AW92,AW90,IF(AV112&lt;AW91,AW89,AV112/AW91*AW89)),3)</f>
        <v>0.70099999999999996</v>
      </c>
      <c r="AX112" s="453">
        <f ca="1">ROUND(IF(AV112&gt;AX92,AX90,IF(AV112&lt;AX91,AX89,AV112/AX91*AX89)),3)</f>
        <v>1.577</v>
      </c>
      <c r="AY112" s="449" t="str">
        <f t="shared" ca="1" si="68"/>
        <v>C</v>
      </c>
      <c r="BA112" s="450" t="str">
        <f t="shared" si="98"/>
        <v>GB</v>
      </c>
      <c r="BB112" s="447">
        <f t="shared" ca="1" si="69"/>
        <v>0.70410311261799996</v>
      </c>
      <c r="BC112" s="447">
        <f t="shared" ca="1" si="69"/>
        <v>1.4082062252359999</v>
      </c>
      <c r="BD112" s="451">
        <f t="shared" ca="1" si="99"/>
        <v>0.46300113769123025</v>
      </c>
      <c r="BE112" s="451">
        <f t="shared" ca="1" si="100"/>
        <v>2.9871041141369696</v>
      </c>
      <c r="BF112" s="451">
        <f t="shared" ca="1" si="70"/>
        <v>0.42929535579760564</v>
      </c>
      <c r="BG112" s="451">
        <f t="shared" ca="1" si="71"/>
        <v>3.3538699671687939</v>
      </c>
      <c r="BH112" s="451">
        <f t="shared" ca="1" si="72"/>
        <v>0.91550424890393534</v>
      </c>
      <c r="BI112" s="451">
        <f t="shared" ca="1" si="73"/>
        <v>2.0573129188852479</v>
      </c>
      <c r="BJ112" s="445">
        <f t="shared" ca="1" si="74"/>
        <v>1.6869965934859033</v>
      </c>
      <c r="BK112" s="453">
        <f ca="1">ROUND(IF(BJ112&gt;BK92,BK90,IF(BJ112&lt;BK91,BK89,BJ112/BK91*BK89)),3)</f>
        <v>0.77</v>
      </c>
      <c r="BL112" s="453">
        <f ca="1">ROUND(IF(BJ112&gt;BL92,BL90,IF(BJ112&lt;BL91,BL89,BJ112/BL91*BL89)),3)</f>
        <v>1.7310000000000001</v>
      </c>
      <c r="BM112" s="449" t="str">
        <f t="shared" ca="1" si="75"/>
        <v>C</v>
      </c>
      <c r="BO112" s="450" t="str">
        <f t="shared" si="101"/>
        <v>GB</v>
      </c>
      <c r="BP112" s="399">
        <f t="shared" si="91"/>
        <v>1.1000000000000001</v>
      </c>
      <c r="BQ112" s="453">
        <f t="shared" ca="1" si="76"/>
        <v>0.58399999999999996</v>
      </c>
      <c r="BR112" s="453">
        <f t="shared" ca="1" si="77"/>
        <v>1.3129999999999999</v>
      </c>
      <c r="BS112" s="453">
        <f t="shared" ca="1" si="78"/>
        <v>0.64</v>
      </c>
      <c r="BT112" s="453">
        <f t="shared" ca="1" si="79"/>
        <v>1.4390000000000001</v>
      </c>
      <c r="BU112" s="453">
        <f t="shared" ca="1" si="80"/>
        <v>0.70099999999999996</v>
      </c>
      <c r="BV112" s="453">
        <f t="shared" ca="1" si="81"/>
        <v>1.577</v>
      </c>
      <c r="BW112" s="453">
        <f t="shared" ca="1" si="102"/>
        <v>0.77</v>
      </c>
      <c r="BX112" s="453">
        <f t="shared" ca="1" si="102"/>
        <v>1.7310000000000001</v>
      </c>
      <c r="CA112" s="450" t="str">
        <f t="shared" si="103"/>
        <v>GB</v>
      </c>
      <c r="CB112" s="454"/>
      <c r="CC112" s="454"/>
      <c r="CD112" s="454"/>
      <c r="CE112" s="454"/>
    </row>
    <row r="113" spans="2:83" x14ac:dyDescent="0.2">
      <c r="B113" s="399">
        <v>13</v>
      </c>
      <c r="C113" s="399" t="s">
        <v>464</v>
      </c>
      <c r="D113" s="399" t="s">
        <v>465</v>
      </c>
      <c r="E113" s="399">
        <v>1.1000000000000001</v>
      </c>
      <c r="F113" s="399" t="s">
        <v>33</v>
      </c>
      <c r="H113" s="399">
        <v>0.249</v>
      </c>
      <c r="I113" s="399">
        <v>1.954</v>
      </c>
      <c r="J113" s="445">
        <f t="shared" ca="1" si="82"/>
        <v>0.98175000000000001</v>
      </c>
      <c r="K113" s="446"/>
      <c r="L113" s="447">
        <f t="shared" ca="1" si="54"/>
        <v>0.60649121228799996</v>
      </c>
      <c r="M113" s="447">
        <f t="shared" ca="1" si="54"/>
        <v>2.150287025386</v>
      </c>
      <c r="N113" s="455">
        <f t="shared" ca="1" si="83"/>
        <v>0.35904948077319992</v>
      </c>
      <c r="O113" s="455">
        <f t="shared" ca="1" si="84"/>
        <v>6.54943678284</v>
      </c>
      <c r="P113" s="451">
        <f t="shared" ca="1" si="55"/>
        <v>0.55934819601124641</v>
      </c>
      <c r="Q113" s="451">
        <f t="shared" ca="1" si="56"/>
        <v>4.3699077813378624</v>
      </c>
      <c r="R113" s="451">
        <f t="shared" ca="1" si="85"/>
        <v>1.1928515954094638</v>
      </c>
      <c r="S113" s="451">
        <f t="shared" ca="1" si="86"/>
        <v>2.6805653829426155</v>
      </c>
      <c r="T113" s="445">
        <f t="shared" ca="1" si="57"/>
        <v>2.1980636140129448</v>
      </c>
      <c r="U113" s="453">
        <f ca="1">ROUND(IF(T113&gt;U92,U90,IF(T113&lt;U91,U89,T113/U91*U89)),3)</f>
        <v>0.58399999999999996</v>
      </c>
      <c r="V113" s="453">
        <f ca="1">ROUND(IF(T113&gt;V92,V90,IF(T113&lt;V91,V89,T113/V91*V89)),3)</f>
        <v>1.3129999999999999</v>
      </c>
      <c r="W113" s="449" t="str">
        <f t="shared" ca="1" si="58"/>
        <v>C</v>
      </c>
      <c r="Y113" s="450" t="str">
        <f t="shared" si="92"/>
        <v>GL</v>
      </c>
      <c r="Z113" s="447">
        <f t="shared" ca="1" si="59"/>
        <v>0.60649121228799996</v>
      </c>
      <c r="AA113" s="447">
        <f t="shared" ca="1" si="59"/>
        <v>2.150287025386</v>
      </c>
      <c r="AB113" s="451">
        <f t="shared" ca="1" si="93"/>
        <v>0.35904948077319992</v>
      </c>
      <c r="AC113" s="451">
        <f t="shared" ca="1" si="94"/>
        <v>6.54943678284</v>
      </c>
      <c r="AD113" s="451">
        <f t="shared" ca="1" si="60"/>
        <v>0.55934819601124641</v>
      </c>
      <c r="AE113" s="451">
        <f t="shared" ca="1" si="61"/>
        <v>4.3699077813378624</v>
      </c>
      <c r="AF113" s="451">
        <f t="shared" ca="1" si="87"/>
        <v>1.1928515954094638</v>
      </c>
      <c r="AG113" s="451">
        <f t="shared" ca="1" si="88"/>
        <v>2.6805653829426155</v>
      </c>
      <c r="AH113" s="445">
        <f t="shared" ca="1" si="62"/>
        <v>2.1980636140129448</v>
      </c>
      <c r="AI113" s="453">
        <f ca="1">ROUND(IF(AH113&gt;AI92,AI90,IF(AH113&lt;AI91,AI89,AH113/AI91*AI89)),3)</f>
        <v>0.64</v>
      </c>
      <c r="AJ113" s="453">
        <f ca="1">ROUND(IF(AH113&gt;AJ92,AJ90,IF(AH113&lt;AJ91,AJ89,AH113/AJ91*AJ89)),3)</f>
        <v>1.4390000000000001</v>
      </c>
      <c r="AK113" s="449" t="str">
        <f t="shared" ca="1" si="63"/>
        <v>C</v>
      </c>
      <c r="AM113" s="450" t="str">
        <f t="shared" si="95"/>
        <v>GL</v>
      </c>
      <c r="AN113" s="447">
        <f t="shared" ca="1" si="64"/>
        <v>0.60649121228799996</v>
      </c>
      <c r="AO113" s="447">
        <f t="shared" ca="1" si="64"/>
        <v>2.150287025386</v>
      </c>
      <c r="AP113" s="451">
        <f t="shared" ca="1" si="96"/>
        <v>0.35904948077319992</v>
      </c>
      <c r="AQ113" s="451">
        <f t="shared" ca="1" si="97"/>
        <v>6.54943678284</v>
      </c>
      <c r="AR113" s="451">
        <f t="shared" ca="1" si="65"/>
        <v>0.55934819601124641</v>
      </c>
      <c r="AS113" s="451">
        <f t="shared" ca="1" si="66"/>
        <v>4.3699077813378624</v>
      </c>
      <c r="AT113" s="451">
        <f t="shared" ca="1" si="89"/>
        <v>1.1928515954094638</v>
      </c>
      <c r="AU113" s="451">
        <f t="shared" ca="1" si="90"/>
        <v>2.6805653829426155</v>
      </c>
      <c r="AV113" s="445">
        <f t="shared" ca="1" si="67"/>
        <v>2.1980636140129448</v>
      </c>
      <c r="AW113" s="453">
        <f ca="1">ROUND(IF(AV113&gt;AW92,AW90,IF(AV113&lt;AW91,AW89,AV113/AW91*AW89)),3)</f>
        <v>0.70099999999999996</v>
      </c>
      <c r="AX113" s="453">
        <f ca="1">ROUND(IF(AV113&gt;AX92,AX90,IF(AV113&lt;AX91,AX89,AV113/AX91*AX89)),3)</f>
        <v>1.577</v>
      </c>
      <c r="AY113" s="449" t="str">
        <f t="shared" ca="1" si="68"/>
        <v>C</v>
      </c>
      <c r="BA113" s="450" t="str">
        <f t="shared" si="98"/>
        <v>GL</v>
      </c>
      <c r="BB113" s="447">
        <f t="shared" ca="1" si="69"/>
        <v>0.60649121228799996</v>
      </c>
      <c r="BC113" s="447">
        <f t="shared" ca="1" si="69"/>
        <v>2.150287025386</v>
      </c>
      <c r="BD113" s="451">
        <f t="shared" ca="1" si="99"/>
        <v>0.35904948077319992</v>
      </c>
      <c r="BE113" s="451">
        <f t="shared" ca="1" si="100"/>
        <v>6.54943678284</v>
      </c>
      <c r="BF113" s="451">
        <f t="shared" ca="1" si="70"/>
        <v>0.55934819601124641</v>
      </c>
      <c r="BG113" s="451">
        <f t="shared" ca="1" si="71"/>
        <v>4.3699077813378624</v>
      </c>
      <c r="BH113" s="451">
        <f t="shared" ca="1" si="72"/>
        <v>1.1928515954094638</v>
      </c>
      <c r="BI113" s="451">
        <f t="shared" ca="1" si="73"/>
        <v>2.6805653829426155</v>
      </c>
      <c r="BJ113" s="445">
        <f t="shared" ca="1" si="74"/>
        <v>2.1980636140129448</v>
      </c>
      <c r="BK113" s="453">
        <f ca="1">ROUND(IF(BJ113&gt;BK92,BK90,IF(BJ113&lt;BK91,BK89,BJ113/BK91*BK89)),3)</f>
        <v>0.77</v>
      </c>
      <c r="BL113" s="453">
        <f ca="1">ROUND(IF(BJ113&gt;BL92,BL90,IF(BJ113&lt;BL91,BL89,BJ113/BL91*BL89)),3)</f>
        <v>1.7310000000000001</v>
      </c>
      <c r="BM113" s="449" t="str">
        <f t="shared" ca="1" si="75"/>
        <v>C</v>
      </c>
      <c r="BO113" s="450" t="str">
        <f t="shared" si="101"/>
        <v>GL</v>
      </c>
      <c r="BP113" s="399">
        <f t="shared" si="91"/>
        <v>1.1000000000000001</v>
      </c>
      <c r="BQ113" s="453">
        <f t="shared" ca="1" si="76"/>
        <v>0.58399999999999996</v>
      </c>
      <c r="BR113" s="453">
        <f t="shared" ca="1" si="77"/>
        <v>1.3129999999999999</v>
      </c>
      <c r="BS113" s="453">
        <f t="shared" ca="1" si="78"/>
        <v>0.64</v>
      </c>
      <c r="BT113" s="453">
        <f t="shared" ca="1" si="79"/>
        <v>1.4390000000000001</v>
      </c>
      <c r="BU113" s="453">
        <f t="shared" ca="1" si="80"/>
        <v>0.70099999999999996</v>
      </c>
      <c r="BV113" s="453">
        <f t="shared" ca="1" si="81"/>
        <v>1.577</v>
      </c>
      <c r="BW113" s="453">
        <f t="shared" ca="1" si="102"/>
        <v>0.77</v>
      </c>
      <c r="BX113" s="453">
        <f t="shared" ca="1" si="102"/>
        <v>1.7310000000000001</v>
      </c>
      <c r="CA113" s="450" t="str">
        <f t="shared" si="103"/>
        <v>GL</v>
      </c>
      <c r="CB113" s="454"/>
      <c r="CC113" s="454"/>
      <c r="CD113" s="454"/>
      <c r="CE113" s="454"/>
    </row>
    <row r="114" spans="2:83" x14ac:dyDescent="0.2">
      <c r="B114" s="399">
        <v>14</v>
      </c>
      <c r="C114" s="399" t="s">
        <v>99</v>
      </c>
      <c r="D114" s="399" t="s">
        <v>100</v>
      </c>
      <c r="E114" s="399">
        <v>1.1000000000000001</v>
      </c>
      <c r="F114" s="399" t="s">
        <v>33</v>
      </c>
      <c r="H114" s="399">
        <v>0.249</v>
      </c>
      <c r="I114" s="399">
        <v>1.954</v>
      </c>
      <c r="J114" s="445">
        <f t="shared" ca="1" si="82"/>
        <v>0.98175000000000001</v>
      </c>
      <c r="K114" s="446"/>
      <c r="L114" s="447">
        <f t="shared" ca="1" si="54"/>
        <v>0.59216438471599997</v>
      </c>
      <c r="M114" s="447">
        <f t="shared" ca="1" si="54"/>
        <v>1.7271461220869999</v>
      </c>
      <c r="N114" s="455">
        <f t="shared" ca="1" si="83"/>
        <v>0.36636432892788479</v>
      </c>
      <c r="O114" s="455">
        <f t="shared" ca="1" si="84"/>
        <v>4.8150740373315157</v>
      </c>
      <c r="P114" s="451">
        <f t="shared" ca="1" si="55"/>
        <v>0.47082907239066557</v>
      </c>
      <c r="Q114" s="451">
        <f t="shared" ca="1" si="56"/>
        <v>3.6783521280520746</v>
      </c>
      <c r="R114" s="451">
        <f t="shared" ca="1" si="85"/>
        <v>1.0040779860762636</v>
      </c>
      <c r="S114" s="451">
        <f t="shared" ca="1" si="86"/>
        <v>2.25635502489048</v>
      </c>
      <c r="T114" s="445">
        <f t="shared" ca="1" si="57"/>
        <v>1.8502111204101936</v>
      </c>
      <c r="U114" s="453">
        <f ca="1">ROUND(IF(T114&gt;U92,U90,IF(T114&lt;U91,U89,T114/U91*U89)),3)</f>
        <v>0.58399999999999996</v>
      </c>
      <c r="V114" s="453">
        <f ca="1">ROUND(IF(T114&gt;V92,V90,IF(T114&lt;V91,V89,T114/V91*V89)),3)</f>
        <v>1.3129999999999999</v>
      </c>
      <c r="W114" s="449" t="str">
        <f t="shared" ca="1" si="58"/>
        <v>C</v>
      </c>
      <c r="Y114" s="450" t="str">
        <f t="shared" si="92"/>
        <v>GR</v>
      </c>
      <c r="Z114" s="447">
        <f t="shared" ca="1" si="59"/>
        <v>0.59216438471599997</v>
      </c>
      <c r="AA114" s="447">
        <f t="shared" ca="1" si="59"/>
        <v>1.7271461220869999</v>
      </c>
      <c r="AB114" s="451">
        <f t="shared" ca="1" si="93"/>
        <v>0.36636432892788479</v>
      </c>
      <c r="AC114" s="451">
        <f t="shared" ca="1" si="94"/>
        <v>4.8150740373315157</v>
      </c>
      <c r="AD114" s="451">
        <f t="shared" ca="1" si="60"/>
        <v>0.47082907239066557</v>
      </c>
      <c r="AE114" s="451">
        <f t="shared" ca="1" si="61"/>
        <v>3.6783521280520746</v>
      </c>
      <c r="AF114" s="451">
        <f t="shared" ca="1" si="87"/>
        <v>1.0040779860762636</v>
      </c>
      <c r="AG114" s="451">
        <f t="shared" ca="1" si="88"/>
        <v>2.25635502489048</v>
      </c>
      <c r="AH114" s="445">
        <f t="shared" ca="1" si="62"/>
        <v>1.8502111204101936</v>
      </c>
      <c r="AI114" s="453">
        <f ca="1">ROUND(IF(AH114&gt;AI92,AI90,IF(AH114&lt;AI91,AI89,AH114/AI91*AI89)),3)</f>
        <v>0.64</v>
      </c>
      <c r="AJ114" s="453">
        <f ca="1">ROUND(IF(AH114&gt;AJ92,AJ90,IF(AH114&lt;AJ91,AJ89,AH114/AJ91*AJ89)),3)</f>
        <v>1.4390000000000001</v>
      </c>
      <c r="AK114" s="449" t="str">
        <f t="shared" ca="1" si="63"/>
        <v>C</v>
      </c>
      <c r="AM114" s="450" t="str">
        <f t="shared" si="95"/>
        <v>GR</v>
      </c>
      <c r="AN114" s="447">
        <f t="shared" ca="1" si="64"/>
        <v>0.59216438471599997</v>
      </c>
      <c r="AO114" s="447">
        <f t="shared" ca="1" si="64"/>
        <v>1.7271461220869999</v>
      </c>
      <c r="AP114" s="451">
        <f t="shared" ca="1" si="96"/>
        <v>0.36636432892788479</v>
      </c>
      <c r="AQ114" s="451">
        <f t="shared" ca="1" si="97"/>
        <v>4.8150740373315157</v>
      </c>
      <c r="AR114" s="451">
        <f t="shared" ca="1" si="65"/>
        <v>0.47082907239066557</v>
      </c>
      <c r="AS114" s="451">
        <f t="shared" ca="1" si="66"/>
        <v>3.6783521280520746</v>
      </c>
      <c r="AT114" s="451">
        <f t="shared" ca="1" si="89"/>
        <v>1.0040779860762636</v>
      </c>
      <c r="AU114" s="451">
        <f t="shared" ca="1" si="90"/>
        <v>2.25635502489048</v>
      </c>
      <c r="AV114" s="445">
        <f t="shared" ca="1" si="67"/>
        <v>1.8502111204101936</v>
      </c>
      <c r="AW114" s="453">
        <f ca="1">ROUND(IF(AV114&gt;AW92,AW90,IF(AV114&lt;AW91,AW89,AV114/AW91*AW89)),3)</f>
        <v>0.70099999999999996</v>
      </c>
      <c r="AX114" s="453">
        <f ca="1">ROUND(IF(AV114&gt;AX92,AX90,IF(AV114&lt;AX91,AX89,AV114/AX91*AX89)),3)</f>
        <v>1.577</v>
      </c>
      <c r="AY114" s="449" t="str">
        <f t="shared" ca="1" si="68"/>
        <v>C</v>
      </c>
      <c r="BA114" s="450" t="str">
        <f t="shared" si="98"/>
        <v>GR</v>
      </c>
      <c r="BB114" s="447">
        <f t="shared" ca="1" si="69"/>
        <v>0.59216438471599997</v>
      </c>
      <c r="BC114" s="447">
        <f t="shared" ca="1" si="69"/>
        <v>1.7271461220869999</v>
      </c>
      <c r="BD114" s="451">
        <f t="shared" ca="1" si="99"/>
        <v>0.36636432892788479</v>
      </c>
      <c r="BE114" s="451">
        <f t="shared" ca="1" si="100"/>
        <v>4.8150740373315157</v>
      </c>
      <c r="BF114" s="451">
        <f t="shared" ca="1" si="70"/>
        <v>0.47082907239066557</v>
      </c>
      <c r="BG114" s="451">
        <f t="shared" ca="1" si="71"/>
        <v>3.6783521280520746</v>
      </c>
      <c r="BH114" s="451">
        <f t="shared" ca="1" si="72"/>
        <v>1.0040779860762636</v>
      </c>
      <c r="BI114" s="451">
        <f t="shared" ca="1" si="73"/>
        <v>2.25635502489048</v>
      </c>
      <c r="BJ114" s="445">
        <f t="shared" ca="1" si="74"/>
        <v>1.8502111204101936</v>
      </c>
      <c r="BK114" s="453">
        <f ca="1">ROUND(IF(BJ114&gt;BK92,BK90,IF(BJ114&lt;BK91,BK89,BJ114/BK91*BK89)),3)</f>
        <v>0.77</v>
      </c>
      <c r="BL114" s="453">
        <f ca="1">ROUND(IF(BJ114&gt;BL92,BL90,IF(BJ114&lt;BL91,BL89,BJ114/BL91*BL89)),3)</f>
        <v>1.7310000000000001</v>
      </c>
      <c r="BM114" s="449" t="str">
        <f t="shared" ca="1" si="75"/>
        <v>C</v>
      </c>
      <c r="BO114" s="450" t="str">
        <f t="shared" si="101"/>
        <v>GR</v>
      </c>
      <c r="BP114" s="399">
        <f t="shared" si="91"/>
        <v>1.1000000000000001</v>
      </c>
      <c r="BQ114" s="453">
        <f t="shared" ca="1" si="76"/>
        <v>0.58399999999999996</v>
      </c>
      <c r="BR114" s="453">
        <f t="shared" ca="1" si="77"/>
        <v>1.3129999999999999</v>
      </c>
      <c r="BS114" s="453">
        <f t="shared" ca="1" si="78"/>
        <v>0.64</v>
      </c>
      <c r="BT114" s="453">
        <f t="shared" ca="1" si="79"/>
        <v>1.4390000000000001</v>
      </c>
      <c r="BU114" s="453">
        <f t="shared" ca="1" si="80"/>
        <v>0.70099999999999996</v>
      </c>
      <c r="BV114" s="453">
        <f t="shared" ca="1" si="81"/>
        <v>1.577</v>
      </c>
      <c r="BW114" s="453">
        <f t="shared" ca="1" si="102"/>
        <v>0.77</v>
      </c>
      <c r="BX114" s="453">
        <f t="shared" ca="1" si="102"/>
        <v>1.7310000000000001</v>
      </c>
      <c r="CA114" s="450" t="str">
        <f t="shared" si="103"/>
        <v>GR</v>
      </c>
      <c r="CB114" s="454"/>
      <c r="CC114" s="454"/>
      <c r="CD114" s="454"/>
      <c r="CE114" s="454"/>
    </row>
    <row r="115" spans="2:83" x14ac:dyDescent="0.2">
      <c r="B115" s="399">
        <v>15</v>
      </c>
      <c r="C115" s="399" t="s">
        <v>101</v>
      </c>
      <c r="D115" s="399" t="s">
        <v>102</v>
      </c>
      <c r="E115" s="399">
        <v>1.1000000000000001</v>
      </c>
      <c r="F115" s="399" t="s">
        <v>33</v>
      </c>
      <c r="H115" s="399">
        <v>0.249</v>
      </c>
      <c r="I115" s="399">
        <v>1.954</v>
      </c>
      <c r="J115" s="445">
        <f t="shared" ca="1" si="82"/>
        <v>0.98175000000000001</v>
      </c>
      <c r="K115" s="446"/>
      <c r="L115" s="447">
        <f t="shared" ca="1" si="54"/>
        <v>0.55926636334299995</v>
      </c>
      <c r="M115" s="447">
        <f t="shared" ca="1" si="54"/>
        <v>1.35704338164</v>
      </c>
      <c r="N115" s="455">
        <f t="shared" ca="1" si="83"/>
        <v>0.35764136871537872</v>
      </c>
      <c r="O115" s="455">
        <f t="shared" ca="1" si="84"/>
        <v>3.3845085624721221</v>
      </c>
      <c r="P115" s="451">
        <f t="shared" ca="1" si="55"/>
        <v>0.38922576770186695</v>
      </c>
      <c r="Q115" s="451">
        <f t="shared" ca="1" si="56"/>
        <v>3.0408263101708357</v>
      </c>
      <c r="R115" s="451">
        <f t="shared" ca="1" si="85"/>
        <v>0.83005287455742549</v>
      </c>
      <c r="S115" s="451">
        <f t="shared" ca="1" si="86"/>
        <v>1.8652873585560124</v>
      </c>
      <c r="T115" s="445">
        <f t="shared" ca="1" si="57"/>
        <v>1.5295356340159303</v>
      </c>
      <c r="U115" s="453">
        <f ca="1">ROUND(IF(T115&gt;U92,U90,IF(T115&lt;U91,U89,T115/U91*U89)),3)</f>
        <v>0.58399999999999996</v>
      </c>
      <c r="V115" s="453">
        <f ca="1">ROUND(IF(T115&gt;V92,V90,IF(T115&lt;V91,V89,T115/V91*V89)),3)</f>
        <v>1.3129999999999999</v>
      </c>
      <c r="W115" s="449" t="str">
        <f t="shared" ca="1" si="58"/>
        <v>C</v>
      </c>
      <c r="Y115" s="450" t="str">
        <f t="shared" si="92"/>
        <v>IE</v>
      </c>
      <c r="Z115" s="447">
        <f t="shared" ca="1" si="59"/>
        <v>0.55926636334299995</v>
      </c>
      <c r="AA115" s="447">
        <f t="shared" ca="1" si="59"/>
        <v>1.35704338164</v>
      </c>
      <c r="AB115" s="451">
        <f t="shared" ca="1" si="93"/>
        <v>0.35764136871537872</v>
      </c>
      <c r="AC115" s="451">
        <f t="shared" ca="1" si="94"/>
        <v>3.3845085624721221</v>
      </c>
      <c r="AD115" s="451">
        <f t="shared" ca="1" si="60"/>
        <v>0.38922576770186695</v>
      </c>
      <c r="AE115" s="451">
        <f t="shared" ca="1" si="61"/>
        <v>3.0408263101708357</v>
      </c>
      <c r="AF115" s="451">
        <f t="shared" ca="1" si="87"/>
        <v>0.83005287455742549</v>
      </c>
      <c r="AG115" s="451">
        <f t="shared" ca="1" si="88"/>
        <v>1.8652873585560124</v>
      </c>
      <c r="AH115" s="445">
        <f t="shared" ca="1" si="62"/>
        <v>1.5295356340159303</v>
      </c>
      <c r="AI115" s="453">
        <f ca="1">ROUND(IF(AH115&gt;AI92,AI90,IF(AH115&lt;AI91,AI89,AH115/AI91*AI89)),3)</f>
        <v>0.64</v>
      </c>
      <c r="AJ115" s="453">
        <f ca="1">ROUND(IF(AH115&gt;AJ92,AJ90,IF(AH115&lt;AJ91,AJ89,AH115/AJ91*AJ89)),3)</f>
        <v>1.4390000000000001</v>
      </c>
      <c r="AK115" s="449" t="str">
        <f t="shared" ca="1" si="63"/>
        <v>C</v>
      </c>
      <c r="AM115" s="450" t="str">
        <f t="shared" si="95"/>
        <v>IE</v>
      </c>
      <c r="AN115" s="447">
        <f t="shared" ca="1" si="64"/>
        <v>0.55926636334299995</v>
      </c>
      <c r="AO115" s="447">
        <f t="shared" ca="1" si="64"/>
        <v>1.35704338164</v>
      </c>
      <c r="AP115" s="451">
        <f t="shared" ca="1" si="96"/>
        <v>0.35764136871537872</v>
      </c>
      <c r="AQ115" s="451">
        <f t="shared" ca="1" si="97"/>
        <v>3.3845085624721221</v>
      </c>
      <c r="AR115" s="451">
        <f t="shared" ca="1" si="65"/>
        <v>0.38922576770186695</v>
      </c>
      <c r="AS115" s="451">
        <f t="shared" ca="1" si="66"/>
        <v>3.0408263101708357</v>
      </c>
      <c r="AT115" s="451">
        <f t="shared" ca="1" si="89"/>
        <v>0.83005287455742549</v>
      </c>
      <c r="AU115" s="451">
        <f t="shared" ca="1" si="90"/>
        <v>1.8652873585560124</v>
      </c>
      <c r="AV115" s="445">
        <f t="shared" ca="1" si="67"/>
        <v>1.5295356340159303</v>
      </c>
      <c r="AW115" s="453">
        <f ca="1">ROUND(IF(AV115&gt;AW92,AW90,IF(AV115&lt;AW91,AW89,AV115/AW91*AW89)),3)</f>
        <v>0.70099999999999996</v>
      </c>
      <c r="AX115" s="453">
        <f ca="1">ROUND(IF(AV115&gt;AX92,AX90,IF(AV115&lt;AX91,AX89,AV115/AX91*AX89)),3)</f>
        <v>1.577</v>
      </c>
      <c r="AY115" s="449" t="str">
        <f t="shared" ca="1" si="68"/>
        <v>C</v>
      </c>
      <c r="BA115" s="450" t="str">
        <f t="shared" si="98"/>
        <v>IE</v>
      </c>
      <c r="BB115" s="447">
        <f t="shared" ca="1" si="69"/>
        <v>0.55926636334299995</v>
      </c>
      <c r="BC115" s="447">
        <f t="shared" ca="1" si="69"/>
        <v>1.35704338164</v>
      </c>
      <c r="BD115" s="451">
        <f t="shared" ca="1" si="99"/>
        <v>0.35764136871537872</v>
      </c>
      <c r="BE115" s="451">
        <f t="shared" ca="1" si="100"/>
        <v>3.3845085624721221</v>
      </c>
      <c r="BF115" s="451">
        <f t="shared" ca="1" si="70"/>
        <v>0.38922576770186695</v>
      </c>
      <c r="BG115" s="451">
        <f t="shared" ca="1" si="71"/>
        <v>3.0408263101708357</v>
      </c>
      <c r="BH115" s="451">
        <f t="shared" ca="1" si="72"/>
        <v>0.83005287455742549</v>
      </c>
      <c r="BI115" s="451">
        <f t="shared" ca="1" si="73"/>
        <v>1.8652873585560124</v>
      </c>
      <c r="BJ115" s="445">
        <f t="shared" ca="1" si="74"/>
        <v>1.5295356340159303</v>
      </c>
      <c r="BK115" s="453">
        <f ca="1">ROUND(IF(BJ115&gt;BK92,BK90,IF(BJ115&lt;BK91,BK89,BJ115/BK91*BK89)),3)</f>
        <v>0.77</v>
      </c>
      <c r="BL115" s="453">
        <f ca="1">ROUND(IF(BJ115&gt;BL92,BL90,IF(BJ115&lt;BL91,BL89,BJ115/BL91*BL89)),3)</f>
        <v>1.7310000000000001</v>
      </c>
      <c r="BM115" s="449" t="str">
        <f t="shared" ca="1" si="75"/>
        <v>C</v>
      </c>
      <c r="BO115" s="450" t="str">
        <f t="shared" si="101"/>
        <v>IE</v>
      </c>
      <c r="BP115" s="399">
        <f t="shared" si="91"/>
        <v>1.1000000000000001</v>
      </c>
      <c r="BQ115" s="453">
        <f t="shared" ca="1" si="76"/>
        <v>0.58399999999999996</v>
      </c>
      <c r="BR115" s="453">
        <f t="shared" ca="1" si="77"/>
        <v>1.3129999999999999</v>
      </c>
      <c r="BS115" s="453">
        <f t="shared" ca="1" si="78"/>
        <v>0.64</v>
      </c>
      <c r="BT115" s="453">
        <f t="shared" ca="1" si="79"/>
        <v>1.4390000000000001</v>
      </c>
      <c r="BU115" s="453">
        <f t="shared" ca="1" si="80"/>
        <v>0.70099999999999996</v>
      </c>
      <c r="BV115" s="453">
        <f t="shared" ca="1" si="81"/>
        <v>1.577</v>
      </c>
      <c r="BW115" s="453">
        <f t="shared" ca="1" si="102"/>
        <v>0.77</v>
      </c>
      <c r="BX115" s="453">
        <f t="shared" ca="1" si="102"/>
        <v>1.7310000000000001</v>
      </c>
      <c r="CA115" s="450" t="str">
        <f t="shared" si="103"/>
        <v>IE</v>
      </c>
      <c r="CB115" s="454"/>
      <c r="CC115" s="454"/>
      <c r="CD115" s="454"/>
      <c r="CE115" s="454"/>
    </row>
    <row r="116" spans="2:83" x14ac:dyDescent="0.2">
      <c r="B116" s="399">
        <v>16</v>
      </c>
      <c r="C116" s="399" t="s">
        <v>103</v>
      </c>
      <c r="D116" s="399" t="s">
        <v>104</v>
      </c>
      <c r="E116" s="399">
        <v>1.1000000000000001</v>
      </c>
      <c r="F116" s="399" t="s">
        <v>33</v>
      </c>
      <c r="H116" s="399">
        <v>0.249</v>
      </c>
      <c r="I116" s="399">
        <v>1.954</v>
      </c>
      <c r="J116" s="445">
        <f t="shared" ca="1" si="82"/>
        <v>0.98175000000000001</v>
      </c>
      <c r="K116" s="446"/>
      <c r="L116" s="447">
        <f t="shared" ca="1" si="54"/>
        <v>0.53568610664830507</v>
      </c>
      <c r="M116" s="447">
        <f t="shared" ca="1" si="54"/>
        <v>1.0226734763279661</v>
      </c>
      <c r="N116" s="455">
        <f t="shared" ca="1" si="83"/>
        <v>0.35432020442497941</v>
      </c>
      <c r="O116" s="455">
        <f t="shared" ca="1" si="84"/>
        <v>2.0660070228834106</v>
      </c>
      <c r="P116" s="451">
        <f t="shared" ca="1" si="55"/>
        <v>0.31676143691668718</v>
      </c>
      <c r="Q116" s="451">
        <f t="shared" ca="1" si="56"/>
        <v>2.4746987259116184</v>
      </c>
      <c r="R116" s="451">
        <f t="shared" ca="1" si="85"/>
        <v>0.67551730404198418</v>
      </c>
      <c r="S116" s="451">
        <f t="shared" ca="1" si="86"/>
        <v>1.5180164135774925</v>
      </c>
      <c r="T116" s="445">
        <f t="shared" ca="1" si="57"/>
        <v>1.244773459133544</v>
      </c>
      <c r="U116" s="453">
        <f ca="1">ROUND(IF(T116&gt;U92,U90,IF(T116&lt;U91,U89,T116/U91*U89)),3)</f>
        <v>0.58399999999999996</v>
      </c>
      <c r="V116" s="453">
        <f ca="1">ROUND(IF(T116&gt;V92,V90,IF(T116&lt;V91,V89,T116/V91*V89)),3)</f>
        <v>1.3129999999999999</v>
      </c>
      <c r="W116" s="449" t="str">
        <f t="shared" ca="1" si="58"/>
        <v/>
      </c>
      <c r="Y116" s="450" t="str">
        <f t="shared" si="92"/>
        <v>IL</v>
      </c>
      <c r="Z116" s="447">
        <f t="shared" ca="1" si="59"/>
        <v>0.53568610664830507</v>
      </c>
      <c r="AA116" s="447">
        <f t="shared" ca="1" si="59"/>
        <v>1.0226734763279661</v>
      </c>
      <c r="AB116" s="451">
        <f t="shared" ca="1" si="93"/>
        <v>0.35432020442497941</v>
      </c>
      <c r="AC116" s="451">
        <f t="shared" ca="1" si="94"/>
        <v>2.0660070228834106</v>
      </c>
      <c r="AD116" s="451">
        <f t="shared" ca="1" si="60"/>
        <v>0.31676143691668718</v>
      </c>
      <c r="AE116" s="451">
        <f t="shared" ca="1" si="61"/>
        <v>2.4746987259116184</v>
      </c>
      <c r="AF116" s="451">
        <f t="shared" ca="1" si="87"/>
        <v>0.67551730404198418</v>
      </c>
      <c r="AG116" s="451">
        <f t="shared" ca="1" si="88"/>
        <v>1.5180164135774925</v>
      </c>
      <c r="AH116" s="445">
        <f t="shared" ca="1" si="62"/>
        <v>1.244773459133544</v>
      </c>
      <c r="AI116" s="453">
        <f ca="1">ROUND(IF(AH116&gt;AI92,AI90,IF(AH116&lt;AI91,AI89,AH116/AI91*AI89)),3)</f>
        <v>0.64</v>
      </c>
      <c r="AJ116" s="453">
        <f ca="1">ROUND(IF(AH116&gt;AJ92,AJ90,IF(AH116&lt;AJ91,AJ89,AH116/AJ91*AJ89)),3)</f>
        <v>1.4390000000000001</v>
      </c>
      <c r="AK116" s="449" t="str">
        <f t="shared" ca="1" si="63"/>
        <v/>
      </c>
      <c r="AM116" s="450" t="str">
        <f t="shared" si="95"/>
        <v>IL</v>
      </c>
      <c r="AN116" s="447">
        <f t="shared" ca="1" si="64"/>
        <v>0.53568610664830507</v>
      </c>
      <c r="AO116" s="447">
        <f t="shared" ca="1" si="64"/>
        <v>1.0226734763279661</v>
      </c>
      <c r="AP116" s="451">
        <f t="shared" ca="1" si="96"/>
        <v>0.35432020442497941</v>
      </c>
      <c r="AQ116" s="451">
        <f t="shared" ca="1" si="97"/>
        <v>2.0660070228834106</v>
      </c>
      <c r="AR116" s="451">
        <f t="shared" ca="1" si="65"/>
        <v>0.31676143691668718</v>
      </c>
      <c r="AS116" s="451">
        <f t="shared" ca="1" si="66"/>
        <v>2.4746987259116184</v>
      </c>
      <c r="AT116" s="451">
        <f t="shared" ca="1" si="89"/>
        <v>0.67551730404198418</v>
      </c>
      <c r="AU116" s="451">
        <f t="shared" ca="1" si="90"/>
        <v>1.5180164135774925</v>
      </c>
      <c r="AV116" s="445">
        <f t="shared" ca="1" si="67"/>
        <v>1.244773459133544</v>
      </c>
      <c r="AW116" s="453">
        <f ca="1">ROUND(IF(AV116&gt;AW92,AW90,IF(AV116&lt;AW91,AW89,AV116/AW91*AW89)),3)</f>
        <v>0.67500000000000004</v>
      </c>
      <c r="AX116" s="453">
        <f ca="1">ROUND(IF(AV116&gt;AX92,AX90,IF(AV116&lt;AX91,AX89,AV116/AX91*AX89)),3)</f>
        <v>1.518</v>
      </c>
      <c r="AY116" s="449" t="str">
        <f t="shared" ca="1" si="68"/>
        <v/>
      </c>
      <c r="BA116" s="450" t="str">
        <f t="shared" si="98"/>
        <v>IL</v>
      </c>
      <c r="BB116" s="447">
        <f t="shared" ca="1" si="69"/>
        <v>0.53568610664830507</v>
      </c>
      <c r="BC116" s="447">
        <f t="shared" ca="1" si="69"/>
        <v>1.0226734763279661</v>
      </c>
      <c r="BD116" s="451">
        <f t="shared" ca="1" si="99"/>
        <v>0.35432020442497941</v>
      </c>
      <c r="BE116" s="451">
        <f t="shared" ca="1" si="100"/>
        <v>2.0660070228834106</v>
      </c>
      <c r="BF116" s="451">
        <f t="shared" ca="1" si="70"/>
        <v>0.31676143691668718</v>
      </c>
      <c r="BG116" s="451">
        <f t="shared" ca="1" si="71"/>
        <v>2.4746987259116184</v>
      </c>
      <c r="BH116" s="451">
        <f t="shared" ca="1" si="72"/>
        <v>0.67551730404198418</v>
      </c>
      <c r="BI116" s="451">
        <f t="shared" ca="1" si="73"/>
        <v>1.5180164135774925</v>
      </c>
      <c r="BJ116" s="445">
        <f t="shared" ca="1" si="74"/>
        <v>1.244773459133544</v>
      </c>
      <c r="BK116" s="453">
        <f ca="1">ROUND(IF(BJ116&gt;BK92,BK90,IF(BJ116&lt;BK91,BK89,BJ116/BK91*BK89)),3)</f>
        <v>0.67500000000000004</v>
      </c>
      <c r="BL116" s="453">
        <f ca="1">ROUND(IF(BJ116&gt;BL92,BL90,IF(BJ116&lt;BL91,BL89,BJ116/BL91*BL89)),3)</f>
        <v>1.5189999999999999</v>
      </c>
      <c r="BM116" s="449" t="str">
        <f t="shared" ca="1" si="75"/>
        <v/>
      </c>
      <c r="BO116" s="450" t="str">
        <f t="shared" si="101"/>
        <v>IL</v>
      </c>
      <c r="BP116" s="399">
        <f t="shared" si="91"/>
        <v>1.1000000000000001</v>
      </c>
      <c r="BQ116" s="453">
        <f t="shared" ca="1" si="76"/>
        <v>0.58399999999999996</v>
      </c>
      <c r="BR116" s="453">
        <f t="shared" ca="1" si="77"/>
        <v>1.3129999999999999</v>
      </c>
      <c r="BS116" s="453">
        <f t="shared" ca="1" si="78"/>
        <v>0.64</v>
      </c>
      <c r="BT116" s="453">
        <f t="shared" ca="1" si="79"/>
        <v>1.4390000000000001</v>
      </c>
      <c r="BU116" s="453">
        <f t="shared" ca="1" si="80"/>
        <v>0.67500000000000004</v>
      </c>
      <c r="BV116" s="453">
        <f t="shared" ca="1" si="81"/>
        <v>1.518</v>
      </c>
      <c r="BW116" s="453">
        <f t="shared" ca="1" si="102"/>
        <v>0.67500000000000004</v>
      </c>
      <c r="BX116" s="453">
        <f t="shared" ca="1" si="102"/>
        <v>1.5189999999999999</v>
      </c>
      <c r="CA116" s="450" t="str">
        <f t="shared" si="103"/>
        <v>IL</v>
      </c>
      <c r="CB116" s="454"/>
      <c r="CC116" s="454"/>
      <c r="CD116" s="454"/>
      <c r="CE116" s="454"/>
    </row>
    <row r="117" spans="2:83" x14ac:dyDescent="0.2">
      <c r="B117" s="399">
        <v>17</v>
      </c>
      <c r="C117" s="399" t="s">
        <v>105</v>
      </c>
      <c r="D117" s="399" t="s">
        <v>106</v>
      </c>
      <c r="E117" s="399">
        <v>1.1000000000000001</v>
      </c>
      <c r="F117" s="399" t="s">
        <v>33</v>
      </c>
      <c r="H117" s="399">
        <v>0.249</v>
      </c>
      <c r="I117" s="399">
        <v>1.954</v>
      </c>
      <c r="J117" s="445">
        <f t="shared" ca="1" si="82"/>
        <v>0.98175000000000001</v>
      </c>
      <c r="K117" s="446"/>
      <c r="L117" s="447">
        <f t="shared" ca="1" si="54"/>
        <v>0.73433818024499997</v>
      </c>
      <c r="M117" s="447">
        <f t="shared" ca="1" si="54"/>
        <v>0.87555706106099995</v>
      </c>
      <c r="N117" s="455">
        <f t="shared" ca="1" si="83"/>
        <v>0.50804562213688176</v>
      </c>
      <c r="O117" s="455">
        <f t="shared" ca="1" si="84"/>
        <v>0.59911040346181821</v>
      </c>
      <c r="P117" s="451">
        <f t="shared" ca="1" si="55"/>
        <v>0.32777305653261907</v>
      </c>
      <c r="Q117" s="451">
        <f t="shared" ca="1" si="56"/>
        <v>2.5607270041610866</v>
      </c>
      <c r="R117" s="451">
        <f t="shared" ca="1" si="85"/>
        <v>0.6990004011907277</v>
      </c>
      <c r="S117" s="451">
        <f t="shared" ca="1" si="86"/>
        <v>1.5707874184061297</v>
      </c>
      <c r="T117" s="445">
        <f t="shared" ca="1" si="57"/>
        <v>1.2880456830930265</v>
      </c>
      <c r="U117" s="453">
        <f ca="1">ROUND(IF(T117&gt;U92,U90,IF(T117&lt;U91,U89,T117/U91*U89)),3)</f>
        <v>0.58399999999999996</v>
      </c>
      <c r="V117" s="453">
        <f ca="1">ROUND(IF(T117&gt;V92,V90,IF(T117&lt;V91,V89,T117/V91*V89)),3)</f>
        <v>1.3129999999999999</v>
      </c>
      <c r="W117" s="449" t="str">
        <f t="shared" ca="1" si="58"/>
        <v/>
      </c>
      <c r="Y117" s="450" t="str">
        <f t="shared" si="92"/>
        <v>IS</v>
      </c>
      <c r="Z117" s="447">
        <f t="shared" ca="1" si="59"/>
        <v>0.73433818024499997</v>
      </c>
      <c r="AA117" s="447">
        <f t="shared" ca="1" si="59"/>
        <v>0.87555706106099995</v>
      </c>
      <c r="AB117" s="451">
        <f t="shared" ca="1" si="93"/>
        <v>0.50804562213688176</v>
      </c>
      <c r="AC117" s="451">
        <f t="shared" ca="1" si="94"/>
        <v>0.59911040346181821</v>
      </c>
      <c r="AD117" s="451">
        <f t="shared" ca="1" si="60"/>
        <v>0.32777305653261907</v>
      </c>
      <c r="AE117" s="451">
        <f t="shared" ca="1" si="61"/>
        <v>2.5607270041610866</v>
      </c>
      <c r="AF117" s="451">
        <f t="shared" ca="1" si="87"/>
        <v>0.6990004011907277</v>
      </c>
      <c r="AG117" s="451">
        <f t="shared" ca="1" si="88"/>
        <v>1.5707874184061297</v>
      </c>
      <c r="AH117" s="445">
        <f t="shared" ca="1" si="62"/>
        <v>1.2880456830930265</v>
      </c>
      <c r="AI117" s="453">
        <f ca="1">ROUND(IF(AH117&gt;AI92,AI90,IF(AH117&lt;AI91,AI89,AH117/AI91*AI89)),3)</f>
        <v>0.64</v>
      </c>
      <c r="AJ117" s="453">
        <f ca="1">ROUND(IF(AH117&gt;AJ92,AJ90,IF(AH117&lt;AJ91,AJ89,AH117/AJ91*AJ89)),3)</f>
        <v>1.4390000000000001</v>
      </c>
      <c r="AK117" s="449" t="str">
        <f t="shared" ca="1" si="63"/>
        <v/>
      </c>
      <c r="AM117" s="450" t="str">
        <f t="shared" si="95"/>
        <v>IS</v>
      </c>
      <c r="AN117" s="447">
        <f t="shared" ca="1" si="64"/>
        <v>0.73433818024499997</v>
      </c>
      <c r="AO117" s="447">
        <f t="shared" ca="1" si="64"/>
        <v>0.87555706106099995</v>
      </c>
      <c r="AP117" s="451">
        <f t="shared" ca="1" si="96"/>
        <v>0.50804562213688176</v>
      </c>
      <c r="AQ117" s="451">
        <f t="shared" ca="1" si="97"/>
        <v>0.59911040346181821</v>
      </c>
      <c r="AR117" s="451">
        <f t="shared" ca="1" si="65"/>
        <v>0.32777305653261907</v>
      </c>
      <c r="AS117" s="451">
        <f t="shared" ca="1" si="66"/>
        <v>2.5607270041610866</v>
      </c>
      <c r="AT117" s="451">
        <f t="shared" ca="1" si="89"/>
        <v>0.6990004011907277</v>
      </c>
      <c r="AU117" s="451">
        <f t="shared" ca="1" si="90"/>
        <v>1.5707874184061297</v>
      </c>
      <c r="AV117" s="445">
        <f t="shared" ca="1" si="67"/>
        <v>1.2880456830930265</v>
      </c>
      <c r="AW117" s="453">
        <f ca="1">ROUND(IF(AV117&gt;AW92,AW90,IF(AV117&lt;AW91,AW89,AV117/AW91*AW89)),3)</f>
        <v>0.69899999999999995</v>
      </c>
      <c r="AX117" s="453">
        <f ca="1">ROUND(IF(AV117&gt;AX92,AX90,IF(AV117&lt;AX91,AX89,AV117/AX91*AX89)),3)</f>
        <v>1.571</v>
      </c>
      <c r="AY117" s="449" t="str">
        <f t="shared" ca="1" si="68"/>
        <v/>
      </c>
      <c r="BA117" s="450" t="str">
        <f t="shared" si="98"/>
        <v>IS</v>
      </c>
      <c r="BB117" s="447">
        <f t="shared" ca="1" si="69"/>
        <v>0.73433818024499997</v>
      </c>
      <c r="BC117" s="447">
        <f t="shared" ca="1" si="69"/>
        <v>0.87555706106099995</v>
      </c>
      <c r="BD117" s="451">
        <f t="shared" ca="1" si="99"/>
        <v>0.50804562213688176</v>
      </c>
      <c r="BE117" s="451">
        <f t="shared" ca="1" si="100"/>
        <v>0.59911040346181821</v>
      </c>
      <c r="BF117" s="451">
        <f t="shared" ca="1" si="70"/>
        <v>0.32777305653261907</v>
      </c>
      <c r="BG117" s="451">
        <f t="shared" ca="1" si="71"/>
        <v>2.5607270041610866</v>
      </c>
      <c r="BH117" s="451">
        <f t="shared" ca="1" si="72"/>
        <v>0.6990004011907277</v>
      </c>
      <c r="BI117" s="451">
        <f t="shared" ca="1" si="73"/>
        <v>1.5707874184061297</v>
      </c>
      <c r="BJ117" s="445">
        <f t="shared" ca="1" si="74"/>
        <v>1.2880456830930265</v>
      </c>
      <c r="BK117" s="453">
        <f ca="1">ROUND(IF(BJ117&gt;BK92,BK90,IF(BJ117&lt;BK91,BK89,BJ117/BK91*BK89)),3)</f>
        <v>0.69899999999999995</v>
      </c>
      <c r="BL117" s="453">
        <f ca="1">ROUND(IF(BJ117&gt;BL92,BL90,IF(BJ117&lt;BL91,BL89,BJ117/BL91*BL89)),3)</f>
        <v>1.571</v>
      </c>
      <c r="BM117" s="449" t="str">
        <f t="shared" ca="1" si="75"/>
        <v/>
      </c>
      <c r="BO117" s="450" t="str">
        <f t="shared" si="101"/>
        <v>IS</v>
      </c>
      <c r="BP117" s="399">
        <f t="shared" si="91"/>
        <v>1.1000000000000001</v>
      </c>
      <c r="BQ117" s="453">
        <f t="shared" ca="1" si="76"/>
        <v>0.58399999999999996</v>
      </c>
      <c r="BR117" s="453">
        <f t="shared" ca="1" si="77"/>
        <v>1.3129999999999999</v>
      </c>
      <c r="BS117" s="453">
        <f t="shared" ca="1" si="78"/>
        <v>0.64</v>
      </c>
      <c r="BT117" s="453">
        <f t="shared" ca="1" si="79"/>
        <v>1.4390000000000001</v>
      </c>
      <c r="BU117" s="453">
        <f t="shared" ca="1" si="80"/>
        <v>0.69899999999999995</v>
      </c>
      <c r="BV117" s="453">
        <f t="shared" ca="1" si="81"/>
        <v>1.571</v>
      </c>
      <c r="BW117" s="453">
        <f t="shared" ca="1" si="102"/>
        <v>0.69899999999999995</v>
      </c>
      <c r="BX117" s="453">
        <f t="shared" ca="1" si="102"/>
        <v>1.571</v>
      </c>
      <c r="CA117" s="450" t="str">
        <f t="shared" si="103"/>
        <v>IS</v>
      </c>
      <c r="CB117" s="454"/>
      <c r="CC117" s="454"/>
      <c r="CD117" s="454"/>
      <c r="CE117" s="454"/>
    </row>
    <row r="118" spans="2:83" x14ac:dyDescent="0.2">
      <c r="B118" s="399">
        <v>18</v>
      </c>
      <c r="C118" s="399" t="s">
        <v>107</v>
      </c>
      <c r="D118" s="399" t="s">
        <v>108</v>
      </c>
      <c r="E118" s="399">
        <v>1.1000000000000001</v>
      </c>
      <c r="F118" s="399" t="s">
        <v>33</v>
      </c>
      <c r="H118" s="399">
        <v>0.249</v>
      </c>
      <c r="I118" s="399">
        <v>1.954</v>
      </c>
      <c r="J118" s="445">
        <f t="shared" ca="1" si="82"/>
        <v>0.98175000000000001</v>
      </c>
      <c r="K118" s="446"/>
      <c r="L118" s="447">
        <f t="shared" ca="1" si="54"/>
        <v>0.57571537402899997</v>
      </c>
      <c r="M118" s="447">
        <f t="shared" ca="1" si="54"/>
        <v>2.1383713892510001</v>
      </c>
      <c r="N118" s="455">
        <f t="shared" ca="1" si="83"/>
        <v>0.33670626420482119</v>
      </c>
      <c r="O118" s="455">
        <f t="shared" ca="1" si="84"/>
        <v>6.6294497615478791</v>
      </c>
      <c r="P118" s="451">
        <f t="shared" ca="1" si="55"/>
        <v>0.55062276149730394</v>
      </c>
      <c r="Q118" s="451">
        <f t="shared" ca="1" si="56"/>
        <v>4.301740324197687</v>
      </c>
      <c r="R118" s="451">
        <f t="shared" ca="1" si="85"/>
        <v>1.1742439578863282</v>
      </c>
      <c r="S118" s="451">
        <f t="shared" ca="1" si="86"/>
        <v>2.6387504671602882</v>
      </c>
      <c r="T118" s="445">
        <f t="shared" ca="1" si="57"/>
        <v>2.1637753830714366</v>
      </c>
      <c r="U118" s="453">
        <f ca="1">ROUND(IF(T118&gt;U92,U90,IF(T118&lt;U91,U89,T118/U91*U89)),3)</f>
        <v>0.58399999999999996</v>
      </c>
      <c r="V118" s="453">
        <f ca="1">ROUND(IF(T118&gt;V92,V90,IF(T118&lt;V91,V89,T118/V91*V89)),3)</f>
        <v>1.3129999999999999</v>
      </c>
      <c r="W118" s="449" t="str">
        <f t="shared" ca="1" si="58"/>
        <v>C</v>
      </c>
      <c r="Y118" s="450" t="str">
        <f t="shared" si="92"/>
        <v>IT</v>
      </c>
      <c r="Z118" s="447">
        <f t="shared" ca="1" si="59"/>
        <v>0.57571537402899997</v>
      </c>
      <c r="AA118" s="447">
        <f t="shared" ca="1" si="59"/>
        <v>2.1383713892510001</v>
      </c>
      <c r="AB118" s="451">
        <f t="shared" ca="1" si="93"/>
        <v>0.33670626420482119</v>
      </c>
      <c r="AC118" s="451">
        <f t="shared" ca="1" si="94"/>
        <v>6.6294497615478791</v>
      </c>
      <c r="AD118" s="451">
        <f t="shared" ca="1" si="60"/>
        <v>0.55062276149730394</v>
      </c>
      <c r="AE118" s="451">
        <f t="shared" ca="1" si="61"/>
        <v>4.301740324197687</v>
      </c>
      <c r="AF118" s="451">
        <f t="shared" ca="1" si="87"/>
        <v>1.1742439578863282</v>
      </c>
      <c r="AG118" s="451">
        <f t="shared" ca="1" si="88"/>
        <v>2.6387504671602882</v>
      </c>
      <c r="AH118" s="445">
        <f t="shared" ca="1" si="62"/>
        <v>2.1637753830714366</v>
      </c>
      <c r="AI118" s="453">
        <f ca="1">ROUND(IF(AH118&gt;AI92,AI90,IF(AH118&lt;AI91,AI89,AH118/AI91*AI89)),3)</f>
        <v>0.64</v>
      </c>
      <c r="AJ118" s="453">
        <f ca="1">ROUND(IF(AH118&gt;AJ92,AJ90,IF(AH118&lt;AJ91,AJ89,AH118/AJ91*AJ89)),3)</f>
        <v>1.4390000000000001</v>
      </c>
      <c r="AK118" s="449" t="str">
        <f t="shared" ca="1" si="63"/>
        <v>C</v>
      </c>
      <c r="AM118" s="450" t="str">
        <f t="shared" si="95"/>
        <v>IT</v>
      </c>
      <c r="AN118" s="447">
        <f t="shared" ca="1" si="64"/>
        <v>0.57571537402899997</v>
      </c>
      <c r="AO118" s="447">
        <f t="shared" ca="1" si="64"/>
        <v>2.1383713892510001</v>
      </c>
      <c r="AP118" s="451">
        <f t="shared" ca="1" si="96"/>
        <v>0.33670626420482119</v>
      </c>
      <c r="AQ118" s="451">
        <f t="shared" ca="1" si="97"/>
        <v>6.6294497615478791</v>
      </c>
      <c r="AR118" s="451">
        <f t="shared" ca="1" si="65"/>
        <v>0.55062276149730394</v>
      </c>
      <c r="AS118" s="451">
        <f t="shared" ca="1" si="66"/>
        <v>4.301740324197687</v>
      </c>
      <c r="AT118" s="451">
        <f t="shared" ca="1" si="89"/>
        <v>1.1742439578863282</v>
      </c>
      <c r="AU118" s="451">
        <f t="shared" ca="1" si="90"/>
        <v>2.6387504671602882</v>
      </c>
      <c r="AV118" s="445">
        <f t="shared" ca="1" si="67"/>
        <v>2.1637753830714366</v>
      </c>
      <c r="AW118" s="453">
        <f ca="1">ROUND(IF(AV118&gt;AW92,AW90,IF(AV118&lt;AW91,AW89,AV118/AW91*AW89)),3)</f>
        <v>0.70099999999999996</v>
      </c>
      <c r="AX118" s="453">
        <f ca="1">ROUND(IF(AV118&gt;AX92,AX90,IF(AV118&lt;AX91,AX89,AV118/AX91*AX89)),3)</f>
        <v>1.577</v>
      </c>
      <c r="AY118" s="449" t="str">
        <f t="shared" ca="1" si="68"/>
        <v>C</v>
      </c>
      <c r="BA118" s="450" t="str">
        <f t="shared" si="98"/>
        <v>IT</v>
      </c>
      <c r="BB118" s="447">
        <f t="shared" ca="1" si="69"/>
        <v>0.57571537402899997</v>
      </c>
      <c r="BC118" s="447">
        <f t="shared" ca="1" si="69"/>
        <v>2.1383713892510001</v>
      </c>
      <c r="BD118" s="451">
        <f t="shared" ca="1" si="99"/>
        <v>0.33670626420482119</v>
      </c>
      <c r="BE118" s="451">
        <f t="shared" ca="1" si="100"/>
        <v>6.6294497615478791</v>
      </c>
      <c r="BF118" s="451">
        <f t="shared" ca="1" si="70"/>
        <v>0.55062276149730394</v>
      </c>
      <c r="BG118" s="451">
        <f t="shared" ca="1" si="71"/>
        <v>4.301740324197687</v>
      </c>
      <c r="BH118" s="451">
        <f t="shared" ca="1" si="72"/>
        <v>1.1742439578863282</v>
      </c>
      <c r="BI118" s="451">
        <f t="shared" ca="1" si="73"/>
        <v>2.6387504671602882</v>
      </c>
      <c r="BJ118" s="445">
        <f t="shared" ca="1" si="74"/>
        <v>2.1637753830714366</v>
      </c>
      <c r="BK118" s="453">
        <f ca="1">ROUND(IF(BJ118&gt;BK92,BK90,IF(BJ118&lt;BK91,BK89,BJ118/BK91*BK89)),3)</f>
        <v>0.77</v>
      </c>
      <c r="BL118" s="453">
        <f ca="1">ROUND(IF(BJ118&gt;BL92,BL90,IF(BJ118&lt;BL91,BL89,BJ118/BL91*BL89)),3)</f>
        <v>1.7310000000000001</v>
      </c>
      <c r="BM118" s="449" t="str">
        <f t="shared" ca="1" si="75"/>
        <v>C</v>
      </c>
      <c r="BO118" s="450" t="str">
        <f t="shared" si="101"/>
        <v>IT</v>
      </c>
      <c r="BP118" s="399">
        <f t="shared" si="91"/>
        <v>1.1000000000000001</v>
      </c>
      <c r="BQ118" s="453">
        <f t="shared" ca="1" si="76"/>
        <v>0.58399999999999996</v>
      </c>
      <c r="BR118" s="453">
        <f t="shared" ca="1" si="77"/>
        <v>1.3129999999999999</v>
      </c>
      <c r="BS118" s="453">
        <f t="shared" ca="1" si="78"/>
        <v>0.64</v>
      </c>
      <c r="BT118" s="453">
        <f t="shared" ca="1" si="79"/>
        <v>1.4390000000000001</v>
      </c>
      <c r="BU118" s="453">
        <f t="shared" ca="1" si="80"/>
        <v>0.70099999999999996</v>
      </c>
      <c r="BV118" s="453">
        <f t="shared" ca="1" si="81"/>
        <v>1.577</v>
      </c>
      <c r="BW118" s="453">
        <f t="shared" ca="1" si="102"/>
        <v>0.77</v>
      </c>
      <c r="BX118" s="453">
        <f t="shared" ca="1" si="102"/>
        <v>1.7310000000000001</v>
      </c>
      <c r="CA118" s="450" t="str">
        <f t="shared" si="103"/>
        <v>IT</v>
      </c>
      <c r="CB118" s="454"/>
      <c r="CC118" s="454"/>
      <c r="CD118" s="454"/>
      <c r="CE118" s="454"/>
    </row>
    <row r="119" spans="2:83" x14ac:dyDescent="0.2">
      <c r="B119" s="399">
        <v>19</v>
      </c>
      <c r="C119" s="399" t="s">
        <v>109</v>
      </c>
      <c r="D119" s="399" t="s">
        <v>110</v>
      </c>
      <c r="E119" s="399">
        <v>1.1000000000000001</v>
      </c>
      <c r="F119" s="399" t="s">
        <v>33</v>
      </c>
      <c r="H119" s="399">
        <v>0.249</v>
      </c>
      <c r="I119" s="399">
        <v>1.954</v>
      </c>
      <c r="J119" s="445">
        <f t="shared" ca="1" si="82"/>
        <v>0.98175000000000001</v>
      </c>
      <c r="K119" s="446"/>
      <c r="L119" s="447">
        <f t="shared" ca="1" si="54"/>
        <v>0.68412945048333329</v>
      </c>
      <c r="M119" s="447">
        <f t="shared" ca="1" si="54"/>
        <v>1.4252696885074074</v>
      </c>
      <c r="N119" s="455">
        <f t="shared" ca="1" si="83"/>
        <v>0.44744830221003923</v>
      </c>
      <c r="O119" s="455">
        <f t="shared" ca="1" si="84"/>
        <v>3.1442313128294055</v>
      </c>
      <c r="P119" s="451">
        <f t="shared" ca="1" si="55"/>
        <v>0.42864758736680264</v>
      </c>
      <c r="Q119" s="451">
        <f t="shared" ca="1" si="56"/>
        <v>3.3488092763031454</v>
      </c>
      <c r="R119" s="451">
        <f t="shared" ca="1" si="85"/>
        <v>0.91412283458696886</v>
      </c>
      <c r="S119" s="451">
        <f t="shared" ca="1" si="86"/>
        <v>2.0542086170493681</v>
      </c>
      <c r="T119" s="445">
        <f t="shared" ca="1" si="57"/>
        <v>1.6844510659804821</v>
      </c>
      <c r="U119" s="453">
        <f ca="1">ROUND(IF(T119&gt;U92,U90,IF(T119&lt;U91,U89,T119/U91*U89)),3)</f>
        <v>0.58399999999999996</v>
      </c>
      <c r="V119" s="453">
        <f ca="1">ROUND(IF(T119&gt;V92,V90,IF(T119&lt;V91,V89,T119/V91*V89)),3)</f>
        <v>1.3129999999999999</v>
      </c>
      <c r="W119" s="449" t="str">
        <f t="shared" ca="1" si="58"/>
        <v>C</v>
      </c>
      <c r="Y119" s="450" t="str">
        <f t="shared" si="92"/>
        <v>JP</v>
      </c>
      <c r="Z119" s="447">
        <f t="shared" ca="1" si="59"/>
        <v>0.68412945048333329</v>
      </c>
      <c r="AA119" s="447">
        <f t="shared" ca="1" si="59"/>
        <v>1.4252696885074074</v>
      </c>
      <c r="AB119" s="451">
        <f t="shared" ca="1" si="93"/>
        <v>0.44744830221003923</v>
      </c>
      <c r="AC119" s="451">
        <f t="shared" ca="1" si="94"/>
        <v>3.1442313128294055</v>
      </c>
      <c r="AD119" s="451">
        <f t="shared" ca="1" si="60"/>
        <v>0.42864758736680264</v>
      </c>
      <c r="AE119" s="451">
        <f t="shared" ca="1" si="61"/>
        <v>3.3488092763031454</v>
      </c>
      <c r="AF119" s="451">
        <f t="shared" ca="1" si="87"/>
        <v>0.91412283458696886</v>
      </c>
      <c r="AG119" s="451">
        <f t="shared" ca="1" si="88"/>
        <v>2.0542086170493681</v>
      </c>
      <c r="AH119" s="445">
        <f t="shared" ca="1" si="62"/>
        <v>1.6844510659804821</v>
      </c>
      <c r="AI119" s="453">
        <f ca="1">ROUND(IF(AH119&gt;AI92,AI90,IF(AH119&lt;AI91,AI89,AH119/AI91*AI89)),3)</f>
        <v>0.64</v>
      </c>
      <c r="AJ119" s="453">
        <f ca="1">ROUND(IF(AH119&gt;AJ92,AJ90,IF(AH119&lt;AJ91,AJ89,AH119/AJ91*AJ89)),3)</f>
        <v>1.4390000000000001</v>
      </c>
      <c r="AK119" s="449" t="str">
        <f t="shared" ca="1" si="63"/>
        <v>C</v>
      </c>
      <c r="AM119" s="450" t="str">
        <f t="shared" si="95"/>
        <v>JP</v>
      </c>
      <c r="AN119" s="447">
        <f t="shared" ca="1" si="64"/>
        <v>0.68412945048333329</v>
      </c>
      <c r="AO119" s="447">
        <f t="shared" ca="1" si="64"/>
        <v>1.4252696885074074</v>
      </c>
      <c r="AP119" s="451">
        <f t="shared" ca="1" si="96"/>
        <v>0.44744830221003923</v>
      </c>
      <c r="AQ119" s="451">
        <f t="shared" ca="1" si="97"/>
        <v>3.1442313128294055</v>
      </c>
      <c r="AR119" s="451">
        <f t="shared" ca="1" si="65"/>
        <v>0.42864758736680264</v>
      </c>
      <c r="AS119" s="451">
        <f t="shared" ca="1" si="66"/>
        <v>3.3488092763031454</v>
      </c>
      <c r="AT119" s="451">
        <f t="shared" ca="1" si="89"/>
        <v>0.91412283458696886</v>
      </c>
      <c r="AU119" s="451">
        <f t="shared" ca="1" si="90"/>
        <v>2.0542086170493681</v>
      </c>
      <c r="AV119" s="445">
        <f t="shared" ca="1" si="67"/>
        <v>1.6844510659804821</v>
      </c>
      <c r="AW119" s="453">
        <f ca="1">ROUND(IF(AV119&gt;AW92,AW90,IF(AV119&lt;AW91,AW89,AV119/AW91*AW89)),3)</f>
        <v>0.70099999999999996</v>
      </c>
      <c r="AX119" s="453">
        <f ca="1">ROUND(IF(AV119&gt;AX92,AX90,IF(AV119&lt;AX91,AX89,AV119/AX91*AX89)),3)</f>
        <v>1.577</v>
      </c>
      <c r="AY119" s="449" t="str">
        <f t="shared" ca="1" si="68"/>
        <v>C</v>
      </c>
      <c r="BA119" s="450" t="str">
        <f t="shared" si="98"/>
        <v>JP</v>
      </c>
      <c r="BB119" s="447">
        <f t="shared" ca="1" si="69"/>
        <v>0.68412945048333329</v>
      </c>
      <c r="BC119" s="447">
        <f t="shared" ca="1" si="69"/>
        <v>1.4252696885074074</v>
      </c>
      <c r="BD119" s="451">
        <f t="shared" ca="1" si="99"/>
        <v>0.44744830221003923</v>
      </c>
      <c r="BE119" s="451">
        <f t="shared" ca="1" si="100"/>
        <v>3.1442313128294055</v>
      </c>
      <c r="BF119" s="451">
        <f t="shared" ca="1" si="70"/>
        <v>0.42864758736680264</v>
      </c>
      <c r="BG119" s="451">
        <f t="shared" ca="1" si="71"/>
        <v>3.3488092763031454</v>
      </c>
      <c r="BH119" s="451">
        <f t="shared" ca="1" si="72"/>
        <v>0.91412283458696886</v>
      </c>
      <c r="BI119" s="451">
        <f t="shared" ca="1" si="73"/>
        <v>2.0542086170493681</v>
      </c>
      <c r="BJ119" s="445">
        <f t="shared" ca="1" si="74"/>
        <v>1.6844510659804821</v>
      </c>
      <c r="BK119" s="453">
        <f ca="1">ROUND(IF(BJ119&gt;BK92,BK90,IF(BJ119&lt;BK91,BK89,BJ119/BK91*BK89)),3)</f>
        <v>0.77</v>
      </c>
      <c r="BL119" s="453">
        <f ca="1">ROUND(IF(BJ119&gt;BL92,BL90,IF(BJ119&lt;BL91,BL89,BJ119/BL91*BL89)),3)</f>
        <v>1.7310000000000001</v>
      </c>
      <c r="BM119" s="449" t="str">
        <f t="shared" ca="1" si="75"/>
        <v>C</v>
      </c>
      <c r="BO119" s="450" t="str">
        <f t="shared" si="101"/>
        <v>JP</v>
      </c>
      <c r="BP119" s="399">
        <f t="shared" si="91"/>
        <v>1.1000000000000001</v>
      </c>
      <c r="BQ119" s="453">
        <f t="shared" ca="1" si="76"/>
        <v>0.58399999999999996</v>
      </c>
      <c r="BR119" s="453">
        <f t="shared" ca="1" si="77"/>
        <v>1.3129999999999999</v>
      </c>
      <c r="BS119" s="453">
        <f t="shared" ca="1" si="78"/>
        <v>0.64</v>
      </c>
      <c r="BT119" s="453">
        <f t="shared" ca="1" si="79"/>
        <v>1.4390000000000001</v>
      </c>
      <c r="BU119" s="453">
        <f t="shared" ca="1" si="80"/>
        <v>0.70099999999999996</v>
      </c>
      <c r="BV119" s="453">
        <f t="shared" ca="1" si="81"/>
        <v>1.577</v>
      </c>
      <c r="BW119" s="453">
        <f t="shared" ca="1" si="102"/>
        <v>0.77</v>
      </c>
      <c r="BX119" s="453">
        <f t="shared" ca="1" si="102"/>
        <v>1.7310000000000001</v>
      </c>
      <c r="CA119" s="450" t="str">
        <f t="shared" si="103"/>
        <v>JP</v>
      </c>
      <c r="CB119" s="454"/>
      <c r="CC119" s="454"/>
      <c r="CD119" s="454"/>
      <c r="CE119" s="454"/>
    </row>
    <row r="120" spans="2:83" x14ac:dyDescent="0.2">
      <c r="B120" s="399">
        <v>20</v>
      </c>
      <c r="C120" s="399" t="s">
        <v>111</v>
      </c>
      <c r="D120" s="399" t="s">
        <v>112</v>
      </c>
      <c r="E120" s="399">
        <v>1.1000000000000001</v>
      </c>
      <c r="F120" s="399" t="s">
        <v>33</v>
      </c>
      <c r="H120" s="399">
        <v>0.249</v>
      </c>
      <c r="I120" s="399">
        <v>1.954</v>
      </c>
      <c r="J120" s="445">
        <f t="shared" ca="1" si="82"/>
        <v>0.98175000000000001</v>
      </c>
      <c r="K120" s="446"/>
      <c r="L120" s="447">
        <f t="shared" ca="1" si="54"/>
        <v>0.71566876306944438</v>
      </c>
      <c r="M120" s="447">
        <f t="shared" ca="1" si="54"/>
        <v>1.4313375261398147</v>
      </c>
      <c r="N120" s="455">
        <f t="shared" ca="1" si="83"/>
        <v>0.47060642904865596</v>
      </c>
      <c r="O120" s="455">
        <f t="shared" ca="1" si="84"/>
        <v>3.036170509995511</v>
      </c>
      <c r="P120" s="451">
        <f t="shared" ca="1" si="55"/>
        <v>0.43634699345796801</v>
      </c>
      <c r="Q120" s="451">
        <f t="shared" ca="1" si="56"/>
        <v>3.4089608863903749</v>
      </c>
      <c r="R120" s="451">
        <f t="shared" ca="1" si="85"/>
        <v>0.93054239025023111</v>
      </c>
      <c r="S120" s="451">
        <f t="shared" ca="1" si="86"/>
        <v>2.0911064949443396</v>
      </c>
      <c r="T120" s="445">
        <f t="shared" ca="1" si="57"/>
        <v>1.7147073258543586</v>
      </c>
      <c r="U120" s="453">
        <f ca="1">ROUND(IF(T120&gt;U92,U90,IF(T120&lt;U91,U89,T120/U91*U89)),3)</f>
        <v>0.58399999999999996</v>
      </c>
      <c r="V120" s="453">
        <f ca="1">ROUND(IF(T120&gt;V92,V90,IF(T120&lt;V91,V89,T120/V91*V89)),3)</f>
        <v>1.3129999999999999</v>
      </c>
      <c r="W120" s="449" t="str">
        <f t="shared" ca="1" si="58"/>
        <v>C</v>
      </c>
      <c r="Y120" s="450" t="str">
        <f t="shared" si="92"/>
        <v>LI</v>
      </c>
      <c r="Z120" s="447">
        <f t="shared" ca="1" si="59"/>
        <v>0.71566876306944438</v>
      </c>
      <c r="AA120" s="447">
        <f t="shared" ca="1" si="59"/>
        <v>1.4313375261398147</v>
      </c>
      <c r="AB120" s="451">
        <f t="shared" ca="1" si="93"/>
        <v>0.47060642904865596</v>
      </c>
      <c r="AC120" s="451">
        <f t="shared" ca="1" si="94"/>
        <v>3.036170509995511</v>
      </c>
      <c r="AD120" s="451">
        <f t="shared" ca="1" si="60"/>
        <v>0.43634699345796801</v>
      </c>
      <c r="AE120" s="451">
        <f t="shared" ca="1" si="61"/>
        <v>3.4089608863903749</v>
      </c>
      <c r="AF120" s="451">
        <f t="shared" ca="1" si="87"/>
        <v>0.93054239025023111</v>
      </c>
      <c r="AG120" s="451">
        <f t="shared" ca="1" si="88"/>
        <v>2.0911064949443396</v>
      </c>
      <c r="AH120" s="445">
        <f t="shared" ca="1" si="62"/>
        <v>1.7147073258543586</v>
      </c>
      <c r="AI120" s="453">
        <f ca="1">ROUND(IF(AH120&gt;AI92,AI90,IF(AH120&lt;AI91,AI89,AH120/AI91*AI89)),3)</f>
        <v>0.64</v>
      </c>
      <c r="AJ120" s="453">
        <f ca="1">ROUND(IF(AH120&gt;AJ92,AJ90,IF(AH120&lt;AJ91,AJ89,AH120/AJ91*AJ89)),3)</f>
        <v>1.4390000000000001</v>
      </c>
      <c r="AK120" s="449" t="str">
        <f t="shared" ca="1" si="63"/>
        <v>C</v>
      </c>
      <c r="AM120" s="450" t="str">
        <f t="shared" si="95"/>
        <v>LI</v>
      </c>
      <c r="AN120" s="447">
        <f t="shared" ca="1" si="64"/>
        <v>0.71566876306944438</v>
      </c>
      <c r="AO120" s="447">
        <f t="shared" ca="1" si="64"/>
        <v>1.4313375261398147</v>
      </c>
      <c r="AP120" s="451">
        <f t="shared" ca="1" si="96"/>
        <v>0.47060642904865596</v>
      </c>
      <c r="AQ120" s="451">
        <f t="shared" ca="1" si="97"/>
        <v>3.036170509995511</v>
      </c>
      <c r="AR120" s="451">
        <f t="shared" ca="1" si="65"/>
        <v>0.43634699345796801</v>
      </c>
      <c r="AS120" s="451">
        <f t="shared" ca="1" si="66"/>
        <v>3.4089608863903749</v>
      </c>
      <c r="AT120" s="451">
        <f t="shared" ca="1" si="89"/>
        <v>0.93054239025023111</v>
      </c>
      <c r="AU120" s="451">
        <f t="shared" ca="1" si="90"/>
        <v>2.0911064949443396</v>
      </c>
      <c r="AV120" s="445">
        <f t="shared" ca="1" si="67"/>
        <v>1.7147073258543586</v>
      </c>
      <c r="AW120" s="453">
        <f ca="1">ROUND(IF(AV120&gt;AW92,AW90,IF(AV120&lt;AW91,AW89,AV120/AW91*AW89)),3)</f>
        <v>0.70099999999999996</v>
      </c>
      <c r="AX120" s="453">
        <f ca="1">ROUND(IF(AV120&gt;AX92,AX90,IF(AV120&lt;AX91,AX89,AV120/AX91*AX89)),3)</f>
        <v>1.577</v>
      </c>
      <c r="AY120" s="449" t="str">
        <f t="shared" ca="1" si="68"/>
        <v>C</v>
      </c>
      <c r="BA120" s="450" t="str">
        <f t="shared" si="98"/>
        <v>LI</v>
      </c>
      <c r="BB120" s="447">
        <f t="shared" ca="1" si="69"/>
        <v>0.71566876306944438</v>
      </c>
      <c r="BC120" s="447">
        <f t="shared" ca="1" si="69"/>
        <v>1.4313375261398147</v>
      </c>
      <c r="BD120" s="451">
        <f t="shared" ca="1" si="99"/>
        <v>0.47060642904865596</v>
      </c>
      <c r="BE120" s="451">
        <f t="shared" ca="1" si="100"/>
        <v>3.036170509995511</v>
      </c>
      <c r="BF120" s="451">
        <f t="shared" ca="1" si="70"/>
        <v>0.43634699345796801</v>
      </c>
      <c r="BG120" s="451">
        <f t="shared" ca="1" si="71"/>
        <v>3.4089608863903749</v>
      </c>
      <c r="BH120" s="451">
        <f t="shared" ca="1" si="72"/>
        <v>0.93054239025023111</v>
      </c>
      <c r="BI120" s="451">
        <f t="shared" ca="1" si="73"/>
        <v>2.0911064949443396</v>
      </c>
      <c r="BJ120" s="445">
        <f t="shared" ca="1" si="74"/>
        <v>1.7147073258543586</v>
      </c>
      <c r="BK120" s="453">
        <f ca="1">ROUND(IF(BJ120&gt;BK92,BK90,IF(BJ120&lt;BK91,BK89,BJ120/BK91*BK89)),3)</f>
        <v>0.77</v>
      </c>
      <c r="BL120" s="453">
        <f ca="1">ROUND(IF(BJ120&gt;BL92,BL90,IF(BJ120&lt;BL91,BL89,BJ120/BL91*BL89)),3)</f>
        <v>1.7310000000000001</v>
      </c>
      <c r="BM120" s="449" t="str">
        <f t="shared" ca="1" si="75"/>
        <v>C</v>
      </c>
      <c r="BO120" s="450" t="str">
        <f t="shared" si="101"/>
        <v>LI</v>
      </c>
      <c r="BP120" s="399">
        <f t="shared" si="91"/>
        <v>1.1000000000000001</v>
      </c>
      <c r="BQ120" s="453">
        <f t="shared" ca="1" si="76"/>
        <v>0.58399999999999996</v>
      </c>
      <c r="BR120" s="453">
        <f t="shared" ca="1" si="77"/>
        <v>1.3129999999999999</v>
      </c>
      <c r="BS120" s="453">
        <f t="shared" ca="1" si="78"/>
        <v>0.64</v>
      </c>
      <c r="BT120" s="453">
        <f t="shared" ca="1" si="79"/>
        <v>1.4390000000000001</v>
      </c>
      <c r="BU120" s="453">
        <f t="shared" ca="1" si="80"/>
        <v>0.70099999999999996</v>
      </c>
      <c r="BV120" s="453">
        <f t="shared" ca="1" si="81"/>
        <v>1.577</v>
      </c>
      <c r="BW120" s="453">
        <f t="shared" ca="1" si="102"/>
        <v>0.77</v>
      </c>
      <c r="BX120" s="453">
        <f t="shared" ca="1" si="102"/>
        <v>1.7310000000000001</v>
      </c>
      <c r="CA120" s="450" t="str">
        <f t="shared" si="103"/>
        <v>LI</v>
      </c>
      <c r="CB120" s="454"/>
      <c r="CC120" s="454"/>
      <c r="CD120" s="454"/>
      <c r="CE120" s="454"/>
    </row>
    <row r="121" spans="2:83" x14ac:dyDescent="0.2">
      <c r="B121" s="399">
        <v>21</v>
      </c>
      <c r="C121" s="399" t="s">
        <v>113</v>
      </c>
      <c r="D121" s="399" t="s">
        <v>114</v>
      </c>
      <c r="E121" s="399">
        <v>1.1000000000000001</v>
      </c>
      <c r="F121" s="399" t="s">
        <v>33</v>
      </c>
      <c r="H121" s="399">
        <v>0.249</v>
      </c>
      <c r="I121" s="399">
        <v>1.954</v>
      </c>
      <c r="J121" s="445">
        <f t="shared" ca="1" si="82"/>
        <v>0.98175000000000001</v>
      </c>
      <c r="K121" s="446"/>
      <c r="L121" s="447">
        <f t="shared" ref="L121:M140" ca="1" si="104">VLOOKUP($C121,INDIRECT($L$22),L$23,FALSE)</f>
        <v>0.49347032059599999</v>
      </c>
      <c r="M121" s="447">
        <f t="shared" ca="1" si="104"/>
        <v>1.1514307480579999</v>
      </c>
      <c r="N121" s="455">
        <f t="shared" ca="1" si="83"/>
        <v>0.31751575173699392</v>
      </c>
      <c r="O121" s="455">
        <f t="shared" ca="1" si="84"/>
        <v>2.7913472680206057</v>
      </c>
      <c r="P121" s="451">
        <f t="shared" ca="1" si="55"/>
        <v>0.33413911962489867</v>
      </c>
      <c r="Q121" s="451">
        <f t="shared" ca="1" si="56"/>
        <v>2.610461872069521</v>
      </c>
      <c r="R121" s="451">
        <f t="shared" ca="1" si="85"/>
        <v>0.71257650382278193</v>
      </c>
      <c r="S121" s="451">
        <f t="shared" ca="1" si="86"/>
        <v>1.6012955142084986</v>
      </c>
      <c r="T121" s="445">
        <f t="shared" ca="1" si="57"/>
        <v>1.3130623216509689</v>
      </c>
      <c r="U121" s="453">
        <f ca="1">ROUND(IF(T121&gt;U92,U90,IF(T121&lt;U91,U89,T121/U91*U89)),3)</f>
        <v>0.58399999999999996</v>
      </c>
      <c r="V121" s="453">
        <f ca="1">ROUND(IF(T121&gt;V92,V90,IF(T121&lt;V91,V89,T121/V91*V89)),3)</f>
        <v>1.3129999999999999</v>
      </c>
      <c r="W121" s="449" t="str">
        <f t="shared" ca="1" si="58"/>
        <v>C</v>
      </c>
      <c r="Y121" s="450" t="str">
        <f t="shared" si="92"/>
        <v>LU</v>
      </c>
      <c r="Z121" s="447">
        <f t="shared" ref="Z121:AA140" ca="1" si="105">VLOOKUP($C121,INDIRECT($L$22),Z$23,FALSE)</f>
        <v>0.49347032059599999</v>
      </c>
      <c r="AA121" s="447">
        <f t="shared" ca="1" si="105"/>
        <v>1.1514307480579999</v>
      </c>
      <c r="AB121" s="451">
        <f t="shared" ca="1" si="93"/>
        <v>0.31751575173699392</v>
      </c>
      <c r="AC121" s="451">
        <f t="shared" ca="1" si="94"/>
        <v>2.7913472680206057</v>
      </c>
      <c r="AD121" s="451">
        <f t="shared" ca="1" si="60"/>
        <v>0.33413911962489867</v>
      </c>
      <c r="AE121" s="451">
        <f t="shared" ca="1" si="61"/>
        <v>2.610461872069521</v>
      </c>
      <c r="AF121" s="451">
        <f t="shared" ca="1" si="87"/>
        <v>0.71257650382278193</v>
      </c>
      <c r="AG121" s="451">
        <f t="shared" ca="1" si="88"/>
        <v>1.6012955142084986</v>
      </c>
      <c r="AH121" s="445">
        <f t="shared" ca="1" si="62"/>
        <v>1.3130623216509689</v>
      </c>
      <c r="AI121" s="453">
        <f ca="1">ROUND(IF(AH121&gt;AI92,AI90,IF(AH121&lt;AI91,AI89,AH121/AI91*AI89)),3)</f>
        <v>0.64</v>
      </c>
      <c r="AJ121" s="453">
        <f ca="1">ROUND(IF(AH121&gt;AJ92,AJ90,IF(AH121&lt;AJ91,AJ89,AH121/AJ91*AJ89)),3)</f>
        <v>1.4390000000000001</v>
      </c>
      <c r="AK121" s="449" t="str">
        <f t="shared" ca="1" si="63"/>
        <v/>
      </c>
      <c r="AM121" s="450" t="str">
        <f t="shared" si="95"/>
        <v>LU</v>
      </c>
      <c r="AN121" s="447">
        <f t="shared" ref="AN121:AO140" ca="1" si="106">VLOOKUP($C121,INDIRECT($L$22),AN$23,FALSE)</f>
        <v>0.49347032059599999</v>
      </c>
      <c r="AO121" s="447">
        <f t="shared" ca="1" si="106"/>
        <v>1.1514307480579999</v>
      </c>
      <c r="AP121" s="451">
        <f t="shared" ca="1" si="96"/>
        <v>0.31751575173699392</v>
      </c>
      <c r="AQ121" s="451">
        <f t="shared" ca="1" si="97"/>
        <v>2.7913472680206057</v>
      </c>
      <c r="AR121" s="451">
        <f t="shared" ca="1" si="65"/>
        <v>0.33413911962489867</v>
      </c>
      <c r="AS121" s="451">
        <f t="shared" ca="1" si="66"/>
        <v>2.610461872069521</v>
      </c>
      <c r="AT121" s="451">
        <f t="shared" ca="1" si="89"/>
        <v>0.71257650382278193</v>
      </c>
      <c r="AU121" s="451">
        <f t="shared" ca="1" si="90"/>
        <v>1.6012955142084986</v>
      </c>
      <c r="AV121" s="445">
        <f t="shared" ca="1" si="67"/>
        <v>1.3130623216509689</v>
      </c>
      <c r="AW121" s="453">
        <f ca="1">ROUND(IF(AV121&gt;AW92,AW90,IF(AV121&lt;AW91,AW89,AV121/AW91*AW89)),3)</f>
        <v>0.70099999999999996</v>
      </c>
      <c r="AX121" s="453">
        <f ca="1">ROUND(IF(AV121&gt;AX92,AX90,IF(AV121&lt;AX91,AX89,AV121/AX91*AX89)),3)</f>
        <v>1.577</v>
      </c>
      <c r="AY121" s="449" t="str">
        <f t="shared" ca="1" si="68"/>
        <v/>
      </c>
      <c r="BA121" s="450" t="str">
        <f t="shared" si="98"/>
        <v>LU</v>
      </c>
      <c r="BB121" s="447">
        <f t="shared" ref="BB121:BC140" ca="1" si="107">VLOOKUP($C121,INDIRECT($L$22),BB$23,FALSE)</f>
        <v>0.49347032059599999</v>
      </c>
      <c r="BC121" s="447">
        <f t="shared" ca="1" si="107"/>
        <v>1.1514307480579999</v>
      </c>
      <c r="BD121" s="451">
        <f t="shared" ca="1" si="99"/>
        <v>0.31751575173699392</v>
      </c>
      <c r="BE121" s="451">
        <f t="shared" ca="1" si="100"/>
        <v>2.7913472680206057</v>
      </c>
      <c r="BF121" s="451">
        <f t="shared" ca="1" si="70"/>
        <v>0.33413911962489867</v>
      </c>
      <c r="BG121" s="451">
        <f t="shared" ca="1" si="71"/>
        <v>2.610461872069521</v>
      </c>
      <c r="BH121" s="451">
        <f t="shared" ca="1" si="72"/>
        <v>0.71257650382278193</v>
      </c>
      <c r="BI121" s="451">
        <f t="shared" ca="1" si="73"/>
        <v>1.6012955142084986</v>
      </c>
      <c r="BJ121" s="445">
        <f t="shared" ca="1" si="74"/>
        <v>1.3130623216509689</v>
      </c>
      <c r="BK121" s="453">
        <f ca="1">ROUND(IF(BJ121&gt;BK92,BK90,IF(BJ121&lt;BK91,BK89,BJ121/BK91*BK89)),3)</f>
        <v>0.71199999999999997</v>
      </c>
      <c r="BL121" s="453">
        <f ca="1">ROUND(IF(BJ121&gt;BL92,BL90,IF(BJ121&lt;BL91,BL89,BJ121/BL91*BL89)),3)</f>
        <v>1.6020000000000001</v>
      </c>
      <c r="BM121" s="449" t="str">
        <f t="shared" ca="1" si="75"/>
        <v/>
      </c>
      <c r="BO121" s="450" t="str">
        <f t="shared" si="101"/>
        <v>LU</v>
      </c>
      <c r="BP121" s="399">
        <f t="shared" si="91"/>
        <v>1.1000000000000001</v>
      </c>
      <c r="BQ121" s="453">
        <f t="shared" ca="1" si="76"/>
        <v>0.58399999999999996</v>
      </c>
      <c r="BR121" s="453">
        <f t="shared" ca="1" si="77"/>
        <v>1.3129999999999999</v>
      </c>
      <c r="BS121" s="453">
        <f t="shared" ca="1" si="78"/>
        <v>0.64</v>
      </c>
      <c r="BT121" s="453">
        <f t="shared" ca="1" si="79"/>
        <v>1.4390000000000001</v>
      </c>
      <c r="BU121" s="453">
        <f t="shared" ca="1" si="80"/>
        <v>0.70099999999999996</v>
      </c>
      <c r="BV121" s="453">
        <f t="shared" ca="1" si="81"/>
        <v>1.577</v>
      </c>
      <c r="BW121" s="453">
        <f t="shared" ca="1" si="102"/>
        <v>0.71199999999999997</v>
      </c>
      <c r="BX121" s="453">
        <f t="shared" ca="1" si="102"/>
        <v>1.6020000000000001</v>
      </c>
      <c r="CA121" s="450" t="str">
        <f t="shared" si="103"/>
        <v>LU</v>
      </c>
      <c r="CB121" s="454"/>
      <c r="CC121" s="454"/>
      <c r="CD121" s="454"/>
      <c r="CE121" s="454"/>
    </row>
    <row r="122" spans="2:83" x14ac:dyDescent="0.2">
      <c r="B122" s="399">
        <v>22</v>
      </c>
      <c r="C122" s="399" t="s">
        <v>115</v>
      </c>
      <c r="D122" s="399" t="s">
        <v>116</v>
      </c>
      <c r="E122" s="399">
        <v>1.1000000000000001</v>
      </c>
      <c r="F122" s="399" t="s">
        <v>33</v>
      </c>
      <c r="H122" s="399">
        <v>0.249</v>
      </c>
      <c r="I122" s="399">
        <v>1.954</v>
      </c>
      <c r="J122" s="445">
        <f t="shared" ca="1" si="82"/>
        <v>0.98175000000000001</v>
      </c>
      <c r="K122" s="446"/>
      <c r="L122" s="447">
        <f t="shared" ca="1" si="104"/>
        <v>0.52636834197000004</v>
      </c>
      <c r="M122" s="447">
        <f t="shared" ca="1" si="104"/>
        <v>2.0890243571920002</v>
      </c>
      <c r="N122" s="455">
        <f t="shared" ca="1" si="83"/>
        <v>0.30216334176352122</v>
      </c>
      <c r="O122" s="455">
        <f t="shared" ca="1" si="84"/>
        <v>6.6294497615478791</v>
      </c>
      <c r="P122" s="451">
        <f t="shared" ca="1" si="55"/>
        <v>0.53051592169518291</v>
      </c>
      <c r="Q122" s="451">
        <f t="shared" ca="1" si="56"/>
        <v>4.1446556382436164</v>
      </c>
      <c r="R122" s="451">
        <f t="shared" ca="1" si="85"/>
        <v>1.1313646277881217</v>
      </c>
      <c r="S122" s="451">
        <f t="shared" ca="1" si="86"/>
        <v>2.5423924219957792</v>
      </c>
      <c r="T122" s="445">
        <f t="shared" ca="1" si="57"/>
        <v>2.0847617860365393</v>
      </c>
      <c r="U122" s="453">
        <f ca="1">ROUND(IF(T122&gt;U92,U90,IF(T122&lt;U91,U89,T122/U91*U89)),3)</f>
        <v>0.58399999999999996</v>
      </c>
      <c r="V122" s="453">
        <f ca="1">ROUND(IF(T122&gt;V92,V90,IF(T122&lt;V91,V89,T122/V91*V89)),3)</f>
        <v>1.3129999999999999</v>
      </c>
      <c r="W122" s="449" t="str">
        <f t="shared" ca="1" si="58"/>
        <v>C</v>
      </c>
      <c r="Y122" s="450" t="str">
        <f t="shared" si="92"/>
        <v>MC</v>
      </c>
      <c r="Z122" s="447">
        <f t="shared" ca="1" si="105"/>
        <v>0.52636834197000004</v>
      </c>
      <c r="AA122" s="447">
        <f t="shared" ca="1" si="105"/>
        <v>2.0890243571920002</v>
      </c>
      <c r="AB122" s="451">
        <f t="shared" ca="1" si="93"/>
        <v>0.30216334176352122</v>
      </c>
      <c r="AC122" s="451">
        <f t="shared" ca="1" si="94"/>
        <v>6.6294497615478791</v>
      </c>
      <c r="AD122" s="451">
        <f t="shared" ca="1" si="60"/>
        <v>0.53051592169518291</v>
      </c>
      <c r="AE122" s="451">
        <f t="shared" ca="1" si="61"/>
        <v>4.1446556382436164</v>
      </c>
      <c r="AF122" s="451">
        <f t="shared" ca="1" si="87"/>
        <v>1.1313646277881217</v>
      </c>
      <c r="AG122" s="451">
        <f t="shared" ca="1" si="88"/>
        <v>2.5423924219957792</v>
      </c>
      <c r="AH122" s="445">
        <f t="shared" ca="1" si="62"/>
        <v>2.0847617860365393</v>
      </c>
      <c r="AI122" s="453">
        <f ca="1">ROUND(IF(AH122&gt;AI92,AI90,IF(AH122&lt;AI91,AI89,AH122/AI91*AI89)),3)</f>
        <v>0.64</v>
      </c>
      <c r="AJ122" s="453">
        <f ca="1">ROUND(IF(AH122&gt;AJ92,AJ90,IF(AH122&lt;AJ91,AJ89,AH122/AJ91*AJ89)),3)</f>
        <v>1.4390000000000001</v>
      </c>
      <c r="AK122" s="449" t="str">
        <f t="shared" ca="1" si="63"/>
        <v>C</v>
      </c>
      <c r="AM122" s="450" t="str">
        <f t="shared" si="95"/>
        <v>MC</v>
      </c>
      <c r="AN122" s="447">
        <f t="shared" ca="1" si="106"/>
        <v>0.52636834197000004</v>
      </c>
      <c r="AO122" s="447">
        <f t="shared" ca="1" si="106"/>
        <v>2.0890243571920002</v>
      </c>
      <c r="AP122" s="451">
        <f t="shared" ca="1" si="96"/>
        <v>0.30216334176352122</v>
      </c>
      <c r="AQ122" s="451">
        <f t="shared" ca="1" si="97"/>
        <v>6.6294497615478791</v>
      </c>
      <c r="AR122" s="451">
        <f t="shared" ca="1" si="65"/>
        <v>0.53051592169518291</v>
      </c>
      <c r="AS122" s="451">
        <f t="shared" ca="1" si="66"/>
        <v>4.1446556382436164</v>
      </c>
      <c r="AT122" s="451">
        <f t="shared" ca="1" si="89"/>
        <v>1.1313646277881217</v>
      </c>
      <c r="AU122" s="451">
        <f t="shared" ca="1" si="90"/>
        <v>2.5423924219957792</v>
      </c>
      <c r="AV122" s="445">
        <f t="shared" ca="1" si="67"/>
        <v>2.0847617860365393</v>
      </c>
      <c r="AW122" s="453">
        <f ca="1">ROUND(IF(AV122&gt;AW92,AW90,IF(AV122&lt;AW91,AW89,AV122/AW91*AW89)),3)</f>
        <v>0.70099999999999996</v>
      </c>
      <c r="AX122" s="453">
        <f ca="1">ROUND(IF(AV122&gt;AX92,AX90,IF(AV122&lt;AX91,AX89,AV122/AX91*AX89)),3)</f>
        <v>1.577</v>
      </c>
      <c r="AY122" s="449" t="str">
        <f t="shared" ca="1" si="68"/>
        <v>C</v>
      </c>
      <c r="BA122" s="450" t="str">
        <f t="shared" si="98"/>
        <v>MC</v>
      </c>
      <c r="BB122" s="447">
        <f t="shared" ca="1" si="107"/>
        <v>0.52636834197000004</v>
      </c>
      <c r="BC122" s="447">
        <f t="shared" ca="1" si="107"/>
        <v>2.0890243571920002</v>
      </c>
      <c r="BD122" s="451">
        <f t="shared" ca="1" si="99"/>
        <v>0.30216334176352122</v>
      </c>
      <c r="BE122" s="451">
        <f t="shared" ca="1" si="100"/>
        <v>6.6294497615478791</v>
      </c>
      <c r="BF122" s="451">
        <f t="shared" ca="1" si="70"/>
        <v>0.53051592169518291</v>
      </c>
      <c r="BG122" s="451">
        <f t="shared" ca="1" si="71"/>
        <v>4.1446556382436164</v>
      </c>
      <c r="BH122" s="451">
        <f t="shared" ca="1" si="72"/>
        <v>1.1313646277881217</v>
      </c>
      <c r="BI122" s="451">
        <f t="shared" ca="1" si="73"/>
        <v>2.5423924219957792</v>
      </c>
      <c r="BJ122" s="445">
        <f t="shared" ca="1" si="74"/>
        <v>2.0847617860365393</v>
      </c>
      <c r="BK122" s="453">
        <f ca="1">ROUND(IF(BJ122&gt;BK92,BK90,IF(BJ122&lt;BK91,BK89,BJ122/BK91*BK89)),3)</f>
        <v>0.77</v>
      </c>
      <c r="BL122" s="453">
        <f ca="1">ROUND(IF(BJ122&gt;BL92,BL90,IF(BJ122&lt;BL91,BL89,BJ122/BL91*BL89)),3)</f>
        <v>1.7310000000000001</v>
      </c>
      <c r="BM122" s="449" t="str">
        <f t="shared" ca="1" si="75"/>
        <v>C</v>
      </c>
      <c r="BO122" s="450" t="str">
        <f t="shared" si="101"/>
        <v>MC</v>
      </c>
      <c r="BP122" s="399">
        <f t="shared" si="91"/>
        <v>1.1000000000000001</v>
      </c>
      <c r="BQ122" s="453">
        <f t="shared" ca="1" si="76"/>
        <v>0.58399999999999996</v>
      </c>
      <c r="BR122" s="453">
        <f t="shared" ca="1" si="77"/>
        <v>1.3129999999999999</v>
      </c>
      <c r="BS122" s="453">
        <f t="shared" ca="1" si="78"/>
        <v>0.64</v>
      </c>
      <c r="BT122" s="453">
        <f t="shared" ca="1" si="79"/>
        <v>1.4390000000000001</v>
      </c>
      <c r="BU122" s="453">
        <f t="shared" ca="1" si="80"/>
        <v>0.70099999999999996</v>
      </c>
      <c r="BV122" s="453">
        <f t="shared" ca="1" si="81"/>
        <v>1.577</v>
      </c>
      <c r="BW122" s="453">
        <f t="shared" ca="1" si="102"/>
        <v>0.77</v>
      </c>
      <c r="BX122" s="453">
        <f t="shared" ca="1" si="102"/>
        <v>1.7310000000000001</v>
      </c>
      <c r="CA122" s="450" t="str">
        <f t="shared" si="103"/>
        <v>MC</v>
      </c>
      <c r="CB122" s="454"/>
      <c r="CC122" s="454"/>
      <c r="CD122" s="454"/>
      <c r="CE122" s="454"/>
    </row>
    <row r="123" spans="2:83" x14ac:dyDescent="0.2">
      <c r="B123" s="399">
        <v>23</v>
      </c>
      <c r="C123" s="399" t="s">
        <v>117</v>
      </c>
      <c r="D123" s="399" t="s">
        <v>118</v>
      </c>
      <c r="E123" s="399">
        <v>1.1000000000000001</v>
      </c>
      <c r="F123" s="399" t="s">
        <v>33</v>
      </c>
      <c r="H123" s="399">
        <v>0.249</v>
      </c>
      <c r="I123" s="399">
        <v>1.954</v>
      </c>
      <c r="J123" s="445">
        <f t="shared" ca="1" si="82"/>
        <v>0.98175000000000001</v>
      </c>
      <c r="K123" s="446"/>
      <c r="L123" s="447">
        <f t="shared" ca="1" si="104"/>
        <v>0.54724709911299996</v>
      </c>
      <c r="M123" s="447">
        <f t="shared" ca="1" si="104"/>
        <v>2.371404096155</v>
      </c>
      <c r="N123" s="455">
        <f t="shared" ca="1" si="83"/>
        <v>0.30568449071671211</v>
      </c>
      <c r="O123" s="455">
        <f t="shared" ca="1" si="84"/>
        <v>7.7388478662387872</v>
      </c>
      <c r="P123" s="451">
        <f t="shared" ca="1" si="55"/>
        <v>0.59191100514724548</v>
      </c>
      <c r="Q123" s="451">
        <f t="shared" ca="1" si="56"/>
        <v>4.6243047277128548</v>
      </c>
      <c r="R123" s="451">
        <f t="shared" ca="1" si="85"/>
        <v>1.2622942057653741</v>
      </c>
      <c r="S123" s="451">
        <f t="shared" ca="1" si="86"/>
        <v>2.8366161927311779</v>
      </c>
      <c r="T123" s="445">
        <f t="shared" ca="1" si="57"/>
        <v>2.326025278039566</v>
      </c>
      <c r="U123" s="453">
        <f ca="1">ROUND(IF(T123&gt;U92,U90,IF(T123&lt;U91,U89,T123/U91*U89)),3)</f>
        <v>0.58399999999999996</v>
      </c>
      <c r="V123" s="453">
        <f ca="1">ROUND(IF(T123&gt;V92,V90,IF(T123&lt;V91,V89,T123/V91*V89)),3)</f>
        <v>1.3129999999999999</v>
      </c>
      <c r="W123" s="449" t="str">
        <f t="shared" ca="1" si="58"/>
        <v>C</v>
      </c>
      <c r="Y123" s="450" t="str">
        <f t="shared" si="92"/>
        <v>NC</v>
      </c>
      <c r="Z123" s="447">
        <f t="shared" ca="1" si="105"/>
        <v>0.54724709911299996</v>
      </c>
      <c r="AA123" s="447">
        <f t="shared" ca="1" si="105"/>
        <v>2.371404096155</v>
      </c>
      <c r="AB123" s="451">
        <f t="shared" ca="1" si="93"/>
        <v>0.30568449071671211</v>
      </c>
      <c r="AC123" s="451">
        <f t="shared" ca="1" si="94"/>
        <v>7.7388478662387872</v>
      </c>
      <c r="AD123" s="451">
        <f t="shared" ca="1" si="60"/>
        <v>0.59191100514724548</v>
      </c>
      <c r="AE123" s="451">
        <f t="shared" ca="1" si="61"/>
        <v>4.6243047277128548</v>
      </c>
      <c r="AF123" s="451">
        <f t="shared" ca="1" si="87"/>
        <v>1.2622942057653741</v>
      </c>
      <c r="AG123" s="451">
        <f t="shared" ca="1" si="88"/>
        <v>2.8366161927311779</v>
      </c>
      <c r="AH123" s="445">
        <f t="shared" ca="1" si="62"/>
        <v>2.326025278039566</v>
      </c>
      <c r="AI123" s="453">
        <f ca="1">ROUND(IF(AH123&gt;AI92,AI90,IF(AH123&lt;AI91,AI89,AH123/AI91*AI89)),3)</f>
        <v>0.64</v>
      </c>
      <c r="AJ123" s="453">
        <f ca="1">ROUND(IF(AH123&gt;AJ92,AJ90,IF(AH123&lt;AJ91,AJ89,AH123/AJ91*AJ89)),3)</f>
        <v>1.4390000000000001</v>
      </c>
      <c r="AK123" s="449" t="str">
        <f t="shared" ca="1" si="63"/>
        <v>C</v>
      </c>
      <c r="AM123" s="450" t="str">
        <f t="shared" si="95"/>
        <v>NC</v>
      </c>
      <c r="AN123" s="447">
        <f t="shared" ca="1" si="106"/>
        <v>0.54724709911299996</v>
      </c>
      <c r="AO123" s="447">
        <f t="shared" ca="1" si="106"/>
        <v>2.371404096155</v>
      </c>
      <c r="AP123" s="451">
        <f t="shared" ca="1" si="96"/>
        <v>0.30568449071671211</v>
      </c>
      <c r="AQ123" s="451">
        <f t="shared" ca="1" si="97"/>
        <v>7.7388478662387872</v>
      </c>
      <c r="AR123" s="451">
        <f t="shared" ca="1" si="65"/>
        <v>0.59191100514724548</v>
      </c>
      <c r="AS123" s="451">
        <f t="shared" ca="1" si="66"/>
        <v>4.6243047277128548</v>
      </c>
      <c r="AT123" s="451">
        <f t="shared" ca="1" si="89"/>
        <v>1.2622942057653741</v>
      </c>
      <c r="AU123" s="451">
        <f t="shared" ca="1" si="90"/>
        <v>2.8366161927311779</v>
      </c>
      <c r="AV123" s="445">
        <f t="shared" ca="1" si="67"/>
        <v>2.326025278039566</v>
      </c>
      <c r="AW123" s="453">
        <f ca="1">ROUND(IF(AV123&gt;AW92,AW90,IF(AV123&lt;AW91,AW89,AV123/AW91*AW89)),3)</f>
        <v>0.70099999999999996</v>
      </c>
      <c r="AX123" s="453">
        <f ca="1">ROUND(IF(AV123&gt;AX92,AX90,IF(AV123&lt;AX91,AX89,AV123/AX91*AX89)),3)</f>
        <v>1.577</v>
      </c>
      <c r="AY123" s="449" t="str">
        <f t="shared" ca="1" si="68"/>
        <v>C</v>
      </c>
      <c r="BA123" s="450" t="str">
        <f t="shared" si="98"/>
        <v>NC</v>
      </c>
      <c r="BB123" s="447">
        <f t="shared" ca="1" si="107"/>
        <v>0.54724709911299996</v>
      </c>
      <c r="BC123" s="447">
        <f t="shared" ca="1" si="107"/>
        <v>2.371404096155</v>
      </c>
      <c r="BD123" s="451">
        <f t="shared" ca="1" si="99"/>
        <v>0.30568449071671211</v>
      </c>
      <c r="BE123" s="451">
        <f t="shared" ca="1" si="100"/>
        <v>7.7388478662387872</v>
      </c>
      <c r="BF123" s="451">
        <f t="shared" ca="1" si="70"/>
        <v>0.59191100514724548</v>
      </c>
      <c r="BG123" s="451">
        <f t="shared" ca="1" si="71"/>
        <v>4.6243047277128548</v>
      </c>
      <c r="BH123" s="451">
        <f t="shared" ca="1" si="72"/>
        <v>1.2622942057653741</v>
      </c>
      <c r="BI123" s="451">
        <f t="shared" ca="1" si="73"/>
        <v>2.8366161927311779</v>
      </c>
      <c r="BJ123" s="445">
        <f t="shared" ca="1" si="74"/>
        <v>2.326025278039566</v>
      </c>
      <c r="BK123" s="453">
        <f ca="1">ROUND(IF(BJ123&gt;BK92,BK90,IF(BJ123&lt;BK91,BK89,BJ123/BK91*BK89)),3)</f>
        <v>0.77</v>
      </c>
      <c r="BL123" s="453">
        <f ca="1">ROUND(IF(BJ123&gt;BL92,BL90,IF(BJ123&lt;BL91,BL89,BJ123/BL91*BL89)),3)</f>
        <v>1.7310000000000001</v>
      </c>
      <c r="BM123" s="449" t="str">
        <f t="shared" ca="1" si="75"/>
        <v>C</v>
      </c>
      <c r="BO123" s="450" t="str">
        <f t="shared" si="101"/>
        <v>NC</v>
      </c>
      <c r="BP123" s="399">
        <f t="shared" si="91"/>
        <v>1.1000000000000001</v>
      </c>
      <c r="BQ123" s="453">
        <f t="shared" ca="1" si="76"/>
        <v>0.58399999999999996</v>
      </c>
      <c r="BR123" s="453">
        <f t="shared" ca="1" si="77"/>
        <v>1.3129999999999999</v>
      </c>
      <c r="BS123" s="453">
        <f t="shared" ca="1" si="78"/>
        <v>0.64</v>
      </c>
      <c r="BT123" s="453">
        <f t="shared" ca="1" si="79"/>
        <v>1.4390000000000001</v>
      </c>
      <c r="BU123" s="453">
        <f t="shared" ca="1" si="80"/>
        <v>0.70099999999999996</v>
      </c>
      <c r="BV123" s="453">
        <f t="shared" ca="1" si="81"/>
        <v>1.577</v>
      </c>
      <c r="BW123" s="453">
        <f t="shared" ca="1" si="102"/>
        <v>0.77</v>
      </c>
      <c r="BX123" s="453">
        <f t="shared" ca="1" si="102"/>
        <v>1.7310000000000001</v>
      </c>
      <c r="CA123" s="450" t="str">
        <f t="shared" si="103"/>
        <v>NC</v>
      </c>
      <c r="CB123" s="454"/>
      <c r="CC123" s="454"/>
      <c r="CD123" s="454"/>
      <c r="CE123" s="454"/>
    </row>
    <row r="124" spans="2:83" x14ac:dyDescent="0.2">
      <c r="B124" s="399">
        <v>24</v>
      </c>
      <c r="C124" s="399" t="s">
        <v>119</v>
      </c>
      <c r="D124" s="399" t="s">
        <v>120</v>
      </c>
      <c r="E124" s="399">
        <v>1.1000000000000001</v>
      </c>
      <c r="F124" s="399" t="s">
        <v>33</v>
      </c>
      <c r="H124" s="399">
        <v>0.249</v>
      </c>
      <c r="I124" s="399">
        <v>1.954</v>
      </c>
      <c r="J124" s="445">
        <f t="shared" ca="1" si="82"/>
        <v>0.98175000000000001</v>
      </c>
      <c r="K124" s="446"/>
      <c r="L124" s="447">
        <f t="shared" ca="1" si="104"/>
        <v>0.52636834197000004</v>
      </c>
      <c r="M124" s="447">
        <f t="shared" ca="1" si="104"/>
        <v>2.105473367878</v>
      </c>
      <c r="N124" s="455">
        <f t="shared" ca="1" si="83"/>
        <v>0.3014655049465394</v>
      </c>
      <c r="O124" s="455">
        <f t="shared" ca="1" si="84"/>
        <v>6.6992334432460607</v>
      </c>
      <c r="P124" s="451">
        <f t="shared" ca="1" si="55"/>
        <v>0.53384268973510285</v>
      </c>
      <c r="Q124" s="451">
        <f t="shared" ca="1" si="56"/>
        <v>4.1706460135554906</v>
      </c>
      <c r="R124" s="451">
        <f t="shared" ca="1" si="85"/>
        <v>1.1384592078587721</v>
      </c>
      <c r="S124" s="451">
        <f t="shared" ca="1" si="86"/>
        <v>2.5583352985590384</v>
      </c>
      <c r="T124" s="445">
        <f t="shared" ca="1" si="57"/>
        <v>2.0978349448184117</v>
      </c>
      <c r="U124" s="453">
        <f ca="1">ROUND(IF(T124&gt;U92,U90,IF(T124&lt;U91,U89,T124/U91*U89)),3)</f>
        <v>0.58399999999999996</v>
      </c>
      <c r="V124" s="453">
        <f ca="1">ROUND(IF(T124&gt;V92,V90,IF(T124&lt;V91,V89,T124/V91*V89)),3)</f>
        <v>1.3129999999999999</v>
      </c>
      <c r="W124" s="449" t="str">
        <f t="shared" ca="1" si="58"/>
        <v>C</v>
      </c>
      <c r="Y124" s="450" t="str">
        <f t="shared" si="92"/>
        <v>NL</v>
      </c>
      <c r="Z124" s="447">
        <f t="shared" ca="1" si="105"/>
        <v>0.52636834197000004</v>
      </c>
      <c r="AA124" s="447">
        <f t="shared" ca="1" si="105"/>
        <v>2.105473367878</v>
      </c>
      <c r="AB124" s="451">
        <f t="shared" ca="1" si="93"/>
        <v>0.3014655049465394</v>
      </c>
      <c r="AC124" s="451">
        <f t="shared" ca="1" si="94"/>
        <v>6.6992334432460607</v>
      </c>
      <c r="AD124" s="451">
        <f t="shared" ca="1" si="60"/>
        <v>0.53384268973510285</v>
      </c>
      <c r="AE124" s="451">
        <f t="shared" ca="1" si="61"/>
        <v>4.1706460135554906</v>
      </c>
      <c r="AF124" s="451">
        <f t="shared" ca="1" si="87"/>
        <v>1.1384592078587721</v>
      </c>
      <c r="AG124" s="451">
        <f t="shared" ca="1" si="88"/>
        <v>2.5583352985590384</v>
      </c>
      <c r="AH124" s="445">
        <f t="shared" ca="1" si="62"/>
        <v>2.0978349448184117</v>
      </c>
      <c r="AI124" s="453">
        <f ca="1">ROUND(IF(AH124&gt;AI92,AI90,IF(AH124&lt;AI91,AI89,AH124/AI91*AI89)),3)</f>
        <v>0.64</v>
      </c>
      <c r="AJ124" s="453">
        <f ca="1">ROUND(IF(AH124&gt;AJ92,AJ90,IF(AH124&lt;AJ91,AJ89,AH124/AJ91*AJ89)),3)</f>
        <v>1.4390000000000001</v>
      </c>
      <c r="AK124" s="449" t="str">
        <f t="shared" ca="1" si="63"/>
        <v>C</v>
      </c>
      <c r="AM124" s="450" t="str">
        <f t="shared" si="95"/>
        <v>NL</v>
      </c>
      <c r="AN124" s="447">
        <f t="shared" ca="1" si="106"/>
        <v>0.52636834197000004</v>
      </c>
      <c r="AO124" s="447">
        <f t="shared" ca="1" si="106"/>
        <v>2.105473367878</v>
      </c>
      <c r="AP124" s="451">
        <f t="shared" ca="1" si="96"/>
        <v>0.3014655049465394</v>
      </c>
      <c r="AQ124" s="451">
        <f t="shared" ca="1" si="97"/>
        <v>6.6992334432460607</v>
      </c>
      <c r="AR124" s="451">
        <f t="shared" ca="1" si="65"/>
        <v>0.53384268973510285</v>
      </c>
      <c r="AS124" s="451">
        <f t="shared" ca="1" si="66"/>
        <v>4.1706460135554906</v>
      </c>
      <c r="AT124" s="451">
        <f t="shared" ca="1" si="89"/>
        <v>1.1384592078587721</v>
      </c>
      <c r="AU124" s="451">
        <f t="shared" ca="1" si="90"/>
        <v>2.5583352985590384</v>
      </c>
      <c r="AV124" s="445">
        <f t="shared" ca="1" si="67"/>
        <v>2.0978349448184117</v>
      </c>
      <c r="AW124" s="453">
        <f ca="1">ROUND(IF(AV124&gt;AW92,AW90,IF(AV124&lt;AW91,AW89,AV124/AW91*AW89)),3)</f>
        <v>0.70099999999999996</v>
      </c>
      <c r="AX124" s="453">
        <f ca="1">ROUND(IF(AV124&gt;AX92,AX90,IF(AV124&lt;AX91,AX89,AV124/AX91*AX89)),3)</f>
        <v>1.577</v>
      </c>
      <c r="AY124" s="449" t="str">
        <f t="shared" ca="1" si="68"/>
        <v>C</v>
      </c>
      <c r="BA124" s="450" t="str">
        <f t="shared" si="98"/>
        <v>NL</v>
      </c>
      <c r="BB124" s="447">
        <f t="shared" ca="1" si="107"/>
        <v>0.52636834197000004</v>
      </c>
      <c r="BC124" s="447">
        <f t="shared" ca="1" si="107"/>
        <v>2.105473367878</v>
      </c>
      <c r="BD124" s="451">
        <f t="shared" ca="1" si="99"/>
        <v>0.3014655049465394</v>
      </c>
      <c r="BE124" s="451">
        <f t="shared" ca="1" si="100"/>
        <v>6.6992334432460607</v>
      </c>
      <c r="BF124" s="451">
        <f t="shared" ca="1" si="70"/>
        <v>0.53384268973510285</v>
      </c>
      <c r="BG124" s="451">
        <f t="shared" ca="1" si="71"/>
        <v>4.1706460135554906</v>
      </c>
      <c r="BH124" s="451">
        <f t="shared" ca="1" si="72"/>
        <v>1.1384592078587721</v>
      </c>
      <c r="BI124" s="451">
        <f t="shared" ca="1" si="73"/>
        <v>2.5583352985590384</v>
      </c>
      <c r="BJ124" s="445">
        <f t="shared" ca="1" si="74"/>
        <v>2.0978349448184117</v>
      </c>
      <c r="BK124" s="453">
        <f ca="1">ROUND(IF(BJ124&gt;BK92,BK90,IF(BJ124&lt;BK91,BK89,BJ124/BK91*BK89)),3)</f>
        <v>0.77</v>
      </c>
      <c r="BL124" s="453">
        <f ca="1">ROUND(IF(BJ124&gt;BL92,BL90,IF(BJ124&lt;BL91,BL89,BJ124/BL91*BL89)),3)</f>
        <v>1.7310000000000001</v>
      </c>
      <c r="BM124" s="449" t="str">
        <f t="shared" ca="1" si="75"/>
        <v>C</v>
      </c>
      <c r="BO124" s="450" t="str">
        <f t="shared" si="101"/>
        <v>NL</v>
      </c>
      <c r="BP124" s="399">
        <f t="shared" si="91"/>
        <v>1.1000000000000001</v>
      </c>
      <c r="BQ124" s="453">
        <f t="shared" ca="1" si="76"/>
        <v>0.58399999999999996</v>
      </c>
      <c r="BR124" s="453">
        <f t="shared" ca="1" si="77"/>
        <v>1.3129999999999999</v>
      </c>
      <c r="BS124" s="453">
        <f t="shared" ca="1" si="78"/>
        <v>0.64</v>
      </c>
      <c r="BT124" s="453">
        <f t="shared" ca="1" si="79"/>
        <v>1.4390000000000001</v>
      </c>
      <c r="BU124" s="453">
        <f t="shared" ca="1" si="80"/>
        <v>0.70099999999999996</v>
      </c>
      <c r="BV124" s="453">
        <f t="shared" ca="1" si="81"/>
        <v>1.577</v>
      </c>
      <c r="BW124" s="453">
        <f t="shared" ca="1" si="102"/>
        <v>0.77</v>
      </c>
      <c r="BX124" s="453">
        <f t="shared" ca="1" si="102"/>
        <v>1.7310000000000001</v>
      </c>
      <c r="CA124" s="450" t="str">
        <f t="shared" si="103"/>
        <v>NL</v>
      </c>
      <c r="CB124" s="454"/>
      <c r="CC124" s="454"/>
      <c r="CD124" s="454"/>
      <c r="CE124" s="454"/>
    </row>
    <row r="125" spans="2:83" x14ac:dyDescent="0.2">
      <c r="B125" s="399">
        <v>25</v>
      </c>
      <c r="C125" s="399" t="s">
        <v>121</v>
      </c>
      <c r="D125" s="399" t="s">
        <v>122</v>
      </c>
      <c r="E125" s="399">
        <v>1.1000000000000001</v>
      </c>
      <c r="F125" s="399" t="s">
        <v>33</v>
      </c>
      <c r="H125" s="399">
        <v>0.249</v>
      </c>
      <c r="I125" s="399">
        <v>1.954</v>
      </c>
      <c r="J125" s="445">
        <f t="shared" ca="1" si="82"/>
        <v>0.98175000000000001</v>
      </c>
      <c r="K125" s="446"/>
      <c r="L125" s="447">
        <f t="shared" ca="1" si="104"/>
        <v>0.76263748891916661</v>
      </c>
      <c r="M125" s="447">
        <f t="shared" ca="1" si="104"/>
        <v>2.287912466756667</v>
      </c>
      <c r="N125" s="455">
        <f t="shared" ca="1" si="83"/>
        <v>0.46913760682000749</v>
      </c>
      <c r="O125" s="455">
        <f t="shared" ca="1" si="84"/>
        <v>6.4708635423409104</v>
      </c>
      <c r="P125" s="451">
        <f t="shared" ca="1" si="55"/>
        <v>0.61922544654036182</v>
      </c>
      <c r="Q125" s="451">
        <f t="shared" ca="1" si="56"/>
        <v>4.8376988010965762</v>
      </c>
      <c r="R125" s="451">
        <f t="shared" ca="1" si="85"/>
        <v>1.3205442818822586</v>
      </c>
      <c r="S125" s="451">
        <f t="shared" ca="1" si="86"/>
        <v>2.9675152401848508</v>
      </c>
      <c r="T125" s="445">
        <f t="shared" ca="1" si="57"/>
        <v>2.4333624969515779</v>
      </c>
      <c r="U125" s="453">
        <f ca="1">ROUND(IF(T125&gt;U92,U90,IF(T125&lt;U91,U89,T125/U91*U89)),3)</f>
        <v>0.58399999999999996</v>
      </c>
      <c r="V125" s="453">
        <f ca="1">ROUND(IF(T125&gt;V92,V90,IF(T125&lt;V91,V89,T125/V91*V89)),3)</f>
        <v>1.3129999999999999</v>
      </c>
      <c r="W125" s="449" t="str">
        <f t="shared" ca="1" si="58"/>
        <v>C</v>
      </c>
      <c r="Y125" s="450" t="str">
        <f t="shared" si="92"/>
        <v>NO</v>
      </c>
      <c r="Z125" s="447">
        <f t="shared" ca="1" si="105"/>
        <v>0.76263748891916661</v>
      </c>
      <c r="AA125" s="447">
        <f t="shared" ca="1" si="105"/>
        <v>2.287912466756667</v>
      </c>
      <c r="AB125" s="451">
        <f t="shared" ca="1" si="93"/>
        <v>0.46913760682000749</v>
      </c>
      <c r="AC125" s="451">
        <f t="shared" ca="1" si="94"/>
        <v>6.4708635423409104</v>
      </c>
      <c r="AD125" s="451">
        <f t="shared" ca="1" si="60"/>
        <v>0.61922544654036182</v>
      </c>
      <c r="AE125" s="451">
        <f t="shared" ca="1" si="61"/>
        <v>4.8376988010965762</v>
      </c>
      <c r="AF125" s="451">
        <f t="shared" ca="1" si="87"/>
        <v>1.3205442818822586</v>
      </c>
      <c r="AG125" s="451">
        <f t="shared" ca="1" si="88"/>
        <v>2.9675152401848508</v>
      </c>
      <c r="AH125" s="445">
        <f t="shared" ca="1" si="62"/>
        <v>2.4333624969515779</v>
      </c>
      <c r="AI125" s="453">
        <f ca="1">ROUND(IF(AH125&gt;AI92,AI90,IF(AH125&lt;AI91,AI89,AH125/AI91*AI89)),3)</f>
        <v>0.64</v>
      </c>
      <c r="AJ125" s="453">
        <f ca="1">ROUND(IF(AH125&gt;AJ92,AJ90,IF(AH125&lt;AJ91,AJ89,AH125/AJ91*AJ89)),3)</f>
        <v>1.4390000000000001</v>
      </c>
      <c r="AK125" s="449" t="str">
        <f t="shared" ca="1" si="63"/>
        <v>C</v>
      </c>
      <c r="AM125" s="450" t="str">
        <f t="shared" si="95"/>
        <v>NO</v>
      </c>
      <c r="AN125" s="447">
        <f t="shared" ca="1" si="106"/>
        <v>0.76263748891916661</v>
      </c>
      <c r="AO125" s="447">
        <f t="shared" ca="1" si="106"/>
        <v>2.287912466756667</v>
      </c>
      <c r="AP125" s="451">
        <f t="shared" ca="1" si="96"/>
        <v>0.46913760682000749</v>
      </c>
      <c r="AQ125" s="451">
        <f t="shared" ca="1" si="97"/>
        <v>6.4708635423409104</v>
      </c>
      <c r="AR125" s="451">
        <f t="shared" ca="1" si="65"/>
        <v>0.61922544654036182</v>
      </c>
      <c r="AS125" s="451">
        <f t="shared" ca="1" si="66"/>
        <v>4.8376988010965762</v>
      </c>
      <c r="AT125" s="451">
        <f t="shared" ca="1" si="89"/>
        <v>1.3205442818822586</v>
      </c>
      <c r="AU125" s="451">
        <f t="shared" ca="1" si="90"/>
        <v>2.9675152401848508</v>
      </c>
      <c r="AV125" s="445">
        <f t="shared" ca="1" si="67"/>
        <v>2.4333624969515779</v>
      </c>
      <c r="AW125" s="453">
        <f ca="1">ROUND(IF(AV125&gt;AW92,AW90,IF(AV125&lt;AW91,AW89,AV125/AW91*AW89)),3)</f>
        <v>0.70099999999999996</v>
      </c>
      <c r="AX125" s="453">
        <f ca="1">ROUND(IF(AV125&gt;AX92,AX90,IF(AV125&lt;AX91,AX89,AV125/AX91*AX89)),3)</f>
        <v>1.577</v>
      </c>
      <c r="AY125" s="449" t="str">
        <f t="shared" ca="1" si="68"/>
        <v>C</v>
      </c>
      <c r="BA125" s="450" t="str">
        <f t="shared" si="98"/>
        <v>NO</v>
      </c>
      <c r="BB125" s="447">
        <f t="shared" ca="1" si="107"/>
        <v>0.76263748891916661</v>
      </c>
      <c r="BC125" s="447">
        <f t="shared" ca="1" si="107"/>
        <v>2.287912466756667</v>
      </c>
      <c r="BD125" s="451">
        <f t="shared" ca="1" si="99"/>
        <v>0.46913760682000749</v>
      </c>
      <c r="BE125" s="451">
        <f t="shared" ca="1" si="100"/>
        <v>6.4708635423409104</v>
      </c>
      <c r="BF125" s="451">
        <f t="shared" ca="1" si="70"/>
        <v>0.61922544654036182</v>
      </c>
      <c r="BG125" s="451">
        <f t="shared" ca="1" si="71"/>
        <v>4.8376988010965762</v>
      </c>
      <c r="BH125" s="451">
        <f t="shared" ca="1" si="72"/>
        <v>1.3205442818822586</v>
      </c>
      <c r="BI125" s="451">
        <f t="shared" ca="1" si="73"/>
        <v>2.9675152401848508</v>
      </c>
      <c r="BJ125" s="445">
        <f t="shared" ca="1" si="74"/>
        <v>2.4333624969515779</v>
      </c>
      <c r="BK125" s="453">
        <f ca="1">ROUND(IF(BJ125&gt;BK92,BK90,IF(BJ125&lt;BK91,BK89,BJ125/BK91*BK89)),3)</f>
        <v>0.77</v>
      </c>
      <c r="BL125" s="453">
        <f ca="1">ROUND(IF(BJ125&gt;BL92,BL90,IF(BJ125&lt;BL91,BL89,BJ125/BL91*BL89)),3)</f>
        <v>1.7310000000000001</v>
      </c>
      <c r="BM125" s="449" t="str">
        <f t="shared" ca="1" si="75"/>
        <v>C</v>
      </c>
      <c r="BO125" s="450" t="str">
        <f t="shared" si="101"/>
        <v>NO</v>
      </c>
      <c r="BP125" s="399">
        <f t="shared" si="91"/>
        <v>1.1000000000000001</v>
      </c>
      <c r="BQ125" s="453">
        <f t="shared" ca="1" si="76"/>
        <v>0.58399999999999996</v>
      </c>
      <c r="BR125" s="453">
        <f t="shared" ca="1" si="77"/>
        <v>1.3129999999999999</v>
      </c>
      <c r="BS125" s="453">
        <f t="shared" ca="1" si="78"/>
        <v>0.64</v>
      </c>
      <c r="BT125" s="453">
        <f t="shared" ca="1" si="79"/>
        <v>1.4390000000000001</v>
      </c>
      <c r="BU125" s="453">
        <f t="shared" ca="1" si="80"/>
        <v>0.70099999999999996</v>
      </c>
      <c r="BV125" s="453">
        <f t="shared" ca="1" si="81"/>
        <v>1.577</v>
      </c>
      <c r="BW125" s="453">
        <f t="shared" ca="1" si="102"/>
        <v>0.77</v>
      </c>
      <c r="BX125" s="453">
        <f t="shared" ca="1" si="102"/>
        <v>1.7310000000000001</v>
      </c>
      <c r="CA125" s="450" t="str">
        <f t="shared" si="103"/>
        <v>NO</v>
      </c>
      <c r="CB125" s="454"/>
      <c r="CC125" s="454"/>
      <c r="CD125" s="454"/>
      <c r="CE125" s="454"/>
    </row>
    <row r="126" spans="2:83" x14ac:dyDescent="0.2">
      <c r="B126" s="399">
        <v>26</v>
      </c>
      <c r="C126" s="399" t="s">
        <v>123</v>
      </c>
      <c r="D126" s="399" t="s">
        <v>124</v>
      </c>
      <c r="E126" s="399">
        <v>1.1000000000000001</v>
      </c>
      <c r="F126" s="399" t="s">
        <v>33</v>
      </c>
      <c r="H126" s="399">
        <v>0.249</v>
      </c>
      <c r="I126" s="399">
        <v>1.954</v>
      </c>
      <c r="J126" s="445">
        <f t="shared" ca="1" si="82"/>
        <v>0.98175000000000001</v>
      </c>
      <c r="K126" s="446"/>
      <c r="L126" s="447">
        <f t="shared" ca="1" si="104"/>
        <v>0.62732076104347834</v>
      </c>
      <c r="M126" s="447">
        <f t="shared" ca="1" si="104"/>
        <v>1.2546415220860869</v>
      </c>
      <c r="N126" s="455">
        <f t="shared" ca="1" si="83"/>
        <v>0.41251092468620287</v>
      </c>
      <c r="O126" s="455">
        <f t="shared" ca="1" si="84"/>
        <v>2.6613608044231882</v>
      </c>
      <c r="P126" s="451">
        <f t="shared" ca="1" si="55"/>
        <v>0.38248075386277774</v>
      </c>
      <c r="Q126" s="451">
        <f t="shared" ca="1" si="56"/>
        <v>2.9881308895529513</v>
      </c>
      <c r="R126" s="451">
        <f t="shared" ca="1" si="85"/>
        <v>0.81566863129644473</v>
      </c>
      <c r="S126" s="451">
        <f t="shared" ca="1" si="86"/>
        <v>1.8329632163965051</v>
      </c>
      <c r="T126" s="445">
        <f t="shared" ca="1" si="57"/>
        <v>1.5030298374451343</v>
      </c>
      <c r="U126" s="453">
        <f ca="1">ROUND(IF(T126&gt;U92,U90,IF(T126&lt;U91,U89,T126/U91*U89)),3)</f>
        <v>0.58399999999999996</v>
      </c>
      <c r="V126" s="453">
        <f ca="1">ROUND(IF(T126&gt;V92,V90,IF(T126&lt;V91,V89,T126/V91*V89)),3)</f>
        <v>1.3129999999999999</v>
      </c>
      <c r="W126" s="449" t="str">
        <f t="shared" ca="1" si="58"/>
        <v>C</v>
      </c>
      <c r="Y126" s="450" t="str">
        <f t="shared" si="92"/>
        <v>NZ</v>
      </c>
      <c r="Z126" s="447">
        <f t="shared" ca="1" si="105"/>
        <v>0.62732076104347834</v>
      </c>
      <c r="AA126" s="447">
        <f t="shared" ca="1" si="105"/>
        <v>1.2546415220860869</v>
      </c>
      <c r="AB126" s="451">
        <f t="shared" ca="1" si="93"/>
        <v>0.41251092468620287</v>
      </c>
      <c r="AC126" s="451">
        <f t="shared" ca="1" si="94"/>
        <v>2.6613608044231882</v>
      </c>
      <c r="AD126" s="451">
        <f t="shared" ca="1" si="60"/>
        <v>0.38248075386277774</v>
      </c>
      <c r="AE126" s="451">
        <f t="shared" ca="1" si="61"/>
        <v>2.9881308895529513</v>
      </c>
      <c r="AF126" s="451">
        <f t="shared" ca="1" si="87"/>
        <v>0.81566863129644473</v>
      </c>
      <c r="AG126" s="451">
        <f t="shared" ca="1" si="88"/>
        <v>1.8329632163965051</v>
      </c>
      <c r="AH126" s="445">
        <f t="shared" ca="1" si="62"/>
        <v>1.5030298374451343</v>
      </c>
      <c r="AI126" s="453">
        <f ca="1">ROUND(IF(AH126&gt;AI92,AI90,IF(AH126&lt;AI91,AI89,AH126/AI91*AI89)),3)</f>
        <v>0.64</v>
      </c>
      <c r="AJ126" s="453">
        <f ca="1">ROUND(IF(AH126&gt;AJ92,AJ90,IF(AH126&lt;AJ91,AJ89,AH126/AJ91*AJ89)),3)</f>
        <v>1.4390000000000001</v>
      </c>
      <c r="AK126" s="449" t="str">
        <f t="shared" ca="1" si="63"/>
        <v>C</v>
      </c>
      <c r="AM126" s="450" t="str">
        <f t="shared" si="95"/>
        <v>NZ</v>
      </c>
      <c r="AN126" s="447">
        <f t="shared" ca="1" si="106"/>
        <v>0.62732076104347834</v>
      </c>
      <c r="AO126" s="447">
        <f t="shared" ca="1" si="106"/>
        <v>1.2546415220860869</v>
      </c>
      <c r="AP126" s="451">
        <f t="shared" ca="1" si="96"/>
        <v>0.41251092468620287</v>
      </c>
      <c r="AQ126" s="451">
        <f t="shared" ca="1" si="97"/>
        <v>2.6613608044231882</v>
      </c>
      <c r="AR126" s="451">
        <f t="shared" ca="1" si="65"/>
        <v>0.38248075386277774</v>
      </c>
      <c r="AS126" s="451">
        <f t="shared" ca="1" si="66"/>
        <v>2.9881308895529513</v>
      </c>
      <c r="AT126" s="451">
        <f t="shared" ca="1" si="89"/>
        <v>0.81566863129644473</v>
      </c>
      <c r="AU126" s="451">
        <f t="shared" ca="1" si="90"/>
        <v>1.8329632163965051</v>
      </c>
      <c r="AV126" s="445">
        <f t="shared" ca="1" si="67"/>
        <v>1.5030298374451343</v>
      </c>
      <c r="AW126" s="453">
        <f ca="1">ROUND(IF(AV126&gt;AW92,AW90,IF(AV126&lt;AW91,AW89,AV126/AW91*AW89)),3)</f>
        <v>0.70099999999999996</v>
      </c>
      <c r="AX126" s="453">
        <f ca="1">ROUND(IF(AV126&gt;AX92,AX90,IF(AV126&lt;AX91,AX89,AV126/AX91*AX89)),3)</f>
        <v>1.577</v>
      </c>
      <c r="AY126" s="449" t="str">
        <f t="shared" ca="1" si="68"/>
        <v>C</v>
      </c>
      <c r="BA126" s="450" t="str">
        <f t="shared" si="98"/>
        <v>NZ</v>
      </c>
      <c r="BB126" s="447">
        <f t="shared" ca="1" si="107"/>
        <v>0.62732076104347834</v>
      </c>
      <c r="BC126" s="447">
        <f t="shared" ca="1" si="107"/>
        <v>1.2546415220860869</v>
      </c>
      <c r="BD126" s="451">
        <f t="shared" ca="1" si="99"/>
        <v>0.41251092468620287</v>
      </c>
      <c r="BE126" s="451">
        <f t="shared" ca="1" si="100"/>
        <v>2.6613608044231882</v>
      </c>
      <c r="BF126" s="451">
        <f t="shared" ca="1" si="70"/>
        <v>0.38248075386277774</v>
      </c>
      <c r="BG126" s="451">
        <f t="shared" ca="1" si="71"/>
        <v>2.9881308895529513</v>
      </c>
      <c r="BH126" s="451">
        <f t="shared" ca="1" si="72"/>
        <v>0.81566863129644473</v>
      </c>
      <c r="BI126" s="451">
        <f t="shared" ca="1" si="73"/>
        <v>1.8329632163965051</v>
      </c>
      <c r="BJ126" s="445">
        <f t="shared" ca="1" si="74"/>
        <v>1.5030298374451343</v>
      </c>
      <c r="BK126" s="453">
        <f ca="1">ROUND(IF(BJ126&gt;BK92,BK90,IF(BJ126&lt;BK91,BK89,BJ126/BK91*BK89)),3)</f>
        <v>0.77</v>
      </c>
      <c r="BL126" s="453">
        <f ca="1">ROUND(IF(BJ126&gt;BL92,BL90,IF(BJ126&lt;BL91,BL89,BJ126/BL91*BL89)),3)</f>
        <v>1.7310000000000001</v>
      </c>
      <c r="BM126" s="449" t="str">
        <f t="shared" ca="1" si="75"/>
        <v>C</v>
      </c>
      <c r="BO126" s="450" t="str">
        <f t="shared" si="101"/>
        <v>NZ</v>
      </c>
      <c r="BP126" s="399">
        <f t="shared" si="91"/>
        <v>1.1000000000000001</v>
      </c>
      <c r="BQ126" s="453">
        <f t="shared" ca="1" si="76"/>
        <v>0.58399999999999996</v>
      </c>
      <c r="BR126" s="453">
        <f t="shared" ca="1" si="77"/>
        <v>1.3129999999999999</v>
      </c>
      <c r="BS126" s="453">
        <f t="shared" ca="1" si="78"/>
        <v>0.64</v>
      </c>
      <c r="BT126" s="453">
        <f t="shared" ca="1" si="79"/>
        <v>1.4390000000000001</v>
      </c>
      <c r="BU126" s="453">
        <f t="shared" ca="1" si="80"/>
        <v>0.70099999999999996</v>
      </c>
      <c r="BV126" s="453">
        <f t="shared" ca="1" si="81"/>
        <v>1.577</v>
      </c>
      <c r="BW126" s="453">
        <f t="shared" ca="1" si="102"/>
        <v>0.77</v>
      </c>
      <c r="BX126" s="453">
        <f t="shared" ca="1" si="102"/>
        <v>1.7310000000000001</v>
      </c>
      <c r="CA126" s="450" t="str">
        <f t="shared" si="103"/>
        <v>NZ</v>
      </c>
      <c r="CB126" s="454"/>
      <c r="CC126" s="454"/>
      <c r="CD126" s="454"/>
      <c r="CE126" s="454"/>
    </row>
    <row r="127" spans="2:83" x14ac:dyDescent="0.2">
      <c r="B127" s="399">
        <v>27</v>
      </c>
      <c r="C127" s="399" t="s">
        <v>125</v>
      </c>
      <c r="D127" s="399" t="s">
        <v>126</v>
      </c>
      <c r="E127" s="399">
        <v>1.1000000000000001</v>
      </c>
      <c r="F127" s="399" t="s">
        <v>33</v>
      </c>
      <c r="H127" s="399">
        <v>0.249</v>
      </c>
      <c r="I127" s="399">
        <v>1.954</v>
      </c>
      <c r="J127" s="445">
        <f t="shared" ca="1" si="82"/>
        <v>0.98175000000000001</v>
      </c>
      <c r="K127" s="446"/>
      <c r="L127" s="447">
        <f t="shared" ca="1" si="104"/>
        <v>0.45049381198999999</v>
      </c>
      <c r="M127" s="447">
        <f t="shared" ca="1" si="104"/>
        <v>1.8770575499569999</v>
      </c>
      <c r="N127" s="455">
        <f t="shared" ca="1" si="83"/>
        <v>0.25482478253985452</v>
      </c>
      <c r="O127" s="455">
        <f t="shared" ca="1" si="84"/>
        <v>6.0520885853145456</v>
      </c>
      <c r="P127" s="451">
        <f t="shared" ca="1" si="55"/>
        <v>0.47207594639323985</v>
      </c>
      <c r="Q127" s="451">
        <f t="shared" ca="1" si="56"/>
        <v>3.6880933311971864</v>
      </c>
      <c r="R127" s="451">
        <f t="shared" ca="1" si="85"/>
        <v>1.0067370375469782</v>
      </c>
      <c r="S127" s="451">
        <f t="shared" ca="1" si="86"/>
        <v>2.2623304214538833</v>
      </c>
      <c r="T127" s="445">
        <f t="shared" ca="1" si="57"/>
        <v>1.8551109455921846</v>
      </c>
      <c r="U127" s="453">
        <f ca="1">ROUND(IF(T127&gt;U92,U90,IF(T127&lt;U91,U89,T127/U91*U89)),3)</f>
        <v>0.58399999999999996</v>
      </c>
      <c r="V127" s="453">
        <f ca="1">ROUND(IF(T127&gt;V92,V90,IF(T127&lt;V91,V89,T127/V91*V89)),3)</f>
        <v>1.3129999999999999</v>
      </c>
      <c r="W127" s="449" t="str">
        <f t="shared" ca="1" si="58"/>
        <v>C</v>
      </c>
      <c r="Y127" s="450" t="str">
        <f t="shared" si="92"/>
        <v>PF</v>
      </c>
      <c r="Z127" s="447">
        <f t="shared" ca="1" si="105"/>
        <v>0.45049381198999999</v>
      </c>
      <c r="AA127" s="447">
        <f t="shared" ca="1" si="105"/>
        <v>1.8770575499569999</v>
      </c>
      <c r="AB127" s="451">
        <f t="shared" ca="1" si="93"/>
        <v>0.25482478253985452</v>
      </c>
      <c r="AC127" s="451">
        <f t="shared" ca="1" si="94"/>
        <v>6.0520885853145456</v>
      </c>
      <c r="AD127" s="451">
        <f t="shared" ca="1" si="60"/>
        <v>0.47207594639323985</v>
      </c>
      <c r="AE127" s="451">
        <f t="shared" ca="1" si="61"/>
        <v>3.6880933311971864</v>
      </c>
      <c r="AF127" s="451">
        <f t="shared" ca="1" si="87"/>
        <v>1.0067370375469782</v>
      </c>
      <c r="AG127" s="451">
        <f t="shared" ca="1" si="88"/>
        <v>2.2623304214538833</v>
      </c>
      <c r="AH127" s="445">
        <f t="shared" ca="1" si="62"/>
        <v>1.8551109455921846</v>
      </c>
      <c r="AI127" s="453">
        <f ca="1">ROUND(IF(AH127&gt;AI92,AI90,IF(AH127&lt;AI91,AI89,AH127/AI91*AI89)),3)</f>
        <v>0.64</v>
      </c>
      <c r="AJ127" s="453">
        <f ca="1">ROUND(IF(AH127&gt;AJ92,AJ90,IF(AH127&lt;AJ91,AJ89,AH127/AJ91*AJ89)),3)</f>
        <v>1.4390000000000001</v>
      </c>
      <c r="AK127" s="449" t="str">
        <f t="shared" ca="1" si="63"/>
        <v>C</v>
      </c>
      <c r="AM127" s="450" t="str">
        <f t="shared" si="95"/>
        <v>PF</v>
      </c>
      <c r="AN127" s="447">
        <f t="shared" ca="1" si="106"/>
        <v>0.45049381198999999</v>
      </c>
      <c r="AO127" s="447">
        <f t="shared" ca="1" si="106"/>
        <v>1.8770575499569999</v>
      </c>
      <c r="AP127" s="451">
        <f t="shared" ca="1" si="96"/>
        <v>0.25482478253985452</v>
      </c>
      <c r="AQ127" s="451">
        <f t="shared" ca="1" si="97"/>
        <v>6.0520885853145456</v>
      </c>
      <c r="AR127" s="451">
        <f t="shared" ca="1" si="65"/>
        <v>0.47207594639323985</v>
      </c>
      <c r="AS127" s="451">
        <f t="shared" ca="1" si="66"/>
        <v>3.6880933311971864</v>
      </c>
      <c r="AT127" s="451">
        <f t="shared" ca="1" si="89"/>
        <v>1.0067370375469782</v>
      </c>
      <c r="AU127" s="451">
        <f t="shared" ca="1" si="90"/>
        <v>2.2623304214538833</v>
      </c>
      <c r="AV127" s="445">
        <f t="shared" ca="1" si="67"/>
        <v>1.8551109455921846</v>
      </c>
      <c r="AW127" s="453">
        <f ca="1">ROUND(IF(AV127&gt;AW92,AW90,IF(AV127&lt;AW91,AW89,AV127/AW91*AW89)),3)</f>
        <v>0.70099999999999996</v>
      </c>
      <c r="AX127" s="453">
        <f ca="1">ROUND(IF(AV127&gt;AX92,AX90,IF(AV127&lt;AX91,AX89,AV127/AX91*AX89)),3)</f>
        <v>1.577</v>
      </c>
      <c r="AY127" s="449" t="str">
        <f t="shared" ca="1" si="68"/>
        <v>C</v>
      </c>
      <c r="BA127" s="450" t="str">
        <f t="shared" si="98"/>
        <v>PF</v>
      </c>
      <c r="BB127" s="447">
        <f t="shared" ca="1" si="107"/>
        <v>0.45049381198999999</v>
      </c>
      <c r="BC127" s="447">
        <f t="shared" ca="1" si="107"/>
        <v>1.8770575499569999</v>
      </c>
      <c r="BD127" s="451">
        <f t="shared" ca="1" si="99"/>
        <v>0.25482478253985452</v>
      </c>
      <c r="BE127" s="451">
        <f t="shared" ca="1" si="100"/>
        <v>6.0520885853145456</v>
      </c>
      <c r="BF127" s="451">
        <f t="shared" ca="1" si="70"/>
        <v>0.47207594639323985</v>
      </c>
      <c r="BG127" s="451">
        <f t="shared" ca="1" si="71"/>
        <v>3.6880933311971864</v>
      </c>
      <c r="BH127" s="451">
        <f t="shared" ca="1" si="72"/>
        <v>1.0067370375469782</v>
      </c>
      <c r="BI127" s="451">
        <f t="shared" ca="1" si="73"/>
        <v>2.2623304214538833</v>
      </c>
      <c r="BJ127" s="445">
        <f t="shared" ca="1" si="74"/>
        <v>1.8551109455921846</v>
      </c>
      <c r="BK127" s="453">
        <f ca="1">ROUND(IF(BJ127&gt;BK92,BK90,IF(BJ127&lt;BK91,BK89,BJ127/BK91*BK89)),3)</f>
        <v>0.77</v>
      </c>
      <c r="BL127" s="453">
        <f ca="1">ROUND(IF(BJ127&gt;BL92,BL90,IF(BJ127&lt;BL91,BL89,BJ127/BL91*BL89)),3)</f>
        <v>1.7310000000000001</v>
      </c>
      <c r="BM127" s="449" t="str">
        <f t="shared" ca="1" si="75"/>
        <v>C</v>
      </c>
      <c r="BO127" s="450" t="str">
        <f t="shared" si="101"/>
        <v>PF</v>
      </c>
      <c r="BP127" s="399">
        <f t="shared" si="91"/>
        <v>1.1000000000000001</v>
      </c>
      <c r="BQ127" s="453">
        <f t="shared" ca="1" si="76"/>
        <v>0.58399999999999996</v>
      </c>
      <c r="BR127" s="453">
        <f t="shared" ca="1" si="77"/>
        <v>1.3129999999999999</v>
      </c>
      <c r="BS127" s="453">
        <f t="shared" ca="1" si="78"/>
        <v>0.64</v>
      </c>
      <c r="BT127" s="453">
        <f t="shared" ca="1" si="79"/>
        <v>1.4390000000000001</v>
      </c>
      <c r="BU127" s="453">
        <f t="shared" ca="1" si="80"/>
        <v>0.70099999999999996</v>
      </c>
      <c r="BV127" s="453">
        <f t="shared" ca="1" si="81"/>
        <v>1.577</v>
      </c>
      <c r="BW127" s="453">
        <f t="shared" ca="1" si="102"/>
        <v>0.77</v>
      </c>
      <c r="BX127" s="453">
        <f t="shared" ca="1" si="102"/>
        <v>1.7310000000000001</v>
      </c>
      <c r="CA127" s="450" t="str">
        <f t="shared" si="103"/>
        <v>PF</v>
      </c>
      <c r="CB127" s="454"/>
      <c r="CC127" s="454"/>
      <c r="CD127" s="454"/>
      <c r="CE127" s="454"/>
    </row>
    <row r="128" spans="2:83" x14ac:dyDescent="0.2">
      <c r="B128" s="399">
        <v>28</v>
      </c>
      <c r="C128" s="399" t="s">
        <v>127</v>
      </c>
      <c r="D128" s="399" t="s">
        <v>128</v>
      </c>
      <c r="E128" s="399">
        <v>1.1000000000000001</v>
      </c>
      <c r="F128" s="399" t="s">
        <v>33</v>
      </c>
      <c r="H128" s="399">
        <v>0.249</v>
      </c>
      <c r="I128" s="399">
        <v>1.954</v>
      </c>
      <c r="J128" s="445">
        <f t="shared" ca="1" si="82"/>
        <v>0.98175000000000001</v>
      </c>
      <c r="K128" s="446"/>
      <c r="L128" s="447">
        <f t="shared" ca="1" si="104"/>
        <v>0.41122526716399999</v>
      </c>
      <c r="M128" s="447">
        <f t="shared" ca="1" si="104"/>
        <v>1.6860235953710001</v>
      </c>
      <c r="N128" s="455">
        <f t="shared" ca="1" si="83"/>
        <v>0.23377533369692724</v>
      </c>
      <c r="O128" s="455">
        <f t="shared" ca="1" si="84"/>
        <v>5.4082353317872736</v>
      </c>
      <c r="P128" s="451">
        <f t="shared" ca="1" si="55"/>
        <v>0.42538152145560137</v>
      </c>
      <c r="Q128" s="451">
        <f t="shared" ca="1" si="56"/>
        <v>3.3232931363718858</v>
      </c>
      <c r="R128" s="451">
        <f t="shared" ca="1" si="85"/>
        <v>0.90715770631683057</v>
      </c>
      <c r="S128" s="451">
        <f t="shared" ca="1" si="86"/>
        <v>2.038556643408608</v>
      </c>
      <c r="T128" s="445">
        <f t="shared" ca="1" si="57"/>
        <v>1.6716164475950586</v>
      </c>
      <c r="U128" s="453">
        <f ca="1">ROUND(IF(T128&gt;U92,U90,IF(T128&lt;U91,U89,T128/U91*U89)),3)</f>
        <v>0.58399999999999996</v>
      </c>
      <c r="V128" s="453">
        <f ca="1">ROUND(IF(T128&gt;V92,V90,IF(T128&lt;V91,V89,T128/V91*V89)),3)</f>
        <v>1.3129999999999999</v>
      </c>
      <c r="W128" s="449" t="str">
        <f t="shared" ca="1" si="58"/>
        <v>C</v>
      </c>
      <c r="Y128" s="450" t="str">
        <f t="shared" si="92"/>
        <v>PT</v>
      </c>
      <c r="Z128" s="447">
        <f t="shared" ca="1" si="105"/>
        <v>0.41122526716399999</v>
      </c>
      <c r="AA128" s="447">
        <f t="shared" ca="1" si="105"/>
        <v>1.6860235953710001</v>
      </c>
      <c r="AB128" s="451">
        <f t="shared" ca="1" si="93"/>
        <v>0.23377533369692724</v>
      </c>
      <c r="AC128" s="451">
        <f t="shared" ca="1" si="94"/>
        <v>5.4082353317872736</v>
      </c>
      <c r="AD128" s="451">
        <f t="shared" ca="1" si="60"/>
        <v>0.42538152145560137</v>
      </c>
      <c r="AE128" s="451">
        <f t="shared" ca="1" si="61"/>
        <v>3.3232931363718858</v>
      </c>
      <c r="AF128" s="451">
        <f t="shared" ca="1" si="87"/>
        <v>0.90715770631683057</v>
      </c>
      <c r="AG128" s="451">
        <f t="shared" ca="1" si="88"/>
        <v>2.038556643408608</v>
      </c>
      <c r="AH128" s="445">
        <f t="shared" ca="1" si="62"/>
        <v>1.6716164475950586</v>
      </c>
      <c r="AI128" s="453">
        <f ca="1">ROUND(IF(AH128&gt;AI92,AI90,IF(AH128&lt;AI91,AI89,AH128/AI91*AI89)),3)</f>
        <v>0.64</v>
      </c>
      <c r="AJ128" s="453">
        <f ca="1">ROUND(IF(AH128&gt;AJ92,AJ90,IF(AH128&lt;AJ91,AJ89,AH128/AJ91*AJ89)),3)</f>
        <v>1.4390000000000001</v>
      </c>
      <c r="AK128" s="449" t="str">
        <f t="shared" ca="1" si="63"/>
        <v>C</v>
      </c>
      <c r="AM128" s="450" t="str">
        <f t="shared" si="95"/>
        <v>PT</v>
      </c>
      <c r="AN128" s="447">
        <f t="shared" ca="1" si="106"/>
        <v>0.41122526716399999</v>
      </c>
      <c r="AO128" s="447">
        <f t="shared" ca="1" si="106"/>
        <v>1.6860235953710001</v>
      </c>
      <c r="AP128" s="451">
        <f t="shared" ca="1" si="96"/>
        <v>0.23377533369692724</v>
      </c>
      <c r="AQ128" s="451">
        <f t="shared" ca="1" si="97"/>
        <v>5.4082353317872736</v>
      </c>
      <c r="AR128" s="451">
        <f t="shared" ca="1" si="65"/>
        <v>0.42538152145560137</v>
      </c>
      <c r="AS128" s="451">
        <f t="shared" ca="1" si="66"/>
        <v>3.3232931363718858</v>
      </c>
      <c r="AT128" s="451">
        <f t="shared" ca="1" si="89"/>
        <v>0.90715770631683057</v>
      </c>
      <c r="AU128" s="451">
        <f t="shared" ca="1" si="90"/>
        <v>2.038556643408608</v>
      </c>
      <c r="AV128" s="445">
        <f t="shared" ca="1" si="67"/>
        <v>1.6716164475950586</v>
      </c>
      <c r="AW128" s="453">
        <f ca="1">ROUND(IF(AV128&gt;AW92,AW90,IF(AV128&lt;AW91,AW89,AV128/AW91*AW89)),3)</f>
        <v>0.70099999999999996</v>
      </c>
      <c r="AX128" s="453">
        <f ca="1">ROUND(IF(AV128&gt;AX92,AX90,IF(AV128&lt;AX91,AX89,AV128/AX91*AX89)),3)</f>
        <v>1.577</v>
      </c>
      <c r="AY128" s="449" t="str">
        <f t="shared" ca="1" si="68"/>
        <v>C</v>
      </c>
      <c r="BA128" s="450" t="str">
        <f t="shared" si="98"/>
        <v>PT</v>
      </c>
      <c r="BB128" s="447">
        <f t="shared" ca="1" si="107"/>
        <v>0.41122526716399999</v>
      </c>
      <c r="BC128" s="447">
        <f t="shared" ca="1" si="107"/>
        <v>1.6860235953710001</v>
      </c>
      <c r="BD128" s="451">
        <f t="shared" ca="1" si="99"/>
        <v>0.23377533369692724</v>
      </c>
      <c r="BE128" s="451">
        <f t="shared" ca="1" si="100"/>
        <v>5.4082353317872736</v>
      </c>
      <c r="BF128" s="451">
        <f t="shared" ca="1" si="70"/>
        <v>0.42538152145560137</v>
      </c>
      <c r="BG128" s="451">
        <f t="shared" ca="1" si="71"/>
        <v>3.3232931363718858</v>
      </c>
      <c r="BH128" s="451">
        <f t="shared" ca="1" si="72"/>
        <v>0.90715770631683057</v>
      </c>
      <c r="BI128" s="451">
        <f t="shared" ca="1" si="73"/>
        <v>2.038556643408608</v>
      </c>
      <c r="BJ128" s="445">
        <f t="shared" ca="1" si="74"/>
        <v>1.6716164475950586</v>
      </c>
      <c r="BK128" s="453">
        <f ca="1">ROUND(IF(BJ128&gt;BK92,BK90,IF(BJ128&lt;BK91,BK89,BJ128/BK91*BK89)),3)</f>
        <v>0.77</v>
      </c>
      <c r="BL128" s="453">
        <f ca="1">ROUND(IF(BJ128&gt;BL92,BL90,IF(BJ128&lt;BL91,BL89,BJ128/BL91*BL89)),3)</f>
        <v>1.7310000000000001</v>
      </c>
      <c r="BM128" s="449" t="str">
        <f t="shared" ca="1" si="75"/>
        <v>C</v>
      </c>
      <c r="BO128" s="450" t="str">
        <f t="shared" si="101"/>
        <v>PT</v>
      </c>
      <c r="BP128" s="399">
        <f t="shared" si="91"/>
        <v>1.1000000000000001</v>
      </c>
      <c r="BQ128" s="453">
        <f t="shared" ca="1" si="76"/>
        <v>0.58399999999999996</v>
      </c>
      <c r="BR128" s="453">
        <f t="shared" ca="1" si="77"/>
        <v>1.3129999999999999</v>
      </c>
      <c r="BS128" s="453">
        <f t="shared" ca="1" si="78"/>
        <v>0.64</v>
      </c>
      <c r="BT128" s="453">
        <f t="shared" ca="1" si="79"/>
        <v>1.4390000000000001</v>
      </c>
      <c r="BU128" s="453">
        <f t="shared" ca="1" si="80"/>
        <v>0.70099999999999996</v>
      </c>
      <c r="BV128" s="453">
        <f t="shared" ca="1" si="81"/>
        <v>1.577</v>
      </c>
      <c r="BW128" s="453">
        <f t="shared" ca="1" si="102"/>
        <v>0.77</v>
      </c>
      <c r="BX128" s="453">
        <f t="shared" ca="1" si="102"/>
        <v>1.7310000000000001</v>
      </c>
      <c r="CA128" s="450" t="str">
        <f t="shared" si="103"/>
        <v>PT</v>
      </c>
      <c r="CB128" s="454"/>
      <c r="CC128" s="454"/>
      <c r="CD128" s="454"/>
      <c r="CE128" s="454"/>
    </row>
    <row r="129" spans="2:83" x14ac:dyDescent="0.2">
      <c r="B129" s="399">
        <v>29</v>
      </c>
      <c r="C129" s="399" t="s">
        <v>129</v>
      </c>
      <c r="D129" s="399" t="s">
        <v>130</v>
      </c>
      <c r="E129" s="399">
        <v>1.1000000000000001</v>
      </c>
      <c r="F129" s="399" t="s">
        <v>33</v>
      </c>
      <c r="H129" s="399">
        <v>0.249</v>
      </c>
      <c r="I129" s="399">
        <v>1.954</v>
      </c>
      <c r="J129" s="445">
        <f t="shared" ca="1" si="82"/>
        <v>0.98175000000000001</v>
      </c>
      <c r="K129" s="446"/>
      <c r="L129" s="447">
        <f t="shared" ca="1" si="104"/>
        <v>0.49329634171279996</v>
      </c>
      <c r="M129" s="447">
        <f t="shared" ca="1" si="104"/>
        <v>1.9731853668519999</v>
      </c>
      <c r="N129" s="455">
        <f t="shared" ca="1" si="83"/>
        <v>0.28252426843547873</v>
      </c>
      <c r="O129" s="455">
        <f t="shared" ca="1" si="84"/>
        <v>6.2783170763481211</v>
      </c>
      <c r="P129" s="451">
        <f t="shared" ca="1" si="55"/>
        <v>0.5003010722703024</v>
      </c>
      <c r="Q129" s="451">
        <f t="shared" ca="1" si="56"/>
        <v>3.9086021271117373</v>
      </c>
      <c r="R129" s="451">
        <f t="shared" ca="1" si="85"/>
        <v>1.066929216002507</v>
      </c>
      <c r="S129" s="451">
        <f t="shared" ca="1" si="86"/>
        <v>2.3975937438258583</v>
      </c>
      <c r="T129" s="445">
        <f t="shared" ca="1" si="57"/>
        <v>1.9660268699372039</v>
      </c>
      <c r="U129" s="453">
        <f ca="1">ROUND(IF(T129&gt;U92,U90,IF(T129&lt;U91,U89,T129/U91*U89)),3)</f>
        <v>0.58399999999999996</v>
      </c>
      <c r="V129" s="453">
        <f ca="1">ROUND(IF(T129&gt;V92,V90,IF(T129&lt;V91,V89,T129/V91*V89)),3)</f>
        <v>1.3129999999999999</v>
      </c>
      <c r="W129" s="449" t="str">
        <f t="shared" ca="1" si="58"/>
        <v>C</v>
      </c>
      <c r="Y129" s="450" t="str">
        <f t="shared" si="92"/>
        <v>SE</v>
      </c>
      <c r="Z129" s="447">
        <f t="shared" ca="1" si="105"/>
        <v>0.49329634171279996</v>
      </c>
      <c r="AA129" s="447">
        <f t="shared" ca="1" si="105"/>
        <v>1.9731853668519999</v>
      </c>
      <c r="AB129" s="451">
        <f t="shared" ca="1" si="93"/>
        <v>0.28252426843547873</v>
      </c>
      <c r="AC129" s="451">
        <f t="shared" ca="1" si="94"/>
        <v>6.2783170763481211</v>
      </c>
      <c r="AD129" s="451">
        <f t="shared" ca="1" si="60"/>
        <v>0.5003010722703024</v>
      </c>
      <c r="AE129" s="451">
        <f t="shared" ca="1" si="61"/>
        <v>3.9086021271117373</v>
      </c>
      <c r="AF129" s="451">
        <f t="shared" ca="1" si="87"/>
        <v>1.066929216002507</v>
      </c>
      <c r="AG129" s="451">
        <f t="shared" ca="1" si="88"/>
        <v>2.3975937438258583</v>
      </c>
      <c r="AH129" s="445">
        <f t="shared" ca="1" si="62"/>
        <v>1.9660268699372039</v>
      </c>
      <c r="AI129" s="453">
        <f ca="1">ROUND(IF(AH129&gt;AI92,AI90,IF(AH129&lt;AI91,AI89,AH129/AI91*AI89)),3)</f>
        <v>0.64</v>
      </c>
      <c r="AJ129" s="453">
        <f ca="1">ROUND(IF(AH129&gt;AJ92,AJ90,IF(AH129&lt;AJ91,AJ89,AH129/AJ91*AJ89)),3)</f>
        <v>1.4390000000000001</v>
      </c>
      <c r="AK129" s="449" t="str">
        <f t="shared" ca="1" si="63"/>
        <v>C</v>
      </c>
      <c r="AM129" s="450" t="str">
        <f t="shared" si="95"/>
        <v>SE</v>
      </c>
      <c r="AN129" s="447">
        <f t="shared" ca="1" si="106"/>
        <v>0.49329634171279996</v>
      </c>
      <c r="AO129" s="447">
        <f t="shared" ca="1" si="106"/>
        <v>1.9731853668519999</v>
      </c>
      <c r="AP129" s="451">
        <f t="shared" ca="1" si="96"/>
        <v>0.28252426843547873</v>
      </c>
      <c r="AQ129" s="451">
        <f t="shared" ca="1" si="97"/>
        <v>6.2783170763481211</v>
      </c>
      <c r="AR129" s="451">
        <f t="shared" ca="1" si="65"/>
        <v>0.5003010722703024</v>
      </c>
      <c r="AS129" s="451">
        <f t="shared" ca="1" si="66"/>
        <v>3.9086021271117373</v>
      </c>
      <c r="AT129" s="451">
        <f t="shared" ca="1" si="89"/>
        <v>1.066929216002507</v>
      </c>
      <c r="AU129" s="451">
        <f t="shared" ca="1" si="90"/>
        <v>2.3975937438258583</v>
      </c>
      <c r="AV129" s="445">
        <f t="shared" ca="1" si="67"/>
        <v>1.9660268699372039</v>
      </c>
      <c r="AW129" s="453">
        <f ca="1">ROUND(IF(AV129&gt;AW92,AW90,IF(AV129&lt;AW91,AW89,AV129/AW91*AW89)),3)</f>
        <v>0.70099999999999996</v>
      </c>
      <c r="AX129" s="453">
        <f ca="1">ROUND(IF(AV129&gt;AX92,AX90,IF(AV129&lt;AX91,AX89,AV129/AX91*AX89)),3)</f>
        <v>1.577</v>
      </c>
      <c r="AY129" s="449" t="str">
        <f t="shared" ca="1" si="68"/>
        <v>C</v>
      </c>
      <c r="BA129" s="450" t="str">
        <f t="shared" si="98"/>
        <v>SE</v>
      </c>
      <c r="BB129" s="447">
        <f t="shared" ca="1" si="107"/>
        <v>0.49329634171279996</v>
      </c>
      <c r="BC129" s="447">
        <f t="shared" ca="1" si="107"/>
        <v>1.9731853668519999</v>
      </c>
      <c r="BD129" s="451">
        <f t="shared" ca="1" si="99"/>
        <v>0.28252426843547873</v>
      </c>
      <c r="BE129" s="451">
        <f t="shared" ca="1" si="100"/>
        <v>6.2783170763481211</v>
      </c>
      <c r="BF129" s="451">
        <f t="shared" ca="1" si="70"/>
        <v>0.5003010722703024</v>
      </c>
      <c r="BG129" s="451">
        <f t="shared" ca="1" si="71"/>
        <v>3.9086021271117373</v>
      </c>
      <c r="BH129" s="451">
        <f t="shared" ca="1" si="72"/>
        <v>1.066929216002507</v>
      </c>
      <c r="BI129" s="451">
        <f t="shared" ca="1" si="73"/>
        <v>2.3975937438258583</v>
      </c>
      <c r="BJ129" s="445">
        <f t="shared" ca="1" si="74"/>
        <v>1.9660268699372039</v>
      </c>
      <c r="BK129" s="453">
        <f ca="1">ROUND(IF(BJ129&gt;BK92,BK90,IF(BJ129&lt;BK91,BK89,BJ129/BK91*BK89)),3)</f>
        <v>0.77</v>
      </c>
      <c r="BL129" s="453">
        <f ca="1">ROUND(IF(BJ129&gt;BL92,BL90,IF(BJ129&lt;BL91,BL89,BJ129/BL91*BL89)),3)</f>
        <v>1.7310000000000001</v>
      </c>
      <c r="BM129" s="449" t="str">
        <f t="shared" ca="1" si="75"/>
        <v>C</v>
      </c>
      <c r="BO129" s="450" t="str">
        <f t="shared" si="101"/>
        <v>SE</v>
      </c>
      <c r="BP129" s="399">
        <f t="shared" si="91"/>
        <v>1.1000000000000001</v>
      </c>
      <c r="BQ129" s="453">
        <f t="shared" ca="1" si="76"/>
        <v>0.58399999999999996</v>
      </c>
      <c r="BR129" s="453">
        <f t="shared" ca="1" si="77"/>
        <v>1.3129999999999999</v>
      </c>
      <c r="BS129" s="453">
        <f t="shared" ca="1" si="78"/>
        <v>0.64</v>
      </c>
      <c r="BT129" s="453">
        <f t="shared" ca="1" si="79"/>
        <v>1.4390000000000001</v>
      </c>
      <c r="BU129" s="453">
        <f t="shared" ca="1" si="80"/>
        <v>0.70099999999999996</v>
      </c>
      <c r="BV129" s="453">
        <f t="shared" ca="1" si="81"/>
        <v>1.577</v>
      </c>
      <c r="BW129" s="453">
        <f t="shared" ca="1" si="102"/>
        <v>0.77</v>
      </c>
      <c r="BX129" s="453">
        <f t="shared" ca="1" si="102"/>
        <v>1.7310000000000001</v>
      </c>
      <c r="CA129" s="450" t="str">
        <f t="shared" si="103"/>
        <v>SE</v>
      </c>
      <c r="CB129" s="454"/>
      <c r="CC129" s="454"/>
      <c r="CD129" s="454"/>
      <c r="CE129" s="454"/>
    </row>
    <row r="130" spans="2:83" x14ac:dyDescent="0.2">
      <c r="B130" s="399">
        <v>30</v>
      </c>
      <c r="C130" s="399" t="s">
        <v>408</v>
      </c>
      <c r="D130" s="399" t="s">
        <v>466</v>
      </c>
      <c r="E130" s="399">
        <v>1.1000000000000001</v>
      </c>
      <c r="F130" s="399" t="s">
        <v>33</v>
      </c>
      <c r="H130" s="399">
        <v>0.249</v>
      </c>
      <c r="I130" s="399">
        <v>1.954</v>
      </c>
      <c r="J130" s="445">
        <f t="shared" ca="1" si="82"/>
        <v>0.98175000000000001</v>
      </c>
      <c r="K130" s="446"/>
      <c r="L130" s="447">
        <f t="shared" ca="1" si="104"/>
        <v>0.57571537402899997</v>
      </c>
      <c r="M130" s="447">
        <f t="shared" ca="1" si="104"/>
        <v>2.1383713892510001</v>
      </c>
      <c r="N130" s="455">
        <f t="shared" ca="1" si="83"/>
        <v>0.33670626420482119</v>
      </c>
      <c r="O130" s="455">
        <f t="shared" ca="1" si="84"/>
        <v>6.6294497615478791</v>
      </c>
      <c r="P130" s="451">
        <f t="shared" ca="1" si="55"/>
        <v>0.55062276149730394</v>
      </c>
      <c r="Q130" s="451">
        <f t="shared" ca="1" si="56"/>
        <v>4.301740324197687</v>
      </c>
      <c r="R130" s="451">
        <f t="shared" ca="1" si="85"/>
        <v>1.1742439578863282</v>
      </c>
      <c r="S130" s="451">
        <f t="shared" ca="1" si="86"/>
        <v>2.6387504671602882</v>
      </c>
      <c r="T130" s="445">
        <f t="shared" ca="1" si="57"/>
        <v>2.1637753830714366</v>
      </c>
      <c r="U130" s="453">
        <f ca="1">ROUND(IF(T130&gt;U92,U90,IF(T130&lt;U91,U89,T130/U91*U89)),3)</f>
        <v>0.58399999999999996</v>
      </c>
      <c r="V130" s="453">
        <f ca="1">ROUND(IF(T130&gt;V92,V90,IF(T130&lt;V91,V89,T130/V91*V89)),3)</f>
        <v>1.3129999999999999</v>
      </c>
      <c r="W130" s="449" t="str">
        <f t="shared" ca="1" si="58"/>
        <v>C</v>
      </c>
      <c r="Y130" s="450" t="str">
        <f t="shared" si="92"/>
        <v>SM</v>
      </c>
      <c r="Z130" s="447">
        <f t="shared" ca="1" si="105"/>
        <v>0.57571537402899997</v>
      </c>
      <c r="AA130" s="447">
        <f t="shared" ca="1" si="105"/>
        <v>2.1383713892510001</v>
      </c>
      <c r="AB130" s="451">
        <f t="shared" ca="1" si="93"/>
        <v>0.33670626420482119</v>
      </c>
      <c r="AC130" s="451">
        <f t="shared" ca="1" si="94"/>
        <v>6.6294497615478791</v>
      </c>
      <c r="AD130" s="451">
        <f t="shared" ca="1" si="60"/>
        <v>0.55062276149730394</v>
      </c>
      <c r="AE130" s="451">
        <f t="shared" ca="1" si="61"/>
        <v>4.301740324197687</v>
      </c>
      <c r="AF130" s="451">
        <f t="shared" ca="1" si="87"/>
        <v>1.1742439578863282</v>
      </c>
      <c r="AG130" s="451">
        <f t="shared" ca="1" si="88"/>
        <v>2.6387504671602882</v>
      </c>
      <c r="AH130" s="445">
        <f t="shared" ca="1" si="62"/>
        <v>2.1637753830714366</v>
      </c>
      <c r="AI130" s="453">
        <f ca="1">ROUND(IF(AH130&gt;AI92,AI90,IF(AH130&lt;AI91,AI89,AH130/AI91*AI89)),3)</f>
        <v>0.64</v>
      </c>
      <c r="AJ130" s="453">
        <f ca="1">ROUND(IF(AH130&gt;AJ92,AJ90,IF(AH130&lt;AJ91,AJ89,AH130/AJ91*AJ89)),3)</f>
        <v>1.4390000000000001</v>
      </c>
      <c r="AK130" s="449" t="str">
        <f t="shared" ca="1" si="63"/>
        <v>C</v>
      </c>
      <c r="AM130" s="450" t="str">
        <f t="shared" si="95"/>
        <v>SM</v>
      </c>
      <c r="AN130" s="447">
        <f t="shared" ca="1" si="106"/>
        <v>0.57571537402899997</v>
      </c>
      <c r="AO130" s="447">
        <f t="shared" ca="1" si="106"/>
        <v>2.1383713892510001</v>
      </c>
      <c r="AP130" s="451">
        <f t="shared" ca="1" si="96"/>
        <v>0.33670626420482119</v>
      </c>
      <c r="AQ130" s="451">
        <f t="shared" ca="1" si="97"/>
        <v>6.6294497615478791</v>
      </c>
      <c r="AR130" s="451">
        <f t="shared" ca="1" si="65"/>
        <v>0.55062276149730394</v>
      </c>
      <c r="AS130" s="451">
        <f t="shared" ca="1" si="66"/>
        <v>4.301740324197687</v>
      </c>
      <c r="AT130" s="451">
        <f t="shared" ca="1" si="89"/>
        <v>1.1742439578863282</v>
      </c>
      <c r="AU130" s="451">
        <f t="shared" ca="1" si="90"/>
        <v>2.6387504671602882</v>
      </c>
      <c r="AV130" s="445">
        <f t="shared" ca="1" si="67"/>
        <v>2.1637753830714366</v>
      </c>
      <c r="AW130" s="453">
        <f ca="1">ROUND(IF(AV130&gt;AW92,AW90,IF(AV130&lt;AW91,AW89,AV130/AW91*AW89)),3)</f>
        <v>0.70099999999999996</v>
      </c>
      <c r="AX130" s="453">
        <f ca="1">ROUND(IF(AV130&gt;AX92,AX90,IF(AV130&lt;AX91,AX89,AV130/AX91*AX89)),3)</f>
        <v>1.577</v>
      </c>
      <c r="AY130" s="449" t="str">
        <f t="shared" ca="1" si="68"/>
        <v>C</v>
      </c>
      <c r="BA130" s="450" t="str">
        <f t="shared" si="98"/>
        <v>SM</v>
      </c>
      <c r="BB130" s="447">
        <f t="shared" ca="1" si="107"/>
        <v>0.57571537402899997</v>
      </c>
      <c r="BC130" s="447">
        <f t="shared" ca="1" si="107"/>
        <v>2.1383713892510001</v>
      </c>
      <c r="BD130" s="451">
        <f t="shared" ca="1" si="99"/>
        <v>0.33670626420482119</v>
      </c>
      <c r="BE130" s="451">
        <f t="shared" ca="1" si="100"/>
        <v>6.6294497615478791</v>
      </c>
      <c r="BF130" s="451">
        <f t="shared" ca="1" si="70"/>
        <v>0.55062276149730394</v>
      </c>
      <c r="BG130" s="451">
        <f t="shared" ca="1" si="71"/>
        <v>4.301740324197687</v>
      </c>
      <c r="BH130" s="451">
        <f t="shared" ca="1" si="72"/>
        <v>1.1742439578863282</v>
      </c>
      <c r="BI130" s="451">
        <f t="shared" ca="1" si="73"/>
        <v>2.6387504671602882</v>
      </c>
      <c r="BJ130" s="445">
        <f t="shared" ca="1" si="74"/>
        <v>2.1637753830714366</v>
      </c>
      <c r="BK130" s="453">
        <f ca="1">ROUND(IF(BJ130&gt;BK92,BK90,IF(BJ130&lt;BK91,BK89,BJ130/BK91*BK89)),3)</f>
        <v>0.77</v>
      </c>
      <c r="BL130" s="453">
        <f ca="1">ROUND(IF(BJ130&gt;BL92,BL90,IF(BJ130&lt;BL91,BL89,BJ130/BL91*BL89)),3)</f>
        <v>1.7310000000000001</v>
      </c>
      <c r="BM130" s="449" t="str">
        <f t="shared" ca="1" si="75"/>
        <v>C</v>
      </c>
      <c r="BO130" s="450" t="str">
        <f t="shared" si="101"/>
        <v>SM</v>
      </c>
      <c r="BP130" s="399">
        <f t="shared" si="91"/>
        <v>1.1000000000000001</v>
      </c>
      <c r="BQ130" s="453">
        <f t="shared" ca="1" si="76"/>
        <v>0.58399999999999996</v>
      </c>
      <c r="BR130" s="453">
        <f t="shared" ca="1" si="77"/>
        <v>1.3129999999999999</v>
      </c>
      <c r="BS130" s="453">
        <f t="shared" ca="1" si="78"/>
        <v>0.64</v>
      </c>
      <c r="BT130" s="453">
        <f t="shared" ca="1" si="79"/>
        <v>1.4390000000000001</v>
      </c>
      <c r="BU130" s="453">
        <f t="shared" ca="1" si="80"/>
        <v>0.70099999999999996</v>
      </c>
      <c r="BV130" s="453">
        <f t="shared" ca="1" si="81"/>
        <v>1.577</v>
      </c>
      <c r="BW130" s="453">
        <f t="shared" ca="1" si="102"/>
        <v>0.77</v>
      </c>
      <c r="BX130" s="453">
        <f t="shared" ca="1" si="102"/>
        <v>1.7310000000000001</v>
      </c>
      <c r="CA130" s="450" t="str">
        <f t="shared" si="103"/>
        <v>SM</v>
      </c>
      <c r="CB130" s="454"/>
      <c r="CC130" s="454"/>
      <c r="CD130" s="454"/>
      <c r="CE130" s="454"/>
    </row>
    <row r="131" spans="2:83" s="456" customFormat="1" x14ac:dyDescent="0.2">
      <c r="B131" s="456">
        <v>31</v>
      </c>
      <c r="C131" s="456" t="s">
        <v>131</v>
      </c>
      <c r="D131" s="456" t="s">
        <v>132</v>
      </c>
      <c r="E131" s="456">
        <v>1.1000000000000001</v>
      </c>
      <c r="F131" s="456" t="s">
        <v>33</v>
      </c>
      <c r="H131" s="399">
        <v>0.249</v>
      </c>
      <c r="I131" s="399">
        <v>1.954</v>
      </c>
      <c r="J131" s="445">
        <f t="shared" ca="1" si="82"/>
        <v>0.98175000000000001</v>
      </c>
      <c r="K131" s="457"/>
      <c r="L131" s="447">
        <f t="shared" ca="1" si="104"/>
        <v>0.35089813212400001</v>
      </c>
      <c r="M131" s="447">
        <f t="shared" ca="1" si="104"/>
        <v>1.489526764934</v>
      </c>
      <c r="N131" s="455">
        <f t="shared" ca="1" si="83"/>
        <v>0.19732323533728485</v>
      </c>
      <c r="O131" s="455">
        <f t="shared" ca="1" si="84"/>
        <v>4.8305457149515156</v>
      </c>
      <c r="P131" s="451">
        <f t="shared" ca="1" si="55"/>
        <v>0.37326079798676726</v>
      </c>
      <c r="Q131" s="451">
        <f t="shared" ca="1" si="56"/>
        <v>2.9160999842716193</v>
      </c>
      <c r="R131" s="451">
        <f t="shared" ca="1" si="85"/>
        <v>0.79600639021882669</v>
      </c>
      <c r="S131" s="451">
        <f t="shared" ca="1" si="86"/>
        <v>1.7887784049861273</v>
      </c>
      <c r="T131" s="445">
        <f t="shared" ca="1" si="57"/>
        <v>1.4667982920886244</v>
      </c>
      <c r="U131" s="453">
        <f ca="1">ROUND(IF(T131&gt;U92,U90,IF(T131&lt;U91,U89,T131/U91*U89)),3)</f>
        <v>0.58399999999999996</v>
      </c>
      <c r="V131" s="453">
        <f ca="1">ROUND(IF(T131&gt;V92,V90,IF(T131&lt;V91,V89,T131/V91*V89)),3)</f>
        <v>1.3129999999999999</v>
      </c>
      <c r="W131" s="449" t="str">
        <f t="shared" ca="1" si="58"/>
        <v>C</v>
      </c>
      <c r="X131" s="399"/>
      <c r="Y131" s="458" t="str">
        <f t="shared" si="92"/>
        <v>US</v>
      </c>
      <c r="Z131" s="447">
        <f t="shared" ca="1" si="105"/>
        <v>0.35089813212400001</v>
      </c>
      <c r="AA131" s="447">
        <f t="shared" ca="1" si="105"/>
        <v>1.489526764934</v>
      </c>
      <c r="AB131" s="451">
        <f t="shared" ca="1" si="93"/>
        <v>0.19732323533728485</v>
      </c>
      <c r="AC131" s="451">
        <f t="shared" ca="1" si="94"/>
        <v>4.8305457149515156</v>
      </c>
      <c r="AD131" s="451">
        <f t="shared" ca="1" si="60"/>
        <v>0.37326079798676726</v>
      </c>
      <c r="AE131" s="451">
        <f t="shared" ca="1" si="61"/>
        <v>2.9160999842716193</v>
      </c>
      <c r="AF131" s="451">
        <f t="shared" ca="1" si="87"/>
        <v>0.79600639021882669</v>
      </c>
      <c r="AG131" s="451">
        <f t="shared" ca="1" si="88"/>
        <v>1.7887784049861273</v>
      </c>
      <c r="AH131" s="445">
        <f t="shared" ca="1" si="62"/>
        <v>1.4667982920886244</v>
      </c>
      <c r="AI131" s="453">
        <f ca="1">ROUND(IF(AH131&gt;AI92,AI90,IF(AH131&lt;AI91,AI89,AH131/AI91*AI89)),3)</f>
        <v>0.64</v>
      </c>
      <c r="AJ131" s="453">
        <f ca="1">ROUND(IF(AH131&gt;AJ92,AJ90,IF(AH131&lt;AJ91,AJ89,AH131/AJ91*AJ89)),3)</f>
        <v>1.4390000000000001</v>
      </c>
      <c r="AK131" s="449" t="str">
        <f t="shared" ca="1" si="63"/>
        <v>C</v>
      </c>
      <c r="AL131" s="399"/>
      <c r="AM131" s="458" t="str">
        <f t="shared" si="95"/>
        <v>US</v>
      </c>
      <c r="AN131" s="447">
        <f t="shared" ca="1" si="106"/>
        <v>0.35089813212400001</v>
      </c>
      <c r="AO131" s="447">
        <f t="shared" ca="1" si="106"/>
        <v>1.489526764934</v>
      </c>
      <c r="AP131" s="451">
        <f t="shared" ca="1" si="96"/>
        <v>0.19732323533728485</v>
      </c>
      <c r="AQ131" s="451">
        <f t="shared" ca="1" si="97"/>
        <v>4.8305457149515156</v>
      </c>
      <c r="AR131" s="451">
        <f t="shared" ca="1" si="65"/>
        <v>0.37326079798676726</v>
      </c>
      <c r="AS131" s="451">
        <f t="shared" ca="1" si="66"/>
        <v>2.9160999842716193</v>
      </c>
      <c r="AT131" s="451">
        <f t="shared" ca="1" si="89"/>
        <v>0.79600639021882669</v>
      </c>
      <c r="AU131" s="451">
        <f t="shared" ca="1" si="90"/>
        <v>1.7887784049861273</v>
      </c>
      <c r="AV131" s="445">
        <f t="shared" ca="1" si="67"/>
        <v>1.4667982920886244</v>
      </c>
      <c r="AW131" s="453">
        <f ca="1">ROUND(IF(AV131&gt;AW92,AW90,IF(AV131&lt;AW91,AW89,AV131/AW91*AW89)),3)</f>
        <v>0.70099999999999996</v>
      </c>
      <c r="AX131" s="453">
        <f ca="1">ROUND(IF(AV131&gt;AX92,AX90,IF(AV131&lt;AX91,AX89,AV131/AX91*AX89)),3)</f>
        <v>1.577</v>
      </c>
      <c r="AY131" s="449" t="str">
        <f t="shared" ca="1" si="68"/>
        <v>C</v>
      </c>
      <c r="BA131" s="458" t="str">
        <f t="shared" si="98"/>
        <v>US</v>
      </c>
      <c r="BB131" s="447">
        <f t="shared" ca="1" si="107"/>
        <v>0.35089813212400001</v>
      </c>
      <c r="BC131" s="447">
        <f t="shared" ca="1" si="107"/>
        <v>1.489526764934</v>
      </c>
      <c r="BD131" s="451">
        <f t="shared" ca="1" si="99"/>
        <v>0.19732323533728485</v>
      </c>
      <c r="BE131" s="451">
        <f t="shared" ca="1" si="100"/>
        <v>4.8305457149515156</v>
      </c>
      <c r="BF131" s="451">
        <f t="shared" ca="1" si="70"/>
        <v>0.37326079798676726</v>
      </c>
      <c r="BG131" s="451">
        <f t="shared" ca="1" si="71"/>
        <v>2.9160999842716193</v>
      </c>
      <c r="BH131" s="451">
        <f t="shared" ca="1" si="72"/>
        <v>0.79600639021882669</v>
      </c>
      <c r="BI131" s="451">
        <f t="shared" ca="1" si="73"/>
        <v>1.7887784049861273</v>
      </c>
      <c r="BJ131" s="445">
        <f t="shared" ca="1" si="74"/>
        <v>1.4667982920886244</v>
      </c>
      <c r="BK131" s="453">
        <f ca="1">ROUND(IF(BJ131&gt;BK92,BK90,IF(BJ131&lt;BK91,BK89,BJ131/BK91*BK89)),3)</f>
        <v>0.77</v>
      </c>
      <c r="BL131" s="453">
        <f ca="1">ROUND(IF(BJ131&gt;BL92,BL90,IF(BJ131&lt;BL91,BL89,BJ131/BL91*BL89)),3)</f>
        <v>1.7310000000000001</v>
      </c>
      <c r="BM131" s="449" t="str">
        <f t="shared" ca="1" si="75"/>
        <v>C</v>
      </c>
      <c r="BO131" s="458" t="str">
        <f t="shared" si="101"/>
        <v>US</v>
      </c>
      <c r="BP131" s="456">
        <f t="shared" si="91"/>
        <v>1.1000000000000001</v>
      </c>
      <c r="BQ131" s="453">
        <f t="shared" ca="1" si="76"/>
        <v>0.58399999999999996</v>
      </c>
      <c r="BR131" s="453">
        <f t="shared" ca="1" si="77"/>
        <v>1.3129999999999999</v>
      </c>
      <c r="BS131" s="453">
        <f t="shared" ca="1" si="78"/>
        <v>0.64</v>
      </c>
      <c r="BT131" s="453">
        <f t="shared" ca="1" si="79"/>
        <v>1.4390000000000001</v>
      </c>
      <c r="BU131" s="453">
        <f t="shared" ca="1" si="80"/>
        <v>0.70099999999999996</v>
      </c>
      <c r="BV131" s="453">
        <f t="shared" ca="1" si="81"/>
        <v>1.577</v>
      </c>
      <c r="BW131" s="453">
        <f t="shared" ca="1" si="102"/>
        <v>0.77</v>
      </c>
      <c r="BX131" s="453">
        <f t="shared" ca="1" si="102"/>
        <v>1.7310000000000001</v>
      </c>
      <c r="CA131" s="458" t="str">
        <f t="shared" si="103"/>
        <v>US</v>
      </c>
      <c r="CB131" s="454"/>
      <c r="CC131" s="454"/>
      <c r="CD131" s="453"/>
      <c r="CE131" s="453"/>
    </row>
    <row r="132" spans="2:83" x14ac:dyDescent="0.2">
      <c r="B132" s="399">
        <v>32</v>
      </c>
      <c r="C132" s="399" t="s">
        <v>133</v>
      </c>
      <c r="D132" s="399" t="s">
        <v>134</v>
      </c>
      <c r="E132" s="399">
        <v>1.1000000000000001</v>
      </c>
      <c r="F132" s="399" t="s">
        <v>33</v>
      </c>
      <c r="H132" s="399">
        <v>0.249</v>
      </c>
      <c r="I132" s="399">
        <v>1.954</v>
      </c>
      <c r="J132" s="445">
        <f t="shared" ca="1" si="82"/>
        <v>0.98175000000000001</v>
      </c>
      <c r="K132" s="446"/>
      <c r="L132" s="447">
        <f t="shared" ca="1" si="104"/>
        <v>0.57571537402899997</v>
      </c>
      <c r="M132" s="447">
        <f t="shared" ca="1" si="104"/>
        <v>2.1383713892510001</v>
      </c>
      <c r="N132" s="455">
        <f t="shared" ca="1" si="83"/>
        <v>0.33670626420482119</v>
      </c>
      <c r="O132" s="455">
        <f t="shared" ca="1" si="84"/>
        <v>6.6294497615478791</v>
      </c>
      <c r="P132" s="451">
        <f t="shared" ca="1" si="55"/>
        <v>0.55062276149730394</v>
      </c>
      <c r="Q132" s="451">
        <f t="shared" ca="1" si="56"/>
        <v>4.301740324197687</v>
      </c>
      <c r="R132" s="451">
        <f t="shared" ca="1" si="85"/>
        <v>1.1742439578863282</v>
      </c>
      <c r="S132" s="451">
        <f t="shared" ca="1" si="86"/>
        <v>2.6387504671602882</v>
      </c>
      <c r="T132" s="445">
        <f t="shared" ca="1" si="57"/>
        <v>2.1637753830714366</v>
      </c>
      <c r="U132" s="453">
        <f ca="1">ROUND(IF(T132&gt;U92,U90,IF(T132&lt;U91,U89,T132/U91*U89)),3)</f>
        <v>0.58399999999999996</v>
      </c>
      <c r="V132" s="453">
        <f ca="1">ROUND(IF(T132&gt;V92,V90,IF(T132&lt;V91,V89,T132/V91*V89)),3)</f>
        <v>1.3129999999999999</v>
      </c>
      <c r="W132" s="449" t="str">
        <f t="shared" ca="1" si="58"/>
        <v>C</v>
      </c>
      <c r="Y132" s="450" t="str">
        <f t="shared" si="92"/>
        <v>VA</v>
      </c>
      <c r="Z132" s="447">
        <f t="shared" ca="1" si="105"/>
        <v>0.57571537402899997</v>
      </c>
      <c r="AA132" s="447">
        <f t="shared" ca="1" si="105"/>
        <v>2.1383713892510001</v>
      </c>
      <c r="AB132" s="451">
        <f t="shared" ca="1" si="93"/>
        <v>0.33670626420482119</v>
      </c>
      <c r="AC132" s="451">
        <f t="shared" ca="1" si="94"/>
        <v>6.6294497615478791</v>
      </c>
      <c r="AD132" s="451">
        <f t="shared" ca="1" si="60"/>
        <v>0.55062276149730394</v>
      </c>
      <c r="AE132" s="451">
        <f t="shared" ca="1" si="61"/>
        <v>4.301740324197687</v>
      </c>
      <c r="AF132" s="451">
        <f t="shared" ca="1" si="87"/>
        <v>1.1742439578863282</v>
      </c>
      <c r="AG132" s="451">
        <f t="shared" ca="1" si="88"/>
        <v>2.6387504671602882</v>
      </c>
      <c r="AH132" s="445">
        <f t="shared" ca="1" si="62"/>
        <v>2.1637753830714366</v>
      </c>
      <c r="AI132" s="453">
        <f ca="1">ROUND(IF(AH132&gt;AI92,AI90,IF(AH132&lt;AI91,AI89,AH132/AI91*AI89)),3)</f>
        <v>0.64</v>
      </c>
      <c r="AJ132" s="453">
        <f ca="1">ROUND(IF(AH132&gt;AJ92,AJ90,IF(AH132&lt;AJ91,AJ89,AH132/AJ91*AJ89)),3)</f>
        <v>1.4390000000000001</v>
      </c>
      <c r="AK132" s="449" t="str">
        <f t="shared" ca="1" si="63"/>
        <v>C</v>
      </c>
      <c r="AM132" s="450" t="str">
        <f t="shared" si="95"/>
        <v>VA</v>
      </c>
      <c r="AN132" s="447">
        <f t="shared" ca="1" si="106"/>
        <v>0.57571537402899997</v>
      </c>
      <c r="AO132" s="447">
        <f t="shared" ca="1" si="106"/>
        <v>2.1383713892510001</v>
      </c>
      <c r="AP132" s="451">
        <f t="shared" ca="1" si="96"/>
        <v>0.33670626420482119</v>
      </c>
      <c r="AQ132" s="451">
        <f t="shared" ca="1" si="97"/>
        <v>6.6294497615478791</v>
      </c>
      <c r="AR132" s="451">
        <f t="shared" ca="1" si="65"/>
        <v>0.55062276149730394</v>
      </c>
      <c r="AS132" s="451">
        <f t="shared" ca="1" si="66"/>
        <v>4.301740324197687</v>
      </c>
      <c r="AT132" s="451">
        <f t="shared" ca="1" si="89"/>
        <v>1.1742439578863282</v>
      </c>
      <c r="AU132" s="451">
        <f t="shared" ca="1" si="90"/>
        <v>2.6387504671602882</v>
      </c>
      <c r="AV132" s="445">
        <f t="shared" ca="1" si="67"/>
        <v>2.1637753830714366</v>
      </c>
      <c r="AW132" s="453">
        <f ca="1">ROUND(IF(AV132&gt;AW92,AW90,IF(AV132&lt;AW91,AW89,AV132/AW91*AW89)),3)</f>
        <v>0.70099999999999996</v>
      </c>
      <c r="AX132" s="453">
        <f ca="1">ROUND(IF(AV132&gt;AX92,AX90,IF(AV132&lt;AX91,AX89,AV132/AX91*AX89)),3)</f>
        <v>1.577</v>
      </c>
      <c r="AY132" s="449" t="str">
        <f t="shared" ca="1" si="68"/>
        <v>C</v>
      </c>
      <c r="BA132" s="450" t="str">
        <f t="shared" si="98"/>
        <v>VA</v>
      </c>
      <c r="BB132" s="447">
        <f t="shared" ca="1" si="107"/>
        <v>0.57571537402899997</v>
      </c>
      <c r="BC132" s="447">
        <f t="shared" ca="1" si="107"/>
        <v>2.1383713892510001</v>
      </c>
      <c r="BD132" s="451">
        <f t="shared" ca="1" si="99"/>
        <v>0.33670626420482119</v>
      </c>
      <c r="BE132" s="451">
        <f t="shared" ca="1" si="100"/>
        <v>6.6294497615478791</v>
      </c>
      <c r="BF132" s="451">
        <f t="shared" ca="1" si="70"/>
        <v>0.55062276149730394</v>
      </c>
      <c r="BG132" s="451">
        <f t="shared" ca="1" si="71"/>
        <v>4.301740324197687</v>
      </c>
      <c r="BH132" s="451">
        <f t="shared" ca="1" si="72"/>
        <v>1.1742439578863282</v>
      </c>
      <c r="BI132" s="451">
        <f t="shared" ca="1" si="73"/>
        <v>2.6387504671602882</v>
      </c>
      <c r="BJ132" s="445">
        <f t="shared" ca="1" si="74"/>
        <v>2.1637753830714366</v>
      </c>
      <c r="BK132" s="453">
        <f ca="1">ROUND(IF(BJ132&gt;BK92,BK90,IF(BJ132&lt;BK91,BK89,BJ132/BK91*BK89)),3)</f>
        <v>0.77</v>
      </c>
      <c r="BL132" s="453">
        <f ca="1">ROUND(IF(BJ132&gt;BL92,BL90,IF(BJ132&lt;BL91,BL89,BJ132/BL91*BL89)),3)</f>
        <v>1.7310000000000001</v>
      </c>
      <c r="BM132" s="449" t="str">
        <f t="shared" ca="1" si="75"/>
        <v>C</v>
      </c>
      <c r="BO132" s="450" t="str">
        <f t="shared" si="101"/>
        <v>VA</v>
      </c>
      <c r="BP132" s="399">
        <f t="shared" si="91"/>
        <v>1.1000000000000001</v>
      </c>
      <c r="BQ132" s="453">
        <f t="shared" ca="1" si="76"/>
        <v>0.58399999999999996</v>
      </c>
      <c r="BR132" s="453">
        <f t="shared" ca="1" si="77"/>
        <v>1.3129999999999999</v>
      </c>
      <c r="BS132" s="453">
        <f t="shared" ca="1" si="78"/>
        <v>0.64</v>
      </c>
      <c r="BT132" s="453">
        <f t="shared" ca="1" si="79"/>
        <v>1.4390000000000001</v>
      </c>
      <c r="BU132" s="453">
        <f t="shared" ca="1" si="80"/>
        <v>0.70099999999999996</v>
      </c>
      <c r="BV132" s="453">
        <f t="shared" ca="1" si="81"/>
        <v>1.577</v>
      </c>
      <c r="BW132" s="453">
        <f t="shared" ca="1" si="102"/>
        <v>0.77</v>
      </c>
      <c r="BX132" s="453">
        <f t="shared" ca="1" si="102"/>
        <v>1.7310000000000001</v>
      </c>
      <c r="CA132" s="450" t="str">
        <f t="shared" si="103"/>
        <v>VA</v>
      </c>
      <c r="CB132" s="454"/>
      <c r="CC132" s="454"/>
      <c r="CD132" s="454"/>
      <c r="CE132" s="454"/>
    </row>
    <row r="133" spans="2:83" x14ac:dyDescent="0.2">
      <c r="B133" s="399">
        <v>33</v>
      </c>
      <c r="C133" s="399" t="s">
        <v>136</v>
      </c>
      <c r="D133" s="399" t="s">
        <v>137</v>
      </c>
      <c r="E133" s="399">
        <v>1.2</v>
      </c>
      <c r="F133" s="399" t="s">
        <v>36</v>
      </c>
      <c r="H133" s="399">
        <v>0.221</v>
      </c>
      <c r="I133" s="399">
        <v>1.7290000000000001</v>
      </c>
      <c r="J133" s="445">
        <f t="shared" ca="1" si="82"/>
        <v>0.86937500000000001</v>
      </c>
      <c r="K133" s="446"/>
      <c r="L133" s="447" t="e">
        <f t="shared" ca="1" si="104"/>
        <v>#REF!</v>
      </c>
      <c r="M133" s="447" t="e">
        <f t="shared" ca="1" si="104"/>
        <v>#REF!</v>
      </c>
      <c r="N133" s="455" t="e">
        <f t="shared" ca="1" si="83"/>
        <v>#REF!</v>
      </c>
      <c r="O133" s="455" t="e">
        <f t="shared" ca="1" si="84"/>
        <v>#REF!</v>
      </c>
      <c r="P133" s="451" t="e">
        <f t="shared" ca="1" si="55"/>
        <v>#REF!</v>
      </c>
      <c r="Q133" s="451" t="e">
        <f t="shared" ca="1" si="56"/>
        <v>#REF!</v>
      </c>
      <c r="R133" s="451" t="e">
        <f t="shared" ca="1" si="85"/>
        <v>#REF!</v>
      </c>
      <c r="S133" s="451" t="e">
        <f t="shared" ca="1" si="86"/>
        <v>#REF!</v>
      </c>
      <c r="T133" s="445" t="e">
        <f t="shared" ref="T133:T153" ca="1" si="108">Q133*T$15+P133</f>
        <v>#REF!</v>
      </c>
      <c r="U133" s="453" t="e">
        <f ca="1">ROUND(IF(T133&gt;U92,U90,IF(T133&lt;U91,U89,T133/U91*U89)),3)</f>
        <v>#REF!</v>
      </c>
      <c r="V133" s="453" t="e">
        <f ca="1">ROUND(IF(T133&gt;V92,V90,IF(T133&lt;V91,V89,T133/V91*V89)),3)</f>
        <v>#REF!</v>
      </c>
      <c r="W133" s="449" t="e">
        <f t="shared" ca="1" si="58"/>
        <v>#REF!</v>
      </c>
      <c r="Y133" s="450" t="str">
        <f t="shared" si="92"/>
        <v>AW</v>
      </c>
      <c r="Z133" s="447" t="e">
        <f t="shared" ca="1" si="105"/>
        <v>#REF!</v>
      </c>
      <c r="AA133" s="447" t="e">
        <f t="shared" ca="1" si="105"/>
        <v>#REF!</v>
      </c>
      <c r="AB133" s="451" t="e">
        <f t="shared" ca="1" si="93"/>
        <v>#REF!</v>
      </c>
      <c r="AC133" s="451" t="e">
        <f t="shared" ca="1" si="94"/>
        <v>#REF!</v>
      </c>
      <c r="AD133" s="451" t="e">
        <f t="shared" ca="1" si="60"/>
        <v>#REF!</v>
      </c>
      <c r="AE133" s="451" t="e">
        <f t="shared" ca="1" si="61"/>
        <v>#REF!</v>
      </c>
      <c r="AF133" s="451" t="e">
        <f t="shared" ca="1" si="87"/>
        <v>#REF!</v>
      </c>
      <c r="AG133" s="451" t="e">
        <f t="shared" ca="1" si="88"/>
        <v>#REF!</v>
      </c>
      <c r="AH133" s="445" t="e">
        <f t="shared" ref="AH133:AH153" ca="1" si="109">AE133*AH$15+AD133</f>
        <v>#REF!</v>
      </c>
      <c r="AI133" s="453" t="e">
        <f ca="1">ROUND(IF(AH133&gt;AI92,AI90,IF(AH133&lt;AI91,AI89,AH133/AI91*AI89)),3)</f>
        <v>#REF!</v>
      </c>
      <c r="AJ133" s="453" t="e">
        <f ca="1">ROUND(IF(AH133&gt;AJ92,AJ90,IF(AH133&lt;AJ91,AJ89,AH133/AJ91*AJ89)),3)</f>
        <v>#REF!</v>
      </c>
      <c r="AK133" s="449" t="e">
        <f t="shared" ca="1" si="63"/>
        <v>#REF!</v>
      </c>
      <c r="AM133" s="450" t="str">
        <f t="shared" si="95"/>
        <v>AW</v>
      </c>
      <c r="AN133" s="447" t="e">
        <f t="shared" ca="1" si="106"/>
        <v>#REF!</v>
      </c>
      <c r="AO133" s="447" t="e">
        <f t="shared" ca="1" si="106"/>
        <v>#REF!</v>
      </c>
      <c r="AP133" s="451" t="e">
        <f t="shared" ca="1" si="96"/>
        <v>#REF!</v>
      </c>
      <c r="AQ133" s="451" t="e">
        <f t="shared" ca="1" si="97"/>
        <v>#REF!</v>
      </c>
      <c r="AR133" s="451" t="e">
        <f t="shared" ca="1" si="65"/>
        <v>#REF!</v>
      </c>
      <c r="AS133" s="451" t="e">
        <f t="shared" ca="1" si="66"/>
        <v>#REF!</v>
      </c>
      <c r="AT133" s="451" t="e">
        <f t="shared" ca="1" si="89"/>
        <v>#REF!</v>
      </c>
      <c r="AU133" s="451" t="e">
        <f t="shared" ca="1" si="90"/>
        <v>#REF!</v>
      </c>
      <c r="AV133" s="445" t="e">
        <f t="shared" ref="AV133:AV153" ca="1" si="110">AS133*AV$15+AR133</f>
        <v>#REF!</v>
      </c>
      <c r="AW133" s="453" t="e">
        <f ca="1">ROUND(IF(AV133&gt;AW92,AW90,IF(AV133&lt;AW91,AW89,AV133/AW91*AW89)),3)</f>
        <v>#REF!</v>
      </c>
      <c r="AX133" s="453" t="e">
        <f ca="1">ROUND(IF(AV133&gt;AX92,AX90,IF(AV133&lt;AX91,AX89,AV133/AX91*AX89)),3)</f>
        <v>#REF!</v>
      </c>
      <c r="AY133" s="449" t="e">
        <f t="shared" ca="1" si="68"/>
        <v>#REF!</v>
      </c>
      <c r="BA133" s="450" t="str">
        <f t="shared" si="98"/>
        <v>AW</v>
      </c>
      <c r="BB133" s="447" t="e">
        <f t="shared" ca="1" si="107"/>
        <v>#REF!</v>
      </c>
      <c r="BC133" s="447" t="e">
        <f t="shared" ca="1" si="107"/>
        <v>#REF!</v>
      </c>
      <c r="BD133" s="451" t="e">
        <f t="shared" ca="1" si="99"/>
        <v>#REF!</v>
      </c>
      <c r="BE133" s="451" t="e">
        <f t="shared" ca="1" si="100"/>
        <v>#REF!</v>
      </c>
      <c r="BF133" s="451" t="e">
        <f t="shared" ca="1" si="70"/>
        <v>#REF!</v>
      </c>
      <c r="BG133" s="451" t="e">
        <f t="shared" ca="1" si="71"/>
        <v>#REF!</v>
      </c>
      <c r="BH133" s="451" t="e">
        <f t="shared" ca="1" si="72"/>
        <v>#REF!</v>
      </c>
      <c r="BI133" s="451" t="e">
        <f t="shared" ca="1" si="73"/>
        <v>#REF!</v>
      </c>
      <c r="BJ133" s="445" t="e">
        <f t="shared" ref="BJ133:BJ153" ca="1" si="111">BG133*BJ$15+BF133</f>
        <v>#REF!</v>
      </c>
      <c r="BK133" s="453" t="e">
        <f ca="1">ROUND(IF(BJ133&gt;BK92,BK90,IF(BJ133&lt;BK91,BK89,BJ133/BK91*BK89)),3)</f>
        <v>#REF!</v>
      </c>
      <c r="BL133" s="453" t="e">
        <f ca="1">ROUND(IF(BJ133&gt;BL92,BL90,IF(BJ133&lt;BL91,BL89,BJ133/BL91*BL89)),3)</f>
        <v>#REF!</v>
      </c>
      <c r="BM133" s="449" t="e">
        <f t="shared" ca="1" si="75"/>
        <v>#REF!</v>
      </c>
      <c r="BO133" s="450" t="str">
        <f t="shared" si="101"/>
        <v>AW</v>
      </c>
      <c r="BP133" s="399">
        <f t="shared" si="91"/>
        <v>1.2</v>
      </c>
      <c r="BQ133" s="453" t="e">
        <f t="shared" ref="BQ133:BQ153" ca="1" si="112">+U133</f>
        <v>#REF!</v>
      </c>
      <c r="BR133" s="453" t="e">
        <f t="shared" ref="BR133:BR153" ca="1" si="113">+V133</f>
        <v>#REF!</v>
      </c>
      <c r="BS133" s="453" t="e">
        <f t="shared" ref="BS133:BS153" ca="1" si="114">+AI133</f>
        <v>#REF!</v>
      </c>
      <c r="BT133" s="453" t="e">
        <f t="shared" ref="BT133:BT153" ca="1" si="115">+AJ133</f>
        <v>#REF!</v>
      </c>
      <c r="BU133" s="453" t="e">
        <f t="shared" ref="BU133:BU153" ca="1" si="116">+AW133</f>
        <v>#REF!</v>
      </c>
      <c r="BV133" s="453" t="e">
        <f t="shared" ref="BV133:BV153" ca="1" si="117">+AX133</f>
        <v>#REF!</v>
      </c>
      <c r="BW133" s="453" t="e">
        <f t="shared" ca="1" si="102"/>
        <v>#REF!</v>
      </c>
      <c r="BX133" s="453" t="e">
        <f t="shared" ca="1" si="102"/>
        <v>#REF!</v>
      </c>
      <c r="CA133" s="450" t="str">
        <f t="shared" si="103"/>
        <v>AW</v>
      </c>
      <c r="CB133" s="454"/>
      <c r="CC133" s="454"/>
      <c r="CD133" s="454"/>
      <c r="CE133" s="454"/>
    </row>
    <row r="134" spans="2:83" x14ac:dyDescent="0.2">
      <c r="B134" s="399">
        <v>34</v>
      </c>
      <c r="C134" s="399" t="s">
        <v>138</v>
      </c>
      <c r="D134" s="399" t="s">
        <v>139</v>
      </c>
      <c r="E134" s="399">
        <v>1.2</v>
      </c>
      <c r="F134" s="399" t="s">
        <v>36</v>
      </c>
      <c r="H134" s="399">
        <v>0.249</v>
      </c>
      <c r="I134" s="399">
        <v>1.954</v>
      </c>
      <c r="J134" s="445">
        <f t="shared" ca="1" si="82"/>
        <v>0.98175000000000001</v>
      </c>
      <c r="K134" s="446"/>
      <c r="L134" s="447" t="e">
        <f t="shared" ca="1" si="104"/>
        <v>#REF!</v>
      </c>
      <c r="M134" s="447" t="e">
        <f t="shared" ca="1" si="104"/>
        <v>#REF!</v>
      </c>
      <c r="N134" s="455" t="e">
        <f t="shared" ca="1" si="83"/>
        <v>#REF!</v>
      </c>
      <c r="O134" s="455" t="e">
        <f t="shared" ca="1" si="84"/>
        <v>#REF!</v>
      </c>
      <c r="P134" s="451" t="e">
        <f t="shared" ca="1" si="55"/>
        <v>#REF!</v>
      </c>
      <c r="Q134" s="451" t="e">
        <f t="shared" ca="1" si="56"/>
        <v>#REF!</v>
      </c>
      <c r="R134" s="451" t="e">
        <f t="shared" ca="1" si="85"/>
        <v>#REF!</v>
      </c>
      <c r="S134" s="451" t="e">
        <f t="shared" ca="1" si="86"/>
        <v>#REF!</v>
      </c>
      <c r="T134" s="445" t="e">
        <f t="shared" ca="1" si="108"/>
        <v>#REF!</v>
      </c>
      <c r="U134" s="453" t="e">
        <f ca="1">ROUND(IF(T134&gt;U92,U90,IF(T134&lt;U91,U89,T134/U91*U89)),3)</f>
        <v>#REF!</v>
      </c>
      <c r="V134" s="453" t="e">
        <f ca="1">ROUND(IF(T134&gt;V92,V90,IF(T134&lt;V91,V89,T134/V91*V89)),3)</f>
        <v>#REF!</v>
      </c>
      <c r="W134" s="449" t="e">
        <f t="shared" ca="1" si="58"/>
        <v>#REF!</v>
      </c>
      <c r="Y134" s="450" t="str">
        <f t="shared" si="92"/>
        <v>BM</v>
      </c>
      <c r="Z134" s="447" t="e">
        <f t="shared" ca="1" si="105"/>
        <v>#REF!</v>
      </c>
      <c r="AA134" s="447" t="e">
        <f t="shared" ca="1" si="105"/>
        <v>#REF!</v>
      </c>
      <c r="AB134" s="451" t="e">
        <f t="shared" ca="1" si="93"/>
        <v>#REF!</v>
      </c>
      <c r="AC134" s="451" t="e">
        <f t="shared" ca="1" si="94"/>
        <v>#REF!</v>
      </c>
      <c r="AD134" s="451" t="e">
        <f t="shared" ca="1" si="60"/>
        <v>#REF!</v>
      </c>
      <c r="AE134" s="451" t="e">
        <f t="shared" ca="1" si="61"/>
        <v>#REF!</v>
      </c>
      <c r="AF134" s="451" t="e">
        <f t="shared" ca="1" si="87"/>
        <v>#REF!</v>
      </c>
      <c r="AG134" s="451" t="e">
        <f t="shared" ca="1" si="88"/>
        <v>#REF!</v>
      </c>
      <c r="AH134" s="445" t="e">
        <f t="shared" ca="1" si="109"/>
        <v>#REF!</v>
      </c>
      <c r="AI134" s="453" t="e">
        <f ca="1">ROUND(IF(AH134&gt;AI92,AI90,IF(AH134&lt;AI91,AI89,AH134/AI91*AI89)),3)</f>
        <v>#REF!</v>
      </c>
      <c r="AJ134" s="453" t="e">
        <f ca="1">ROUND(IF(AH134&gt;AJ92,AJ90,IF(AH134&lt;AJ91,AJ89,AH134/AJ91*AJ89)),3)</f>
        <v>#REF!</v>
      </c>
      <c r="AK134" s="449" t="e">
        <f t="shared" ca="1" si="63"/>
        <v>#REF!</v>
      </c>
      <c r="AM134" s="450" t="str">
        <f t="shared" si="95"/>
        <v>BM</v>
      </c>
      <c r="AN134" s="447" t="e">
        <f t="shared" ca="1" si="106"/>
        <v>#REF!</v>
      </c>
      <c r="AO134" s="447" t="e">
        <f t="shared" ca="1" si="106"/>
        <v>#REF!</v>
      </c>
      <c r="AP134" s="451" t="e">
        <f t="shared" ca="1" si="96"/>
        <v>#REF!</v>
      </c>
      <c r="AQ134" s="451" t="e">
        <f t="shared" ca="1" si="97"/>
        <v>#REF!</v>
      </c>
      <c r="AR134" s="451" t="e">
        <f t="shared" ca="1" si="65"/>
        <v>#REF!</v>
      </c>
      <c r="AS134" s="451" t="e">
        <f t="shared" ca="1" si="66"/>
        <v>#REF!</v>
      </c>
      <c r="AT134" s="451" t="e">
        <f t="shared" ca="1" si="89"/>
        <v>#REF!</v>
      </c>
      <c r="AU134" s="451" t="e">
        <f t="shared" ca="1" si="90"/>
        <v>#REF!</v>
      </c>
      <c r="AV134" s="445" t="e">
        <f t="shared" ca="1" si="110"/>
        <v>#REF!</v>
      </c>
      <c r="AW134" s="453" t="e">
        <f ca="1">ROUND(IF(AV134&gt;AW92,AW90,IF(AV134&lt;AW91,AW89,AV134/AW91*AW89)),3)</f>
        <v>#REF!</v>
      </c>
      <c r="AX134" s="453" t="e">
        <f ca="1">ROUND(IF(AV134&gt;AX92,AX90,IF(AV134&lt;AX91,AX89,AV134/AX91*AX89)),3)</f>
        <v>#REF!</v>
      </c>
      <c r="AY134" s="449" t="e">
        <f t="shared" ca="1" si="68"/>
        <v>#REF!</v>
      </c>
      <c r="BA134" s="450" t="str">
        <f t="shared" si="98"/>
        <v>BM</v>
      </c>
      <c r="BB134" s="447" t="e">
        <f t="shared" ca="1" si="107"/>
        <v>#REF!</v>
      </c>
      <c r="BC134" s="447" t="e">
        <f t="shared" ca="1" si="107"/>
        <v>#REF!</v>
      </c>
      <c r="BD134" s="451" t="e">
        <f t="shared" ca="1" si="99"/>
        <v>#REF!</v>
      </c>
      <c r="BE134" s="451" t="e">
        <f t="shared" ca="1" si="100"/>
        <v>#REF!</v>
      </c>
      <c r="BF134" s="451" t="e">
        <f t="shared" ca="1" si="70"/>
        <v>#REF!</v>
      </c>
      <c r="BG134" s="451" t="e">
        <f t="shared" ca="1" si="71"/>
        <v>#REF!</v>
      </c>
      <c r="BH134" s="451" t="e">
        <f t="shared" ca="1" si="72"/>
        <v>#REF!</v>
      </c>
      <c r="BI134" s="451" t="e">
        <f t="shared" ca="1" si="73"/>
        <v>#REF!</v>
      </c>
      <c r="BJ134" s="445" t="e">
        <f t="shared" ca="1" si="111"/>
        <v>#REF!</v>
      </c>
      <c r="BK134" s="453" t="e">
        <f ca="1">ROUND(IF(BJ134&gt;BK92,BK90,IF(BJ134&lt;BK91,BK89,BJ134/BK91*BK89)),3)</f>
        <v>#REF!</v>
      </c>
      <c r="BL134" s="453" t="e">
        <f ca="1">ROUND(IF(BJ134&gt;BL92,BL90,IF(BJ134&lt;BL91,BL89,BJ134/BL91*BL89)),3)</f>
        <v>#REF!</v>
      </c>
      <c r="BM134" s="449" t="e">
        <f t="shared" ca="1" si="75"/>
        <v>#REF!</v>
      </c>
      <c r="BO134" s="450" t="str">
        <f t="shared" si="101"/>
        <v>BM</v>
      </c>
      <c r="BP134" s="399">
        <f t="shared" si="91"/>
        <v>1.2</v>
      </c>
      <c r="BQ134" s="453" t="e">
        <f t="shared" ca="1" si="112"/>
        <v>#REF!</v>
      </c>
      <c r="BR134" s="453" t="e">
        <f t="shared" ca="1" si="113"/>
        <v>#REF!</v>
      </c>
      <c r="BS134" s="453" t="e">
        <f t="shared" ca="1" si="114"/>
        <v>#REF!</v>
      </c>
      <c r="BT134" s="453" t="e">
        <f t="shared" ca="1" si="115"/>
        <v>#REF!</v>
      </c>
      <c r="BU134" s="453" t="e">
        <f t="shared" ca="1" si="116"/>
        <v>#REF!</v>
      </c>
      <c r="BV134" s="453" t="e">
        <f t="shared" ca="1" si="117"/>
        <v>#REF!</v>
      </c>
      <c r="BW134" s="453" t="e">
        <f t="shared" ca="1" si="102"/>
        <v>#REF!</v>
      </c>
      <c r="BX134" s="453" t="e">
        <f t="shared" ca="1" si="102"/>
        <v>#REF!</v>
      </c>
      <c r="CA134" s="450" t="str">
        <f t="shared" si="103"/>
        <v>BM</v>
      </c>
      <c r="CB134" s="454"/>
      <c r="CC134" s="454"/>
      <c r="CD134" s="454"/>
      <c r="CE134" s="454"/>
    </row>
    <row r="135" spans="2:83" x14ac:dyDescent="0.2">
      <c r="B135" s="399">
        <v>35</v>
      </c>
      <c r="C135" s="399" t="s">
        <v>140</v>
      </c>
      <c r="D135" s="399" t="s">
        <v>141</v>
      </c>
      <c r="E135" s="399">
        <v>1.2</v>
      </c>
      <c r="F135" s="399" t="s">
        <v>36</v>
      </c>
      <c r="H135" s="399">
        <v>0.249</v>
      </c>
      <c r="I135" s="399">
        <v>1.954</v>
      </c>
      <c r="J135" s="445">
        <f t="shared" ca="1" si="82"/>
        <v>0.98175000000000001</v>
      </c>
      <c r="K135" s="446"/>
      <c r="L135" s="447" t="e">
        <f t="shared" ca="1" si="104"/>
        <v>#REF!</v>
      </c>
      <c r="M135" s="447" t="e">
        <f t="shared" ca="1" si="104"/>
        <v>#REF!</v>
      </c>
      <c r="N135" s="455" t="e">
        <f t="shared" ca="1" si="83"/>
        <v>#REF!</v>
      </c>
      <c r="O135" s="455" t="e">
        <f t="shared" ca="1" si="84"/>
        <v>#REF!</v>
      </c>
      <c r="P135" s="451" t="e">
        <f t="shared" ca="1" si="55"/>
        <v>#REF!</v>
      </c>
      <c r="Q135" s="451" t="e">
        <f t="shared" ca="1" si="56"/>
        <v>#REF!</v>
      </c>
      <c r="R135" s="451" t="e">
        <f t="shared" ca="1" si="85"/>
        <v>#REF!</v>
      </c>
      <c r="S135" s="451" t="e">
        <f t="shared" ca="1" si="86"/>
        <v>#REF!</v>
      </c>
      <c r="T135" s="445" t="e">
        <f t="shared" ca="1" si="108"/>
        <v>#REF!</v>
      </c>
      <c r="U135" s="453" t="e">
        <f ca="1">ROUND(IF(T135&gt;U92,U90,IF(T135&lt;U91,U89,T135/U91*U89)),3)</f>
        <v>#REF!</v>
      </c>
      <c r="V135" s="453" t="e">
        <f ca="1">ROUND(IF(T135&gt;V92,V90,IF(T135&lt;V91,V89,T135/V91*V89)),3)</f>
        <v>#REF!</v>
      </c>
      <c r="W135" s="449" t="e">
        <f t="shared" ca="1" si="58"/>
        <v>#REF!</v>
      </c>
      <c r="Y135" s="450" t="str">
        <f t="shared" si="92"/>
        <v>BS</v>
      </c>
      <c r="Z135" s="447" t="e">
        <f t="shared" ca="1" si="105"/>
        <v>#REF!</v>
      </c>
      <c r="AA135" s="447" t="e">
        <f t="shared" ca="1" si="105"/>
        <v>#REF!</v>
      </c>
      <c r="AB135" s="451" t="e">
        <f t="shared" ca="1" si="93"/>
        <v>#REF!</v>
      </c>
      <c r="AC135" s="451" t="e">
        <f t="shared" ca="1" si="94"/>
        <v>#REF!</v>
      </c>
      <c r="AD135" s="451" t="e">
        <f t="shared" ca="1" si="60"/>
        <v>#REF!</v>
      </c>
      <c r="AE135" s="451" t="e">
        <f t="shared" ca="1" si="61"/>
        <v>#REF!</v>
      </c>
      <c r="AF135" s="451" t="e">
        <f t="shared" ca="1" si="87"/>
        <v>#REF!</v>
      </c>
      <c r="AG135" s="451" t="e">
        <f t="shared" ca="1" si="88"/>
        <v>#REF!</v>
      </c>
      <c r="AH135" s="445" t="e">
        <f t="shared" ca="1" si="109"/>
        <v>#REF!</v>
      </c>
      <c r="AI135" s="453" t="e">
        <f ca="1">ROUND(IF(AH135&gt;AI92,AI90,IF(AH135&lt;AI91,AI89,AH135/AI91*AI89)),3)</f>
        <v>#REF!</v>
      </c>
      <c r="AJ135" s="453" t="e">
        <f ca="1">ROUND(IF(AH135&gt;AJ92,AJ90,IF(AH135&lt;AJ91,AJ89,AH135/AJ91*AJ89)),3)</f>
        <v>#REF!</v>
      </c>
      <c r="AK135" s="449" t="e">
        <f t="shared" ca="1" si="63"/>
        <v>#REF!</v>
      </c>
      <c r="AM135" s="450" t="str">
        <f t="shared" si="95"/>
        <v>BS</v>
      </c>
      <c r="AN135" s="447" t="e">
        <f t="shared" ca="1" si="106"/>
        <v>#REF!</v>
      </c>
      <c r="AO135" s="447" t="e">
        <f t="shared" ca="1" si="106"/>
        <v>#REF!</v>
      </c>
      <c r="AP135" s="451" t="e">
        <f t="shared" ca="1" si="96"/>
        <v>#REF!</v>
      </c>
      <c r="AQ135" s="451" t="e">
        <f t="shared" ca="1" si="97"/>
        <v>#REF!</v>
      </c>
      <c r="AR135" s="451" t="e">
        <f t="shared" ca="1" si="65"/>
        <v>#REF!</v>
      </c>
      <c r="AS135" s="451" t="e">
        <f t="shared" ca="1" si="66"/>
        <v>#REF!</v>
      </c>
      <c r="AT135" s="451" t="e">
        <f t="shared" ca="1" si="89"/>
        <v>#REF!</v>
      </c>
      <c r="AU135" s="451" t="e">
        <f t="shared" ca="1" si="90"/>
        <v>#REF!</v>
      </c>
      <c r="AV135" s="445" t="e">
        <f t="shared" ca="1" si="110"/>
        <v>#REF!</v>
      </c>
      <c r="AW135" s="453" t="e">
        <f ca="1">ROUND(IF(AV135&gt;AW92,AW90,IF(AV135&lt;AW91,AW89,AV135/AW91*AW89)),3)</f>
        <v>#REF!</v>
      </c>
      <c r="AX135" s="453" t="e">
        <f ca="1">ROUND(IF(AV135&gt;AX92,AX90,IF(AV135&lt;AX91,AX89,AV135/AX91*AX89)),3)</f>
        <v>#REF!</v>
      </c>
      <c r="AY135" s="449" t="e">
        <f t="shared" ca="1" si="68"/>
        <v>#REF!</v>
      </c>
      <c r="BA135" s="450" t="str">
        <f t="shared" si="98"/>
        <v>BS</v>
      </c>
      <c r="BB135" s="447" t="e">
        <f t="shared" ca="1" si="107"/>
        <v>#REF!</v>
      </c>
      <c r="BC135" s="447" t="e">
        <f t="shared" ca="1" si="107"/>
        <v>#REF!</v>
      </c>
      <c r="BD135" s="451" t="e">
        <f t="shared" ca="1" si="99"/>
        <v>#REF!</v>
      </c>
      <c r="BE135" s="451" t="e">
        <f t="shared" ca="1" si="100"/>
        <v>#REF!</v>
      </c>
      <c r="BF135" s="451" t="e">
        <f t="shared" ca="1" si="70"/>
        <v>#REF!</v>
      </c>
      <c r="BG135" s="451" t="e">
        <f t="shared" ca="1" si="71"/>
        <v>#REF!</v>
      </c>
      <c r="BH135" s="451" t="e">
        <f t="shared" ca="1" si="72"/>
        <v>#REF!</v>
      </c>
      <c r="BI135" s="451" t="e">
        <f t="shared" ca="1" si="73"/>
        <v>#REF!</v>
      </c>
      <c r="BJ135" s="445" t="e">
        <f t="shared" ca="1" si="111"/>
        <v>#REF!</v>
      </c>
      <c r="BK135" s="453" t="e">
        <f ca="1">ROUND(IF(BJ135&gt;BK92,BK90,IF(BJ135&lt;BK91,BK89,BJ135/BK91*BK89)),3)</f>
        <v>#REF!</v>
      </c>
      <c r="BL135" s="453" t="e">
        <f ca="1">ROUND(IF(BJ135&gt;BL92,BL90,IF(BJ135&lt;BL91,BL89,BJ135/BL91*BL89)),3)</f>
        <v>#REF!</v>
      </c>
      <c r="BM135" s="449" t="e">
        <f t="shared" ca="1" si="75"/>
        <v>#REF!</v>
      </c>
      <c r="BO135" s="450" t="str">
        <f t="shared" si="101"/>
        <v>BS</v>
      </c>
      <c r="BP135" s="399">
        <f t="shared" si="91"/>
        <v>1.2</v>
      </c>
      <c r="BQ135" s="453" t="e">
        <f t="shared" ca="1" si="112"/>
        <v>#REF!</v>
      </c>
      <c r="BR135" s="453" t="e">
        <f t="shared" ca="1" si="113"/>
        <v>#REF!</v>
      </c>
      <c r="BS135" s="453" t="e">
        <f t="shared" ca="1" si="114"/>
        <v>#REF!</v>
      </c>
      <c r="BT135" s="453" t="e">
        <f t="shared" ca="1" si="115"/>
        <v>#REF!</v>
      </c>
      <c r="BU135" s="453" t="e">
        <f t="shared" ca="1" si="116"/>
        <v>#REF!</v>
      </c>
      <c r="BV135" s="453" t="e">
        <f t="shared" ca="1" si="117"/>
        <v>#REF!</v>
      </c>
      <c r="BW135" s="453" t="e">
        <f t="shared" ca="1" si="102"/>
        <v>#REF!</v>
      </c>
      <c r="BX135" s="453" t="e">
        <f t="shared" ca="1" si="102"/>
        <v>#REF!</v>
      </c>
      <c r="CA135" s="450" t="str">
        <f t="shared" si="103"/>
        <v>BS</v>
      </c>
      <c r="CB135" s="454"/>
      <c r="CC135" s="454"/>
      <c r="CD135" s="454"/>
      <c r="CE135" s="454"/>
    </row>
    <row r="136" spans="2:83" x14ac:dyDescent="0.2">
      <c r="B136" s="399">
        <v>36</v>
      </c>
      <c r="C136" s="399" t="s">
        <v>142</v>
      </c>
      <c r="D136" s="399" t="s">
        <v>143</v>
      </c>
      <c r="E136" s="399">
        <v>1.2</v>
      </c>
      <c r="F136" s="399" t="s">
        <v>36</v>
      </c>
      <c r="H136" s="399">
        <v>0.221</v>
      </c>
      <c r="I136" s="399">
        <v>1.7290000000000001</v>
      </c>
      <c r="J136" s="445">
        <f t="shared" ca="1" si="82"/>
        <v>0.86937500000000001</v>
      </c>
      <c r="K136" s="446"/>
      <c r="L136" s="447" t="e">
        <f t="shared" ca="1" si="104"/>
        <v>#REF!</v>
      </c>
      <c r="M136" s="447" t="e">
        <f t="shared" ca="1" si="104"/>
        <v>#REF!</v>
      </c>
      <c r="N136" s="455" t="e">
        <f t="shared" ca="1" si="83"/>
        <v>#REF!</v>
      </c>
      <c r="O136" s="455" t="e">
        <f t="shared" ca="1" si="84"/>
        <v>#REF!</v>
      </c>
      <c r="P136" s="451" t="e">
        <f t="shared" ca="1" si="55"/>
        <v>#REF!</v>
      </c>
      <c r="Q136" s="451" t="e">
        <f t="shared" ca="1" si="56"/>
        <v>#REF!</v>
      </c>
      <c r="R136" s="451" t="e">
        <f t="shared" ca="1" si="85"/>
        <v>#REF!</v>
      </c>
      <c r="S136" s="451" t="e">
        <f t="shared" ca="1" si="86"/>
        <v>#REF!</v>
      </c>
      <c r="T136" s="445" t="e">
        <f t="shared" ca="1" si="108"/>
        <v>#REF!</v>
      </c>
      <c r="U136" s="453" t="e">
        <f ca="1">ROUND(IF(T136&gt;U92,U90,IF(T136&lt;U91,U89,T136/U91*U89)),3)</f>
        <v>#REF!</v>
      </c>
      <c r="V136" s="453" t="e">
        <f ca="1">ROUND(IF(T136&gt;V92,V90,IF(T136&lt;V91,V89,T136/V91*V89)),3)</f>
        <v>#REF!</v>
      </c>
      <c r="W136" s="449" t="e">
        <f t="shared" ca="1" si="58"/>
        <v>#REF!</v>
      </c>
      <c r="Y136" s="450" t="str">
        <f t="shared" si="92"/>
        <v>HK</v>
      </c>
      <c r="Z136" s="447" t="e">
        <f t="shared" ca="1" si="105"/>
        <v>#REF!</v>
      </c>
      <c r="AA136" s="447" t="e">
        <f t="shared" ca="1" si="105"/>
        <v>#REF!</v>
      </c>
      <c r="AB136" s="451" t="e">
        <f t="shared" ca="1" si="93"/>
        <v>#REF!</v>
      </c>
      <c r="AC136" s="451" t="e">
        <f t="shared" ca="1" si="94"/>
        <v>#REF!</v>
      </c>
      <c r="AD136" s="451" t="e">
        <f t="shared" ca="1" si="60"/>
        <v>#REF!</v>
      </c>
      <c r="AE136" s="451" t="e">
        <f t="shared" ca="1" si="61"/>
        <v>#REF!</v>
      </c>
      <c r="AF136" s="451" t="e">
        <f t="shared" ca="1" si="87"/>
        <v>#REF!</v>
      </c>
      <c r="AG136" s="451" t="e">
        <f t="shared" ca="1" si="88"/>
        <v>#REF!</v>
      </c>
      <c r="AH136" s="445" t="e">
        <f t="shared" ca="1" si="109"/>
        <v>#REF!</v>
      </c>
      <c r="AI136" s="453" t="e">
        <f ca="1">ROUND(IF(AH136&gt;AI92,AI90,IF(AH136&lt;AI91,AI89,AH136/AI91*AI89)),3)</f>
        <v>#REF!</v>
      </c>
      <c r="AJ136" s="453" t="e">
        <f ca="1">ROUND(IF(AH136&gt;AJ92,AJ90,IF(AH136&lt;AJ91,AJ89,AH136/AJ91*AJ89)),3)</f>
        <v>#REF!</v>
      </c>
      <c r="AK136" s="449" t="e">
        <f t="shared" ca="1" si="63"/>
        <v>#REF!</v>
      </c>
      <c r="AM136" s="450" t="str">
        <f t="shared" si="95"/>
        <v>HK</v>
      </c>
      <c r="AN136" s="447" t="e">
        <f t="shared" ca="1" si="106"/>
        <v>#REF!</v>
      </c>
      <c r="AO136" s="447" t="e">
        <f t="shared" ca="1" si="106"/>
        <v>#REF!</v>
      </c>
      <c r="AP136" s="451" t="e">
        <f t="shared" ca="1" si="96"/>
        <v>#REF!</v>
      </c>
      <c r="AQ136" s="451" t="e">
        <f t="shared" ca="1" si="97"/>
        <v>#REF!</v>
      </c>
      <c r="AR136" s="451" t="e">
        <f t="shared" ca="1" si="65"/>
        <v>#REF!</v>
      </c>
      <c r="AS136" s="451" t="e">
        <f t="shared" ca="1" si="66"/>
        <v>#REF!</v>
      </c>
      <c r="AT136" s="451" t="e">
        <f t="shared" ca="1" si="89"/>
        <v>#REF!</v>
      </c>
      <c r="AU136" s="451" t="e">
        <f t="shared" ca="1" si="90"/>
        <v>#REF!</v>
      </c>
      <c r="AV136" s="445" t="e">
        <f t="shared" ca="1" si="110"/>
        <v>#REF!</v>
      </c>
      <c r="AW136" s="453" t="e">
        <f ca="1">ROUND(IF(AV136&gt;AW92,AW90,IF(AV136&lt;AW91,AW89,AV136/AW91*AW89)),3)</f>
        <v>#REF!</v>
      </c>
      <c r="AX136" s="453" t="e">
        <f ca="1">ROUND(IF(AV136&gt;AX92,AX90,IF(AV136&lt;AX91,AX89,AV136/AX91*AX89)),3)</f>
        <v>#REF!</v>
      </c>
      <c r="AY136" s="449" t="e">
        <f t="shared" ca="1" si="68"/>
        <v>#REF!</v>
      </c>
      <c r="BA136" s="450" t="str">
        <f t="shared" si="98"/>
        <v>HK</v>
      </c>
      <c r="BB136" s="447" t="e">
        <f t="shared" ca="1" si="107"/>
        <v>#REF!</v>
      </c>
      <c r="BC136" s="447" t="e">
        <f t="shared" ca="1" si="107"/>
        <v>#REF!</v>
      </c>
      <c r="BD136" s="451" t="e">
        <f t="shared" ca="1" si="99"/>
        <v>#REF!</v>
      </c>
      <c r="BE136" s="451" t="e">
        <f t="shared" ca="1" si="100"/>
        <v>#REF!</v>
      </c>
      <c r="BF136" s="451" t="e">
        <f t="shared" ca="1" si="70"/>
        <v>#REF!</v>
      </c>
      <c r="BG136" s="451" t="e">
        <f t="shared" ca="1" si="71"/>
        <v>#REF!</v>
      </c>
      <c r="BH136" s="451" t="e">
        <f t="shared" ca="1" si="72"/>
        <v>#REF!</v>
      </c>
      <c r="BI136" s="451" t="e">
        <f t="shared" ca="1" si="73"/>
        <v>#REF!</v>
      </c>
      <c r="BJ136" s="445" t="e">
        <f t="shared" ca="1" si="111"/>
        <v>#REF!</v>
      </c>
      <c r="BK136" s="453" t="e">
        <f ca="1">ROUND(IF(BJ136&gt;BK92,BK90,IF(BJ136&lt;BK91,BK89,BJ136/BK91*BK89)),3)</f>
        <v>#REF!</v>
      </c>
      <c r="BL136" s="453" t="e">
        <f ca="1">ROUND(IF(BJ136&gt;BL92,BL90,IF(BJ136&lt;BL91,BL89,BJ136/BL91*BL89)),3)</f>
        <v>#REF!</v>
      </c>
      <c r="BM136" s="449" t="e">
        <f t="shared" ca="1" si="75"/>
        <v>#REF!</v>
      </c>
      <c r="BO136" s="450" t="str">
        <f t="shared" si="101"/>
        <v>HK</v>
      </c>
      <c r="BP136" s="399">
        <f t="shared" si="91"/>
        <v>1.2</v>
      </c>
      <c r="BQ136" s="453" t="e">
        <f t="shared" ca="1" si="112"/>
        <v>#REF!</v>
      </c>
      <c r="BR136" s="453" t="e">
        <f t="shared" ca="1" si="113"/>
        <v>#REF!</v>
      </c>
      <c r="BS136" s="453" t="e">
        <f t="shared" ca="1" si="114"/>
        <v>#REF!</v>
      </c>
      <c r="BT136" s="453" t="e">
        <f t="shared" ca="1" si="115"/>
        <v>#REF!</v>
      </c>
      <c r="BU136" s="453" t="e">
        <f t="shared" ca="1" si="116"/>
        <v>#REF!</v>
      </c>
      <c r="BV136" s="453" t="e">
        <f t="shared" ca="1" si="117"/>
        <v>#REF!</v>
      </c>
      <c r="BW136" s="453" t="e">
        <f t="shared" ca="1" si="102"/>
        <v>#REF!</v>
      </c>
      <c r="BX136" s="453" t="e">
        <f t="shared" ca="1" si="102"/>
        <v>#REF!</v>
      </c>
      <c r="CA136" s="450" t="str">
        <f t="shared" si="103"/>
        <v>HK</v>
      </c>
      <c r="CB136" s="454"/>
      <c r="CC136" s="454"/>
      <c r="CD136" s="454"/>
      <c r="CE136" s="454"/>
    </row>
    <row r="137" spans="2:83" x14ac:dyDescent="0.2">
      <c r="B137" s="399">
        <v>37</v>
      </c>
      <c r="C137" s="399" t="s">
        <v>146</v>
      </c>
      <c r="D137" s="399" t="s">
        <v>147</v>
      </c>
      <c r="E137" s="399">
        <v>1.2</v>
      </c>
      <c r="F137" s="399" t="s">
        <v>36</v>
      </c>
      <c r="H137" s="399">
        <v>0.221</v>
      </c>
      <c r="I137" s="399">
        <v>1.7290000000000001</v>
      </c>
      <c r="J137" s="445">
        <f t="shared" ca="1" si="82"/>
        <v>0.86937500000000001</v>
      </c>
      <c r="K137" s="446"/>
      <c r="L137" s="447" t="e">
        <f t="shared" ca="1" si="104"/>
        <v>#REF!</v>
      </c>
      <c r="M137" s="447" t="e">
        <f t="shared" ca="1" si="104"/>
        <v>#REF!</v>
      </c>
      <c r="N137" s="455" t="e">
        <f t="shared" ca="1" si="83"/>
        <v>#REF!</v>
      </c>
      <c r="O137" s="455" t="e">
        <f t="shared" ca="1" si="84"/>
        <v>#REF!</v>
      </c>
      <c r="P137" s="451" t="e">
        <f t="shared" ca="1" si="55"/>
        <v>#REF!</v>
      </c>
      <c r="Q137" s="451" t="e">
        <f t="shared" ca="1" si="56"/>
        <v>#REF!</v>
      </c>
      <c r="R137" s="451" t="e">
        <f t="shared" ca="1" si="85"/>
        <v>#REF!</v>
      </c>
      <c r="S137" s="451" t="e">
        <f t="shared" ca="1" si="86"/>
        <v>#REF!</v>
      </c>
      <c r="T137" s="445" t="e">
        <f t="shared" ca="1" si="108"/>
        <v>#REF!</v>
      </c>
      <c r="U137" s="453" t="e">
        <f ca="1">ROUND(IF(T137&gt;U92,U90,IF(T137&lt;U91,U89,T137/U91*U89)),3)</f>
        <v>#REF!</v>
      </c>
      <c r="V137" s="453" t="e">
        <f ca="1">ROUND(IF(T137&gt;V92,V90,IF(T137&lt;V91,V89,T137/V91*V89)),3)</f>
        <v>#REF!</v>
      </c>
      <c r="W137" s="449" t="e">
        <f t="shared" ca="1" si="58"/>
        <v>#REF!</v>
      </c>
      <c r="Y137" s="450" t="str">
        <f t="shared" si="92"/>
        <v>QA</v>
      </c>
      <c r="Z137" s="447" t="e">
        <f t="shared" ca="1" si="105"/>
        <v>#REF!</v>
      </c>
      <c r="AA137" s="447" t="e">
        <f t="shared" ca="1" si="105"/>
        <v>#REF!</v>
      </c>
      <c r="AB137" s="451" t="e">
        <f t="shared" ca="1" si="93"/>
        <v>#REF!</v>
      </c>
      <c r="AC137" s="451" t="e">
        <f t="shared" ca="1" si="94"/>
        <v>#REF!</v>
      </c>
      <c r="AD137" s="451" t="e">
        <f t="shared" ca="1" si="60"/>
        <v>#REF!</v>
      </c>
      <c r="AE137" s="451" t="e">
        <f t="shared" ca="1" si="61"/>
        <v>#REF!</v>
      </c>
      <c r="AF137" s="451" t="e">
        <f t="shared" ca="1" si="87"/>
        <v>#REF!</v>
      </c>
      <c r="AG137" s="451" t="e">
        <f t="shared" ca="1" si="88"/>
        <v>#REF!</v>
      </c>
      <c r="AH137" s="445" t="e">
        <f t="shared" ca="1" si="109"/>
        <v>#REF!</v>
      </c>
      <c r="AI137" s="453" t="e">
        <f ca="1">ROUND(IF(AH137&gt;AI92,AI90,IF(AH137&lt;AI91,AI89,AH137/AI91*AI89)),3)</f>
        <v>#REF!</v>
      </c>
      <c r="AJ137" s="453" t="e">
        <f ca="1">ROUND(IF(AH137&gt;AJ92,AJ90,IF(AH137&lt;AJ91,AJ89,AH137/AJ91*AJ89)),3)</f>
        <v>#REF!</v>
      </c>
      <c r="AK137" s="449" t="e">
        <f t="shared" ca="1" si="63"/>
        <v>#REF!</v>
      </c>
      <c r="AM137" s="450" t="str">
        <f t="shared" si="95"/>
        <v>QA</v>
      </c>
      <c r="AN137" s="447" t="e">
        <f t="shared" ca="1" si="106"/>
        <v>#REF!</v>
      </c>
      <c r="AO137" s="447" t="e">
        <f t="shared" ca="1" si="106"/>
        <v>#REF!</v>
      </c>
      <c r="AP137" s="451" t="e">
        <f t="shared" ca="1" si="96"/>
        <v>#REF!</v>
      </c>
      <c r="AQ137" s="451" t="e">
        <f t="shared" ca="1" si="97"/>
        <v>#REF!</v>
      </c>
      <c r="AR137" s="451" t="e">
        <f t="shared" ca="1" si="65"/>
        <v>#REF!</v>
      </c>
      <c r="AS137" s="451" t="e">
        <f t="shared" ca="1" si="66"/>
        <v>#REF!</v>
      </c>
      <c r="AT137" s="451" t="e">
        <f t="shared" ca="1" si="89"/>
        <v>#REF!</v>
      </c>
      <c r="AU137" s="451" t="e">
        <f t="shared" ca="1" si="90"/>
        <v>#REF!</v>
      </c>
      <c r="AV137" s="445" t="e">
        <f t="shared" ca="1" si="110"/>
        <v>#REF!</v>
      </c>
      <c r="AW137" s="453" t="e">
        <f ca="1">ROUND(IF(AV137&gt;AW92,AW90,IF(AV137&lt;AW91,AW89,AV137/AW91*AW89)),3)</f>
        <v>#REF!</v>
      </c>
      <c r="AX137" s="453" t="e">
        <f ca="1">ROUND(IF(AV137&gt;AX92,AX90,IF(AV137&lt;AX91,AX89,AV137/AX91*AX89)),3)</f>
        <v>#REF!</v>
      </c>
      <c r="AY137" s="449" t="e">
        <f t="shared" ca="1" si="68"/>
        <v>#REF!</v>
      </c>
      <c r="BA137" s="450" t="str">
        <f t="shared" si="98"/>
        <v>QA</v>
      </c>
      <c r="BB137" s="447" t="e">
        <f t="shared" ca="1" si="107"/>
        <v>#REF!</v>
      </c>
      <c r="BC137" s="447" t="e">
        <f t="shared" ca="1" si="107"/>
        <v>#REF!</v>
      </c>
      <c r="BD137" s="451" t="e">
        <f t="shared" ca="1" si="99"/>
        <v>#REF!</v>
      </c>
      <c r="BE137" s="451" t="e">
        <f t="shared" ca="1" si="100"/>
        <v>#REF!</v>
      </c>
      <c r="BF137" s="451" t="e">
        <f t="shared" ca="1" si="70"/>
        <v>#REF!</v>
      </c>
      <c r="BG137" s="451" t="e">
        <f t="shared" ca="1" si="71"/>
        <v>#REF!</v>
      </c>
      <c r="BH137" s="451" t="e">
        <f t="shared" ca="1" si="72"/>
        <v>#REF!</v>
      </c>
      <c r="BI137" s="451" t="e">
        <f t="shared" ca="1" si="73"/>
        <v>#REF!</v>
      </c>
      <c r="BJ137" s="445" t="e">
        <f t="shared" ca="1" si="111"/>
        <v>#REF!</v>
      </c>
      <c r="BK137" s="453" t="e">
        <f ca="1">ROUND(IF(BJ137&gt;BK92,BK90,IF(BJ137&lt;BK91,BK89,BJ137/BK91*BK89)),3)</f>
        <v>#REF!</v>
      </c>
      <c r="BL137" s="453" t="e">
        <f ca="1">ROUND(IF(BJ137&gt;BL92,BL90,IF(BJ137&lt;BL91,BL89,BJ137/BL91*BL89)),3)</f>
        <v>#REF!</v>
      </c>
      <c r="BM137" s="449" t="e">
        <f t="shared" ca="1" si="75"/>
        <v>#REF!</v>
      </c>
      <c r="BO137" s="450" t="str">
        <f t="shared" si="101"/>
        <v>QA</v>
      </c>
      <c r="BP137" s="399">
        <f t="shared" si="91"/>
        <v>1.2</v>
      </c>
      <c r="BQ137" s="453" t="e">
        <f t="shared" ca="1" si="112"/>
        <v>#REF!</v>
      </c>
      <c r="BR137" s="453" t="e">
        <f t="shared" ca="1" si="113"/>
        <v>#REF!</v>
      </c>
      <c r="BS137" s="453" t="e">
        <f t="shared" ca="1" si="114"/>
        <v>#REF!</v>
      </c>
      <c r="BT137" s="453" t="e">
        <f t="shared" ca="1" si="115"/>
        <v>#REF!</v>
      </c>
      <c r="BU137" s="453" t="e">
        <f t="shared" ca="1" si="116"/>
        <v>#REF!</v>
      </c>
      <c r="BV137" s="453" t="e">
        <f t="shared" ca="1" si="117"/>
        <v>#REF!</v>
      </c>
      <c r="BW137" s="453" t="e">
        <f t="shared" ca="1" si="102"/>
        <v>#REF!</v>
      </c>
      <c r="BX137" s="453" t="e">
        <f t="shared" ca="1" si="102"/>
        <v>#REF!</v>
      </c>
      <c r="CA137" s="450" t="str">
        <f t="shared" si="103"/>
        <v>QA</v>
      </c>
      <c r="CB137" s="454"/>
      <c r="CC137" s="454"/>
      <c r="CD137" s="454"/>
      <c r="CE137" s="454"/>
    </row>
    <row r="138" spans="2:83" x14ac:dyDescent="0.2">
      <c r="B138" s="399">
        <v>38</v>
      </c>
      <c r="C138" s="399" t="s">
        <v>148</v>
      </c>
      <c r="D138" s="399" t="s">
        <v>149</v>
      </c>
      <c r="E138" s="399">
        <v>1.2</v>
      </c>
      <c r="F138" s="399" t="s">
        <v>36</v>
      </c>
      <c r="H138" s="399">
        <v>0.221</v>
      </c>
      <c r="I138" s="399">
        <v>1.7290000000000001</v>
      </c>
      <c r="J138" s="445">
        <f t="shared" ca="1" si="82"/>
        <v>0.86937500000000001</v>
      </c>
      <c r="K138" s="446"/>
      <c r="L138" s="447" t="e">
        <f t="shared" ca="1" si="104"/>
        <v>#REF!</v>
      </c>
      <c r="M138" s="447" t="e">
        <f t="shared" ca="1" si="104"/>
        <v>#REF!</v>
      </c>
      <c r="N138" s="455" t="e">
        <f t="shared" ca="1" si="83"/>
        <v>#REF!</v>
      </c>
      <c r="O138" s="455" t="e">
        <f t="shared" ca="1" si="84"/>
        <v>#REF!</v>
      </c>
      <c r="P138" s="451" t="e">
        <f t="shared" ca="1" si="55"/>
        <v>#REF!</v>
      </c>
      <c r="Q138" s="451" t="e">
        <f t="shared" ca="1" si="56"/>
        <v>#REF!</v>
      </c>
      <c r="R138" s="451" t="e">
        <f t="shared" ca="1" si="85"/>
        <v>#REF!</v>
      </c>
      <c r="S138" s="451" t="e">
        <f t="shared" ca="1" si="86"/>
        <v>#REF!</v>
      </c>
      <c r="T138" s="445" t="e">
        <f t="shared" ca="1" si="108"/>
        <v>#REF!</v>
      </c>
      <c r="U138" s="453" t="e">
        <f ca="1">ROUND(IF(T138&gt;U92,U90,IF(T138&lt;U91,U89,T138/U91*U89)),3)</f>
        <v>#REF!</v>
      </c>
      <c r="V138" s="453" t="e">
        <f ca="1">ROUND(IF(T138&gt;V92,V90,IF(T138&lt;V91,V89,T138/V91*V89)),3)</f>
        <v>#REF!</v>
      </c>
      <c r="W138" s="449" t="e">
        <f t="shared" ca="1" si="58"/>
        <v>#REF!</v>
      </c>
      <c r="Y138" s="450" t="str">
        <f t="shared" si="92"/>
        <v>SG</v>
      </c>
      <c r="Z138" s="447" t="e">
        <f t="shared" ca="1" si="105"/>
        <v>#REF!</v>
      </c>
      <c r="AA138" s="447" t="e">
        <f t="shared" ca="1" si="105"/>
        <v>#REF!</v>
      </c>
      <c r="AB138" s="451" t="e">
        <f t="shared" ca="1" si="93"/>
        <v>#REF!</v>
      </c>
      <c r="AC138" s="451" t="e">
        <f t="shared" ca="1" si="94"/>
        <v>#REF!</v>
      </c>
      <c r="AD138" s="451" t="e">
        <f t="shared" ca="1" si="60"/>
        <v>#REF!</v>
      </c>
      <c r="AE138" s="451" t="e">
        <f t="shared" ca="1" si="61"/>
        <v>#REF!</v>
      </c>
      <c r="AF138" s="451" t="e">
        <f t="shared" ca="1" si="87"/>
        <v>#REF!</v>
      </c>
      <c r="AG138" s="451" t="e">
        <f t="shared" ca="1" si="88"/>
        <v>#REF!</v>
      </c>
      <c r="AH138" s="445" t="e">
        <f t="shared" ca="1" si="109"/>
        <v>#REF!</v>
      </c>
      <c r="AI138" s="453" t="e">
        <f ca="1">ROUND(IF(AH138&gt;AI92,AI90,IF(AH138&lt;AI91,AI89,AH138/AI91*AI89)),3)</f>
        <v>#REF!</v>
      </c>
      <c r="AJ138" s="453" t="e">
        <f ca="1">ROUND(IF(AH138&gt;AJ92,AJ90,IF(AH138&lt;AJ91,AJ89,AH138/AJ91*AJ89)),3)</f>
        <v>#REF!</v>
      </c>
      <c r="AK138" s="449" t="e">
        <f t="shared" ca="1" si="63"/>
        <v>#REF!</v>
      </c>
      <c r="AM138" s="450" t="str">
        <f t="shared" si="95"/>
        <v>SG</v>
      </c>
      <c r="AN138" s="447" t="e">
        <f t="shared" ca="1" si="106"/>
        <v>#REF!</v>
      </c>
      <c r="AO138" s="447" t="e">
        <f t="shared" ca="1" si="106"/>
        <v>#REF!</v>
      </c>
      <c r="AP138" s="451" t="e">
        <f t="shared" ca="1" si="96"/>
        <v>#REF!</v>
      </c>
      <c r="AQ138" s="451" t="e">
        <f t="shared" ca="1" si="97"/>
        <v>#REF!</v>
      </c>
      <c r="AR138" s="451" t="e">
        <f t="shared" ca="1" si="65"/>
        <v>#REF!</v>
      </c>
      <c r="AS138" s="451" t="e">
        <f t="shared" ca="1" si="66"/>
        <v>#REF!</v>
      </c>
      <c r="AT138" s="451" t="e">
        <f t="shared" ca="1" si="89"/>
        <v>#REF!</v>
      </c>
      <c r="AU138" s="451" t="e">
        <f t="shared" ca="1" si="90"/>
        <v>#REF!</v>
      </c>
      <c r="AV138" s="445" t="e">
        <f t="shared" ca="1" si="110"/>
        <v>#REF!</v>
      </c>
      <c r="AW138" s="453" t="e">
        <f ca="1">ROUND(IF(AV138&gt;AW92,AW90,IF(AV138&lt;AW91,AW89,AV138/AW91*AW89)),3)</f>
        <v>#REF!</v>
      </c>
      <c r="AX138" s="453" t="e">
        <f ca="1">ROUND(IF(AV138&gt;AX92,AX90,IF(AV138&lt;AX91,AX89,AV138/AX91*AX89)),3)</f>
        <v>#REF!</v>
      </c>
      <c r="AY138" s="449" t="e">
        <f t="shared" ca="1" si="68"/>
        <v>#REF!</v>
      </c>
      <c r="BA138" s="450" t="str">
        <f t="shared" si="98"/>
        <v>SG</v>
      </c>
      <c r="BB138" s="447" t="e">
        <f t="shared" ca="1" si="107"/>
        <v>#REF!</v>
      </c>
      <c r="BC138" s="447" t="e">
        <f t="shared" ca="1" si="107"/>
        <v>#REF!</v>
      </c>
      <c r="BD138" s="451" t="e">
        <f t="shared" ca="1" si="99"/>
        <v>#REF!</v>
      </c>
      <c r="BE138" s="451" t="e">
        <f t="shared" ca="1" si="100"/>
        <v>#REF!</v>
      </c>
      <c r="BF138" s="451" t="e">
        <f t="shared" ca="1" si="70"/>
        <v>#REF!</v>
      </c>
      <c r="BG138" s="451" t="e">
        <f t="shared" ca="1" si="71"/>
        <v>#REF!</v>
      </c>
      <c r="BH138" s="451" t="e">
        <f t="shared" ca="1" si="72"/>
        <v>#REF!</v>
      </c>
      <c r="BI138" s="451" t="e">
        <f t="shared" ca="1" si="73"/>
        <v>#REF!</v>
      </c>
      <c r="BJ138" s="445" t="e">
        <f t="shared" ca="1" si="111"/>
        <v>#REF!</v>
      </c>
      <c r="BK138" s="453" t="e">
        <f ca="1">ROUND(IF(BJ138&gt;BK92,BK90,IF(BJ138&lt;BK91,BK89,BJ138/BK91*BK89)),3)</f>
        <v>#REF!</v>
      </c>
      <c r="BL138" s="453" t="e">
        <f ca="1">ROUND(IF(BJ138&gt;BL92,BL90,IF(BJ138&lt;BL91,BL89,BJ138/BL91*BL89)),3)</f>
        <v>#REF!</v>
      </c>
      <c r="BM138" s="449" t="e">
        <f t="shared" ca="1" si="75"/>
        <v>#REF!</v>
      </c>
      <c r="BO138" s="450" t="str">
        <f t="shared" si="101"/>
        <v>SG</v>
      </c>
      <c r="BP138" s="399">
        <f t="shared" si="91"/>
        <v>1.2</v>
      </c>
      <c r="BQ138" s="453" t="e">
        <f t="shared" ca="1" si="112"/>
        <v>#REF!</v>
      </c>
      <c r="BR138" s="453" t="e">
        <f t="shared" ca="1" si="113"/>
        <v>#REF!</v>
      </c>
      <c r="BS138" s="453" t="e">
        <f t="shared" ca="1" si="114"/>
        <v>#REF!</v>
      </c>
      <c r="BT138" s="453" t="e">
        <f t="shared" ca="1" si="115"/>
        <v>#REF!</v>
      </c>
      <c r="BU138" s="453" t="e">
        <f t="shared" ca="1" si="116"/>
        <v>#REF!</v>
      </c>
      <c r="BV138" s="453" t="e">
        <f t="shared" ca="1" si="117"/>
        <v>#REF!</v>
      </c>
      <c r="BW138" s="453" t="e">
        <f t="shared" ca="1" si="102"/>
        <v>#REF!</v>
      </c>
      <c r="BX138" s="453" t="e">
        <f t="shared" ca="1" si="102"/>
        <v>#REF!</v>
      </c>
      <c r="CA138" s="450" t="str">
        <f t="shared" si="103"/>
        <v>SG</v>
      </c>
      <c r="CB138" s="454"/>
      <c r="CC138" s="454"/>
      <c r="CD138" s="454"/>
      <c r="CE138" s="454"/>
    </row>
    <row r="139" spans="2:83" x14ac:dyDescent="0.2">
      <c r="B139" s="399">
        <v>39</v>
      </c>
      <c r="C139" s="399" t="s">
        <v>150</v>
      </c>
      <c r="D139" s="399" t="s">
        <v>151</v>
      </c>
      <c r="E139" s="399">
        <v>1.2</v>
      </c>
      <c r="F139" s="399" t="s">
        <v>36</v>
      </c>
      <c r="H139" s="399">
        <v>0.221</v>
      </c>
      <c r="I139" s="399">
        <v>1.7290000000000001</v>
      </c>
      <c r="J139" s="445">
        <f t="shared" ca="1" si="82"/>
        <v>0.86937500000000001</v>
      </c>
      <c r="K139" s="446"/>
      <c r="L139" s="447" t="e">
        <f t="shared" ca="1" si="104"/>
        <v>#REF!</v>
      </c>
      <c r="M139" s="447" t="e">
        <f t="shared" ca="1" si="104"/>
        <v>#REF!</v>
      </c>
      <c r="N139" s="455" t="e">
        <f t="shared" ca="1" si="83"/>
        <v>#REF!</v>
      </c>
      <c r="O139" s="455" t="e">
        <f t="shared" ca="1" si="84"/>
        <v>#REF!</v>
      </c>
      <c r="P139" s="451" t="e">
        <f t="shared" ca="1" si="55"/>
        <v>#REF!</v>
      </c>
      <c r="Q139" s="451" t="e">
        <f t="shared" ca="1" si="56"/>
        <v>#REF!</v>
      </c>
      <c r="R139" s="451" t="e">
        <f t="shared" ca="1" si="85"/>
        <v>#REF!</v>
      </c>
      <c r="S139" s="451" t="e">
        <f t="shared" ca="1" si="86"/>
        <v>#REF!</v>
      </c>
      <c r="T139" s="445" t="e">
        <f t="shared" ca="1" si="108"/>
        <v>#REF!</v>
      </c>
      <c r="U139" s="453" t="e">
        <f ca="1">ROUND(IF(T139&gt;U92,U90,IF(T139&lt;U91,U89,T139/U91*U89)),3)</f>
        <v>#REF!</v>
      </c>
      <c r="V139" s="453" t="e">
        <f ca="1">ROUND(IF(T139&gt;V92,V90,IF(T139&lt;V91,V89,T139/V91*V89)),3)</f>
        <v>#REF!</v>
      </c>
      <c r="W139" s="449" t="e">
        <f t="shared" ca="1" si="58"/>
        <v>#REF!</v>
      </c>
      <c r="Y139" s="450" t="str">
        <f t="shared" si="92"/>
        <v>SI</v>
      </c>
      <c r="Z139" s="447" t="e">
        <f t="shared" ca="1" si="105"/>
        <v>#REF!</v>
      </c>
      <c r="AA139" s="447" t="e">
        <f t="shared" ca="1" si="105"/>
        <v>#REF!</v>
      </c>
      <c r="AB139" s="451" t="e">
        <f t="shared" ca="1" si="93"/>
        <v>#REF!</v>
      </c>
      <c r="AC139" s="451" t="e">
        <f t="shared" ca="1" si="94"/>
        <v>#REF!</v>
      </c>
      <c r="AD139" s="451" t="e">
        <f t="shared" ca="1" si="60"/>
        <v>#REF!</v>
      </c>
      <c r="AE139" s="451" t="e">
        <f t="shared" ca="1" si="61"/>
        <v>#REF!</v>
      </c>
      <c r="AF139" s="451" t="e">
        <f t="shared" ca="1" si="87"/>
        <v>#REF!</v>
      </c>
      <c r="AG139" s="451" t="e">
        <f t="shared" ca="1" si="88"/>
        <v>#REF!</v>
      </c>
      <c r="AH139" s="445" t="e">
        <f t="shared" ca="1" si="109"/>
        <v>#REF!</v>
      </c>
      <c r="AI139" s="453" t="e">
        <f ca="1">ROUND(IF(AH139&gt;AI92,AI90,IF(AH139&lt;AI91,AI89,AH139/AI91*AI89)),3)</f>
        <v>#REF!</v>
      </c>
      <c r="AJ139" s="453" t="e">
        <f ca="1">ROUND(IF(AH139&gt;AJ92,AJ90,IF(AH139&lt;AJ91,AJ89,AH139/AJ91*AJ89)),3)</f>
        <v>#REF!</v>
      </c>
      <c r="AK139" s="449" t="e">
        <f t="shared" ca="1" si="63"/>
        <v>#REF!</v>
      </c>
      <c r="AM139" s="450" t="str">
        <f t="shared" si="95"/>
        <v>SI</v>
      </c>
      <c r="AN139" s="447" t="e">
        <f t="shared" ca="1" si="106"/>
        <v>#REF!</v>
      </c>
      <c r="AO139" s="447" t="e">
        <f t="shared" ca="1" si="106"/>
        <v>#REF!</v>
      </c>
      <c r="AP139" s="451" t="e">
        <f t="shared" ca="1" si="96"/>
        <v>#REF!</v>
      </c>
      <c r="AQ139" s="451" t="e">
        <f t="shared" ca="1" si="97"/>
        <v>#REF!</v>
      </c>
      <c r="AR139" s="451" t="e">
        <f t="shared" ca="1" si="65"/>
        <v>#REF!</v>
      </c>
      <c r="AS139" s="451" t="e">
        <f t="shared" ca="1" si="66"/>
        <v>#REF!</v>
      </c>
      <c r="AT139" s="451" t="e">
        <f t="shared" ca="1" si="89"/>
        <v>#REF!</v>
      </c>
      <c r="AU139" s="451" t="e">
        <f t="shared" ca="1" si="90"/>
        <v>#REF!</v>
      </c>
      <c r="AV139" s="445" t="e">
        <f t="shared" ca="1" si="110"/>
        <v>#REF!</v>
      </c>
      <c r="AW139" s="453" t="e">
        <f ca="1">ROUND(IF(AV139&gt;AW92,AW90,IF(AV139&lt;AW91,AW89,AV139/AW91*AW89)),3)</f>
        <v>#REF!</v>
      </c>
      <c r="AX139" s="453" t="e">
        <f ca="1">ROUND(IF(AV139&gt;AX92,AX90,IF(AV139&lt;AX91,AX89,AV139/AX91*AX89)),3)</f>
        <v>#REF!</v>
      </c>
      <c r="AY139" s="449" t="e">
        <f t="shared" ca="1" si="68"/>
        <v>#REF!</v>
      </c>
      <c r="BA139" s="450" t="str">
        <f t="shared" si="98"/>
        <v>SI</v>
      </c>
      <c r="BB139" s="447" t="e">
        <f t="shared" ca="1" si="107"/>
        <v>#REF!</v>
      </c>
      <c r="BC139" s="447" t="e">
        <f t="shared" ca="1" si="107"/>
        <v>#REF!</v>
      </c>
      <c r="BD139" s="451" t="e">
        <f t="shared" ca="1" si="99"/>
        <v>#REF!</v>
      </c>
      <c r="BE139" s="451" t="e">
        <f t="shared" ca="1" si="100"/>
        <v>#REF!</v>
      </c>
      <c r="BF139" s="451" t="e">
        <f t="shared" ca="1" si="70"/>
        <v>#REF!</v>
      </c>
      <c r="BG139" s="451" t="e">
        <f t="shared" ca="1" si="71"/>
        <v>#REF!</v>
      </c>
      <c r="BH139" s="451" t="e">
        <f t="shared" ca="1" si="72"/>
        <v>#REF!</v>
      </c>
      <c r="BI139" s="451" t="e">
        <f t="shared" ca="1" si="73"/>
        <v>#REF!</v>
      </c>
      <c r="BJ139" s="445" t="e">
        <f t="shared" ca="1" si="111"/>
        <v>#REF!</v>
      </c>
      <c r="BK139" s="453" t="e">
        <f ca="1">ROUND(IF(BJ139&gt;BK92,BK90,IF(BJ139&lt;BK91,BK89,BJ139/BK91*BK89)),3)</f>
        <v>#REF!</v>
      </c>
      <c r="BL139" s="453" t="e">
        <f ca="1">ROUND(IF(BJ139&gt;BL92,BL90,IF(BJ139&lt;BL91,BL89,BJ139/BL91*BL89)),3)</f>
        <v>#REF!</v>
      </c>
      <c r="BM139" s="449" t="e">
        <f t="shared" ca="1" si="75"/>
        <v>#REF!</v>
      </c>
      <c r="BO139" s="450" t="str">
        <f t="shared" si="101"/>
        <v>SI</v>
      </c>
      <c r="BP139" s="399">
        <f t="shared" si="91"/>
        <v>1.2</v>
      </c>
      <c r="BQ139" s="453" t="e">
        <f t="shared" ca="1" si="112"/>
        <v>#REF!</v>
      </c>
      <c r="BR139" s="453" t="e">
        <f t="shared" ca="1" si="113"/>
        <v>#REF!</v>
      </c>
      <c r="BS139" s="453" t="e">
        <f t="shared" ca="1" si="114"/>
        <v>#REF!</v>
      </c>
      <c r="BT139" s="453" t="e">
        <f t="shared" ca="1" si="115"/>
        <v>#REF!</v>
      </c>
      <c r="BU139" s="453" t="e">
        <f t="shared" ca="1" si="116"/>
        <v>#REF!</v>
      </c>
      <c r="BV139" s="453" t="e">
        <f t="shared" ca="1" si="117"/>
        <v>#REF!</v>
      </c>
      <c r="BW139" s="453" t="e">
        <f t="shared" ca="1" si="102"/>
        <v>#REF!</v>
      </c>
      <c r="BX139" s="453" t="e">
        <f t="shared" ca="1" si="102"/>
        <v>#REF!</v>
      </c>
      <c r="CA139" s="450" t="str">
        <f t="shared" si="103"/>
        <v>SI</v>
      </c>
      <c r="CB139" s="454"/>
      <c r="CC139" s="454"/>
      <c r="CD139" s="454"/>
      <c r="CE139" s="454"/>
    </row>
    <row r="140" spans="2:83" x14ac:dyDescent="0.2">
      <c r="B140" s="399">
        <v>40</v>
      </c>
      <c r="C140" s="399" t="s">
        <v>153</v>
      </c>
      <c r="D140" s="399" t="s">
        <v>154</v>
      </c>
      <c r="E140" s="399">
        <v>2</v>
      </c>
      <c r="F140" s="399" t="s">
        <v>36</v>
      </c>
      <c r="H140" s="399">
        <v>0.221</v>
      </c>
      <c r="I140" s="399">
        <v>1.7290000000000001</v>
      </c>
      <c r="J140" s="445">
        <f t="shared" ca="1" si="82"/>
        <v>0.86937500000000001</v>
      </c>
      <c r="K140" s="446"/>
      <c r="L140" s="447" t="e">
        <f t="shared" ca="1" si="104"/>
        <v>#REF!</v>
      </c>
      <c r="M140" s="447" t="e">
        <f t="shared" ca="1" si="104"/>
        <v>#REF!</v>
      </c>
      <c r="N140" s="455" t="e">
        <f t="shared" ca="1" si="83"/>
        <v>#REF!</v>
      </c>
      <c r="O140" s="455" t="e">
        <f t="shared" ca="1" si="84"/>
        <v>#REF!</v>
      </c>
      <c r="P140" s="451" t="e">
        <f t="shared" ca="1" si="55"/>
        <v>#REF!</v>
      </c>
      <c r="Q140" s="451" t="e">
        <f t="shared" ca="1" si="56"/>
        <v>#REF!</v>
      </c>
      <c r="R140" s="451" t="e">
        <f t="shared" ca="1" si="85"/>
        <v>#REF!</v>
      </c>
      <c r="S140" s="451" t="e">
        <f t="shared" ca="1" si="86"/>
        <v>#REF!</v>
      </c>
      <c r="T140" s="445" t="e">
        <f t="shared" ca="1" si="108"/>
        <v>#REF!</v>
      </c>
      <c r="U140" s="453" t="e">
        <f ca="1">ROUND(IF(T140&gt;U92,U90,IF(T140&lt;U91,U89,T140/U91*U89)),3)</f>
        <v>#REF!</v>
      </c>
      <c r="V140" s="453" t="e">
        <f ca="1">ROUND(IF(T140&gt;V92,V90,IF(T140&lt;V91,V89,T140/V91*V89)),3)</f>
        <v>#REF!</v>
      </c>
      <c r="W140" s="449" t="e">
        <f t="shared" ca="1" si="58"/>
        <v>#REF!</v>
      </c>
      <c r="Y140" s="450" t="str">
        <f t="shared" si="92"/>
        <v>BB</v>
      </c>
      <c r="Z140" s="447" t="e">
        <f t="shared" ca="1" si="105"/>
        <v>#REF!</v>
      </c>
      <c r="AA140" s="447" t="e">
        <f t="shared" ca="1" si="105"/>
        <v>#REF!</v>
      </c>
      <c r="AB140" s="451" t="e">
        <f t="shared" ca="1" si="93"/>
        <v>#REF!</v>
      </c>
      <c r="AC140" s="451" t="e">
        <f t="shared" ca="1" si="94"/>
        <v>#REF!</v>
      </c>
      <c r="AD140" s="451" t="e">
        <f t="shared" ca="1" si="60"/>
        <v>#REF!</v>
      </c>
      <c r="AE140" s="451" t="e">
        <f t="shared" ca="1" si="61"/>
        <v>#REF!</v>
      </c>
      <c r="AF140" s="451" t="e">
        <f t="shared" ca="1" si="87"/>
        <v>#REF!</v>
      </c>
      <c r="AG140" s="451" t="e">
        <f t="shared" ca="1" si="88"/>
        <v>#REF!</v>
      </c>
      <c r="AH140" s="445" t="e">
        <f t="shared" ca="1" si="109"/>
        <v>#REF!</v>
      </c>
      <c r="AI140" s="453" t="e">
        <f ca="1">ROUND(IF(AH140&gt;AI92,AI90,IF(AH140&lt;AI91,AI89,AH140/AI91*AI89)),3)</f>
        <v>#REF!</v>
      </c>
      <c r="AJ140" s="453" t="e">
        <f ca="1">ROUND(IF(AH140&gt;AJ92,AJ90,IF(AH140&lt;AJ91,AJ89,AH140/AJ91*AJ89)),3)</f>
        <v>#REF!</v>
      </c>
      <c r="AK140" s="449" t="e">
        <f t="shared" ca="1" si="63"/>
        <v>#REF!</v>
      </c>
      <c r="AM140" s="450" t="str">
        <f t="shared" si="95"/>
        <v>BB</v>
      </c>
      <c r="AN140" s="447" t="e">
        <f t="shared" ca="1" si="106"/>
        <v>#REF!</v>
      </c>
      <c r="AO140" s="447" t="e">
        <f t="shared" ca="1" si="106"/>
        <v>#REF!</v>
      </c>
      <c r="AP140" s="451" t="e">
        <f t="shared" ca="1" si="96"/>
        <v>#REF!</v>
      </c>
      <c r="AQ140" s="451" t="e">
        <f t="shared" ca="1" si="97"/>
        <v>#REF!</v>
      </c>
      <c r="AR140" s="451" t="e">
        <f t="shared" ca="1" si="65"/>
        <v>#REF!</v>
      </c>
      <c r="AS140" s="451" t="e">
        <f t="shared" ca="1" si="66"/>
        <v>#REF!</v>
      </c>
      <c r="AT140" s="451" t="e">
        <f t="shared" ca="1" si="89"/>
        <v>#REF!</v>
      </c>
      <c r="AU140" s="451" t="e">
        <f t="shared" ca="1" si="90"/>
        <v>#REF!</v>
      </c>
      <c r="AV140" s="445" t="e">
        <f t="shared" ca="1" si="110"/>
        <v>#REF!</v>
      </c>
      <c r="AW140" s="453" t="e">
        <f ca="1">ROUND(IF(AV140&gt;AW92,AW90,IF(AV140&lt;AW91,AW89,AV140/AW91*AW89)),3)</f>
        <v>#REF!</v>
      </c>
      <c r="AX140" s="453" t="e">
        <f ca="1">ROUND(IF(AV140&gt;AX92,AX90,IF(AV140&lt;AX91,AX89,AV140/AX91*AX89)),3)</f>
        <v>#REF!</v>
      </c>
      <c r="AY140" s="449" t="e">
        <f t="shared" ca="1" si="68"/>
        <v>#REF!</v>
      </c>
      <c r="BA140" s="450" t="str">
        <f t="shared" si="98"/>
        <v>BB</v>
      </c>
      <c r="BB140" s="447" t="e">
        <f t="shared" ca="1" si="107"/>
        <v>#REF!</v>
      </c>
      <c r="BC140" s="447" t="e">
        <f t="shared" ca="1" si="107"/>
        <v>#REF!</v>
      </c>
      <c r="BD140" s="451" t="e">
        <f t="shared" ca="1" si="99"/>
        <v>#REF!</v>
      </c>
      <c r="BE140" s="451" t="e">
        <f t="shared" ca="1" si="100"/>
        <v>#REF!</v>
      </c>
      <c r="BF140" s="451" t="e">
        <f t="shared" ca="1" si="70"/>
        <v>#REF!</v>
      </c>
      <c r="BG140" s="451" t="e">
        <f t="shared" ca="1" si="71"/>
        <v>#REF!</v>
      </c>
      <c r="BH140" s="451" t="e">
        <f t="shared" ca="1" si="72"/>
        <v>#REF!</v>
      </c>
      <c r="BI140" s="451" t="e">
        <f t="shared" ca="1" si="73"/>
        <v>#REF!</v>
      </c>
      <c r="BJ140" s="445" t="e">
        <f t="shared" ca="1" si="111"/>
        <v>#REF!</v>
      </c>
      <c r="BK140" s="453" t="e">
        <f ca="1">ROUND(IF(BJ140&gt;BK92,BK90,IF(BJ140&lt;BK91,BK89,BJ140/BK91*BK89)),3)</f>
        <v>#REF!</v>
      </c>
      <c r="BL140" s="453" t="e">
        <f ca="1">ROUND(IF(BJ140&gt;BL92,BL90,IF(BJ140&lt;BL91,BL89,BJ140/BL91*BL89)),3)</f>
        <v>#REF!</v>
      </c>
      <c r="BM140" s="449" t="e">
        <f t="shared" ca="1" si="75"/>
        <v>#REF!</v>
      </c>
      <c r="BO140" s="450" t="str">
        <f t="shared" si="101"/>
        <v>BB</v>
      </c>
      <c r="BP140" s="399">
        <f t="shared" si="91"/>
        <v>2</v>
      </c>
      <c r="BQ140" s="453" t="e">
        <f t="shared" ca="1" si="112"/>
        <v>#REF!</v>
      </c>
      <c r="BR140" s="453" t="e">
        <f t="shared" ca="1" si="113"/>
        <v>#REF!</v>
      </c>
      <c r="BS140" s="453" t="e">
        <f t="shared" ca="1" si="114"/>
        <v>#REF!</v>
      </c>
      <c r="BT140" s="453" t="e">
        <f t="shared" ca="1" si="115"/>
        <v>#REF!</v>
      </c>
      <c r="BU140" s="453" t="e">
        <f t="shared" ca="1" si="116"/>
        <v>#REF!</v>
      </c>
      <c r="BV140" s="453" t="e">
        <f t="shared" ca="1" si="117"/>
        <v>#REF!</v>
      </c>
      <c r="BW140" s="453" t="e">
        <f t="shared" ca="1" si="102"/>
        <v>#REF!</v>
      </c>
      <c r="BX140" s="453" t="e">
        <f t="shared" ca="1" si="102"/>
        <v>#REF!</v>
      </c>
      <c r="CA140" s="450" t="str">
        <f t="shared" si="103"/>
        <v>BB</v>
      </c>
      <c r="CB140" s="454"/>
      <c r="CC140" s="454"/>
      <c r="CD140" s="454"/>
      <c r="CE140" s="454"/>
    </row>
    <row r="141" spans="2:83" x14ac:dyDescent="0.2">
      <c r="B141" s="399">
        <v>41</v>
      </c>
      <c r="C141" s="399" t="s">
        <v>155</v>
      </c>
      <c r="D141" s="399" t="s">
        <v>156</v>
      </c>
      <c r="E141" s="399">
        <v>2</v>
      </c>
      <c r="F141" s="399" t="s">
        <v>36</v>
      </c>
      <c r="H141" s="399">
        <v>0.249</v>
      </c>
      <c r="I141" s="399">
        <v>1.954</v>
      </c>
      <c r="J141" s="445">
        <f t="shared" ca="1" si="82"/>
        <v>0.98175000000000001</v>
      </c>
      <c r="K141" s="446"/>
      <c r="L141" s="447" t="e">
        <f t="shared" ref="L141:M153" ca="1" si="118">VLOOKUP($C141,INDIRECT($L$22),L$23,FALSE)</f>
        <v>#REF!</v>
      </c>
      <c r="M141" s="447" t="e">
        <f t="shared" ca="1" si="118"/>
        <v>#REF!</v>
      </c>
      <c r="N141" s="455" t="e">
        <f t="shared" ca="1" si="83"/>
        <v>#REF!</v>
      </c>
      <c r="O141" s="455" t="e">
        <f t="shared" ca="1" si="84"/>
        <v>#REF!</v>
      </c>
      <c r="P141" s="451" t="e">
        <f t="shared" ca="1" si="55"/>
        <v>#REF!</v>
      </c>
      <c r="Q141" s="451" t="e">
        <f t="shared" ca="1" si="56"/>
        <v>#REF!</v>
      </c>
      <c r="R141" s="451" t="e">
        <f t="shared" ca="1" si="85"/>
        <v>#REF!</v>
      </c>
      <c r="S141" s="451" t="e">
        <f t="shared" ca="1" si="86"/>
        <v>#REF!</v>
      </c>
      <c r="T141" s="445" t="e">
        <f t="shared" ca="1" si="108"/>
        <v>#REF!</v>
      </c>
      <c r="U141" s="453" t="e">
        <f ca="1">ROUND(IF(T141&gt;U92,U90,IF(T141&lt;U91,U89,T141/U91*U89)),3)</f>
        <v>#REF!</v>
      </c>
      <c r="V141" s="453" t="e">
        <f ca="1">ROUND(IF(T141&gt;V92,V90,IF(T141&lt;V91,V89,T141/V91*V89)),3)</f>
        <v>#REF!</v>
      </c>
      <c r="W141" s="449" t="e">
        <f t="shared" ca="1" si="58"/>
        <v>#REF!</v>
      </c>
      <c r="Y141" s="450" t="str">
        <f t="shared" si="92"/>
        <v>BH</v>
      </c>
      <c r="Z141" s="447" t="e">
        <f t="shared" ref="Z141:AA153" ca="1" si="119">VLOOKUP($C141,INDIRECT($L$22),Z$23,FALSE)</f>
        <v>#REF!</v>
      </c>
      <c r="AA141" s="447" t="e">
        <f t="shared" ca="1" si="119"/>
        <v>#REF!</v>
      </c>
      <c r="AB141" s="451" t="e">
        <f t="shared" ca="1" si="93"/>
        <v>#REF!</v>
      </c>
      <c r="AC141" s="451" t="e">
        <f t="shared" ca="1" si="94"/>
        <v>#REF!</v>
      </c>
      <c r="AD141" s="451" t="e">
        <f t="shared" ca="1" si="60"/>
        <v>#REF!</v>
      </c>
      <c r="AE141" s="451" t="e">
        <f t="shared" ca="1" si="61"/>
        <v>#REF!</v>
      </c>
      <c r="AF141" s="451" t="e">
        <f t="shared" ca="1" si="87"/>
        <v>#REF!</v>
      </c>
      <c r="AG141" s="451" t="e">
        <f t="shared" ca="1" si="88"/>
        <v>#REF!</v>
      </c>
      <c r="AH141" s="445" t="e">
        <f t="shared" ca="1" si="109"/>
        <v>#REF!</v>
      </c>
      <c r="AI141" s="453" t="e">
        <f ca="1">ROUND(IF(AH141&gt;AI92,AI90,IF(AH141&lt;AI91,AI89,AH141/AI91*AI89)),3)</f>
        <v>#REF!</v>
      </c>
      <c r="AJ141" s="453" t="e">
        <f ca="1">ROUND(IF(AH141&gt;AJ92,AJ90,IF(AH141&lt;AJ91,AJ89,AH141/AJ91*AJ89)),3)</f>
        <v>#REF!</v>
      </c>
      <c r="AK141" s="449" t="e">
        <f t="shared" ca="1" si="63"/>
        <v>#REF!</v>
      </c>
      <c r="AM141" s="450" t="str">
        <f t="shared" si="95"/>
        <v>BH</v>
      </c>
      <c r="AN141" s="447" t="e">
        <f t="shared" ref="AN141:AO153" ca="1" si="120">VLOOKUP($C141,INDIRECT($L$22),AN$23,FALSE)</f>
        <v>#REF!</v>
      </c>
      <c r="AO141" s="447" t="e">
        <f t="shared" ca="1" si="120"/>
        <v>#REF!</v>
      </c>
      <c r="AP141" s="451" t="e">
        <f t="shared" ca="1" si="96"/>
        <v>#REF!</v>
      </c>
      <c r="AQ141" s="451" t="e">
        <f t="shared" ca="1" si="97"/>
        <v>#REF!</v>
      </c>
      <c r="AR141" s="451" t="e">
        <f t="shared" ca="1" si="65"/>
        <v>#REF!</v>
      </c>
      <c r="AS141" s="451" t="e">
        <f t="shared" ca="1" si="66"/>
        <v>#REF!</v>
      </c>
      <c r="AT141" s="451" t="e">
        <f t="shared" ca="1" si="89"/>
        <v>#REF!</v>
      </c>
      <c r="AU141" s="451" t="e">
        <f t="shared" ca="1" si="90"/>
        <v>#REF!</v>
      </c>
      <c r="AV141" s="445" t="e">
        <f t="shared" ca="1" si="110"/>
        <v>#REF!</v>
      </c>
      <c r="AW141" s="453" t="e">
        <f ca="1">ROUND(IF(AV141&gt;AW92,AW90,IF(AV141&lt;AW91,AW89,AV141/AW91*AW89)),3)</f>
        <v>#REF!</v>
      </c>
      <c r="AX141" s="453" t="e">
        <f ca="1">ROUND(IF(AV141&gt;AX92,AX90,IF(AV141&lt;AX91,AX89,AV141/AX91*AX89)),3)</f>
        <v>#REF!</v>
      </c>
      <c r="AY141" s="449" t="e">
        <f t="shared" ca="1" si="68"/>
        <v>#REF!</v>
      </c>
      <c r="BA141" s="450" t="str">
        <f t="shared" si="98"/>
        <v>BH</v>
      </c>
      <c r="BB141" s="447" t="e">
        <f t="shared" ref="BB141:BC153" ca="1" si="121">VLOOKUP($C141,INDIRECT($L$22),BB$23,FALSE)</f>
        <v>#REF!</v>
      </c>
      <c r="BC141" s="447" t="e">
        <f t="shared" ca="1" si="121"/>
        <v>#REF!</v>
      </c>
      <c r="BD141" s="451" t="e">
        <f t="shared" ca="1" si="99"/>
        <v>#REF!</v>
      </c>
      <c r="BE141" s="451" t="e">
        <f t="shared" ca="1" si="100"/>
        <v>#REF!</v>
      </c>
      <c r="BF141" s="451" t="e">
        <f t="shared" ca="1" si="70"/>
        <v>#REF!</v>
      </c>
      <c r="BG141" s="451" t="e">
        <f t="shared" ca="1" si="71"/>
        <v>#REF!</v>
      </c>
      <c r="BH141" s="451" t="e">
        <f t="shared" ca="1" si="72"/>
        <v>#REF!</v>
      </c>
      <c r="BI141" s="451" t="e">
        <f t="shared" ca="1" si="73"/>
        <v>#REF!</v>
      </c>
      <c r="BJ141" s="445" t="e">
        <f t="shared" ca="1" si="111"/>
        <v>#REF!</v>
      </c>
      <c r="BK141" s="453" t="e">
        <f ca="1">ROUND(IF(BJ141&gt;BK92,BK90,IF(BJ141&lt;BK91,BK89,BJ141/BK91*BK89)),3)</f>
        <v>#REF!</v>
      </c>
      <c r="BL141" s="453" t="e">
        <f ca="1">ROUND(IF(BJ141&gt;BL92,BL90,IF(BJ141&lt;BL91,BL89,BJ141/BL91*BL89)),3)</f>
        <v>#REF!</v>
      </c>
      <c r="BM141" s="449" t="e">
        <f t="shared" ca="1" si="75"/>
        <v>#REF!</v>
      </c>
      <c r="BO141" s="450" t="str">
        <f t="shared" si="101"/>
        <v>BH</v>
      </c>
      <c r="BP141" s="399">
        <f t="shared" si="91"/>
        <v>2</v>
      </c>
      <c r="BQ141" s="453" t="e">
        <f t="shared" ca="1" si="112"/>
        <v>#REF!</v>
      </c>
      <c r="BR141" s="453" t="e">
        <f t="shared" ca="1" si="113"/>
        <v>#REF!</v>
      </c>
      <c r="BS141" s="453" t="e">
        <f t="shared" ca="1" si="114"/>
        <v>#REF!</v>
      </c>
      <c r="BT141" s="453" t="e">
        <f t="shared" ca="1" si="115"/>
        <v>#REF!</v>
      </c>
      <c r="BU141" s="453" t="e">
        <f t="shared" ca="1" si="116"/>
        <v>#REF!</v>
      </c>
      <c r="BV141" s="453" t="e">
        <f t="shared" ca="1" si="117"/>
        <v>#REF!</v>
      </c>
      <c r="BW141" s="453" t="e">
        <f t="shared" ca="1" si="102"/>
        <v>#REF!</v>
      </c>
      <c r="BX141" s="453" t="e">
        <f t="shared" ca="1" si="102"/>
        <v>#REF!</v>
      </c>
      <c r="CA141" s="450" t="str">
        <f t="shared" si="103"/>
        <v>BH</v>
      </c>
      <c r="CB141" s="454"/>
      <c r="CC141" s="454"/>
      <c r="CD141" s="454"/>
      <c r="CE141" s="454"/>
    </row>
    <row r="142" spans="2:83" x14ac:dyDescent="0.2">
      <c r="B142" s="399">
        <v>42</v>
      </c>
      <c r="C142" s="399" t="s">
        <v>157</v>
      </c>
      <c r="D142" s="399" t="s">
        <v>158</v>
      </c>
      <c r="E142" s="399">
        <v>2</v>
      </c>
      <c r="F142" s="399" t="s">
        <v>36</v>
      </c>
      <c r="H142" s="399">
        <v>0.221</v>
      </c>
      <c r="I142" s="399">
        <v>1.7290000000000001</v>
      </c>
      <c r="J142" s="445">
        <f t="shared" ca="1" si="82"/>
        <v>0.86937500000000001</v>
      </c>
      <c r="K142" s="446"/>
      <c r="L142" s="447" t="e">
        <f t="shared" ca="1" si="118"/>
        <v>#REF!</v>
      </c>
      <c r="M142" s="447" t="e">
        <f t="shared" ca="1" si="118"/>
        <v>#REF!</v>
      </c>
      <c r="N142" s="455" t="e">
        <f t="shared" ca="1" si="83"/>
        <v>#REF!</v>
      </c>
      <c r="O142" s="455" t="e">
        <f t="shared" ca="1" si="84"/>
        <v>#REF!</v>
      </c>
      <c r="P142" s="451" t="e">
        <f t="shared" ca="1" si="55"/>
        <v>#REF!</v>
      </c>
      <c r="Q142" s="451" t="e">
        <f t="shared" ca="1" si="56"/>
        <v>#REF!</v>
      </c>
      <c r="R142" s="451" t="e">
        <f t="shared" ca="1" si="85"/>
        <v>#REF!</v>
      </c>
      <c r="S142" s="451" t="e">
        <f t="shared" ca="1" si="86"/>
        <v>#REF!</v>
      </c>
      <c r="T142" s="445" t="e">
        <f t="shared" ca="1" si="108"/>
        <v>#REF!</v>
      </c>
      <c r="U142" s="453" t="e">
        <f ca="1">ROUND(IF(T142&gt;U92,U90,IF(T142&lt;U91,U89,T142/U91*U89)),3)</f>
        <v>#REF!</v>
      </c>
      <c r="V142" s="453" t="e">
        <f ca="1">ROUND(IF(T142&gt;V92,V90,IF(T142&lt;V91,V89,T142/V91*V89)),3)</f>
        <v>#REF!</v>
      </c>
      <c r="W142" s="449" t="e">
        <f t="shared" ca="1" si="58"/>
        <v>#REF!</v>
      </c>
      <c r="Y142" s="450" t="str">
        <f t="shared" si="92"/>
        <v>BN</v>
      </c>
      <c r="Z142" s="447" t="e">
        <f t="shared" ca="1" si="119"/>
        <v>#REF!</v>
      </c>
      <c r="AA142" s="447" t="e">
        <f t="shared" ca="1" si="119"/>
        <v>#REF!</v>
      </c>
      <c r="AB142" s="451" t="e">
        <f t="shared" ca="1" si="93"/>
        <v>#REF!</v>
      </c>
      <c r="AC142" s="451" t="e">
        <f t="shared" ca="1" si="94"/>
        <v>#REF!</v>
      </c>
      <c r="AD142" s="451" t="e">
        <f t="shared" ca="1" si="60"/>
        <v>#REF!</v>
      </c>
      <c r="AE142" s="451" t="e">
        <f t="shared" ca="1" si="61"/>
        <v>#REF!</v>
      </c>
      <c r="AF142" s="451" t="e">
        <f t="shared" ca="1" si="87"/>
        <v>#REF!</v>
      </c>
      <c r="AG142" s="451" t="e">
        <f t="shared" ca="1" si="88"/>
        <v>#REF!</v>
      </c>
      <c r="AH142" s="445" t="e">
        <f t="shared" ca="1" si="109"/>
        <v>#REF!</v>
      </c>
      <c r="AI142" s="453" t="e">
        <f ca="1">ROUND(IF(AH142&gt;AI92,AI90,IF(AH142&lt;AI91,AI89,AH142/AI91*AI89)),3)</f>
        <v>#REF!</v>
      </c>
      <c r="AJ142" s="453" t="e">
        <f ca="1">ROUND(IF(AH142&gt;AJ92,AJ90,IF(AH142&lt;AJ91,AJ89,AH142/AJ91*AJ89)),3)</f>
        <v>#REF!</v>
      </c>
      <c r="AK142" s="449" t="e">
        <f t="shared" ca="1" si="63"/>
        <v>#REF!</v>
      </c>
      <c r="AM142" s="450" t="str">
        <f t="shared" si="95"/>
        <v>BN</v>
      </c>
      <c r="AN142" s="447" t="e">
        <f t="shared" ca="1" si="120"/>
        <v>#REF!</v>
      </c>
      <c r="AO142" s="447" t="e">
        <f t="shared" ca="1" si="120"/>
        <v>#REF!</v>
      </c>
      <c r="AP142" s="451" t="e">
        <f t="shared" ca="1" si="96"/>
        <v>#REF!</v>
      </c>
      <c r="AQ142" s="451" t="e">
        <f t="shared" ca="1" si="97"/>
        <v>#REF!</v>
      </c>
      <c r="AR142" s="451" t="e">
        <f t="shared" ca="1" si="65"/>
        <v>#REF!</v>
      </c>
      <c r="AS142" s="451" t="e">
        <f t="shared" ca="1" si="66"/>
        <v>#REF!</v>
      </c>
      <c r="AT142" s="451" t="e">
        <f t="shared" ca="1" si="89"/>
        <v>#REF!</v>
      </c>
      <c r="AU142" s="451" t="e">
        <f t="shared" ca="1" si="90"/>
        <v>#REF!</v>
      </c>
      <c r="AV142" s="445" t="e">
        <f t="shared" ca="1" si="110"/>
        <v>#REF!</v>
      </c>
      <c r="AW142" s="453" t="e">
        <f ca="1">ROUND(IF(AV142&gt;AW92,AW90,IF(AV142&lt;AW91,AW89,AV142/AW91*AW89)),3)</f>
        <v>#REF!</v>
      </c>
      <c r="AX142" s="453" t="e">
        <f ca="1">ROUND(IF(AV142&gt;AX92,AX90,IF(AV142&lt;AX91,AX89,AV142/AX91*AX89)),3)</f>
        <v>#REF!</v>
      </c>
      <c r="AY142" s="449" t="e">
        <f t="shared" ca="1" si="68"/>
        <v>#REF!</v>
      </c>
      <c r="BA142" s="450" t="str">
        <f t="shared" si="98"/>
        <v>BN</v>
      </c>
      <c r="BB142" s="447" t="e">
        <f t="shared" ca="1" si="121"/>
        <v>#REF!</v>
      </c>
      <c r="BC142" s="447" t="e">
        <f t="shared" ca="1" si="121"/>
        <v>#REF!</v>
      </c>
      <c r="BD142" s="451" t="e">
        <f t="shared" ca="1" si="99"/>
        <v>#REF!</v>
      </c>
      <c r="BE142" s="451" t="e">
        <f t="shared" ca="1" si="100"/>
        <v>#REF!</v>
      </c>
      <c r="BF142" s="451" t="e">
        <f t="shared" ca="1" si="70"/>
        <v>#REF!</v>
      </c>
      <c r="BG142" s="451" t="e">
        <f t="shared" ca="1" si="71"/>
        <v>#REF!</v>
      </c>
      <c r="BH142" s="451" t="e">
        <f t="shared" ca="1" si="72"/>
        <v>#REF!</v>
      </c>
      <c r="BI142" s="451" t="e">
        <f t="shared" ca="1" si="73"/>
        <v>#REF!</v>
      </c>
      <c r="BJ142" s="445" t="e">
        <f t="shared" ca="1" si="111"/>
        <v>#REF!</v>
      </c>
      <c r="BK142" s="453" t="e">
        <f ca="1">ROUND(IF(BJ142&gt;BK92,BK90,IF(BJ142&lt;BK91,BK89,BJ142/BK91*BK89)),3)</f>
        <v>#REF!</v>
      </c>
      <c r="BL142" s="453" t="e">
        <f ca="1">ROUND(IF(BJ142&gt;BL92,BL90,IF(BJ142&lt;BL91,BL89,BJ142/BL91*BL89)),3)</f>
        <v>#REF!</v>
      </c>
      <c r="BM142" s="449" t="e">
        <f t="shared" ca="1" si="75"/>
        <v>#REF!</v>
      </c>
      <c r="BO142" s="450" t="str">
        <f t="shared" si="101"/>
        <v>BN</v>
      </c>
      <c r="BP142" s="399">
        <f t="shared" si="91"/>
        <v>2</v>
      </c>
      <c r="BQ142" s="453" t="e">
        <f t="shared" ca="1" si="112"/>
        <v>#REF!</v>
      </c>
      <c r="BR142" s="453" t="e">
        <f t="shared" ca="1" si="113"/>
        <v>#REF!</v>
      </c>
      <c r="BS142" s="453" t="e">
        <f t="shared" ca="1" si="114"/>
        <v>#REF!</v>
      </c>
      <c r="BT142" s="453" t="e">
        <f t="shared" ca="1" si="115"/>
        <v>#REF!</v>
      </c>
      <c r="BU142" s="453" t="e">
        <f t="shared" ca="1" si="116"/>
        <v>#REF!</v>
      </c>
      <c r="BV142" s="453" t="e">
        <f t="shared" ca="1" si="117"/>
        <v>#REF!</v>
      </c>
      <c r="BW142" s="453" t="e">
        <f t="shared" ca="1" si="102"/>
        <v>#REF!</v>
      </c>
      <c r="BX142" s="453" t="e">
        <f t="shared" ca="1" si="102"/>
        <v>#REF!</v>
      </c>
      <c r="CA142" s="450" t="str">
        <f t="shared" si="103"/>
        <v>BN</v>
      </c>
      <c r="CB142" s="454"/>
      <c r="CC142" s="454"/>
      <c r="CD142" s="454"/>
      <c r="CE142" s="454"/>
    </row>
    <row r="143" spans="2:83" x14ac:dyDescent="0.2">
      <c r="B143" s="399">
        <v>43</v>
      </c>
      <c r="C143" s="399" t="s">
        <v>159</v>
      </c>
      <c r="D143" s="399" t="s">
        <v>160</v>
      </c>
      <c r="E143" s="399">
        <v>2</v>
      </c>
      <c r="F143" s="399" t="s">
        <v>36</v>
      </c>
      <c r="H143" s="399">
        <v>0.221</v>
      </c>
      <c r="I143" s="399">
        <v>1.7290000000000001</v>
      </c>
      <c r="J143" s="445">
        <f t="shared" ca="1" si="82"/>
        <v>0.86937500000000001</v>
      </c>
      <c r="K143" s="446"/>
      <c r="L143" s="447" t="e">
        <f t="shared" ca="1" si="118"/>
        <v>#REF!</v>
      </c>
      <c r="M143" s="447" t="e">
        <f t="shared" ca="1" si="118"/>
        <v>#REF!</v>
      </c>
      <c r="N143" s="455" t="e">
        <f t="shared" ca="1" si="83"/>
        <v>#REF!</v>
      </c>
      <c r="O143" s="455" t="e">
        <f t="shared" ca="1" si="84"/>
        <v>#REF!</v>
      </c>
      <c r="P143" s="451" t="e">
        <f t="shared" ca="1" si="55"/>
        <v>#REF!</v>
      </c>
      <c r="Q143" s="451" t="e">
        <f t="shared" ca="1" si="56"/>
        <v>#REF!</v>
      </c>
      <c r="R143" s="451" t="e">
        <f t="shared" ca="1" si="85"/>
        <v>#REF!</v>
      </c>
      <c r="S143" s="451" t="e">
        <f t="shared" ca="1" si="86"/>
        <v>#REF!</v>
      </c>
      <c r="T143" s="445" t="e">
        <f t="shared" ca="1" si="108"/>
        <v>#REF!</v>
      </c>
      <c r="U143" s="453" t="e">
        <f ca="1">ROUND(IF(T143&gt;U92,U90,IF(T143&lt;U91,U89,T143/U91*U89)),3)</f>
        <v>#REF!</v>
      </c>
      <c r="V143" s="453" t="e">
        <f ca="1">ROUND(IF(T143&gt;V92,V90,IF(T143&lt;V91,V89,T143/V91*V89)),3)</f>
        <v>#REF!</v>
      </c>
      <c r="W143" s="449" t="e">
        <f t="shared" ca="1" si="58"/>
        <v>#REF!</v>
      </c>
      <c r="Y143" s="450" t="str">
        <f t="shared" si="92"/>
        <v>CY</v>
      </c>
      <c r="Z143" s="447" t="e">
        <f t="shared" ca="1" si="119"/>
        <v>#REF!</v>
      </c>
      <c r="AA143" s="447" t="e">
        <f t="shared" ca="1" si="119"/>
        <v>#REF!</v>
      </c>
      <c r="AB143" s="451" t="e">
        <f t="shared" ca="1" si="93"/>
        <v>#REF!</v>
      </c>
      <c r="AC143" s="451" t="e">
        <f t="shared" ca="1" si="94"/>
        <v>#REF!</v>
      </c>
      <c r="AD143" s="451" t="e">
        <f t="shared" ca="1" si="60"/>
        <v>#REF!</v>
      </c>
      <c r="AE143" s="451" t="e">
        <f t="shared" ca="1" si="61"/>
        <v>#REF!</v>
      </c>
      <c r="AF143" s="451" t="e">
        <f t="shared" ca="1" si="87"/>
        <v>#REF!</v>
      </c>
      <c r="AG143" s="451" t="e">
        <f t="shared" ca="1" si="88"/>
        <v>#REF!</v>
      </c>
      <c r="AH143" s="445" t="e">
        <f t="shared" ca="1" si="109"/>
        <v>#REF!</v>
      </c>
      <c r="AI143" s="453" t="e">
        <f ca="1">ROUND(IF(AH143&gt;AI92,AI90,IF(AH143&lt;AI91,AI89,AH143/AI91*AI89)),3)</f>
        <v>#REF!</v>
      </c>
      <c r="AJ143" s="453" t="e">
        <f ca="1">ROUND(IF(AH143&gt;AJ92,AJ90,IF(AH143&lt;AJ91,AJ89,AH143/AJ91*AJ89)),3)</f>
        <v>#REF!</v>
      </c>
      <c r="AK143" s="449" t="e">
        <f t="shared" ca="1" si="63"/>
        <v>#REF!</v>
      </c>
      <c r="AM143" s="450" t="str">
        <f t="shared" si="95"/>
        <v>CY</v>
      </c>
      <c r="AN143" s="447" t="e">
        <f t="shared" ca="1" si="120"/>
        <v>#REF!</v>
      </c>
      <c r="AO143" s="447" t="e">
        <f t="shared" ca="1" si="120"/>
        <v>#REF!</v>
      </c>
      <c r="AP143" s="451" t="e">
        <f t="shared" ca="1" si="96"/>
        <v>#REF!</v>
      </c>
      <c r="AQ143" s="451" t="e">
        <f t="shared" ca="1" si="97"/>
        <v>#REF!</v>
      </c>
      <c r="AR143" s="451" t="e">
        <f t="shared" ca="1" si="65"/>
        <v>#REF!</v>
      </c>
      <c r="AS143" s="451" t="e">
        <f t="shared" ca="1" si="66"/>
        <v>#REF!</v>
      </c>
      <c r="AT143" s="451" t="e">
        <f t="shared" ca="1" si="89"/>
        <v>#REF!</v>
      </c>
      <c r="AU143" s="451" t="e">
        <f t="shared" ca="1" si="90"/>
        <v>#REF!</v>
      </c>
      <c r="AV143" s="445" t="e">
        <f t="shared" ca="1" si="110"/>
        <v>#REF!</v>
      </c>
      <c r="AW143" s="453" t="e">
        <f ca="1">ROUND(IF(AV143&gt;AW92,AW90,IF(AV143&lt;AW91,AW89,AV143/AW91*AW89)),3)</f>
        <v>#REF!</v>
      </c>
      <c r="AX143" s="453" t="e">
        <f ca="1">ROUND(IF(AV143&gt;AX92,AX90,IF(AV143&lt;AX91,AX89,AV143/AX91*AX89)),3)</f>
        <v>#REF!</v>
      </c>
      <c r="AY143" s="449" t="e">
        <f t="shared" ca="1" si="68"/>
        <v>#REF!</v>
      </c>
      <c r="BA143" s="450" t="str">
        <f t="shared" si="98"/>
        <v>CY</v>
      </c>
      <c r="BB143" s="447" t="e">
        <f t="shared" ca="1" si="121"/>
        <v>#REF!</v>
      </c>
      <c r="BC143" s="447" t="e">
        <f t="shared" ca="1" si="121"/>
        <v>#REF!</v>
      </c>
      <c r="BD143" s="451" t="e">
        <f t="shared" ca="1" si="99"/>
        <v>#REF!</v>
      </c>
      <c r="BE143" s="451" t="e">
        <f t="shared" ca="1" si="100"/>
        <v>#REF!</v>
      </c>
      <c r="BF143" s="451" t="e">
        <f t="shared" ca="1" si="70"/>
        <v>#REF!</v>
      </c>
      <c r="BG143" s="451" t="e">
        <f t="shared" ca="1" si="71"/>
        <v>#REF!</v>
      </c>
      <c r="BH143" s="451" t="e">
        <f t="shared" ca="1" si="72"/>
        <v>#REF!</v>
      </c>
      <c r="BI143" s="451" t="e">
        <f t="shared" ca="1" si="73"/>
        <v>#REF!</v>
      </c>
      <c r="BJ143" s="445" t="e">
        <f t="shared" ca="1" si="111"/>
        <v>#REF!</v>
      </c>
      <c r="BK143" s="453" t="e">
        <f ca="1">ROUND(IF(BJ143&gt;BK92,BK90,IF(BJ143&lt;BK91,BK89,BJ143/BK91*BK89)),3)</f>
        <v>#REF!</v>
      </c>
      <c r="BL143" s="453" t="e">
        <f ca="1">ROUND(IF(BJ143&gt;BL92,BL90,IF(BJ143&lt;BL91,BL89,BJ143/BL91*BL89)),3)</f>
        <v>#REF!</v>
      </c>
      <c r="BM143" s="449" t="e">
        <f t="shared" ca="1" si="75"/>
        <v>#REF!</v>
      </c>
      <c r="BO143" s="450" t="str">
        <f t="shared" si="101"/>
        <v>CY</v>
      </c>
      <c r="BP143" s="399">
        <f t="shared" si="91"/>
        <v>2</v>
      </c>
      <c r="BQ143" s="453" t="e">
        <f t="shared" ca="1" si="112"/>
        <v>#REF!</v>
      </c>
      <c r="BR143" s="453" t="e">
        <f t="shared" ca="1" si="113"/>
        <v>#REF!</v>
      </c>
      <c r="BS143" s="453" t="e">
        <f t="shared" ca="1" si="114"/>
        <v>#REF!</v>
      </c>
      <c r="BT143" s="453" t="e">
        <f t="shared" ca="1" si="115"/>
        <v>#REF!</v>
      </c>
      <c r="BU143" s="453" t="e">
        <f t="shared" ca="1" si="116"/>
        <v>#REF!</v>
      </c>
      <c r="BV143" s="453" t="e">
        <f t="shared" ca="1" si="117"/>
        <v>#REF!</v>
      </c>
      <c r="BW143" s="453" t="e">
        <f t="shared" ca="1" si="102"/>
        <v>#REF!</v>
      </c>
      <c r="BX143" s="453" t="e">
        <f t="shared" ca="1" si="102"/>
        <v>#REF!</v>
      </c>
      <c r="CA143" s="450" t="str">
        <f t="shared" si="103"/>
        <v>CY</v>
      </c>
      <c r="CB143" s="454"/>
      <c r="CC143" s="454"/>
      <c r="CD143" s="454"/>
      <c r="CE143" s="454"/>
    </row>
    <row r="144" spans="2:83" s="456" customFormat="1" x14ac:dyDescent="0.2">
      <c r="B144" s="456">
        <v>44</v>
      </c>
      <c r="C144" s="456" t="s">
        <v>161</v>
      </c>
      <c r="D144" s="456" t="s">
        <v>162</v>
      </c>
      <c r="E144" s="456">
        <v>2</v>
      </c>
      <c r="F144" s="456" t="s">
        <v>36</v>
      </c>
      <c r="H144" s="456">
        <v>0.23</v>
      </c>
      <c r="I144" s="456">
        <v>1.8009999999999999</v>
      </c>
      <c r="J144" s="445">
        <f t="shared" ca="1" si="82"/>
        <v>0.90537499999999993</v>
      </c>
      <c r="K144" s="457"/>
      <c r="L144" s="447" t="e">
        <f t="shared" ca="1" si="118"/>
        <v>#REF!</v>
      </c>
      <c r="M144" s="447" t="e">
        <f t="shared" ca="1" si="118"/>
        <v>#REF!</v>
      </c>
      <c r="N144" s="455" t="e">
        <f t="shared" ca="1" si="83"/>
        <v>#REF!</v>
      </c>
      <c r="O144" s="455" t="e">
        <f t="shared" ca="1" si="84"/>
        <v>#REF!</v>
      </c>
      <c r="P144" s="451" t="e">
        <f t="shared" ca="1" si="55"/>
        <v>#REF!</v>
      </c>
      <c r="Q144" s="451" t="e">
        <f t="shared" ca="1" si="56"/>
        <v>#REF!</v>
      </c>
      <c r="R144" s="451" t="e">
        <f t="shared" ca="1" si="85"/>
        <v>#REF!</v>
      </c>
      <c r="S144" s="451" t="e">
        <f t="shared" ca="1" si="86"/>
        <v>#REF!</v>
      </c>
      <c r="T144" s="445" t="e">
        <f t="shared" ca="1" si="108"/>
        <v>#REF!</v>
      </c>
      <c r="U144" s="453" t="e">
        <f ca="1">ROUND(IF(T144&gt;U92,U90,IF(T144&lt;U91,U89,T144/U91*U89)),3)</f>
        <v>#REF!</v>
      </c>
      <c r="V144" s="453" t="e">
        <f ca="1">ROUND(IF(T144&gt;V92,V90,IF(T144&lt;V91,V89,T144/V91*V89)),3)</f>
        <v>#REF!</v>
      </c>
      <c r="W144" s="449" t="e">
        <f t="shared" ca="1" si="58"/>
        <v>#REF!</v>
      </c>
      <c r="Y144" s="458" t="str">
        <f t="shared" si="92"/>
        <v>CZ</v>
      </c>
      <c r="Z144" s="447" t="e">
        <f t="shared" ca="1" si="119"/>
        <v>#REF!</v>
      </c>
      <c r="AA144" s="447" t="e">
        <f t="shared" ca="1" si="119"/>
        <v>#REF!</v>
      </c>
      <c r="AB144" s="451" t="e">
        <f t="shared" ca="1" si="93"/>
        <v>#REF!</v>
      </c>
      <c r="AC144" s="451" t="e">
        <f t="shared" ca="1" si="94"/>
        <v>#REF!</v>
      </c>
      <c r="AD144" s="451" t="e">
        <f t="shared" ca="1" si="60"/>
        <v>#REF!</v>
      </c>
      <c r="AE144" s="451" t="e">
        <f t="shared" ca="1" si="61"/>
        <v>#REF!</v>
      </c>
      <c r="AF144" s="451" t="e">
        <f t="shared" ca="1" si="87"/>
        <v>#REF!</v>
      </c>
      <c r="AG144" s="451" t="e">
        <f t="shared" ca="1" si="88"/>
        <v>#REF!</v>
      </c>
      <c r="AH144" s="445" t="e">
        <f t="shared" ca="1" si="109"/>
        <v>#REF!</v>
      </c>
      <c r="AI144" s="453" t="e">
        <f ca="1">ROUND(IF(AH144&gt;AI92,AI90,IF(AH144&lt;AI91,AI89,AH144/AI91*AI89)),3)</f>
        <v>#REF!</v>
      </c>
      <c r="AJ144" s="453" t="e">
        <f ca="1">ROUND(IF(AH144&gt;AJ92,AJ90,IF(AH144&lt;AJ91,AJ89,AH144/AJ91*AJ89)),3)</f>
        <v>#REF!</v>
      </c>
      <c r="AK144" s="449" t="e">
        <f t="shared" ca="1" si="63"/>
        <v>#REF!</v>
      </c>
      <c r="AM144" s="458" t="str">
        <f t="shared" si="95"/>
        <v>CZ</v>
      </c>
      <c r="AN144" s="447" t="e">
        <f t="shared" ca="1" si="120"/>
        <v>#REF!</v>
      </c>
      <c r="AO144" s="447" t="e">
        <f t="shared" ca="1" si="120"/>
        <v>#REF!</v>
      </c>
      <c r="AP144" s="451" t="e">
        <f t="shared" ca="1" si="96"/>
        <v>#REF!</v>
      </c>
      <c r="AQ144" s="451" t="e">
        <f t="shared" ca="1" si="97"/>
        <v>#REF!</v>
      </c>
      <c r="AR144" s="451" t="e">
        <f t="shared" ca="1" si="65"/>
        <v>#REF!</v>
      </c>
      <c r="AS144" s="451" t="e">
        <f t="shared" ca="1" si="66"/>
        <v>#REF!</v>
      </c>
      <c r="AT144" s="451" t="e">
        <f t="shared" ca="1" si="89"/>
        <v>#REF!</v>
      </c>
      <c r="AU144" s="451" t="e">
        <f t="shared" ca="1" si="90"/>
        <v>#REF!</v>
      </c>
      <c r="AV144" s="445" t="e">
        <f t="shared" ca="1" si="110"/>
        <v>#REF!</v>
      </c>
      <c r="AW144" s="453" t="e">
        <f ca="1">ROUND(IF(AV144&gt;AW92,AW90,IF(AV144&lt;AW91,AW89,AV144/AW91*AW89)),3)</f>
        <v>#REF!</v>
      </c>
      <c r="AX144" s="453" t="e">
        <f ca="1">ROUND(IF(AV144&gt;AX92,AX90,IF(AV144&lt;AX91,AX89,AV144/AX91*AX89)),3)</f>
        <v>#REF!</v>
      </c>
      <c r="AY144" s="449" t="e">
        <f t="shared" ca="1" si="68"/>
        <v>#REF!</v>
      </c>
      <c r="BA144" s="458" t="str">
        <f t="shared" si="98"/>
        <v>CZ</v>
      </c>
      <c r="BB144" s="447" t="e">
        <f t="shared" ca="1" si="121"/>
        <v>#REF!</v>
      </c>
      <c r="BC144" s="447" t="e">
        <f t="shared" ca="1" si="121"/>
        <v>#REF!</v>
      </c>
      <c r="BD144" s="451" t="e">
        <f t="shared" ca="1" si="99"/>
        <v>#REF!</v>
      </c>
      <c r="BE144" s="451" t="e">
        <f t="shared" ca="1" si="100"/>
        <v>#REF!</v>
      </c>
      <c r="BF144" s="451" t="e">
        <f t="shared" ca="1" si="70"/>
        <v>#REF!</v>
      </c>
      <c r="BG144" s="451" t="e">
        <f t="shared" ca="1" si="71"/>
        <v>#REF!</v>
      </c>
      <c r="BH144" s="451" t="e">
        <f t="shared" ca="1" si="72"/>
        <v>#REF!</v>
      </c>
      <c r="BI144" s="451" t="e">
        <f t="shared" ca="1" si="73"/>
        <v>#REF!</v>
      </c>
      <c r="BJ144" s="445" t="e">
        <f t="shared" ca="1" si="111"/>
        <v>#REF!</v>
      </c>
      <c r="BK144" s="453" t="e">
        <f ca="1">ROUND(IF(BJ144&gt;BK92,BK90,IF(BJ144&lt;BK91,BK89,BJ144/BK91*BK89)),3)</f>
        <v>#REF!</v>
      </c>
      <c r="BL144" s="453" t="e">
        <f ca="1">ROUND(IF(BJ144&gt;BL92,BL90,IF(BJ144&lt;BL91,BL89,BJ144/BL91*BL89)),3)</f>
        <v>#REF!</v>
      </c>
      <c r="BM144" s="449" t="e">
        <f t="shared" ca="1" si="75"/>
        <v>#REF!</v>
      </c>
      <c r="BO144" s="458" t="str">
        <f t="shared" si="101"/>
        <v>CZ</v>
      </c>
      <c r="BP144" s="456">
        <f t="shared" si="91"/>
        <v>2</v>
      </c>
      <c r="BQ144" s="453" t="e">
        <f t="shared" ca="1" si="112"/>
        <v>#REF!</v>
      </c>
      <c r="BR144" s="453" t="e">
        <f t="shared" ca="1" si="113"/>
        <v>#REF!</v>
      </c>
      <c r="BS144" s="453" t="e">
        <f t="shared" ca="1" si="114"/>
        <v>#REF!</v>
      </c>
      <c r="BT144" s="453" t="e">
        <f t="shared" ca="1" si="115"/>
        <v>#REF!</v>
      </c>
      <c r="BU144" s="453" t="e">
        <f t="shared" ca="1" si="116"/>
        <v>#REF!</v>
      </c>
      <c r="BV144" s="453" t="e">
        <f t="shared" ca="1" si="117"/>
        <v>#REF!</v>
      </c>
      <c r="BW144" s="453" t="e">
        <f t="shared" ca="1" si="102"/>
        <v>#REF!</v>
      </c>
      <c r="BX144" s="453" t="e">
        <f t="shared" ca="1" si="102"/>
        <v>#REF!</v>
      </c>
      <c r="CA144" s="458" t="str">
        <f t="shared" si="103"/>
        <v>CZ</v>
      </c>
      <c r="CB144" s="454"/>
      <c r="CC144" s="454"/>
      <c r="CD144" s="453"/>
      <c r="CE144" s="453"/>
    </row>
    <row r="145" spans="1:83" x14ac:dyDescent="0.2">
      <c r="B145" s="399">
        <v>45</v>
      </c>
      <c r="C145" s="399" t="s">
        <v>163</v>
      </c>
      <c r="D145" s="399" t="s">
        <v>164</v>
      </c>
      <c r="E145" s="399">
        <v>2</v>
      </c>
      <c r="F145" s="399" t="s">
        <v>36</v>
      </c>
      <c r="H145" s="399">
        <v>0.221</v>
      </c>
      <c r="I145" s="399">
        <v>1.7290000000000001</v>
      </c>
      <c r="J145" s="445">
        <f t="shared" ca="1" si="82"/>
        <v>0.86937500000000001</v>
      </c>
      <c r="K145" s="446"/>
      <c r="L145" s="447" t="e">
        <f t="shared" ca="1" si="118"/>
        <v>#REF!</v>
      </c>
      <c r="M145" s="447" t="e">
        <f t="shared" ca="1" si="118"/>
        <v>#REF!</v>
      </c>
      <c r="N145" s="455" t="e">
        <f t="shared" ca="1" si="83"/>
        <v>#REF!</v>
      </c>
      <c r="O145" s="455" t="e">
        <f t="shared" ca="1" si="84"/>
        <v>#REF!</v>
      </c>
      <c r="P145" s="451" t="e">
        <f t="shared" ca="1" si="55"/>
        <v>#REF!</v>
      </c>
      <c r="Q145" s="451" t="e">
        <f t="shared" ca="1" si="56"/>
        <v>#REF!</v>
      </c>
      <c r="R145" s="451" t="e">
        <f t="shared" ca="1" si="85"/>
        <v>#REF!</v>
      </c>
      <c r="S145" s="451" t="e">
        <f t="shared" ca="1" si="86"/>
        <v>#REF!</v>
      </c>
      <c r="T145" s="445" t="e">
        <f t="shared" ca="1" si="108"/>
        <v>#REF!</v>
      </c>
      <c r="U145" s="453" t="e">
        <f ca="1">ROUND(IF(T145&gt;U92,U90,IF(T145&lt;U91,U89,T145/U91*U89)),3)</f>
        <v>#REF!</v>
      </c>
      <c r="V145" s="453" t="e">
        <f ca="1">ROUND(IF(T145&gt;V92,V90,IF(T145&lt;V91,V89,T145/V91*V89)),3)</f>
        <v>#REF!</v>
      </c>
      <c r="W145" s="449" t="e">
        <f t="shared" ca="1" si="58"/>
        <v>#REF!</v>
      </c>
      <c r="Y145" s="450" t="str">
        <f t="shared" si="92"/>
        <v>EE</v>
      </c>
      <c r="Z145" s="447" t="e">
        <f t="shared" ca="1" si="119"/>
        <v>#REF!</v>
      </c>
      <c r="AA145" s="447" t="e">
        <f t="shared" ca="1" si="119"/>
        <v>#REF!</v>
      </c>
      <c r="AB145" s="451" t="e">
        <f t="shared" ca="1" si="93"/>
        <v>#REF!</v>
      </c>
      <c r="AC145" s="451" t="e">
        <f t="shared" ca="1" si="94"/>
        <v>#REF!</v>
      </c>
      <c r="AD145" s="451" t="e">
        <f t="shared" ca="1" si="60"/>
        <v>#REF!</v>
      </c>
      <c r="AE145" s="451" t="e">
        <f t="shared" ca="1" si="61"/>
        <v>#REF!</v>
      </c>
      <c r="AF145" s="451" t="e">
        <f t="shared" ca="1" si="87"/>
        <v>#REF!</v>
      </c>
      <c r="AG145" s="451" t="e">
        <f t="shared" ca="1" si="88"/>
        <v>#REF!</v>
      </c>
      <c r="AH145" s="445" t="e">
        <f t="shared" ca="1" si="109"/>
        <v>#REF!</v>
      </c>
      <c r="AI145" s="453" t="e">
        <f ca="1">ROUND(IF(AH145&gt;AI92,AI90,IF(AH145&lt;AI91,AI89,AH145/AI91*AI89)),3)</f>
        <v>#REF!</v>
      </c>
      <c r="AJ145" s="453" t="e">
        <f ca="1">ROUND(IF(AH145&gt;AJ92,AJ90,IF(AH145&lt;AJ91,AJ89,AH145/AJ91*AJ89)),3)</f>
        <v>#REF!</v>
      </c>
      <c r="AK145" s="449" t="e">
        <f t="shared" ca="1" si="63"/>
        <v>#REF!</v>
      </c>
      <c r="AM145" s="450" t="str">
        <f t="shared" si="95"/>
        <v>EE</v>
      </c>
      <c r="AN145" s="447" t="e">
        <f t="shared" ca="1" si="120"/>
        <v>#REF!</v>
      </c>
      <c r="AO145" s="447" t="e">
        <f t="shared" ca="1" si="120"/>
        <v>#REF!</v>
      </c>
      <c r="AP145" s="451" t="e">
        <f t="shared" ca="1" si="96"/>
        <v>#REF!</v>
      </c>
      <c r="AQ145" s="451" t="e">
        <f t="shared" ca="1" si="97"/>
        <v>#REF!</v>
      </c>
      <c r="AR145" s="451" t="e">
        <f t="shared" ca="1" si="65"/>
        <v>#REF!</v>
      </c>
      <c r="AS145" s="451" t="e">
        <f t="shared" ca="1" si="66"/>
        <v>#REF!</v>
      </c>
      <c r="AT145" s="451" t="e">
        <f t="shared" ca="1" si="89"/>
        <v>#REF!</v>
      </c>
      <c r="AU145" s="451" t="e">
        <f t="shared" ca="1" si="90"/>
        <v>#REF!</v>
      </c>
      <c r="AV145" s="445" t="e">
        <f t="shared" ca="1" si="110"/>
        <v>#REF!</v>
      </c>
      <c r="AW145" s="453" t="e">
        <f ca="1">ROUND(IF(AV145&gt;AW92,AW90,IF(AV145&lt;AW91,AW89,AV145/AW91*AW89)),3)</f>
        <v>#REF!</v>
      </c>
      <c r="AX145" s="453" t="e">
        <f ca="1">ROUND(IF(AV145&gt;AX92,AX90,IF(AV145&lt;AX91,AX89,AV145/AX91*AX89)),3)</f>
        <v>#REF!</v>
      </c>
      <c r="AY145" s="449" t="e">
        <f t="shared" ca="1" si="68"/>
        <v>#REF!</v>
      </c>
      <c r="BA145" s="450" t="str">
        <f t="shared" si="98"/>
        <v>EE</v>
      </c>
      <c r="BB145" s="447" t="e">
        <f t="shared" ca="1" si="121"/>
        <v>#REF!</v>
      </c>
      <c r="BC145" s="447" t="e">
        <f t="shared" ca="1" si="121"/>
        <v>#REF!</v>
      </c>
      <c r="BD145" s="451" t="e">
        <f t="shared" ca="1" si="99"/>
        <v>#REF!</v>
      </c>
      <c r="BE145" s="451" t="e">
        <f t="shared" ca="1" si="100"/>
        <v>#REF!</v>
      </c>
      <c r="BF145" s="451" t="e">
        <f t="shared" ca="1" si="70"/>
        <v>#REF!</v>
      </c>
      <c r="BG145" s="451" t="e">
        <f t="shared" ca="1" si="71"/>
        <v>#REF!</v>
      </c>
      <c r="BH145" s="451" t="e">
        <f t="shared" ca="1" si="72"/>
        <v>#REF!</v>
      </c>
      <c r="BI145" s="451" t="e">
        <f t="shared" ca="1" si="73"/>
        <v>#REF!</v>
      </c>
      <c r="BJ145" s="445" t="e">
        <f t="shared" ca="1" si="111"/>
        <v>#REF!</v>
      </c>
      <c r="BK145" s="453" t="e">
        <f ca="1">ROUND(IF(BJ145&gt;BK92,BK90,IF(BJ145&lt;BK91,BK89,BJ145/BK91*BK89)),3)</f>
        <v>#REF!</v>
      </c>
      <c r="BL145" s="453" t="e">
        <f ca="1">ROUND(IF(BJ145&gt;BL92,BL90,IF(BJ145&lt;BL91,BL89,BJ145/BL91*BL89)),3)</f>
        <v>#REF!</v>
      </c>
      <c r="BM145" s="449" t="e">
        <f t="shared" ca="1" si="75"/>
        <v>#REF!</v>
      </c>
      <c r="BO145" s="450" t="str">
        <f t="shared" si="101"/>
        <v>EE</v>
      </c>
      <c r="BP145" s="399">
        <f t="shared" si="91"/>
        <v>2</v>
      </c>
      <c r="BQ145" s="453" t="e">
        <f t="shared" ca="1" si="112"/>
        <v>#REF!</v>
      </c>
      <c r="BR145" s="453" t="e">
        <f t="shared" ca="1" si="113"/>
        <v>#REF!</v>
      </c>
      <c r="BS145" s="453" t="e">
        <f t="shared" ca="1" si="114"/>
        <v>#REF!</v>
      </c>
      <c r="BT145" s="453" t="e">
        <f t="shared" ca="1" si="115"/>
        <v>#REF!</v>
      </c>
      <c r="BU145" s="453" t="e">
        <f t="shared" ca="1" si="116"/>
        <v>#REF!</v>
      </c>
      <c r="BV145" s="453" t="e">
        <f t="shared" ca="1" si="117"/>
        <v>#REF!</v>
      </c>
      <c r="BW145" s="453" t="e">
        <f t="shared" ca="1" si="102"/>
        <v>#REF!</v>
      </c>
      <c r="BX145" s="453" t="e">
        <f t="shared" ca="1" si="102"/>
        <v>#REF!</v>
      </c>
      <c r="CA145" s="450" t="str">
        <f t="shared" si="103"/>
        <v>EE</v>
      </c>
      <c r="CB145" s="454"/>
      <c r="CC145" s="454"/>
      <c r="CD145" s="454"/>
      <c r="CE145" s="454"/>
    </row>
    <row r="146" spans="1:83" x14ac:dyDescent="0.2">
      <c r="B146" s="399">
        <v>46</v>
      </c>
      <c r="C146" s="399" t="s">
        <v>165</v>
      </c>
      <c r="D146" s="399" t="s">
        <v>166</v>
      </c>
      <c r="E146" s="399">
        <v>2</v>
      </c>
      <c r="F146" s="399" t="s">
        <v>36</v>
      </c>
      <c r="H146" s="399">
        <v>0.249</v>
      </c>
      <c r="I146" s="399">
        <v>1.954</v>
      </c>
      <c r="J146" s="445">
        <f t="shared" ca="1" si="82"/>
        <v>0.98175000000000001</v>
      </c>
      <c r="K146" s="446"/>
      <c r="L146" s="447" t="e">
        <f t="shared" ca="1" si="118"/>
        <v>#REF!</v>
      </c>
      <c r="M146" s="447" t="e">
        <f t="shared" ca="1" si="118"/>
        <v>#REF!</v>
      </c>
      <c r="N146" s="455" t="e">
        <f t="shared" ca="1" si="83"/>
        <v>#REF!</v>
      </c>
      <c r="O146" s="455" t="e">
        <f t="shared" ca="1" si="84"/>
        <v>#REF!</v>
      </c>
      <c r="P146" s="451" t="e">
        <f t="shared" ca="1" si="55"/>
        <v>#REF!</v>
      </c>
      <c r="Q146" s="451" t="e">
        <f t="shared" ca="1" si="56"/>
        <v>#REF!</v>
      </c>
      <c r="R146" s="451" t="e">
        <f t="shared" ca="1" si="85"/>
        <v>#REF!</v>
      </c>
      <c r="S146" s="451" t="e">
        <f t="shared" ca="1" si="86"/>
        <v>#REF!</v>
      </c>
      <c r="T146" s="445" t="e">
        <f t="shared" ca="1" si="108"/>
        <v>#REF!</v>
      </c>
      <c r="U146" s="453" t="e">
        <f ca="1">ROUND(IF(T146&gt;U92,U90,IF(T146&lt;U91,U89,T146/U91*U89)),3)</f>
        <v>#REF!</v>
      </c>
      <c r="V146" s="453" t="e">
        <f ca="1">ROUND(IF(T146&gt;V92,V90,IF(T146&lt;V91,V89,T146/V91*V89)),3)</f>
        <v>#REF!</v>
      </c>
      <c r="W146" s="449" t="e">
        <f t="shared" ca="1" si="58"/>
        <v>#REF!</v>
      </c>
      <c r="Y146" s="450" t="str">
        <f t="shared" si="92"/>
        <v>HR</v>
      </c>
      <c r="Z146" s="447" t="e">
        <f t="shared" ca="1" si="119"/>
        <v>#REF!</v>
      </c>
      <c r="AA146" s="447" t="e">
        <f t="shared" ca="1" si="119"/>
        <v>#REF!</v>
      </c>
      <c r="AB146" s="451" t="e">
        <f t="shared" ca="1" si="93"/>
        <v>#REF!</v>
      </c>
      <c r="AC146" s="451" t="e">
        <f t="shared" ca="1" si="94"/>
        <v>#REF!</v>
      </c>
      <c r="AD146" s="451" t="e">
        <f t="shared" ca="1" si="60"/>
        <v>#REF!</v>
      </c>
      <c r="AE146" s="451" t="e">
        <f t="shared" ca="1" si="61"/>
        <v>#REF!</v>
      </c>
      <c r="AF146" s="451" t="e">
        <f t="shared" ca="1" si="87"/>
        <v>#REF!</v>
      </c>
      <c r="AG146" s="451" t="e">
        <f t="shared" ca="1" si="88"/>
        <v>#REF!</v>
      </c>
      <c r="AH146" s="445" t="e">
        <f t="shared" ca="1" si="109"/>
        <v>#REF!</v>
      </c>
      <c r="AI146" s="453" t="e">
        <f ca="1">ROUND(IF(AH146&gt;AI92,AI90,IF(AH146&lt;AI91,AI89,AH146/AI91*AI89)),3)</f>
        <v>#REF!</v>
      </c>
      <c r="AJ146" s="453" t="e">
        <f ca="1">ROUND(IF(AH146&gt;AJ92,AJ90,IF(AH146&lt;AJ91,AJ89,AH146/AJ91*AJ89)),3)</f>
        <v>#REF!</v>
      </c>
      <c r="AK146" s="449" t="e">
        <f t="shared" ca="1" si="63"/>
        <v>#REF!</v>
      </c>
      <c r="AM146" s="450" t="str">
        <f t="shared" si="95"/>
        <v>HR</v>
      </c>
      <c r="AN146" s="447" t="e">
        <f t="shared" ca="1" si="120"/>
        <v>#REF!</v>
      </c>
      <c r="AO146" s="447" t="e">
        <f t="shared" ca="1" si="120"/>
        <v>#REF!</v>
      </c>
      <c r="AP146" s="451" t="e">
        <f t="shared" ca="1" si="96"/>
        <v>#REF!</v>
      </c>
      <c r="AQ146" s="451" t="e">
        <f t="shared" ca="1" si="97"/>
        <v>#REF!</v>
      </c>
      <c r="AR146" s="451" t="e">
        <f t="shared" ca="1" si="65"/>
        <v>#REF!</v>
      </c>
      <c r="AS146" s="451" t="e">
        <f t="shared" ca="1" si="66"/>
        <v>#REF!</v>
      </c>
      <c r="AT146" s="451" t="e">
        <f t="shared" ca="1" si="89"/>
        <v>#REF!</v>
      </c>
      <c r="AU146" s="451" t="e">
        <f t="shared" ca="1" si="90"/>
        <v>#REF!</v>
      </c>
      <c r="AV146" s="445" t="e">
        <f t="shared" ca="1" si="110"/>
        <v>#REF!</v>
      </c>
      <c r="AW146" s="453" t="e">
        <f ca="1">ROUND(IF(AV146&gt;AW92,AW90,IF(AV146&lt;AW91,AW89,AV146/AW91*AW89)),3)</f>
        <v>#REF!</v>
      </c>
      <c r="AX146" s="453" t="e">
        <f ca="1">ROUND(IF(AV146&gt;AX92,AX90,IF(AV146&lt;AX91,AX89,AV146/AX91*AX89)),3)</f>
        <v>#REF!</v>
      </c>
      <c r="AY146" s="449" t="e">
        <f t="shared" ca="1" si="68"/>
        <v>#REF!</v>
      </c>
      <c r="BA146" s="450" t="str">
        <f t="shared" si="98"/>
        <v>HR</v>
      </c>
      <c r="BB146" s="447" t="e">
        <f t="shared" ca="1" si="121"/>
        <v>#REF!</v>
      </c>
      <c r="BC146" s="447" t="e">
        <f t="shared" ca="1" si="121"/>
        <v>#REF!</v>
      </c>
      <c r="BD146" s="451" t="e">
        <f t="shared" ca="1" si="99"/>
        <v>#REF!</v>
      </c>
      <c r="BE146" s="451" t="e">
        <f t="shared" ca="1" si="100"/>
        <v>#REF!</v>
      </c>
      <c r="BF146" s="451" t="e">
        <f t="shared" ca="1" si="70"/>
        <v>#REF!</v>
      </c>
      <c r="BG146" s="451" t="e">
        <f t="shared" ca="1" si="71"/>
        <v>#REF!</v>
      </c>
      <c r="BH146" s="451" t="e">
        <f t="shared" ca="1" si="72"/>
        <v>#REF!</v>
      </c>
      <c r="BI146" s="451" t="e">
        <f t="shared" ca="1" si="73"/>
        <v>#REF!</v>
      </c>
      <c r="BJ146" s="445" t="e">
        <f t="shared" ca="1" si="111"/>
        <v>#REF!</v>
      </c>
      <c r="BK146" s="453" t="e">
        <f ca="1">ROUND(IF(BJ146&gt;BK92,BK90,IF(BJ146&lt;BK91,BK89,BJ146/BK91*BK89)),3)</f>
        <v>#REF!</v>
      </c>
      <c r="BL146" s="453" t="e">
        <f ca="1">ROUND(IF(BJ146&gt;BL92,BL90,IF(BJ146&lt;BL91,BL89,BJ146/BL91*BL89)),3)</f>
        <v>#REF!</v>
      </c>
      <c r="BM146" s="449" t="e">
        <f t="shared" ca="1" si="75"/>
        <v>#REF!</v>
      </c>
      <c r="BO146" s="450" t="str">
        <f t="shared" si="101"/>
        <v>HR</v>
      </c>
      <c r="BP146" s="399">
        <f t="shared" si="91"/>
        <v>2</v>
      </c>
      <c r="BQ146" s="453" t="e">
        <f t="shared" ca="1" si="112"/>
        <v>#REF!</v>
      </c>
      <c r="BR146" s="453" t="e">
        <f t="shared" ca="1" si="113"/>
        <v>#REF!</v>
      </c>
      <c r="BS146" s="453" t="e">
        <f t="shared" ca="1" si="114"/>
        <v>#REF!</v>
      </c>
      <c r="BT146" s="453" t="e">
        <f t="shared" ca="1" si="115"/>
        <v>#REF!</v>
      </c>
      <c r="BU146" s="453" t="e">
        <f t="shared" ca="1" si="116"/>
        <v>#REF!</v>
      </c>
      <c r="BV146" s="453" t="e">
        <f t="shared" ca="1" si="117"/>
        <v>#REF!</v>
      </c>
      <c r="BW146" s="453" t="e">
        <f t="shared" ca="1" si="102"/>
        <v>#REF!</v>
      </c>
      <c r="BX146" s="453" t="e">
        <f t="shared" ca="1" si="102"/>
        <v>#REF!</v>
      </c>
      <c r="CA146" s="450" t="str">
        <f t="shared" si="103"/>
        <v>HR</v>
      </c>
      <c r="CB146" s="454"/>
      <c r="CC146" s="454"/>
      <c r="CD146" s="454"/>
      <c r="CE146" s="454"/>
    </row>
    <row r="147" spans="1:83" x14ac:dyDescent="0.2">
      <c r="B147" s="399">
        <v>47</v>
      </c>
      <c r="C147" s="399" t="s">
        <v>167</v>
      </c>
      <c r="D147" s="399" t="s">
        <v>168</v>
      </c>
      <c r="E147" s="399">
        <v>2</v>
      </c>
      <c r="F147" s="399" t="s">
        <v>36</v>
      </c>
      <c r="H147" s="399">
        <v>0.249</v>
      </c>
      <c r="I147" s="399">
        <v>1.954</v>
      </c>
      <c r="J147" s="445">
        <f t="shared" ca="1" si="82"/>
        <v>0.98175000000000001</v>
      </c>
      <c r="K147" s="446"/>
      <c r="L147" s="447" t="e">
        <f t="shared" ca="1" si="118"/>
        <v>#REF!</v>
      </c>
      <c r="M147" s="447" t="e">
        <f t="shared" ca="1" si="118"/>
        <v>#REF!</v>
      </c>
      <c r="N147" s="455" t="e">
        <f t="shared" ca="1" si="83"/>
        <v>#REF!</v>
      </c>
      <c r="O147" s="455" t="e">
        <f t="shared" ca="1" si="84"/>
        <v>#REF!</v>
      </c>
      <c r="P147" s="451" t="e">
        <f t="shared" ca="1" si="55"/>
        <v>#REF!</v>
      </c>
      <c r="Q147" s="451" t="e">
        <f t="shared" ca="1" si="56"/>
        <v>#REF!</v>
      </c>
      <c r="R147" s="451" t="e">
        <f t="shared" ca="1" si="85"/>
        <v>#REF!</v>
      </c>
      <c r="S147" s="451" t="e">
        <f t="shared" ca="1" si="86"/>
        <v>#REF!</v>
      </c>
      <c r="T147" s="445" t="e">
        <f t="shared" ca="1" si="108"/>
        <v>#REF!</v>
      </c>
      <c r="U147" s="453" t="e">
        <f ca="1">ROUND(IF(T147&gt;U92,U90,IF(T147&lt;U91,U89,T147/U91*U89)),3)</f>
        <v>#REF!</v>
      </c>
      <c r="V147" s="453" t="e">
        <f ca="1">ROUND(IF(T147&gt;V92,V90,IF(T147&lt;V91,V89,T147/V91*V89)),3)</f>
        <v>#REF!</v>
      </c>
      <c r="W147" s="449" t="e">
        <f t="shared" ca="1" si="58"/>
        <v>#REF!</v>
      </c>
      <c r="Y147" s="450" t="str">
        <f t="shared" si="92"/>
        <v>HU</v>
      </c>
      <c r="Z147" s="447" t="e">
        <f t="shared" ca="1" si="119"/>
        <v>#REF!</v>
      </c>
      <c r="AA147" s="447" t="e">
        <f t="shared" ca="1" si="119"/>
        <v>#REF!</v>
      </c>
      <c r="AB147" s="451" t="e">
        <f t="shared" ca="1" si="93"/>
        <v>#REF!</v>
      </c>
      <c r="AC147" s="451" t="e">
        <f t="shared" ca="1" si="94"/>
        <v>#REF!</v>
      </c>
      <c r="AD147" s="451" t="e">
        <f t="shared" ca="1" si="60"/>
        <v>#REF!</v>
      </c>
      <c r="AE147" s="451" t="e">
        <f t="shared" ca="1" si="61"/>
        <v>#REF!</v>
      </c>
      <c r="AF147" s="451" t="e">
        <f t="shared" ca="1" si="87"/>
        <v>#REF!</v>
      </c>
      <c r="AG147" s="451" t="e">
        <f t="shared" ca="1" si="88"/>
        <v>#REF!</v>
      </c>
      <c r="AH147" s="445" t="e">
        <f t="shared" ca="1" si="109"/>
        <v>#REF!</v>
      </c>
      <c r="AI147" s="453" t="e">
        <f ca="1">ROUND(IF(AH147&gt;AI92,AI90,IF(AH147&lt;AI91,AI89,AH147/AI91*AI89)),3)</f>
        <v>#REF!</v>
      </c>
      <c r="AJ147" s="453" t="e">
        <f ca="1">ROUND(IF(AH147&gt;AJ92,AJ90,IF(AH147&lt;AJ91,AJ89,AH147/AJ91*AJ89)),3)</f>
        <v>#REF!</v>
      </c>
      <c r="AK147" s="449" t="e">
        <f t="shared" ca="1" si="63"/>
        <v>#REF!</v>
      </c>
      <c r="AM147" s="450" t="str">
        <f t="shared" si="95"/>
        <v>HU</v>
      </c>
      <c r="AN147" s="447" t="e">
        <f t="shared" ca="1" si="120"/>
        <v>#REF!</v>
      </c>
      <c r="AO147" s="447" t="e">
        <f t="shared" ca="1" si="120"/>
        <v>#REF!</v>
      </c>
      <c r="AP147" s="451" t="e">
        <f t="shared" ca="1" si="96"/>
        <v>#REF!</v>
      </c>
      <c r="AQ147" s="451" t="e">
        <f t="shared" ca="1" si="97"/>
        <v>#REF!</v>
      </c>
      <c r="AR147" s="451" t="e">
        <f t="shared" ca="1" si="65"/>
        <v>#REF!</v>
      </c>
      <c r="AS147" s="451" t="e">
        <f t="shared" ca="1" si="66"/>
        <v>#REF!</v>
      </c>
      <c r="AT147" s="451" t="e">
        <f t="shared" ca="1" si="89"/>
        <v>#REF!</v>
      </c>
      <c r="AU147" s="451" t="e">
        <f t="shared" ca="1" si="90"/>
        <v>#REF!</v>
      </c>
      <c r="AV147" s="445" t="e">
        <f t="shared" ca="1" si="110"/>
        <v>#REF!</v>
      </c>
      <c r="AW147" s="453" t="e">
        <f ca="1">ROUND(IF(AV147&gt;AW92,AW90,IF(AV147&lt;AW91,AW89,AV147/AW91*AW89)),3)</f>
        <v>#REF!</v>
      </c>
      <c r="AX147" s="453" t="e">
        <f ca="1">ROUND(IF(AV147&gt;AX92,AX90,IF(AV147&lt;AX91,AX89,AV147/AX91*AX89)),3)</f>
        <v>#REF!</v>
      </c>
      <c r="AY147" s="449" t="e">
        <f t="shared" ca="1" si="68"/>
        <v>#REF!</v>
      </c>
      <c r="BA147" s="450" t="str">
        <f t="shared" si="98"/>
        <v>HU</v>
      </c>
      <c r="BB147" s="447" t="e">
        <f t="shared" ca="1" si="121"/>
        <v>#REF!</v>
      </c>
      <c r="BC147" s="447" t="e">
        <f t="shared" ca="1" si="121"/>
        <v>#REF!</v>
      </c>
      <c r="BD147" s="451" t="e">
        <f t="shared" ca="1" si="99"/>
        <v>#REF!</v>
      </c>
      <c r="BE147" s="451" t="e">
        <f t="shared" ca="1" si="100"/>
        <v>#REF!</v>
      </c>
      <c r="BF147" s="451" t="e">
        <f t="shared" ca="1" si="70"/>
        <v>#REF!</v>
      </c>
      <c r="BG147" s="451" t="e">
        <f t="shared" ca="1" si="71"/>
        <v>#REF!</v>
      </c>
      <c r="BH147" s="451" t="e">
        <f t="shared" ca="1" si="72"/>
        <v>#REF!</v>
      </c>
      <c r="BI147" s="451" t="e">
        <f t="shared" ca="1" si="73"/>
        <v>#REF!</v>
      </c>
      <c r="BJ147" s="445" t="e">
        <f t="shared" ca="1" si="111"/>
        <v>#REF!</v>
      </c>
      <c r="BK147" s="453" t="e">
        <f ca="1">ROUND(IF(BJ147&gt;BK92,BK90,IF(BJ147&lt;BK91,BK89,BJ147/BK91*BK89)),3)</f>
        <v>#REF!</v>
      </c>
      <c r="BL147" s="453" t="e">
        <f ca="1">ROUND(IF(BJ147&gt;BL92,BL90,IF(BJ147&lt;BL91,BL89,BJ147/BL91*BL89)),3)</f>
        <v>#REF!</v>
      </c>
      <c r="BM147" s="449" t="e">
        <f t="shared" ca="1" si="75"/>
        <v>#REF!</v>
      </c>
      <c r="BO147" s="450" t="str">
        <f t="shared" si="101"/>
        <v>HU</v>
      </c>
      <c r="BP147" s="399">
        <f t="shared" si="91"/>
        <v>2</v>
      </c>
      <c r="BQ147" s="453" t="e">
        <f t="shared" ca="1" si="112"/>
        <v>#REF!</v>
      </c>
      <c r="BR147" s="453" t="e">
        <f t="shared" ca="1" si="113"/>
        <v>#REF!</v>
      </c>
      <c r="BS147" s="453" t="e">
        <f t="shared" ca="1" si="114"/>
        <v>#REF!</v>
      </c>
      <c r="BT147" s="453" t="e">
        <f t="shared" ca="1" si="115"/>
        <v>#REF!</v>
      </c>
      <c r="BU147" s="453" t="e">
        <f t="shared" ca="1" si="116"/>
        <v>#REF!</v>
      </c>
      <c r="BV147" s="453" t="e">
        <f t="shared" ca="1" si="117"/>
        <v>#REF!</v>
      </c>
      <c r="BW147" s="453" t="e">
        <f t="shared" ca="1" si="102"/>
        <v>#REF!</v>
      </c>
      <c r="BX147" s="453" t="e">
        <f t="shared" ca="1" si="102"/>
        <v>#REF!</v>
      </c>
      <c r="CA147" s="450" t="str">
        <f t="shared" si="103"/>
        <v>HU</v>
      </c>
      <c r="CB147" s="454"/>
      <c r="CC147" s="454"/>
      <c r="CD147" s="454"/>
      <c r="CE147" s="454"/>
    </row>
    <row r="148" spans="1:83" x14ac:dyDescent="0.2">
      <c r="B148" s="399">
        <v>48</v>
      </c>
      <c r="C148" s="399" t="s">
        <v>169</v>
      </c>
      <c r="D148" s="399" t="s">
        <v>170</v>
      </c>
      <c r="E148" s="399">
        <v>2</v>
      </c>
      <c r="F148" s="399" t="s">
        <v>36</v>
      </c>
      <c r="H148" s="399">
        <v>0.221</v>
      </c>
      <c r="I148" s="399">
        <v>1.7290000000000001</v>
      </c>
      <c r="J148" s="445">
        <f t="shared" ca="1" si="82"/>
        <v>0.86937500000000001</v>
      </c>
      <c r="K148" s="446"/>
      <c r="L148" s="447" t="e">
        <f t="shared" ca="1" si="118"/>
        <v>#REF!</v>
      </c>
      <c r="M148" s="447" t="e">
        <f t="shared" ca="1" si="118"/>
        <v>#REF!</v>
      </c>
      <c r="N148" s="455" t="e">
        <f t="shared" ca="1" si="83"/>
        <v>#REF!</v>
      </c>
      <c r="O148" s="455" t="e">
        <f t="shared" ca="1" si="84"/>
        <v>#REF!</v>
      </c>
      <c r="P148" s="451" t="e">
        <f t="shared" ca="1" si="55"/>
        <v>#REF!</v>
      </c>
      <c r="Q148" s="451" t="e">
        <f t="shared" ca="1" si="56"/>
        <v>#REF!</v>
      </c>
      <c r="R148" s="451" t="e">
        <f t="shared" ca="1" si="85"/>
        <v>#REF!</v>
      </c>
      <c r="S148" s="451" t="e">
        <f t="shared" ca="1" si="86"/>
        <v>#REF!</v>
      </c>
      <c r="T148" s="445" t="e">
        <f t="shared" ca="1" si="108"/>
        <v>#REF!</v>
      </c>
      <c r="U148" s="453" t="e">
        <f ca="1">ROUND(IF(T148&gt;U92,U90,IF(T148&lt;U91,U89,T148/U91*U89)),3)</f>
        <v>#REF!</v>
      </c>
      <c r="V148" s="453" t="e">
        <f ca="1">ROUND(IF(T148&gt;V92,V90,IF(T148&lt;V91,V89,T148/V91*V89)),3)</f>
        <v>#REF!</v>
      </c>
      <c r="W148" s="449" t="e">
        <f t="shared" ca="1" si="58"/>
        <v>#REF!</v>
      </c>
      <c r="Y148" s="450" t="str">
        <f t="shared" si="92"/>
        <v>KR</v>
      </c>
      <c r="Z148" s="447" t="e">
        <f t="shared" ca="1" si="119"/>
        <v>#REF!</v>
      </c>
      <c r="AA148" s="447" t="e">
        <f t="shared" ca="1" si="119"/>
        <v>#REF!</v>
      </c>
      <c r="AB148" s="451" t="e">
        <f t="shared" ca="1" si="93"/>
        <v>#REF!</v>
      </c>
      <c r="AC148" s="451" t="e">
        <f t="shared" ca="1" si="94"/>
        <v>#REF!</v>
      </c>
      <c r="AD148" s="451" t="e">
        <f t="shared" ca="1" si="60"/>
        <v>#REF!</v>
      </c>
      <c r="AE148" s="451" t="e">
        <f t="shared" ca="1" si="61"/>
        <v>#REF!</v>
      </c>
      <c r="AF148" s="451" t="e">
        <f t="shared" ca="1" si="87"/>
        <v>#REF!</v>
      </c>
      <c r="AG148" s="451" t="e">
        <f t="shared" ca="1" si="88"/>
        <v>#REF!</v>
      </c>
      <c r="AH148" s="445" t="e">
        <f t="shared" ca="1" si="109"/>
        <v>#REF!</v>
      </c>
      <c r="AI148" s="453" t="e">
        <f ca="1">ROUND(IF(AH148&gt;AI92,AI90,IF(AH148&lt;AI91,AI89,AH148/AI91*AI89)),3)</f>
        <v>#REF!</v>
      </c>
      <c r="AJ148" s="453" t="e">
        <f ca="1">ROUND(IF(AH148&gt;AJ92,AJ90,IF(AH148&lt;AJ91,AJ89,AH148/AJ91*AJ89)),3)</f>
        <v>#REF!</v>
      </c>
      <c r="AK148" s="449" t="e">
        <f t="shared" ca="1" si="63"/>
        <v>#REF!</v>
      </c>
      <c r="AM148" s="450" t="str">
        <f t="shared" si="95"/>
        <v>KR</v>
      </c>
      <c r="AN148" s="447" t="e">
        <f t="shared" ca="1" si="120"/>
        <v>#REF!</v>
      </c>
      <c r="AO148" s="447" t="e">
        <f t="shared" ca="1" si="120"/>
        <v>#REF!</v>
      </c>
      <c r="AP148" s="451" t="e">
        <f t="shared" ca="1" si="96"/>
        <v>#REF!</v>
      </c>
      <c r="AQ148" s="451" t="e">
        <f t="shared" ca="1" si="97"/>
        <v>#REF!</v>
      </c>
      <c r="AR148" s="451" t="e">
        <f t="shared" ca="1" si="65"/>
        <v>#REF!</v>
      </c>
      <c r="AS148" s="451" t="e">
        <f t="shared" ca="1" si="66"/>
        <v>#REF!</v>
      </c>
      <c r="AT148" s="451" t="e">
        <f t="shared" ca="1" si="89"/>
        <v>#REF!</v>
      </c>
      <c r="AU148" s="451" t="e">
        <f t="shared" ca="1" si="90"/>
        <v>#REF!</v>
      </c>
      <c r="AV148" s="445" t="e">
        <f t="shared" ca="1" si="110"/>
        <v>#REF!</v>
      </c>
      <c r="AW148" s="453" t="e">
        <f ca="1">ROUND(IF(AV148&gt;AW92,AW90,IF(AV148&lt;AW91,AW89,AV148/AW91*AW89)),3)</f>
        <v>#REF!</v>
      </c>
      <c r="AX148" s="453" t="e">
        <f ca="1">ROUND(IF(AV148&gt;AX92,AX90,IF(AV148&lt;AX91,AX89,AV148/AX91*AX89)),3)</f>
        <v>#REF!</v>
      </c>
      <c r="AY148" s="449" t="e">
        <f t="shared" ca="1" si="68"/>
        <v>#REF!</v>
      </c>
      <c r="BA148" s="450" t="str">
        <f t="shared" si="98"/>
        <v>KR</v>
      </c>
      <c r="BB148" s="447" t="e">
        <f t="shared" ca="1" si="121"/>
        <v>#REF!</v>
      </c>
      <c r="BC148" s="447" t="e">
        <f t="shared" ca="1" si="121"/>
        <v>#REF!</v>
      </c>
      <c r="BD148" s="451" t="e">
        <f t="shared" ca="1" si="99"/>
        <v>#REF!</v>
      </c>
      <c r="BE148" s="451" t="e">
        <f t="shared" ca="1" si="100"/>
        <v>#REF!</v>
      </c>
      <c r="BF148" s="451" t="e">
        <f t="shared" ca="1" si="70"/>
        <v>#REF!</v>
      </c>
      <c r="BG148" s="451" t="e">
        <f t="shared" ca="1" si="71"/>
        <v>#REF!</v>
      </c>
      <c r="BH148" s="451" t="e">
        <f t="shared" ca="1" si="72"/>
        <v>#REF!</v>
      </c>
      <c r="BI148" s="451" t="e">
        <f t="shared" ca="1" si="73"/>
        <v>#REF!</v>
      </c>
      <c r="BJ148" s="445" t="e">
        <f t="shared" ca="1" si="111"/>
        <v>#REF!</v>
      </c>
      <c r="BK148" s="453" t="e">
        <f ca="1">ROUND(IF(BJ148&gt;BK92,BK90,IF(BJ148&lt;BK91,BK89,BJ148/BK91*BK89)),3)</f>
        <v>#REF!</v>
      </c>
      <c r="BL148" s="453" t="e">
        <f ca="1">ROUND(IF(BJ148&gt;BL92,BL90,IF(BJ148&lt;BL91,BL89,BJ148/BL91*BL89)),3)</f>
        <v>#REF!</v>
      </c>
      <c r="BM148" s="449" t="e">
        <f t="shared" ca="1" si="75"/>
        <v>#REF!</v>
      </c>
      <c r="BO148" s="450" t="str">
        <f t="shared" si="101"/>
        <v>KR</v>
      </c>
      <c r="BP148" s="399">
        <f t="shared" si="91"/>
        <v>2</v>
      </c>
      <c r="BQ148" s="453" t="e">
        <f t="shared" ca="1" si="112"/>
        <v>#REF!</v>
      </c>
      <c r="BR148" s="453" t="e">
        <f t="shared" ca="1" si="113"/>
        <v>#REF!</v>
      </c>
      <c r="BS148" s="453" t="e">
        <f t="shared" ca="1" si="114"/>
        <v>#REF!</v>
      </c>
      <c r="BT148" s="453" t="e">
        <f t="shared" ca="1" si="115"/>
        <v>#REF!</v>
      </c>
      <c r="BU148" s="453" t="e">
        <f t="shared" ca="1" si="116"/>
        <v>#REF!</v>
      </c>
      <c r="BV148" s="453" t="e">
        <f t="shared" ca="1" si="117"/>
        <v>#REF!</v>
      </c>
      <c r="BW148" s="453" t="e">
        <f t="shared" ca="1" si="102"/>
        <v>#REF!</v>
      </c>
      <c r="BX148" s="453" t="e">
        <f t="shared" ca="1" si="102"/>
        <v>#REF!</v>
      </c>
      <c r="CA148" s="450" t="str">
        <f t="shared" si="103"/>
        <v>KR</v>
      </c>
      <c r="CB148" s="454"/>
      <c r="CC148" s="454"/>
      <c r="CD148" s="454"/>
      <c r="CE148" s="454"/>
    </row>
    <row r="149" spans="1:83" x14ac:dyDescent="0.2">
      <c r="B149" s="399">
        <v>49</v>
      </c>
      <c r="C149" s="399" t="s">
        <v>171</v>
      </c>
      <c r="D149" s="399" t="s">
        <v>172</v>
      </c>
      <c r="E149" s="399">
        <v>2</v>
      </c>
      <c r="F149" s="399" t="s">
        <v>36</v>
      </c>
      <c r="H149" s="399">
        <v>0.221</v>
      </c>
      <c r="I149" s="399">
        <v>1.7290000000000001</v>
      </c>
      <c r="J149" s="445">
        <f t="shared" ca="1" si="82"/>
        <v>0.86937500000000001</v>
      </c>
      <c r="K149" s="446"/>
      <c r="L149" s="447" t="e">
        <f t="shared" ca="1" si="118"/>
        <v>#REF!</v>
      </c>
      <c r="M149" s="447" t="e">
        <f t="shared" ca="1" si="118"/>
        <v>#REF!</v>
      </c>
      <c r="N149" s="455" t="e">
        <f t="shared" ca="1" si="83"/>
        <v>#REF!</v>
      </c>
      <c r="O149" s="455" t="e">
        <f t="shared" ca="1" si="84"/>
        <v>#REF!</v>
      </c>
      <c r="P149" s="451" t="e">
        <f t="shared" ca="1" si="55"/>
        <v>#REF!</v>
      </c>
      <c r="Q149" s="451" t="e">
        <f t="shared" ca="1" si="56"/>
        <v>#REF!</v>
      </c>
      <c r="R149" s="451" t="e">
        <f t="shared" ca="1" si="85"/>
        <v>#REF!</v>
      </c>
      <c r="S149" s="451" t="e">
        <f t="shared" ca="1" si="86"/>
        <v>#REF!</v>
      </c>
      <c r="T149" s="445" t="e">
        <f t="shared" ca="1" si="108"/>
        <v>#REF!</v>
      </c>
      <c r="U149" s="453" t="e">
        <f ca="1">ROUND(IF(T149&gt;U92,U90,IF(T149&lt;U91,U89,T149/U91*U89)),3)</f>
        <v>#REF!</v>
      </c>
      <c r="V149" s="453" t="e">
        <f ca="1">ROUND(IF(T149&gt;V92,V90,IF(T149&lt;V91,V89,T149/V91*V89)),3)</f>
        <v>#REF!</v>
      </c>
      <c r="W149" s="449" t="e">
        <f t="shared" ca="1" si="58"/>
        <v>#REF!</v>
      </c>
      <c r="Y149" s="450" t="str">
        <f t="shared" si="92"/>
        <v>MO</v>
      </c>
      <c r="Z149" s="447" t="e">
        <f t="shared" ca="1" si="119"/>
        <v>#REF!</v>
      </c>
      <c r="AA149" s="447" t="e">
        <f t="shared" ca="1" si="119"/>
        <v>#REF!</v>
      </c>
      <c r="AB149" s="451" t="e">
        <f t="shared" ca="1" si="93"/>
        <v>#REF!</v>
      </c>
      <c r="AC149" s="451" t="e">
        <f t="shared" ca="1" si="94"/>
        <v>#REF!</v>
      </c>
      <c r="AD149" s="451" t="e">
        <f t="shared" ca="1" si="60"/>
        <v>#REF!</v>
      </c>
      <c r="AE149" s="451" t="e">
        <f t="shared" ca="1" si="61"/>
        <v>#REF!</v>
      </c>
      <c r="AF149" s="451" t="e">
        <f t="shared" ca="1" si="87"/>
        <v>#REF!</v>
      </c>
      <c r="AG149" s="451" t="e">
        <f t="shared" ca="1" si="88"/>
        <v>#REF!</v>
      </c>
      <c r="AH149" s="445" t="e">
        <f t="shared" ca="1" si="109"/>
        <v>#REF!</v>
      </c>
      <c r="AI149" s="453" t="e">
        <f ca="1">ROUND(IF(AH149&gt;AI92,AI90,IF(AH149&lt;AI91,AI89,AH149/AI91*AI89)),3)</f>
        <v>#REF!</v>
      </c>
      <c r="AJ149" s="453" t="e">
        <f ca="1">ROUND(IF(AH149&gt;AJ92,AJ90,IF(AH149&lt;AJ91,AJ89,AH149/AJ91*AJ89)),3)</f>
        <v>#REF!</v>
      </c>
      <c r="AK149" s="449" t="e">
        <f t="shared" ca="1" si="63"/>
        <v>#REF!</v>
      </c>
      <c r="AM149" s="450" t="str">
        <f t="shared" si="95"/>
        <v>MO</v>
      </c>
      <c r="AN149" s="447" t="e">
        <f t="shared" ca="1" si="120"/>
        <v>#REF!</v>
      </c>
      <c r="AO149" s="447" t="e">
        <f t="shared" ca="1" si="120"/>
        <v>#REF!</v>
      </c>
      <c r="AP149" s="451" t="e">
        <f t="shared" ca="1" si="96"/>
        <v>#REF!</v>
      </c>
      <c r="AQ149" s="451" t="e">
        <f t="shared" ca="1" si="97"/>
        <v>#REF!</v>
      </c>
      <c r="AR149" s="451" t="e">
        <f t="shared" ca="1" si="65"/>
        <v>#REF!</v>
      </c>
      <c r="AS149" s="451" t="e">
        <f t="shared" ca="1" si="66"/>
        <v>#REF!</v>
      </c>
      <c r="AT149" s="451" t="e">
        <f t="shared" ca="1" si="89"/>
        <v>#REF!</v>
      </c>
      <c r="AU149" s="451" t="e">
        <f t="shared" ca="1" si="90"/>
        <v>#REF!</v>
      </c>
      <c r="AV149" s="445" t="e">
        <f t="shared" ca="1" si="110"/>
        <v>#REF!</v>
      </c>
      <c r="AW149" s="453" t="e">
        <f ca="1">ROUND(IF(AV149&gt;AW92,AW90,IF(AV149&lt;AW91,AW89,AV149/AW91*AW89)),3)</f>
        <v>#REF!</v>
      </c>
      <c r="AX149" s="453" t="e">
        <f ca="1">ROUND(IF(AV149&gt;AX92,AX90,IF(AV149&lt;AX91,AX89,AV149/AX91*AX89)),3)</f>
        <v>#REF!</v>
      </c>
      <c r="AY149" s="449" t="e">
        <f t="shared" ca="1" si="68"/>
        <v>#REF!</v>
      </c>
      <c r="BA149" s="450" t="str">
        <f t="shared" si="98"/>
        <v>MO</v>
      </c>
      <c r="BB149" s="447" t="e">
        <f t="shared" ca="1" si="121"/>
        <v>#REF!</v>
      </c>
      <c r="BC149" s="447" t="e">
        <f t="shared" ca="1" si="121"/>
        <v>#REF!</v>
      </c>
      <c r="BD149" s="451" t="e">
        <f t="shared" ca="1" si="99"/>
        <v>#REF!</v>
      </c>
      <c r="BE149" s="451" t="e">
        <f t="shared" ca="1" si="100"/>
        <v>#REF!</v>
      </c>
      <c r="BF149" s="451" t="e">
        <f t="shared" ca="1" si="70"/>
        <v>#REF!</v>
      </c>
      <c r="BG149" s="451" t="e">
        <f t="shared" ca="1" si="71"/>
        <v>#REF!</v>
      </c>
      <c r="BH149" s="451" t="e">
        <f t="shared" ca="1" si="72"/>
        <v>#REF!</v>
      </c>
      <c r="BI149" s="451" t="e">
        <f t="shared" ca="1" si="73"/>
        <v>#REF!</v>
      </c>
      <c r="BJ149" s="445" t="e">
        <f t="shared" ca="1" si="111"/>
        <v>#REF!</v>
      </c>
      <c r="BK149" s="453" t="e">
        <f ca="1">ROUND(IF(BJ149&gt;BK92,BK90,IF(BJ149&lt;BK91,BK89,BJ149/BK91*BK89)),3)</f>
        <v>#REF!</v>
      </c>
      <c r="BL149" s="453" t="e">
        <f ca="1">ROUND(IF(BJ149&gt;BL92,BL90,IF(BJ149&lt;BL91,BL89,BJ149/BL91*BL89)),3)</f>
        <v>#REF!</v>
      </c>
      <c r="BM149" s="449" t="e">
        <f t="shared" ca="1" si="75"/>
        <v>#REF!</v>
      </c>
      <c r="BO149" s="450" t="str">
        <f t="shared" si="101"/>
        <v>MO</v>
      </c>
      <c r="BP149" s="399">
        <f t="shared" si="91"/>
        <v>2</v>
      </c>
      <c r="BQ149" s="453" t="e">
        <f t="shared" ca="1" si="112"/>
        <v>#REF!</v>
      </c>
      <c r="BR149" s="453" t="e">
        <f t="shared" ca="1" si="113"/>
        <v>#REF!</v>
      </c>
      <c r="BS149" s="453" t="e">
        <f t="shared" ca="1" si="114"/>
        <v>#REF!</v>
      </c>
      <c r="BT149" s="453" t="e">
        <f t="shared" ca="1" si="115"/>
        <v>#REF!</v>
      </c>
      <c r="BU149" s="453" t="e">
        <f t="shared" ca="1" si="116"/>
        <v>#REF!</v>
      </c>
      <c r="BV149" s="453" t="e">
        <f t="shared" ca="1" si="117"/>
        <v>#REF!</v>
      </c>
      <c r="BW149" s="453" t="e">
        <f t="shared" ca="1" si="102"/>
        <v>#REF!</v>
      </c>
      <c r="BX149" s="453" t="e">
        <f t="shared" ca="1" si="102"/>
        <v>#REF!</v>
      </c>
      <c r="CA149" s="450" t="str">
        <f t="shared" si="103"/>
        <v>MO</v>
      </c>
      <c r="CB149" s="454"/>
      <c r="CC149" s="454"/>
      <c r="CD149" s="454"/>
      <c r="CE149" s="454"/>
    </row>
    <row r="150" spans="1:83" x14ac:dyDescent="0.2">
      <c r="B150" s="399">
        <v>50</v>
      </c>
      <c r="C150" s="399" t="s">
        <v>173</v>
      </c>
      <c r="D150" s="399" t="s">
        <v>174</v>
      </c>
      <c r="E150" s="399">
        <v>2</v>
      </c>
      <c r="F150" s="399" t="s">
        <v>36</v>
      </c>
      <c r="H150" s="399">
        <v>0.221</v>
      </c>
      <c r="I150" s="399">
        <v>1.7290000000000001</v>
      </c>
      <c r="J150" s="445">
        <f t="shared" ca="1" si="82"/>
        <v>0.86937500000000001</v>
      </c>
      <c r="K150" s="446"/>
      <c r="L150" s="447" t="e">
        <f t="shared" ca="1" si="118"/>
        <v>#REF!</v>
      </c>
      <c r="M150" s="447" t="e">
        <f t="shared" ca="1" si="118"/>
        <v>#REF!</v>
      </c>
      <c r="N150" s="455" t="e">
        <f t="shared" ca="1" si="83"/>
        <v>#REF!</v>
      </c>
      <c r="O150" s="455" t="e">
        <f t="shared" ca="1" si="84"/>
        <v>#REF!</v>
      </c>
      <c r="P150" s="451" t="e">
        <f t="shared" ca="1" si="55"/>
        <v>#REF!</v>
      </c>
      <c r="Q150" s="451" t="e">
        <f t="shared" ca="1" si="56"/>
        <v>#REF!</v>
      </c>
      <c r="R150" s="451" t="e">
        <f t="shared" ca="1" si="85"/>
        <v>#REF!</v>
      </c>
      <c r="S150" s="451" t="e">
        <f t="shared" ca="1" si="86"/>
        <v>#REF!</v>
      </c>
      <c r="T150" s="445" t="e">
        <f t="shared" ca="1" si="108"/>
        <v>#REF!</v>
      </c>
      <c r="U150" s="453" t="e">
        <f ca="1">ROUND(IF(T150&gt;U92,U90,IF(T150&lt;U91,U89,T150/U91*U89)),3)</f>
        <v>#REF!</v>
      </c>
      <c r="V150" s="453" t="e">
        <f ca="1">ROUND(IF(T150&gt;V92,V90,IF(T150&lt;V91,V89,T150/V91*V89)),3)</f>
        <v>#REF!</v>
      </c>
      <c r="W150" s="449" t="e">
        <f t="shared" ca="1" si="58"/>
        <v>#REF!</v>
      </c>
      <c r="Y150" s="450" t="str">
        <f t="shared" si="92"/>
        <v>MT</v>
      </c>
      <c r="Z150" s="447" t="e">
        <f t="shared" ca="1" si="119"/>
        <v>#REF!</v>
      </c>
      <c r="AA150" s="447" t="e">
        <f t="shared" ca="1" si="119"/>
        <v>#REF!</v>
      </c>
      <c r="AB150" s="451" t="e">
        <f t="shared" ca="1" si="93"/>
        <v>#REF!</v>
      </c>
      <c r="AC150" s="451" t="e">
        <f t="shared" ca="1" si="94"/>
        <v>#REF!</v>
      </c>
      <c r="AD150" s="451" t="e">
        <f t="shared" ca="1" si="60"/>
        <v>#REF!</v>
      </c>
      <c r="AE150" s="451" t="e">
        <f t="shared" ca="1" si="61"/>
        <v>#REF!</v>
      </c>
      <c r="AF150" s="451" t="e">
        <f t="shared" ca="1" si="87"/>
        <v>#REF!</v>
      </c>
      <c r="AG150" s="451" t="e">
        <f t="shared" ca="1" si="88"/>
        <v>#REF!</v>
      </c>
      <c r="AH150" s="445" t="e">
        <f t="shared" ca="1" si="109"/>
        <v>#REF!</v>
      </c>
      <c r="AI150" s="453" t="e">
        <f ca="1">ROUND(IF(AH150&gt;AI92,AI90,IF(AH150&lt;AI91,AI89,AH150/AI91*AI89)),3)</f>
        <v>#REF!</v>
      </c>
      <c r="AJ150" s="453" t="e">
        <f ca="1">ROUND(IF(AH150&gt;AJ92,AJ90,IF(AH150&lt;AJ91,AJ89,AH150/AJ91*AJ89)),3)</f>
        <v>#REF!</v>
      </c>
      <c r="AK150" s="449" t="e">
        <f t="shared" ca="1" si="63"/>
        <v>#REF!</v>
      </c>
      <c r="AM150" s="450" t="str">
        <f t="shared" si="95"/>
        <v>MT</v>
      </c>
      <c r="AN150" s="447" t="e">
        <f t="shared" ca="1" si="120"/>
        <v>#REF!</v>
      </c>
      <c r="AO150" s="447" t="e">
        <f t="shared" ca="1" si="120"/>
        <v>#REF!</v>
      </c>
      <c r="AP150" s="451" t="e">
        <f t="shared" ca="1" si="96"/>
        <v>#REF!</v>
      </c>
      <c r="AQ150" s="451" t="e">
        <f t="shared" ca="1" si="97"/>
        <v>#REF!</v>
      </c>
      <c r="AR150" s="451" t="e">
        <f t="shared" ca="1" si="65"/>
        <v>#REF!</v>
      </c>
      <c r="AS150" s="451" t="e">
        <f t="shared" ca="1" si="66"/>
        <v>#REF!</v>
      </c>
      <c r="AT150" s="451" t="e">
        <f t="shared" ca="1" si="89"/>
        <v>#REF!</v>
      </c>
      <c r="AU150" s="451" t="e">
        <f t="shared" ca="1" si="90"/>
        <v>#REF!</v>
      </c>
      <c r="AV150" s="445" t="e">
        <f t="shared" ca="1" si="110"/>
        <v>#REF!</v>
      </c>
      <c r="AW150" s="453" t="e">
        <f ca="1">ROUND(IF(AV150&gt;AW92,AW90,IF(AV150&lt;AW91,AW89,AV150/AW91*AW89)),3)</f>
        <v>#REF!</v>
      </c>
      <c r="AX150" s="453" t="e">
        <f ca="1">ROUND(IF(AV150&gt;AX92,AX90,IF(AV150&lt;AX91,AX89,AV150/AX91*AX89)),3)</f>
        <v>#REF!</v>
      </c>
      <c r="AY150" s="449" t="e">
        <f t="shared" ca="1" si="68"/>
        <v>#REF!</v>
      </c>
      <c r="BA150" s="450" t="str">
        <f t="shared" si="98"/>
        <v>MT</v>
      </c>
      <c r="BB150" s="447" t="e">
        <f t="shared" ca="1" si="121"/>
        <v>#REF!</v>
      </c>
      <c r="BC150" s="447" t="e">
        <f t="shared" ca="1" si="121"/>
        <v>#REF!</v>
      </c>
      <c r="BD150" s="451" t="e">
        <f t="shared" ca="1" si="99"/>
        <v>#REF!</v>
      </c>
      <c r="BE150" s="451" t="e">
        <f t="shared" ca="1" si="100"/>
        <v>#REF!</v>
      </c>
      <c r="BF150" s="451" t="e">
        <f t="shared" ca="1" si="70"/>
        <v>#REF!</v>
      </c>
      <c r="BG150" s="451" t="e">
        <f t="shared" ca="1" si="71"/>
        <v>#REF!</v>
      </c>
      <c r="BH150" s="451" t="e">
        <f t="shared" ca="1" si="72"/>
        <v>#REF!</v>
      </c>
      <c r="BI150" s="451" t="e">
        <f t="shared" ca="1" si="73"/>
        <v>#REF!</v>
      </c>
      <c r="BJ150" s="445" t="e">
        <f t="shared" ca="1" si="111"/>
        <v>#REF!</v>
      </c>
      <c r="BK150" s="453" t="e">
        <f ca="1">ROUND(IF(BJ150&gt;BK92,BK90,IF(BJ150&lt;BK91,BK89,BJ150/BK91*BK89)),3)</f>
        <v>#REF!</v>
      </c>
      <c r="BL150" s="453" t="e">
        <f ca="1">ROUND(IF(BJ150&gt;BL92,BL90,IF(BJ150&lt;BL91,BL89,BJ150/BL91*BL89)),3)</f>
        <v>#REF!</v>
      </c>
      <c r="BM150" s="449" t="e">
        <f t="shared" ca="1" si="75"/>
        <v>#REF!</v>
      </c>
      <c r="BO150" s="450" t="str">
        <f t="shared" si="101"/>
        <v>MT</v>
      </c>
      <c r="BP150" s="399">
        <f t="shared" si="91"/>
        <v>2</v>
      </c>
      <c r="BQ150" s="453" t="e">
        <f t="shared" ca="1" si="112"/>
        <v>#REF!</v>
      </c>
      <c r="BR150" s="453" t="e">
        <f t="shared" ca="1" si="113"/>
        <v>#REF!</v>
      </c>
      <c r="BS150" s="453" t="e">
        <f t="shared" ca="1" si="114"/>
        <v>#REF!</v>
      </c>
      <c r="BT150" s="453" t="e">
        <f t="shared" ca="1" si="115"/>
        <v>#REF!</v>
      </c>
      <c r="BU150" s="453" t="e">
        <f t="shared" ca="1" si="116"/>
        <v>#REF!</v>
      </c>
      <c r="BV150" s="453" t="e">
        <f t="shared" ca="1" si="117"/>
        <v>#REF!</v>
      </c>
      <c r="BW150" s="453" t="e">
        <f t="shared" ca="1" si="102"/>
        <v>#REF!</v>
      </c>
      <c r="BX150" s="453" t="e">
        <f t="shared" ca="1" si="102"/>
        <v>#REF!</v>
      </c>
      <c r="CA150" s="450" t="str">
        <f t="shared" si="103"/>
        <v>MT</v>
      </c>
      <c r="CB150" s="454"/>
      <c r="CC150" s="454"/>
      <c r="CD150" s="454"/>
      <c r="CE150" s="454"/>
    </row>
    <row r="151" spans="1:83" x14ac:dyDescent="0.2">
      <c r="B151" s="399">
        <v>51</v>
      </c>
      <c r="C151" s="399" t="s">
        <v>175</v>
      </c>
      <c r="D151" s="399" t="s">
        <v>176</v>
      </c>
      <c r="E151" s="399">
        <v>2</v>
      </c>
      <c r="F151" s="399" t="s">
        <v>36</v>
      </c>
      <c r="H151" s="399">
        <v>0.221</v>
      </c>
      <c r="I151" s="399">
        <v>1.7290000000000001</v>
      </c>
      <c r="J151" s="445">
        <f t="shared" ca="1" si="82"/>
        <v>0.86937500000000001</v>
      </c>
      <c r="K151" s="446"/>
      <c r="L151" s="447" t="e">
        <f t="shared" ca="1" si="118"/>
        <v>#REF!</v>
      </c>
      <c r="M151" s="447" t="e">
        <f t="shared" ca="1" si="118"/>
        <v>#REF!</v>
      </c>
      <c r="N151" s="455" t="e">
        <f t="shared" ca="1" si="83"/>
        <v>#REF!</v>
      </c>
      <c r="O151" s="455" t="e">
        <f t="shared" ca="1" si="84"/>
        <v>#REF!</v>
      </c>
      <c r="P151" s="451" t="e">
        <f t="shared" ca="1" si="55"/>
        <v>#REF!</v>
      </c>
      <c r="Q151" s="451" t="e">
        <f t="shared" ca="1" si="56"/>
        <v>#REF!</v>
      </c>
      <c r="R151" s="451" t="e">
        <f t="shared" ca="1" si="85"/>
        <v>#REF!</v>
      </c>
      <c r="S151" s="451" t="e">
        <f t="shared" ca="1" si="86"/>
        <v>#REF!</v>
      </c>
      <c r="T151" s="445" t="e">
        <f t="shared" ca="1" si="108"/>
        <v>#REF!</v>
      </c>
      <c r="U151" s="453" t="e">
        <f ca="1">ROUND(IF(T151&gt;U92,U90,IF(T151&lt;U91,U89,T151/U91*U89)),3)</f>
        <v>#REF!</v>
      </c>
      <c r="V151" s="453" t="e">
        <f ca="1">ROUND(IF(T151&gt;V92,V90,IF(T151&lt;V91,V89,T151/V91*V89)),3)</f>
        <v>#REF!</v>
      </c>
      <c r="W151" s="449" t="e">
        <f t="shared" ca="1" si="58"/>
        <v>#REF!</v>
      </c>
      <c r="Y151" s="450" t="str">
        <f t="shared" si="92"/>
        <v>PL</v>
      </c>
      <c r="Z151" s="447" t="e">
        <f t="shared" ca="1" si="119"/>
        <v>#REF!</v>
      </c>
      <c r="AA151" s="447" t="e">
        <f t="shared" ca="1" si="119"/>
        <v>#REF!</v>
      </c>
      <c r="AB151" s="451" t="e">
        <f t="shared" ca="1" si="93"/>
        <v>#REF!</v>
      </c>
      <c r="AC151" s="451" t="e">
        <f t="shared" ca="1" si="94"/>
        <v>#REF!</v>
      </c>
      <c r="AD151" s="451" t="e">
        <f t="shared" ca="1" si="60"/>
        <v>#REF!</v>
      </c>
      <c r="AE151" s="451" t="e">
        <f t="shared" ca="1" si="61"/>
        <v>#REF!</v>
      </c>
      <c r="AF151" s="451" t="e">
        <f t="shared" ca="1" si="87"/>
        <v>#REF!</v>
      </c>
      <c r="AG151" s="451" t="e">
        <f t="shared" ca="1" si="88"/>
        <v>#REF!</v>
      </c>
      <c r="AH151" s="445" t="e">
        <f t="shared" ca="1" si="109"/>
        <v>#REF!</v>
      </c>
      <c r="AI151" s="453" t="e">
        <f ca="1">ROUND(IF(AH151&gt;AI92,AI90,IF(AH151&lt;AI91,AI89,AH151/AI91*AI89)),3)</f>
        <v>#REF!</v>
      </c>
      <c r="AJ151" s="453" t="e">
        <f ca="1">ROUND(IF(AH151&gt;AJ92,AJ90,IF(AH151&lt;AJ91,AJ89,AH151/AJ91*AJ89)),3)</f>
        <v>#REF!</v>
      </c>
      <c r="AK151" s="449" t="e">
        <f t="shared" ca="1" si="63"/>
        <v>#REF!</v>
      </c>
      <c r="AM151" s="450" t="str">
        <f t="shared" si="95"/>
        <v>PL</v>
      </c>
      <c r="AN151" s="447" t="e">
        <f t="shared" ca="1" si="120"/>
        <v>#REF!</v>
      </c>
      <c r="AO151" s="447" t="e">
        <f t="shared" ca="1" si="120"/>
        <v>#REF!</v>
      </c>
      <c r="AP151" s="451" t="e">
        <f t="shared" ca="1" si="96"/>
        <v>#REF!</v>
      </c>
      <c r="AQ151" s="451" t="e">
        <f t="shared" ca="1" si="97"/>
        <v>#REF!</v>
      </c>
      <c r="AR151" s="451" t="e">
        <f t="shared" ca="1" si="65"/>
        <v>#REF!</v>
      </c>
      <c r="AS151" s="451" t="e">
        <f t="shared" ca="1" si="66"/>
        <v>#REF!</v>
      </c>
      <c r="AT151" s="451" t="e">
        <f t="shared" ca="1" si="89"/>
        <v>#REF!</v>
      </c>
      <c r="AU151" s="451" t="e">
        <f t="shared" ca="1" si="90"/>
        <v>#REF!</v>
      </c>
      <c r="AV151" s="445" t="e">
        <f t="shared" ca="1" si="110"/>
        <v>#REF!</v>
      </c>
      <c r="AW151" s="453" t="e">
        <f ca="1">ROUND(IF(AV151&gt;AW92,AW90,IF(AV151&lt;AW91,AW89,AV151/AW91*AW89)),3)</f>
        <v>#REF!</v>
      </c>
      <c r="AX151" s="453" t="e">
        <f ca="1">ROUND(IF(AV151&gt;AX92,AX90,IF(AV151&lt;AX91,AX89,AV151/AX91*AX89)),3)</f>
        <v>#REF!</v>
      </c>
      <c r="AY151" s="449" t="e">
        <f t="shared" ca="1" si="68"/>
        <v>#REF!</v>
      </c>
      <c r="BA151" s="450" t="str">
        <f t="shared" si="98"/>
        <v>PL</v>
      </c>
      <c r="BB151" s="447" t="e">
        <f t="shared" ca="1" si="121"/>
        <v>#REF!</v>
      </c>
      <c r="BC151" s="447" t="e">
        <f t="shared" ca="1" si="121"/>
        <v>#REF!</v>
      </c>
      <c r="BD151" s="451" t="e">
        <f t="shared" ca="1" si="99"/>
        <v>#REF!</v>
      </c>
      <c r="BE151" s="451" t="e">
        <f t="shared" ca="1" si="100"/>
        <v>#REF!</v>
      </c>
      <c r="BF151" s="451" t="e">
        <f t="shared" ca="1" si="70"/>
        <v>#REF!</v>
      </c>
      <c r="BG151" s="451" t="e">
        <f t="shared" ca="1" si="71"/>
        <v>#REF!</v>
      </c>
      <c r="BH151" s="451" t="e">
        <f t="shared" ca="1" si="72"/>
        <v>#REF!</v>
      </c>
      <c r="BI151" s="451" t="e">
        <f t="shared" ca="1" si="73"/>
        <v>#REF!</v>
      </c>
      <c r="BJ151" s="445" t="e">
        <f t="shared" ca="1" si="111"/>
        <v>#REF!</v>
      </c>
      <c r="BK151" s="453" t="e">
        <f ca="1">ROUND(IF(BJ151&gt;BK92,BK90,IF(BJ151&lt;BK91,BK89,BJ151/BK91*BK89)),3)</f>
        <v>#REF!</v>
      </c>
      <c r="BL151" s="453" t="e">
        <f ca="1">ROUND(IF(BJ151&gt;BL92,BL90,IF(BJ151&lt;BL91,BL89,BJ151/BL91*BL89)),3)</f>
        <v>#REF!</v>
      </c>
      <c r="BM151" s="449" t="e">
        <f t="shared" ca="1" si="75"/>
        <v>#REF!</v>
      </c>
      <c r="BO151" s="450" t="str">
        <f t="shared" si="101"/>
        <v>PL</v>
      </c>
      <c r="BP151" s="399">
        <f t="shared" si="91"/>
        <v>2</v>
      </c>
      <c r="BQ151" s="453" t="e">
        <f t="shared" ca="1" si="112"/>
        <v>#REF!</v>
      </c>
      <c r="BR151" s="453" t="e">
        <f t="shared" ca="1" si="113"/>
        <v>#REF!</v>
      </c>
      <c r="BS151" s="453" t="e">
        <f t="shared" ca="1" si="114"/>
        <v>#REF!</v>
      </c>
      <c r="BT151" s="453" t="e">
        <f t="shared" ca="1" si="115"/>
        <v>#REF!</v>
      </c>
      <c r="BU151" s="453" t="e">
        <f t="shared" ca="1" si="116"/>
        <v>#REF!</v>
      </c>
      <c r="BV151" s="453" t="e">
        <f t="shared" ca="1" si="117"/>
        <v>#REF!</v>
      </c>
      <c r="BW151" s="453" t="e">
        <f t="shared" ca="1" si="102"/>
        <v>#REF!</v>
      </c>
      <c r="BX151" s="453" t="e">
        <f t="shared" ca="1" si="102"/>
        <v>#REF!</v>
      </c>
      <c r="CA151" s="450" t="str">
        <f t="shared" si="103"/>
        <v>PL</v>
      </c>
      <c r="CB151" s="454"/>
      <c r="CC151" s="454"/>
      <c r="CD151" s="454"/>
      <c r="CE151" s="454"/>
    </row>
    <row r="152" spans="1:83" x14ac:dyDescent="0.2">
      <c r="B152" s="399">
        <v>52</v>
      </c>
      <c r="C152" s="399" t="s">
        <v>177</v>
      </c>
      <c r="D152" s="399" t="s">
        <v>178</v>
      </c>
      <c r="E152" s="399">
        <v>2</v>
      </c>
      <c r="F152" s="399" t="s">
        <v>36</v>
      </c>
      <c r="H152" s="399">
        <v>0.249</v>
      </c>
      <c r="I152" s="399">
        <v>1.954</v>
      </c>
      <c r="J152" s="445">
        <f t="shared" ca="1" si="82"/>
        <v>0.98175000000000001</v>
      </c>
      <c r="K152" s="446"/>
      <c r="L152" s="447" t="e">
        <f t="shared" ca="1" si="118"/>
        <v>#REF!</v>
      </c>
      <c r="M152" s="447" t="e">
        <f t="shared" ca="1" si="118"/>
        <v>#REF!</v>
      </c>
      <c r="N152" s="455" t="e">
        <f t="shared" ca="1" si="83"/>
        <v>#REF!</v>
      </c>
      <c r="O152" s="455" t="e">
        <f t="shared" ca="1" si="84"/>
        <v>#REF!</v>
      </c>
      <c r="P152" s="451" t="e">
        <f t="shared" ca="1" si="55"/>
        <v>#REF!</v>
      </c>
      <c r="Q152" s="451" t="e">
        <f t="shared" ca="1" si="56"/>
        <v>#REF!</v>
      </c>
      <c r="R152" s="451" t="e">
        <f t="shared" ca="1" si="85"/>
        <v>#REF!</v>
      </c>
      <c r="S152" s="451" t="e">
        <f t="shared" ca="1" si="86"/>
        <v>#REF!</v>
      </c>
      <c r="T152" s="445" t="e">
        <f t="shared" ca="1" si="108"/>
        <v>#REF!</v>
      </c>
      <c r="U152" s="453" t="e">
        <f ca="1">ROUND(IF(T152&gt;U92,U90,IF(T152&lt;U91,U89,T152/U91*U89)),3)</f>
        <v>#REF!</v>
      </c>
      <c r="V152" s="453" t="e">
        <f ca="1">ROUND(IF(T152&gt;V92,V90,IF(T152&lt;V91,V89,T152/V91*V89)),3)</f>
        <v>#REF!</v>
      </c>
      <c r="W152" s="449" t="e">
        <f t="shared" ca="1" si="58"/>
        <v>#REF!</v>
      </c>
      <c r="Y152" s="450" t="str">
        <f t="shared" si="92"/>
        <v>SK</v>
      </c>
      <c r="Z152" s="447" t="e">
        <f t="shared" ca="1" si="119"/>
        <v>#REF!</v>
      </c>
      <c r="AA152" s="447" t="e">
        <f t="shared" ca="1" si="119"/>
        <v>#REF!</v>
      </c>
      <c r="AB152" s="451" t="e">
        <f t="shared" ca="1" si="93"/>
        <v>#REF!</v>
      </c>
      <c r="AC152" s="451" t="e">
        <f t="shared" ca="1" si="94"/>
        <v>#REF!</v>
      </c>
      <c r="AD152" s="451" t="e">
        <f t="shared" ca="1" si="60"/>
        <v>#REF!</v>
      </c>
      <c r="AE152" s="451" t="e">
        <f t="shared" ca="1" si="61"/>
        <v>#REF!</v>
      </c>
      <c r="AF152" s="451" t="e">
        <f t="shared" ca="1" si="87"/>
        <v>#REF!</v>
      </c>
      <c r="AG152" s="451" t="e">
        <f t="shared" ca="1" si="88"/>
        <v>#REF!</v>
      </c>
      <c r="AH152" s="445" t="e">
        <f t="shared" ca="1" si="109"/>
        <v>#REF!</v>
      </c>
      <c r="AI152" s="453" t="e">
        <f ca="1">ROUND(IF(AH152&gt;AI92,AI90,IF(AH152&lt;AI91,AI89,AH152/AI91*AI89)),3)</f>
        <v>#REF!</v>
      </c>
      <c r="AJ152" s="453" t="e">
        <f ca="1">ROUND(IF(AH152&gt;AJ92,AJ90,IF(AH152&lt;AJ91,AJ89,AH152/AJ91*AJ89)),3)</f>
        <v>#REF!</v>
      </c>
      <c r="AK152" s="449" t="e">
        <f t="shared" ca="1" si="63"/>
        <v>#REF!</v>
      </c>
      <c r="AM152" s="450" t="str">
        <f t="shared" si="95"/>
        <v>SK</v>
      </c>
      <c r="AN152" s="447" t="e">
        <f t="shared" ca="1" si="120"/>
        <v>#REF!</v>
      </c>
      <c r="AO152" s="447" t="e">
        <f t="shared" ca="1" si="120"/>
        <v>#REF!</v>
      </c>
      <c r="AP152" s="451" t="e">
        <f t="shared" ca="1" si="96"/>
        <v>#REF!</v>
      </c>
      <c r="AQ152" s="451" t="e">
        <f t="shared" ca="1" si="97"/>
        <v>#REF!</v>
      </c>
      <c r="AR152" s="451" t="e">
        <f t="shared" ca="1" si="65"/>
        <v>#REF!</v>
      </c>
      <c r="AS152" s="451" t="e">
        <f t="shared" ca="1" si="66"/>
        <v>#REF!</v>
      </c>
      <c r="AT152" s="451" t="e">
        <f t="shared" ca="1" si="89"/>
        <v>#REF!</v>
      </c>
      <c r="AU152" s="451" t="e">
        <f t="shared" ca="1" si="90"/>
        <v>#REF!</v>
      </c>
      <c r="AV152" s="445" t="e">
        <f t="shared" ca="1" si="110"/>
        <v>#REF!</v>
      </c>
      <c r="AW152" s="453" t="e">
        <f ca="1">ROUND(IF(AV152&gt;AW92,AW90,IF(AV152&lt;AW91,AW89,AV152/AW91*AW89)),3)</f>
        <v>#REF!</v>
      </c>
      <c r="AX152" s="453" t="e">
        <f ca="1">ROUND(IF(AV152&gt;AX92,AX90,IF(AV152&lt;AX91,AX89,AV152/AX91*AX89)),3)</f>
        <v>#REF!</v>
      </c>
      <c r="AY152" s="449" t="e">
        <f t="shared" ca="1" si="68"/>
        <v>#REF!</v>
      </c>
      <c r="BA152" s="450" t="str">
        <f t="shared" si="98"/>
        <v>SK</v>
      </c>
      <c r="BB152" s="447" t="e">
        <f t="shared" ca="1" si="121"/>
        <v>#REF!</v>
      </c>
      <c r="BC152" s="447" t="e">
        <f t="shared" ca="1" si="121"/>
        <v>#REF!</v>
      </c>
      <c r="BD152" s="451" t="e">
        <f t="shared" ca="1" si="99"/>
        <v>#REF!</v>
      </c>
      <c r="BE152" s="451" t="e">
        <f t="shared" ca="1" si="100"/>
        <v>#REF!</v>
      </c>
      <c r="BF152" s="451" t="e">
        <f t="shared" ca="1" si="70"/>
        <v>#REF!</v>
      </c>
      <c r="BG152" s="451" t="e">
        <f t="shared" ca="1" si="71"/>
        <v>#REF!</v>
      </c>
      <c r="BH152" s="451" t="e">
        <f t="shared" ca="1" si="72"/>
        <v>#REF!</v>
      </c>
      <c r="BI152" s="451" t="e">
        <f t="shared" ca="1" si="73"/>
        <v>#REF!</v>
      </c>
      <c r="BJ152" s="445" t="e">
        <f t="shared" ca="1" si="111"/>
        <v>#REF!</v>
      </c>
      <c r="BK152" s="453" t="e">
        <f ca="1">ROUND(IF(BJ152&gt;BK92,BK90,IF(BJ152&lt;BK91,BK89,BJ152/BK91*BK89)),3)</f>
        <v>#REF!</v>
      </c>
      <c r="BL152" s="453" t="e">
        <f ca="1">ROUND(IF(BJ152&gt;BL92,BL90,IF(BJ152&lt;BL91,BL89,BJ152/BL91*BL89)),3)</f>
        <v>#REF!</v>
      </c>
      <c r="BM152" s="449" t="e">
        <f t="shared" ca="1" si="75"/>
        <v>#REF!</v>
      </c>
      <c r="BO152" s="450" t="str">
        <f t="shared" si="101"/>
        <v>SK</v>
      </c>
      <c r="BP152" s="399">
        <f t="shared" si="91"/>
        <v>2</v>
      </c>
      <c r="BQ152" s="453" t="e">
        <f t="shared" ca="1" si="112"/>
        <v>#REF!</v>
      </c>
      <c r="BR152" s="453" t="e">
        <f t="shared" ca="1" si="113"/>
        <v>#REF!</v>
      </c>
      <c r="BS152" s="453" t="e">
        <f t="shared" ca="1" si="114"/>
        <v>#REF!</v>
      </c>
      <c r="BT152" s="453" t="e">
        <f t="shared" ca="1" si="115"/>
        <v>#REF!</v>
      </c>
      <c r="BU152" s="453" t="e">
        <f t="shared" ca="1" si="116"/>
        <v>#REF!</v>
      </c>
      <c r="BV152" s="453" t="e">
        <f t="shared" ca="1" si="117"/>
        <v>#REF!</v>
      </c>
      <c r="BW152" s="453" t="e">
        <f t="shared" ca="1" si="102"/>
        <v>#REF!</v>
      </c>
      <c r="BX152" s="453" t="e">
        <f t="shared" ca="1" si="102"/>
        <v>#REF!</v>
      </c>
      <c r="CA152" s="450" t="str">
        <f t="shared" si="103"/>
        <v>SK</v>
      </c>
      <c r="CB152" s="454"/>
      <c r="CC152" s="454"/>
      <c r="CD152" s="454"/>
      <c r="CE152" s="454"/>
    </row>
    <row r="153" spans="1:83" x14ac:dyDescent="0.2">
      <c r="B153" s="399">
        <v>53</v>
      </c>
      <c r="C153" s="399" t="s">
        <v>179</v>
      </c>
      <c r="D153" s="399" t="s">
        <v>180</v>
      </c>
      <c r="E153" s="399">
        <v>2</v>
      </c>
      <c r="F153" s="399" t="s">
        <v>36</v>
      </c>
      <c r="H153" s="399">
        <v>0.221</v>
      </c>
      <c r="I153" s="399">
        <v>1.7290000000000001</v>
      </c>
      <c r="J153" s="445">
        <f t="shared" ca="1" si="82"/>
        <v>0.86937500000000001</v>
      </c>
      <c r="K153" s="446"/>
      <c r="L153" s="447" t="e">
        <f t="shared" ca="1" si="118"/>
        <v>#REF!</v>
      </c>
      <c r="M153" s="447" t="e">
        <f t="shared" ca="1" si="118"/>
        <v>#REF!</v>
      </c>
      <c r="N153" s="455" t="e">
        <f t="shared" ca="1" si="83"/>
        <v>#REF!</v>
      </c>
      <c r="O153" s="455" t="e">
        <f t="shared" ca="1" si="84"/>
        <v>#REF!</v>
      </c>
      <c r="P153" s="451" t="e">
        <f t="shared" ca="1" si="55"/>
        <v>#REF!</v>
      </c>
      <c r="Q153" s="451" t="e">
        <f t="shared" ca="1" si="56"/>
        <v>#REF!</v>
      </c>
      <c r="R153" s="451" t="e">
        <f t="shared" ca="1" si="85"/>
        <v>#REF!</v>
      </c>
      <c r="S153" s="451" t="e">
        <f t="shared" ca="1" si="86"/>
        <v>#REF!</v>
      </c>
      <c r="T153" s="445" t="e">
        <f t="shared" ca="1" si="108"/>
        <v>#REF!</v>
      </c>
      <c r="U153" s="453" t="e">
        <f ca="1">ROUND(IF(T153&gt;U92,U90,IF(T153&lt;U91,U89,T153/U91*U89)),3)</f>
        <v>#REF!</v>
      </c>
      <c r="V153" s="453" t="e">
        <f ca="1">ROUND(IF(T153&gt;V92,V90,IF(T153&lt;V91,V89,T153/V91*V89)),3)</f>
        <v>#REF!</v>
      </c>
      <c r="W153" s="449" t="e">
        <f t="shared" ca="1" si="58"/>
        <v>#REF!</v>
      </c>
      <c r="Y153" s="450" t="str">
        <f t="shared" si="92"/>
        <v>TT</v>
      </c>
      <c r="Z153" s="447" t="e">
        <f t="shared" ca="1" si="119"/>
        <v>#REF!</v>
      </c>
      <c r="AA153" s="447" t="e">
        <f t="shared" ca="1" si="119"/>
        <v>#REF!</v>
      </c>
      <c r="AB153" s="451" t="e">
        <f t="shared" ca="1" si="93"/>
        <v>#REF!</v>
      </c>
      <c r="AC153" s="451" t="e">
        <f t="shared" ca="1" si="94"/>
        <v>#REF!</v>
      </c>
      <c r="AD153" s="451" t="e">
        <f t="shared" ca="1" si="60"/>
        <v>#REF!</v>
      </c>
      <c r="AE153" s="451" t="e">
        <f t="shared" ca="1" si="61"/>
        <v>#REF!</v>
      </c>
      <c r="AF153" s="451" t="e">
        <f t="shared" ca="1" si="87"/>
        <v>#REF!</v>
      </c>
      <c r="AG153" s="451" t="e">
        <f t="shared" ca="1" si="88"/>
        <v>#REF!</v>
      </c>
      <c r="AH153" s="445" t="e">
        <f t="shared" ca="1" si="109"/>
        <v>#REF!</v>
      </c>
      <c r="AI153" s="453" t="e">
        <f ca="1">ROUND(IF(AH153&gt;AI92,AI90,IF(AH153&lt;AI91,AI89,AH153/AI91*AI89)),3)</f>
        <v>#REF!</v>
      </c>
      <c r="AJ153" s="453" t="e">
        <f ca="1">ROUND(IF(AH153&gt;AJ92,AJ90,IF(AH153&lt;AJ91,AJ89,AH153/AJ91*AJ89)),3)</f>
        <v>#REF!</v>
      </c>
      <c r="AK153" s="449" t="e">
        <f t="shared" ca="1" si="63"/>
        <v>#REF!</v>
      </c>
      <c r="AM153" s="450" t="str">
        <f t="shared" si="95"/>
        <v>TT</v>
      </c>
      <c r="AN153" s="447" t="e">
        <f t="shared" ca="1" si="120"/>
        <v>#REF!</v>
      </c>
      <c r="AO153" s="447" t="e">
        <f t="shared" ca="1" si="120"/>
        <v>#REF!</v>
      </c>
      <c r="AP153" s="451" t="e">
        <f t="shared" ca="1" si="96"/>
        <v>#REF!</v>
      </c>
      <c r="AQ153" s="451" t="e">
        <f t="shared" ca="1" si="97"/>
        <v>#REF!</v>
      </c>
      <c r="AR153" s="451" t="e">
        <f t="shared" ca="1" si="65"/>
        <v>#REF!</v>
      </c>
      <c r="AS153" s="451" t="e">
        <f t="shared" ca="1" si="66"/>
        <v>#REF!</v>
      </c>
      <c r="AT153" s="451" t="e">
        <f t="shared" ca="1" si="89"/>
        <v>#REF!</v>
      </c>
      <c r="AU153" s="451" t="e">
        <f t="shared" ca="1" si="90"/>
        <v>#REF!</v>
      </c>
      <c r="AV153" s="445" t="e">
        <f t="shared" ca="1" si="110"/>
        <v>#REF!</v>
      </c>
      <c r="AW153" s="453" t="e">
        <f ca="1">ROUND(IF(AV153&gt;AW92,AW90,IF(AV153&lt;AW91,AW89,AV153/AW91*AW89)),3)</f>
        <v>#REF!</v>
      </c>
      <c r="AX153" s="453" t="e">
        <f ca="1">ROUND(IF(AV153&gt;AX92,AX90,IF(AV153&lt;AX91,AX89,AV153/AX91*AX89)),3)</f>
        <v>#REF!</v>
      </c>
      <c r="AY153" s="449" t="e">
        <f t="shared" ca="1" si="68"/>
        <v>#REF!</v>
      </c>
      <c r="BA153" s="450" t="str">
        <f t="shared" si="98"/>
        <v>TT</v>
      </c>
      <c r="BB153" s="447" t="e">
        <f t="shared" ca="1" si="121"/>
        <v>#REF!</v>
      </c>
      <c r="BC153" s="447" t="e">
        <f t="shared" ca="1" si="121"/>
        <v>#REF!</v>
      </c>
      <c r="BD153" s="451" t="e">
        <f t="shared" ca="1" si="99"/>
        <v>#REF!</v>
      </c>
      <c r="BE153" s="451" t="e">
        <f t="shared" ca="1" si="100"/>
        <v>#REF!</v>
      </c>
      <c r="BF153" s="451" t="e">
        <f t="shared" ca="1" si="70"/>
        <v>#REF!</v>
      </c>
      <c r="BG153" s="451" t="e">
        <f t="shared" ca="1" si="71"/>
        <v>#REF!</v>
      </c>
      <c r="BH153" s="451" t="e">
        <f t="shared" ca="1" si="72"/>
        <v>#REF!</v>
      </c>
      <c r="BI153" s="451" t="e">
        <f t="shared" ca="1" si="73"/>
        <v>#REF!</v>
      </c>
      <c r="BJ153" s="445" t="e">
        <f t="shared" ca="1" si="111"/>
        <v>#REF!</v>
      </c>
      <c r="BK153" s="453" t="e">
        <f ca="1">ROUND(IF(BJ153&gt;BK92,BK90,IF(BJ153&lt;BK91,BK89,BJ153/BK91*BK89)),3)</f>
        <v>#REF!</v>
      </c>
      <c r="BL153" s="453" t="e">
        <f ca="1">ROUND(IF(BJ153&gt;BL92,BL90,IF(BJ153&lt;BL91,BL89,BJ153/BL91*BL89)),3)</f>
        <v>#REF!</v>
      </c>
      <c r="BM153" s="449" t="e">
        <f t="shared" ca="1" si="75"/>
        <v>#REF!</v>
      </c>
      <c r="BO153" s="450" t="str">
        <f t="shared" si="101"/>
        <v>TT</v>
      </c>
      <c r="BP153" s="399">
        <f t="shared" si="91"/>
        <v>2</v>
      </c>
      <c r="BQ153" s="453" t="e">
        <f t="shared" ca="1" si="112"/>
        <v>#REF!</v>
      </c>
      <c r="BR153" s="453" t="e">
        <f t="shared" ca="1" si="113"/>
        <v>#REF!</v>
      </c>
      <c r="BS153" s="453" t="e">
        <f t="shared" ca="1" si="114"/>
        <v>#REF!</v>
      </c>
      <c r="BT153" s="453" t="e">
        <f t="shared" ca="1" si="115"/>
        <v>#REF!</v>
      </c>
      <c r="BU153" s="453" t="e">
        <f t="shared" ca="1" si="116"/>
        <v>#REF!</v>
      </c>
      <c r="BV153" s="453" t="e">
        <f t="shared" ca="1" si="117"/>
        <v>#REF!</v>
      </c>
      <c r="BW153" s="453" t="e">
        <f t="shared" ca="1" si="102"/>
        <v>#REF!</v>
      </c>
      <c r="BX153" s="453" t="e">
        <f t="shared" ca="1" si="102"/>
        <v>#REF!</v>
      </c>
      <c r="CA153" s="450" t="str">
        <f t="shared" si="103"/>
        <v>TT</v>
      </c>
      <c r="CB153" s="454"/>
      <c r="CC153" s="454"/>
      <c r="CD153" s="454"/>
      <c r="CE153" s="454"/>
    </row>
    <row r="154" spans="1:83" x14ac:dyDescent="0.2">
      <c r="A154" s="456"/>
      <c r="B154" s="456"/>
      <c r="C154" s="456"/>
      <c r="D154" s="456"/>
      <c r="E154" s="456"/>
      <c r="F154" s="456"/>
      <c r="G154" s="456"/>
      <c r="H154" s="456"/>
      <c r="I154" s="456"/>
      <c r="J154" s="456"/>
      <c r="K154" s="457"/>
      <c r="L154" s="459"/>
      <c r="M154" s="459"/>
      <c r="N154" s="455"/>
      <c r="O154" s="455"/>
      <c r="P154" s="455"/>
      <c r="Q154" s="455"/>
      <c r="R154" s="455"/>
      <c r="S154" s="455"/>
      <c r="T154" s="455"/>
      <c r="U154" s="453"/>
      <c r="V154" s="453"/>
      <c r="W154" s="449"/>
      <c r="X154" s="458"/>
      <c r="Y154" s="458"/>
      <c r="Z154" s="459"/>
      <c r="AA154" s="459"/>
      <c r="AB154" s="451"/>
      <c r="AC154" s="451"/>
      <c r="AD154" s="451"/>
      <c r="AE154" s="451"/>
      <c r="AF154" s="451"/>
      <c r="AG154" s="451"/>
      <c r="AH154" s="455"/>
      <c r="AI154" s="453"/>
      <c r="AJ154" s="453"/>
      <c r="AK154" s="449"/>
      <c r="AL154" s="456"/>
      <c r="AM154" s="458"/>
      <c r="AN154" s="459"/>
      <c r="AO154" s="459"/>
      <c r="AP154" s="451"/>
      <c r="AQ154" s="451"/>
      <c r="AR154" s="451"/>
      <c r="AS154" s="451"/>
      <c r="AT154" s="451"/>
      <c r="AU154" s="451"/>
      <c r="AV154" s="455"/>
      <c r="AW154" s="453"/>
      <c r="AX154" s="453"/>
      <c r="AY154" s="449"/>
      <c r="AZ154" s="456"/>
      <c r="BA154" s="458"/>
      <c r="BB154" s="459"/>
      <c r="BC154" s="459"/>
      <c r="BD154" s="451"/>
      <c r="BE154" s="451"/>
      <c r="BF154" s="451"/>
      <c r="BG154" s="451"/>
      <c r="BH154" s="451"/>
      <c r="BI154" s="451"/>
      <c r="BJ154" s="455"/>
      <c r="BK154" s="453"/>
      <c r="BL154" s="453"/>
      <c r="BM154" s="449"/>
      <c r="BN154" s="456"/>
      <c r="BO154" s="458"/>
      <c r="BP154" s="456"/>
      <c r="BQ154" s="453"/>
      <c r="BR154" s="453"/>
      <c r="BS154" s="453"/>
      <c r="BT154" s="453"/>
      <c r="BU154" s="453"/>
      <c r="BV154" s="453"/>
      <c r="BW154" s="453"/>
      <c r="BX154" s="453"/>
      <c r="BY154" s="456"/>
      <c r="BZ154" s="456"/>
      <c r="CA154" s="458"/>
      <c r="CB154" s="453"/>
      <c r="CC154" s="453"/>
      <c r="CD154" s="453"/>
      <c r="CE154" s="453"/>
    </row>
    <row r="155" spans="1:83" x14ac:dyDescent="0.2">
      <c r="A155" s="456"/>
      <c r="B155" s="456"/>
      <c r="C155" s="456"/>
      <c r="D155" s="456"/>
      <c r="E155" s="456"/>
      <c r="F155" s="456"/>
      <c r="G155" s="456"/>
      <c r="H155" s="456"/>
      <c r="I155" s="456"/>
      <c r="J155" s="456"/>
      <c r="K155" s="457"/>
      <c r="L155" s="459"/>
      <c r="M155" s="459"/>
      <c r="N155" s="455"/>
      <c r="O155" s="455"/>
      <c r="P155" s="455"/>
      <c r="Q155" s="455"/>
      <c r="R155" s="455"/>
      <c r="S155" s="455"/>
      <c r="T155" s="455"/>
      <c r="U155" s="453"/>
      <c r="V155" s="453"/>
      <c r="W155" s="449"/>
      <c r="X155" s="458"/>
      <c r="Y155" s="458"/>
      <c r="Z155" s="459"/>
      <c r="AA155" s="459"/>
      <c r="AB155" s="451"/>
      <c r="AC155" s="451"/>
      <c r="AD155" s="451"/>
      <c r="AE155" s="451"/>
      <c r="AF155" s="451"/>
      <c r="AG155" s="451"/>
      <c r="AH155" s="455"/>
      <c r="AI155" s="453"/>
      <c r="AJ155" s="453"/>
      <c r="AK155" s="449"/>
      <c r="AL155" s="456"/>
      <c r="AM155" s="458"/>
      <c r="AN155" s="459"/>
      <c r="AO155" s="459"/>
      <c r="AP155" s="451"/>
      <c r="AQ155" s="451"/>
      <c r="AR155" s="451"/>
      <c r="AS155" s="451"/>
      <c r="AT155" s="451"/>
      <c r="AU155" s="451"/>
      <c r="AV155" s="455"/>
      <c r="AW155" s="453"/>
      <c r="AX155" s="453"/>
      <c r="AY155" s="449"/>
      <c r="AZ155" s="456"/>
      <c r="BA155" s="458"/>
      <c r="BB155" s="459"/>
      <c r="BC155" s="459"/>
      <c r="BD155" s="451"/>
      <c r="BE155" s="451"/>
      <c r="BF155" s="451"/>
      <c r="BG155" s="451"/>
      <c r="BH155" s="451"/>
      <c r="BI155" s="451"/>
      <c r="BJ155" s="455"/>
      <c r="BK155" s="453"/>
      <c r="BL155" s="453"/>
      <c r="BM155" s="449"/>
      <c r="BN155" s="456"/>
      <c r="BO155" s="458"/>
      <c r="BP155" s="456"/>
      <c r="BQ155" s="453"/>
      <c r="BR155" s="453"/>
      <c r="BS155" s="453"/>
      <c r="BT155" s="453"/>
      <c r="BU155" s="453"/>
      <c r="BV155" s="453"/>
      <c r="BW155" s="453"/>
      <c r="BX155" s="453"/>
      <c r="BY155" s="456"/>
      <c r="BZ155" s="456"/>
      <c r="CA155" s="458"/>
      <c r="CB155" s="453"/>
      <c r="CC155" s="453"/>
      <c r="CD155" s="453"/>
      <c r="CE155" s="453"/>
    </row>
    <row r="156" spans="1:83" x14ac:dyDescent="0.2">
      <c r="A156" s="456"/>
      <c r="B156" s="456"/>
      <c r="C156" s="456"/>
      <c r="D156" s="456"/>
      <c r="E156" s="456"/>
      <c r="F156" s="456"/>
      <c r="G156" s="456"/>
      <c r="H156" s="456"/>
      <c r="I156" s="456"/>
      <c r="J156" s="456"/>
      <c r="K156" s="457"/>
      <c r="L156" s="459"/>
      <c r="M156" s="459"/>
      <c r="N156" s="455"/>
      <c r="O156" s="455"/>
      <c r="P156" s="455"/>
      <c r="Q156" s="455"/>
      <c r="R156" s="455"/>
      <c r="S156" s="455"/>
      <c r="T156" s="455"/>
      <c r="U156" s="453"/>
      <c r="V156" s="453"/>
      <c r="W156" s="449"/>
      <c r="X156" s="458"/>
      <c r="Y156" s="458"/>
      <c r="Z156" s="459"/>
      <c r="AA156" s="459"/>
      <c r="AB156" s="451"/>
      <c r="AC156" s="451"/>
      <c r="AD156" s="451"/>
      <c r="AE156" s="451"/>
      <c r="AF156" s="451"/>
      <c r="AG156" s="451"/>
      <c r="AH156" s="455"/>
      <c r="AI156" s="453"/>
      <c r="AJ156" s="453"/>
      <c r="AK156" s="449"/>
      <c r="AL156" s="456"/>
      <c r="AM156" s="458"/>
      <c r="AN156" s="459"/>
      <c r="AO156" s="459"/>
      <c r="AP156" s="451"/>
      <c r="AQ156" s="451"/>
      <c r="AR156" s="451"/>
      <c r="AS156" s="451"/>
      <c r="AT156" s="451"/>
      <c r="AU156" s="451"/>
      <c r="AV156" s="455"/>
      <c r="AW156" s="453"/>
      <c r="AX156" s="453"/>
      <c r="AY156" s="449"/>
      <c r="AZ156" s="456"/>
      <c r="BA156" s="458"/>
      <c r="BB156" s="459"/>
      <c r="BC156" s="459"/>
      <c r="BD156" s="451"/>
      <c r="BE156" s="451"/>
      <c r="BF156" s="451"/>
      <c r="BG156" s="451"/>
      <c r="BH156" s="451"/>
      <c r="BI156" s="451"/>
      <c r="BJ156" s="455"/>
      <c r="BK156" s="453"/>
      <c r="BL156" s="453"/>
      <c r="BM156" s="449"/>
      <c r="BN156" s="456"/>
      <c r="BO156" s="458"/>
      <c r="BP156" s="456"/>
      <c r="BQ156" s="453"/>
      <c r="BR156" s="453"/>
      <c r="BS156" s="453"/>
      <c r="BT156" s="453"/>
      <c r="BU156" s="453"/>
      <c r="BV156" s="453"/>
      <c r="BW156" s="453"/>
      <c r="BX156" s="453"/>
      <c r="BY156" s="456"/>
      <c r="BZ156" s="456"/>
      <c r="CA156" s="458"/>
      <c r="CB156" s="453"/>
      <c r="CC156" s="453"/>
      <c r="CD156" s="453"/>
      <c r="CE156" s="453"/>
    </row>
    <row r="157" spans="1:83" x14ac:dyDescent="0.2">
      <c r="A157" s="456"/>
      <c r="B157" s="456"/>
      <c r="C157" s="456"/>
      <c r="D157" s="456"/>
      <c r="E157" s="456"/>
      <c r="F157" s="456"/>
      <c r="G157" s="456"/>
      <c r="H157" s="456"/>
      <c r="I157" s="456"/>
      <c r="J157" s="456"/>
      <c r="K157" s="457"/>
      <c r="L157" s="459"/>
      <c r="M157" s="459"/>
      <c r="N157" s="455"/>
      <c r="O157" s="455"/>
      <c r="P157" s="455"/>
      <c r="Q157" s="455"/>
      <c r="R157" s="455"/>
      <c r="S157" s="455"/>
      <c r="T157" s="455"/>
      <c r="U157" s="453"/>
      <c r="V157" s="453"/>
      <c r="W157" s="449"/>
      <c r="X157" s="458"/>
      <c r="Y157" s="458"/>
      <c r="Z157" s="459">
        <v>0.44273640208320003</v>
      </c>
      <c r="AA157" s="459">
        <v>0.71511313623264006</v>
      </c>
      <c r="AB157" s="451">
        <v>0.29836010485796072</v>
      </c>
      <c r="AC157" s="451">
        <v>1.1555376600279275</v>
      </c>
      <c r="AD157" s="451">
        <v>0.23548392007394037</v>
      </c>
      <c r="AE157" s="451">
        <v>1.8397181255776591</v>
      </c>
      <c r="AF157" s="451">
        <v>0.23548392007394037</v>
      </c>
      <c r="AG157" s="451">
        <v>1.8397181255776591</v>
      </c>
      <c r="AH157" s="455"/>
      <c r="AI157" s="451">
        <v>0.23499999999999999</v>
      </c>
      <c r="AJ157" s="453">
        <v>1.843</v>
      </c>
      <c r="AK157" s="449"/>
      <c r="AL157" s="456"/>
      <c r="AM157" s="458"/>
      <c r="AN157" s="459"/>
      <c r="AO157" s="459"/>
      <c r="AP157" s="451"/>
      <c r="AQ157" s="451"/>
      <c r="AR157" s="451"/>
      <c r="AS157" s="451"/>
      <c r="AT157" s="451"/>
      <c r="AU157" s="451"/>
      <c r="AV157" s="455"/>
      <c r="AW157" s="453"/>
      <c r="AX157" s="453"/>
      <c r="AY157" s="449"/>
      <c r="AZ157" s="456"/>
      <c r="BA157" s="458"/>
      <c r="BB157" s="459"/>
      <c r="BC157" s="459"/>
      <c r="BD157" s="451"/>
      <c r="BE157" s="451"/>
      <c r="BF157" s="451"/>
      <c r="BG157" s="451"/>
      <c r="BH157" s="451"/>
      <c r="BI157" s="451"/>
      <c r="BJ157" s="455"/>
      <c r="BK157" s="453"/>
      <c r="BL157" s="453"/>
      <c r="BM157" s="449"/>
      <c r="BN157" s="456"/>
      <c r="BO157" s="458"/>
      <c r="BP157" s="456"/>
      <c r="BQ157" s="453">
        <v>0.23100000000000001</v>
      </c>
      <c r="BR157" s="453">
        <v>1.804</v>
      </c>
      <c r="BS157" s="453">
        <v>0.23300000000000001</v>
      </c>
      <c r="BT157" s="453">
        <v>1.8240000000000001</v>
      </c>
      <c r="BU157" s="453">
        <v>0.24</v>
      </c>
      <c r="BV157" s="453">
        <v>1.875</v>
      </c>
      <c r="BW157" s="453">
        <v>0.247</v>
      </c>
      <c r="BX157" s="453">
        <v>1.9279999999999999</v>
      </c>
      <c r="BY157" s="456"/>
      <c r="BZ157" s="456"/>
      <c r="CA157" s="458"/>
      <c r="CB157" s="453"/>
      <c r="CC157" s="453"/>
      <c r="CD157" s="453"/>
      <c r="CE157" s="453"/>
    </row>
    <row r="161" spans="1:82" x14ac:dyDescent="0.2">
      <c r="BQ161" s="461"/>
      <c r="BR161" s="461"/>
    </row>
    <row r="167" spans="1:82" x14ac:dyDescent="0.2">
      <c r="A167" s="402">
        <v>3</v>
      </c>
      <c r="B167" s="402" t="str">
        <f>$B$7&amp;" TDs charged by "&amp;E167&amp;" destination countries"</f>
        <v xml:space="preserve"> TDs charged by T3 destination countries</v>
      </c>
      <c r="C167" s="312"/>
      <c r="E167" s="231" t="s">
        <v>38</v>
      </c>
      <c r="K167" s="417" t="s">
        <v>938</v>
      </c>
      <c r="L167" s="415" t="str">
        <f>VLOOKUP(E167,$K$6:$M$8,3,FALSE)</f>
        <v>Parameters!$O$44:$R$47</v>
      </c>
      <c r="M167" s="415"/>
      <c r="N167" s="415"/>
      <c r="O167" s="418" t="s">
        <v>939</v>
      </c>
      <c r="P167" s="415"/>
      <c r="Q167" s="415" t="str">
        <f>VLOOKUP(E167,$Q$6:$S$8,3,FALSE)</f>
        <v>Parameters!$S$44:$T$47</v>
      </c>
      <c r="R167" s="415"/>
      <c r="S167" s="415"/>
      <c r="T167" s="415"/>
      <c r="U167" s="415">
        <f>M175-2017</f>
        <v>1</v>
      </c>
      <c r="V167" s="415">
        <f>M175-2017</f>
        <v>1</v>
      </c>
      <c r="Z167" s="415" t="str">
        <f>+$L167</f>
        <v>Parameters!$O$44:$R$47</v>
      </c>
      <c r="AA167" s="415"/>
      <c r="AB167" s="415"/>
      <c r="AC167" s="415"/>
      <c r="AD167" s="415"/>
      <c r="AE167" s="415" t="str">
        <f>+$Q167</f>
        <v>Parameters!$S$44:$T$47</v>
      </c>
      <c r="AF167" s="415"/>
      <c r="AG167" s="415"/>
      <c r="AH167" s="415"/>
      <c r="AI167" s="415">
        <f>AA175-2017</f>
        <v>2</v>
      </c>
      <c r="AJ167" s="415">
        <f>AA175-2017</f>
        <v>2</v>
      </c>
      <c r="AN167" s="415" t="str">
        <f>+$L167</f>
        <v>Parameters!$O$44:$R$47</v>
      </c>
      <c r="AO167" s="415"/>
      <c r="AP167" s="415"/>
      <c r="AQ167" s="415"/>
      <c r="AR167" s="415"/>
      <c r="AS167" s="415" t="str">
        <f>+$Q167</f>
        <v>Parameters!$S$44:$T$47</v>
      </c>
      <c r="AT167" s="415"/>
      <c r="AU167" s="415"/>
      <c r="AV167" s="415"/>
      <c r="AW167" s="415">
        <f>AO175-2017</f>
        <v>3</v>
      </c>
      <c r="AX167" s="415">
        <f>AO175-2017</f>
        <v>3</v>
      </c>
      <c r="BB167" s="415" t="str">
        <f>+$L167</f>
        <v>Parameters!$O$44:$R$47</v>
      </c>
      <c r="BC167" s="415"/>
      <c r="BD167" s="415"/>
      <c r="BE167" s="415"/>
      <c r="BF167" s="415"/>
      <c r="BG167" s="415" t="str">
        <f>+$Q167</f>
        <v>Parameters!$S$44:$T$47</v>
      </c>
      <c r="BH167" s="415"/>
      <c r="BI167" s="415"/>
      <c r="BJ167" s="415"/>
      <c r="BK167" s="415">
        <f>BC175-2017</f>
        <v>4</v>
      </c>
      <c r="BL167" s="415">
        <f>BC175-2017</f>
        <v>4</v>
      </c>
      <c r="BQ167" s="422">
        <v>0.22710353623188406</v>
      </c>
      <c r="BR167" s="422">
        <v>1.7742463768115941</v>
      </c>
      <c r="BS167" s="421">
        <v>0.23300000000000001</v>
      </c>
      <c r="BT167" s="421">
        <v>1.8240000000000001</v>
      </c>
      <c r="BU167" s="421">
        <v>0.24</v>
      </c>
      <c r="BV167" s="421">
        <v>1.875</v>
      </c>
      <c r="BW167" s="421">
        <v>0.247</v>
      </c>
      <c r="BX167" s="421">
        <v>1.9279999999999999</v>
      </c>
    </row>
    <row r="168" spans="1:82" x14ac:dyDescent="0.2">
      <c r="B168" s="403"/>
      <c r="C168" s="403"/>
      <c r="E168" s="403"/>
      <c r="F168" s="403"/>
      <c r="G168" s="403"/>
      <c r="H168" s="403"/>
      <c r="I168" s="403"/>
      <c r="J168" s="403"/>
    </row>
    <row r="169" spans="1:82" x14ac:dyDescent="0.2">
      <c r="B169" s="403"/>
      <c r="C169" s="403" t="str">
        <f>"Floor - "&amp;$E$27</f>
        <v>Floor - T1</v>
      </c>
      <c r="E169" s="403"/>
      <c r="F169" s="403"/>
      <c r="G169" s="403"/>
      <c r="H169" s="403"/>
      <c r="I169" s="403"/>
      <c r="J169" s="403"/>
      <c r="U169" s="421">
        <f ca="1">INDEX(INDIRECT(L167),U167,2)</f>
        <v>0.48481935975609752</v>
      </c>
      <c r="V169" s="421">
        <f ca="1">INDEX(INDIRECT(L167),V167,1)</f>
        <v>1.0894817073170731</v>
      </c>
      <c r="W169" s="399">
        <f ca="1">COUNTIF(W181:W266,"F")</f>
        <v>0</v>
      </c>
      <c r="AI169" s="421">
        <f ca="1">INDEX(INDIRECT(Z167),AI167,2)</f>
        <v>0.498</v>
      </c>
      <c r="AJ169" s="421">
        <f ca="1">INDEX(INDIRECT(Z167),AJ167,1)</f>
        <v>1.1200000000000001</v>
      </c>
      <c r="AK169" s="399">
        <f ca="1">COUNTIF(AK181:AK266,"F")</f>
        <v>0</v>
      </c>
      <c r="AW169" s="421">
        <f ca="1">INDEX(INDIRECT(AN167),AW167,2)</f>
        <v>0.51200000000000001</v>
      </c>
      <c r="AX169" s="421">
        <f ca="1">INDEX(INDIRECT(AN167),AX167,1)</f>
        <v>1.151</v>
      </c>
      <c r="AY169" s="399">
        <f ca="1">COUNTIF(AY181:AY266,"F")</f>
        <v>0</v>
      </c>
      <c r="BK169" s="421">
        <f ca="1">INDEX(INDIRECT(BB167),BK167,2)</f>
        <v>0.52600000000000002</v>
      </c>
      <c r="BL169" s="421">
        <f ca="1">INDEX(INDIRECT(BB167),BL167,1)</f>
        <v>1.1830000000000001</v>
      </c>
      <c r="BM169" s="399">
        <f ca="1">COUNTIF(BM181:BM266,"F")</f>
        <v>0</v>
      </c>
      <c r="BQ169" s="422">
        <f ca="1">+U169</f>
        <v>0.48481935975609752</v>
      </c>
      <c r="BR169" s="422">
        <f ca="1">+V169</f>
        <v>1.0894817073170731</v>
      </c>
      <c r="BS169" s="421">
        <f ca="1">+AI169</f>
        <v>0.498</v>
      </c>
      <c r="BT169" s="421">
        <f ca="1">+AJ169</f>
        <v>1.1200000000000001</v>
      </c>
      <c r="BU169" s="421">
        <f ca="1">+AW169</f>
        <v>0.51200000000000001</v>
      </c>
      <c r="BV169" s="421">
        <f ca="1">+AX169</f>
        <v>1.151</v>
      </c>
      <c r="BW169" s="421">
        <f ca="1">+BK169</f>
        <v>0.52600000000000002</v>
      </c>
      <c r="BX169" s="421">
        <f ca="1">+BL169</f>
        <v>1.1830000000000001</v>
      </c>
    </row>
    <row r="170" spans="1:82" x14ac:dyDescent="0.2">
      <c r="B170" s="403"/>
      <c r="C170" s="403" t="str">
        <f>"Cap - "&amp;$E$27</f>
        <v>Cap - T1</v>
      </c>
      <c r="E170" s="403"/>
      <c r="F170" s="403"/>
      <c r="G170" s="403"/>
      <c r="H170" s="403"/>
      <c r="I170" s="403"/>
      <c r="J170" s="403"/>
      <c r="U170" s="423">
        <f ca="1">INDEX(INDIRECT(L167),U167,4)</f>
        <v>0.53312831554878048</v>
      </c>
      <c r="V170" s="423">
        <f ca="1">INDEX(INDIRECT(L167),V167,3)</f>
        <v>1.1980411585365853</v>
      </c>
      <c r="W170" s="399">
        <f ca="1">COUNTIF(W181:W266,"C")</f>
        <v>28</v>
      </c>
      <c r="AI170" s="423">
        <f ca="1">INDEX(INDIRECT(Z167),AI167,4)</f>
        <v>0.60199999999999998</v>
      </c>
      <c r="AJ170" s="423">
        <f ca="1">INDEX(INDIRECT(Z167),AJ167,3)</f>
        <v>1.3540000000000001</v>
      </c>
      <c r="AK170" s="399">
        <f ca="1">COUNTIF(AK181:AK266,"C")</f>
        <v>27</v>
      </c>
      <c r="AW170" s="423">
        <f ca="1">INDEX(INDIRECT(AN167),AW167,4)</f>
        <v>0.68</v>
      </c>
      <c r="AX170" s="423">
        <f ca="1">INDEX(INDIRECT(AN167),AX167,3)</f>
        <v>1.53</v>
      </c>
      <c r="AY170" s="399">
        <f ca="1">COUNTIF(AY181:AY266,"C")</f>
        <v>27</v>
      </c>
      <c r="BK170" s="423">
        <f ca="1">INDEX(INDIRECT(BB167),BK167,4)</f>
        <v>0.77</v>
      </c>
      <c r="BL170" s="423">
        <f ca="1">INDEX(INDIRECT(BB167),BL167,3)</f>
        <v>1.7310000000000001</v>
      </c>
      <c r="BM170" s="399">
        <f ca="1">COUNTIF(BM181:BM266,"C")</f>
        <v>27</v>
      </c>
      <c r="BQ170" s="424">
        <f ca="1">+U170</f>
        <v>0.53312831554878048</v>
      </c>
      <c r="BR170" s="424">
        <f ca="1">+V170</f>
        <v>1.1980411585365853</v>
      </c>
      <c r="BS170" s="423">
        <f ca="1">+AI170</f>
        <v>0.60199999999999998</v>
      </c>
      <c r="BT170" s="423">
        <f ca="1">+AJ170</f>
        <v>1.3540000000000001</v>
      </c>
      <c r="BU170" s="423">
        <f ca="1">+AW170</f>
        <v>0.68</v>
      </c>
      <c r="BV170" s="423">
        <f ca="1">+AX170</f>
        <v>1.53</v>
      </c>
      <c r="BW170" s="423">
        <f ca="1">+BK170</f>
        <v>0.77</v>
      </c>
      <c r="BX170" s="423">
        <f ca="1">+BL170</f>
        <v>1.7310000000000001</v>
      </c>
    </row>
    <row r="171" spans="1:82" x14ac:dyDescent="0.2">
      <c r="B171" s="403"/>
      <c r="C171" s="403" t="s">
        <v>940</v>
      </c>
      <c r="E171" s="403"/>
      <c r="F171" s="403"/>
      <c r="G171" s="403"/>
      <c r="H171" s="403"/>
      <c r="I171" s="403"/>
      <c r="J171" s="403"/>
      <c r="U171" s="425">
        <f ca="1">INDEX(INDIRECT(Q167),U167,1)</f>
        <v>0.89337499999999992</v>
      </c>
      <c r="V171" s="425">
        <f ca="1">INDEX(INDIRECT(Q167),V167,1)</f>
        <v>0.89337499999999992</v>
      </c>
      <c r="W171" s="425"/>
      <c r="AI171" s="425">
        <f ca="1">INDEX(INDIRECT(AE167),AI167,1)</f>
        <v>0.91800000000000004</v>
      </c>
      <c r="AJ171" s="425">
        <f ca="1">INDEX(INDIRECT(AE167),AJ167,1)</f>
        <v>0.91800000000000004</v>
      </c>
      <c r="AK171" s="425"/>
      <c r="AW171" s="425">
        <f ca="1">INDEX(INDIRECT(AS167),AW167,1)</f>
        <v>0.94362500000000005</v>
      </c>
      <c r="AX171" s="425">
        <f ca="1">INDEX(INDIRECT(AS167),AX167,1)</f>
        <v>0.94362500000000005</v>
      </c>
      <c r="AY171" s="425"/>
      <c r="BK171" s="425">
        <f ca="1">INDEX(INDIRECT(BG167),BK167,1)</f>
        <v>0.96962500000000007</v>
      </c>
      <c r="BL171" s="425">
        <f ca="1">INDEX(INDIRECT(BG167),BL167,1)</f>
        <v>0.96962500000000007</v>
      </c>
      <c r="BM171" s="425"/>
    </row>
    <row r="172" spans="1:82" x14ac:dyDescent="0.2">
      <c r="B172" s="403"/>
      <c r="C172" s="403" t="s">
        <v>941</v>
      </c>
      <c r="E172" s="403"/>
      <c r="F172" s="403"/>
      <c r="G172" s="403"/>
      <c r="H172" s="403"/>
      <c r="I172" s="403"/>
      <c r="J172" s="403"/>
      <c r="U172" s="425">
        <f ca="1">INDEX(INDIRECT(Q167),U167,2)</f>
        <v>0.98239374999999995</v>
      </c>
      <c r="V172" s="425">
        <f ca="1">INDEX(INDIRECT(Q167),V167,2)</f>
        <v>0.98239374999999995</v>
      </c>
      <c r="W172" s="425"/>
      <c r="AI172" s="425">
        <f ca="1">INDEX(INDIRECT(AE167),AI167,2)</f>
        <v>1.10975</v>
      </c>
      <c r="AJ172" s="425">
        <f ca="1">INDEX(INDIRECT(AE167),AJ167,2)</f>
        <v>1.10975</v>
      </c>
      <c r="AK172" s="425"/>
      <c r="AW172" s="425">
        <f ca="1">INDEX(INDIRECT(AS167),AW167,2)</f>
        <v>1.2537500000000001</v>
      </c>
      <c r="AX172" s="425">
        <f ca="1">INDEX(INDIRECT(AS167),AX167,2)</f>
        <v>1.2537500000000001</v>
      </c>
      <c r="AY172" s="425"/>
      <c r="BK172" s="425">
        <f ca="1">INDEX(INDIRECT(BG167),BK167,2)</f>
        <v>1.4191250000000002</v>
      </c>
      <c r="BL172" s="425">
        <f ca="1">INDEX(INDIRECT(BG167),BL167,2)</f>
        <v>1.4191250000000002</v>
      </c>
      <c r="BM172" s="425"/>
    </row>
    <row r="173" spans="1:82" x14ac:dyDescent="0.2">
      <c r="B173" s="403"/>
      <c r="C173" s="403" t="s">
        <v>942</v>
      </c>
      <c r="E173" s="403"/>
      <c r="F173" s="403"/>
      <c r="G173" s="403"/>
      <c r="H173" s="403"/>
      <c r="I173" s="403"/>
      <c r="J173" s="403"/>
      <c r="L173" s="426"/>
      <c r="M173" s="403"/>
      <c r="U173" s="425"/>
      <c r="V173" s="425"/>
      <c r="W173" s="425"/>
      <c r="AI173" s="425"/>
      <c r="AJ173" s="425"/>
      <c r="AK173" s="425"/>
      <c r="AO173" s="399">
        <f>+$M173</f>
        <v>0</v>
      </c>
      <c r="AW173" s="425"/>
      <c r="AX173" s="425"/>
      <c r="AY173" s="425"/>
      <c r="BC173" s="399">
        <f>+$M173</f>
        <v>0</v>
      </c>
      <c r="BK173" s="425"/>
      <c r="BL173" s="425"/>
      <c r="BM173" s="425"/>
      <c r="BT173" s="399" t="s">
        <v>943</v>
      </c>
      <c r="CB173" s="403" t="s">
        <v>1025</v>
      </c>
    </row>
    <row r="175" spans="1:82" ht="13.5" thickBot="1" x14ac:dyDescent="0.25">
      <c r="B175" s="427" t="s">
        <v>944</v>
      </c>
      <c r="C175" s="428"/>
      <c r="D175" s="428"/>
      <c r="E175" s="428"/>
      <c r="F175" s="428"/>
      <c r="G175" s="429"/>
      <c r="H175" s="427" t="s">
        <v>989</v>
      </c>
      <c r="I175" s="428"/>
      <c r="J175" s="428"/>
      <c r="L175" s="430" t="s">
        <v>69</v>
      </c>
      <c r="M175" s="430">
        <v>2018</v>
      </c>
      <c r="N175" s="428"/>
      <c r="O175" s="428"/>
      <c r="P175" s="428"/>
      <c r="Q175" s="428"/>
      <c r="R175" s="428"/>
      <c r="S175" s="428"/>
      <c r="T175" s="428"/>
      <c r="U175" s="428"/>
      <c r="V175" s="428"/>
      <c r="W175" s="428"/>
      <c r="Z175" s="430" t="s">
        <v>69</v>
      </c>
      <c r="AA175" s="430">
        <v>2019</v>
      </c>
      <c r="AB175" s="428"/>
      <c r="AC175" s="428"/>
      <c r="AD175" s="428"/>
      <c r="AE175" s="428"/>
      <c r="AF175" s="428"/>
      <c r="AG175" s="428"/>
      <c r="AH175" s="428"/>
      <c r="AI175" s="428"/>
      <c r="AJ175" s="428"/>
      <c r="AK175" s="428"/>
      <c r="AN175" s="430" t="s">
        <v>69</v>
      </c>
      <c r="AO175" s="430">
        <v>2020</v>
      </c>
      <c r="AP175" s="428"/>
      <c r="AQ175" s="428"/>
      <c r="AR175" s="428"/>
      <c r="AS175" s="428"/>
      <c r="AT175" s="428"/>
      <c r="AU175" s="428"/>
      <c r="AV175" s="428"/>
      <c r="AW175" s="428"/>
      <c r="AX175" s="428"/>
      <c r="AY175" s="428"/>
      <c r="BB175" s="430" t="s">
        <v>69</v>
      </c>
      <c r="BC175" s="430">
        <v>2021</v>
      </c>
      <c r="BD175" s="428"/>
      <c r="BE175" s="428"/>
      <c r="BF175" s="428"/>
      <c r="BG175" s="428"/>
      <c r="BH175" s="428"/>
      <c r="BI175" s="428"/>
      <c r="BJ175" s="428"/>
      <c r="BK175" s="428"/>
      <c r="BL175" s="428"/>
      <c r="BM175" s="428"/>
      <c r="BQ175" s="430" t="s">
        <v>945</v>
      </c>
      <c r="BR175" s="428"/>
      <c r="BS175" s="428"/>
      <c r="BT175" s="428"/>
      <c r="BU175" s="428"/>
      <c r="BV175" s="428"/>
      <c r="BW175" s="428"/>
      <c r="BX175" s="428"/>
    </row>
    <row r="176" spans="1:82" x14ac:dyDescent="0.2">
      <c r="CB176" s="403" t="s">
        <v>946</v>
      </c>
      <c r="CD176" s="403" t="s">
        <v>947</v>
      </c>
    </row>
    <row r="177" spans="1:83" x14ac:dyDescent="0.2">
      <c r="R177" s="443" t="str">
        <f>+R$37</f>
        <v>(not used in tool)</v>
      </c>
      <c r="U177" s="432"/>
      <c r="V177" s="432"/>
      <c r="W177" s="432"/>
      <c r="X177" s="403"/>
      <c r="AD177" s="399" t="s">
        <v>948</v>
      </c>
      <c r="AE177" s="399" t="s">
        <v>948</v>
      </c>
      <c r="AF177" s="399" t="str">
        <f>+$R177</f>
        <v>(not used in tool)</v>
      </c>
      <c r="AI177" s="432">
        <f>+AA175</f>
        <v>2019</v>
      </c>
      <c r="AJ177" s="432">
        <f>+AI177</f>
        <v>2019</v>
      </c>
      <c r="AK177" s="432"/>
      <c r="AR177" s="399" t="s">
        <v>948</v>
      </c>
      <c r="AS177" s="399" t="s">
        <v>948</v>
      </c>
      <c r="AT177" s="399" t="str">
        <f>+$R177</f>
        <v>(not used in tool)</v>
      </c>
      <c r="AW177" s="432">
        <f>+AO175</f>
        <v>2020</v>
      </c>
      <c r="AX177" s="432">
        <f>+AW177</f>
        <v>2020</v>
      </c>
      <c r="AY177" s="432"/>
      <c r="BF177" s="399" t="s">
        <v>948</v>
      </c>
      <c r="BG177" s="399" t="s">
        <v>948</v>
      </c>
      <c r="BH177" s="399" t="str">
        <f>+$R177</f>
        <v>(not used in tool)</v>
      </c>
      <c r="BK177" s="432">
        <f>+BC175</f>
        <v>2021</v>
      </c>
      <c r="BL177" s="432">
        <f>+BK177</f>
        <v>2021</v>
      </c>
      <c r="BM177" s="432"/>
      <c r="CD177" s="399">
        <f>COUNTIF(CD181:CD266,"&lt;&gt;0")</f>
        <v>86</v>
      </c>
      <c r="CE177" s="399">
        <f>COUNTIF(CE181:CE266,"&lt;&gt;0")</f>
        <v>86</v>
      </c>
    </row>
    <row r="178" spans="1:83" x14ac:dyDescent="0.2">
      <c r="L178" s="403"/>
      <c r="M178" s="403"/>
      <c r="N178" s="403"/>
      <c r="O178" s="403"/>
      <c r="P178" s="403"/>
      <c r="Q178" s="403"/>
      <c r="R178" s="403"/>
      <c r="S178" s="403"/>
      <c r="U178" s="403"/>
      <c r="V178" s="403"/>
      <c r="W178" s="403"/>
      <c r="Z178" s="403"/>
      <c r="AA178" s="403"/>
      <c r="AB178" s="403"/>
      <c r="AC178" s="403"/>
      <c r="AD178" s="403"/>
      <c r="AE178" s="403"/>
      <c r="AF178" s="403"/>
      <c r="AG178" s="403"/>
      <c r="AI178" s="403"/>
      <c r="AJ178" s="403"/>
      <c r="AK178" s="403"/>
      <c r="AN178" s="403"/>
      <c r="AO178" s="403"/>
      <c r="AP178" s="403"/>
      <c r="AQ178" s="403"/>
      <c r="AR178" s="403"/>
      <c r="AS178" s="403"/>
      <c r="AT178" s="403"/>
      <c r="AU178" s="403"/>
      <c r="AW178" s="403"/>
      <c r="AX178" s="403"/>
      <c r="AY178" s="403"/>
      <c r="BB178" s="403"/>
      <c r="BC178" s="403"/>
      <c r="BD178" s="403"/>
      <c r="BE178" s="403"/>
      <c r="BF178" s="403"/>
      <c r="BG178" s="403"/>
      <c r="BH178" s="403"/>
      <c r="BI178" s="403"/>
      <c r="BK178" s="403"/>
      <c r="BL178" s="403"/>
      <c r="BM178" s="403"/>
      <c r="BP178" s="403"/>
      <c r="BQ178" s="403"/>
      <c r="BR178" s="403"/>
      <c r="BS178" s="403"/>
      <c r="BT178" s="403"/>
      <c r="BU178" s="403"/>
      <c r="BV178" s="403"/>
      <c r="BW178" s="403"/>
      <c r="BX178" s="403"/>
      <c r="CB178" s="403" t="s">
        <v>949</v>
      </c>
      <c r="CC178" s="403" t="s">
        <v>949</v>
      </c>
      <c r="CD178" s="403" t="s">
        <v>949</v>
      </c>
      <c r="CE178" s="403" t="s">
        <v>949</v>
      </c>
    </row>
    <row r="179" spans="1:83" ht="12.75" customHeight="1" x14ac:dyDescent="0.2">
      <c r="J179" s="11" t="s">
        <v>954</v>
      </c>
      <c r="L179" s="433" t="str">
        <f>+L$39</f>
        <v>Dom post ex VAT SDR</v>
      </c>
      <c r="M179" s="434"/>
      <c r="N179" s="433" t="str">
        <f>+N$39</f>
        <v>UPU linear rate</v>
      </c>
      <c r="O179" s="434"/>
      <c r="P179" s="433" t="str">
        <f>+P$39</f>
        <v>Tilted rate @ 91.9</v>
      </c>
      <c r="Q179" s="434"/>
      <c r="R179" s="433" t="str">
        <f>+R$39</f>
        <v>Tilted rate @ 375</v>
      </c>
      <c r="S179" s="434"/>
      <c r="T179" s="433" t="str">
        <f>+T$39</f>
        <v>TD at tilt</v>
      </c>
      <c r="U179" s="433" t="str">
        <f>+U$39</f>
        <v>TD after C&amp;F</v>
      </c>
      <c r="V179" s="434"/>
      <c r="W179" s="434"/>
      <c r="Z179" s="433" t="str">
        <f>+Z$39</f>
        <v>Dom post ex VAT SDR</v>
      </c>
      <c r="AA179" s="434"/>
      <c r="AB179" s="433" t="str">
        <f>+AB$39</f>
        <v>UPU linear rate</v>
      </c>
      <c r="AC179" s="434"/>
      <c r="AD179" s="433" t="str">
        <f>+AD$39</f>
        <v>Tilted rate @ 91.9</v>
      </c>
      <c r="AE179" s="434"/>
      <c r="AF179" s="433" t="str">
        <f>+AF$39</f>
        <v>Tilted rate @ 375</v>
      </c>
      <c r="AG179" s="434"/>
      <c r="AH179" s="433" t="str">
        <f>+AH$39</f>
        <v>TD at tilt</v>
      </c>
      <c r="AI179" s="433" t="str">
        <f>+AI$39</f>
        <v>TD after C&amp;F</v>
      </c>
      <c r="AJ179" s="434"/>
      <c r="AK179" s="436"/>
      <c r="AN179" s="433" t="str">
        <f>+AN$39</f>
        <v>Dom post ex VAT SDR</v>
      </c>
      <c r="AO179" s="434"/>
      <c r="AP179" s="433" t="str">
        <f>+AP$39</f>
        <v>UPU linear rate</v>
      </c>
      <c r="AQ179" s="434"/>
      <c r="AR179" s="433" t="str">
        <f>+AR$39</f>
        <v>Tilted rate @ 91.9</v>
      </c>
      <c r="AS179" s="434"/>
      <c r="AT179" s="433" t="str">
        <f>+AT$39</f>
        <v>Tilted rate @ 375</v>
      </c>
      <c r="AU179" s="434"/>
      <c r="AV179" s="433" t="str">
        <f>+AV$39</f>
        <v>TD at tilt</v>
      </c>
      <c r="AW179" s="433" t="str">
        <f>+AW$39</f>
        <v>TD after C&amp;F</v>
      </c>
      <c r="AX179" s="434"/>
      <c r="AY179" s="436"/>
      <c r="BB179" s="433" t="str">
        <f>+BB$39</f>
        <v>Dom post ex VAT SDR</v>
      </c>
      <c r="BC179" s="434"/>
      <c r="BD179" s="433" t="str">
        <f>+BD$39</f>
        <v>UPU linear rate</v>
      </c>
      <c r="BE179" s="434"/>
      <c r="BF179" s="433" t="str">
        <f>+BF$39</f>
        <v>Tilted rate @ 91.9</v>
      </c>
      <c r="BG179" s="434"/>
      <c r="BH179" s="433" t="str">
        <f>+BH$39</f>
        <v>Tilted rate @ 375</v>
      </c>
      <c r="BI179" s="434"/>
      <c r="BJ179" s="433" t="str">
        <f>+BJ$39</f>
        <v>TD at tilt</v>
      </c>
      <c r="BK179" s="433" t="str">
        <f>+BK$39</f>
        <v>TD after C&amp;F</v>
      </c>
      <c r="BL179" s="434"/>
      <c r="BM179" s="436"/>
      <c r="BP179" s="403"/>
      <c r="BQ179" s="437">
        <v>2018</v>
      </c>
      <c r="BR179" s="437">
        <f>+BQ179</f>
        <v>2018</v>
      </c>
      <c r="BS179" s="437">
        <f>+BQ179+1</f>
        <v>2019</v>
      </c>
      <c r="BT179" s="437">
        <f>+BS179</f>
        <v>2019</v>
      </c>
      <c r="BU179" s="437">
        <f>+BS179+1</f>
        <v>2020</v>
      </c>
      <c r="BV179" s="437">
        <f>+BU179</f>
        <v>2020</v>
      </c>
      <c r="BW179" s="437">
        <f>+BU179+1</f>
        <v>2021</v>
      </c>
      <c r="BX179" s="437">
        <f>+BW179</f>
        <v>2021</v>
      </c>
      <c r="CB179" s="403" t="s">
        <v>956</v>
      </c>
      <c r="CC179" s="403" t="s">
        <v>956</v>
      </c>
      <c r="CD179" s="403" t="s">
        <v>956</v>
      </c>
      <c r="CE179" s="403" t="s">
        <v>956</v>
      </c>
    </row>
    <row r="180" spans="1:83" ht="25.5" x14ac:dyDescent="0.2">
      <c r="A180" s="438"/>
      <c r="B180" s="8" t="s">
        <v>457</v>
      </c>
      <c r="C180" s="149" t="s">
        <v>458</v>
      </c>
      <c r="D180" s="150" t="s">
        <v>75</v>
      </c>
      <c r="E180" s="149" t="s">
        <v>379</v>
      </c>
      <c r="F180" s="149" t="s">
        <v>485</v>
      </c>
      <c r="G180" s="149"/>
      <c r="H180" s="438" t="s">
        <v>822</v>
      </c>
      <c r="I180" s="438" t="s">
        <v>821</v>
      </c>
      <c r="J180" s="440" t="str">
        <f ca="1">+($T$15*1000)&amp;"g"</f>
        <v>375g</v>
      </c>
      <c r="K180" s="438"/>
      <c r="L180" s="439" t="str">
        <f t="shared" ref="L180:V180" si="122">+L$40</f>
        <v>20g</v>
      </c>
      <c r="M180" s="439" t="str">
        <f t="shared" si="122"/>
        <v>175g</v>
      </c>
      <c r="N180" s="438" t="str">
        <f t="shared" si="122"/>
        <v>item</v>
      </c>
      <c r="O180" s="438" t="str">
        <f t="shared" si="122"/>
        <v>kg</v>
      </c>
      <c r="P180" s="438" t="str">
        <f t="shared" si="122"/>
        <v>item</v>
      </c>
      <c r="Q180" s="438" t="str">
        <f t="shared" si="122"/>
        <v>kg</v>
      </c>
      <c r="R180" s="438" t="str">
        <f t="shared" si="122"/>
        <v>item</v>
      </c>
      <c r="S180" s="438" t="str">
        <f t="shared" si="122"/>
        <v>kg</v>
      </c>
      <c r="T180" s="439" t="str">
        <f t="shared" ca="1" si="122"/>
        <v>375g</v>
      </c>
      <c r="U180" s="438" t="str">
        <f t="shared" si="122"/>
        <v>item</v>
      </c>
      <c r="V180" s="438" t="str">
        <f t="shared" si="122"/>
        <v>kg</v>
      </c>
      <c r="W180" s="438" t="s">
        <v>957</v>
      </c>
      <c r="X180" s="442"/>
      <c r="Y180" s="441" t="s">
        <v>74</v>
      </c>
      <c r="Z180" s="440" t="str">
        <f>+$L180</f>
        <v>20g</v>
      </c>
      <c r="AA180" s="440" t="str">
        <f>+$M180</f>
        <v>175g</v>
      </c>
      <c r="AB180" s="441" t="s">
        <v>822</v>
      </c>
      <c r="AC180" s="441" t="s">
        <v>821</v>
      </c>
      <c r="AD180" s="441" t="s">
        <v>822</v>
      </c>
      <c r="AE180" s="441" t="s">
        <v>821</v>
      </c>
      <c r="AF180" s="441" t="s">
        <v>822</v>
      </c>
      <c r="AG180" s="441" t="s">
        <v>821</v>
      </c>
      <c r="AH180" s="440" t="str">
        <f t="shared" ref="AH180" ca="1" si="123">+AH$40</f>
        <v>375g</v>
      </c>
      <c r="AI180" s="441" t="s">
        <v>822</v>
      </c>
      <c r="AJ180" s="441" t="s">
        <v>821</v>
      </c>
      <c r="AK180" s="441" t="s">
        <v>957</v>
      </c>
      <c r="AL180" s="442"/>
      <c r="AM180" s="441" t="s">
        <v>74</v>
      </c>
      <c r="AN180" s="440" t="str">
        <f>+$L180</f>
        <v>20g</v>
      </c>
      <c r="AO180" s="440" t="str">
        <f>+$M180</f>
        <v>175g</v>
      </c>
      <c r="AP180" s="441" t="s">
        <v>822</v>
      </c>
      <c r="AQ180" s="441" t="s">
        <v>821</v>
      </c>
      <c r="AR180" s="441" t="s">
        <v>822</v>
      </c>
      <c r="AS180" s="441" t="s">
        <v>821</v>
      </c>
      <c r="AT180" s="441" t="s">
        <v>822</v>
      </c>
      <c r="AU180" s="441" t="s">
        <v>821</v>
      </c>
      <c r="AV180" s="440" t="str">
        <f t="shared" ref="AV180" ca="1" si="124">+AV$40</f>
        <v>375g</v>
      </c>
      <c r="AW180" s="441" t="s">
        <v>822</v>
      </c>
      <c r="AX180" s="441" t="s">
        <v>821</v>
      </c>
      <c r="AY180" s="441" t="s">
        <v>957</v>
      </c>
      <c r="AZ180" s="442"/>
      <c r="BA180" s="441" t="s">
        <v>74</v>
      </c>
      <c r="BB180" s="440" t="str">
        <f>+$L180</f>
        <v>20g</v>
      </c>
      <c r="BC180" s="440" t="str">
        <f>+$M180</f>
        <v>175g</v>
      </c>
      <c r="BD180" s="441" t="s">
        <v>822</v>
      </c>
      <c r="BE180" s="441" t="s">
        <v>821</v>
      </c>
      <c r="BF180" s="441" t="s">
        <v>822</v>
      </c>
      <c r="BG180" s="441" t="s">
        <v>821</v>
      </c>
      <c r="BH180" s="441" t="s">
        <v>822</v>
      </c>
      <c r="BI180" s="441" t="s">
        <v>821</v>
      </c>
      <c r="BJ180" s="440" t="str">
        <f t="shared" ref="BJ180" ca="1" si="125">+BJ$40</f>
        <v>375g</v>
      </c>
      <c r="BK180" s="441" t="s">
        <v>822</v>
      </c>
      <c r="BL180" s="441" t="s">
        <v>821</v>
      </c>
      <c r="BM180" s="441" t="s">
        <v>957</v>
      </c>
      <c r="BN180" s="442"/>
      <c r="BO180" s="442"/>
      <c r="BP180" s="443" t="s">
        <v>1024</v>
      </c>
      <c r="BQ180" s="444" t="s">
        <v>822</v>
      </c>
      <c r="BR180" s="444" t="s">
        <v>821</v>
      </c>
      <c r="BS180" s="444" t="s">
        <v>822</v>
      </c>
      <c r="BT180" s="444" t="s">
        <v>821</v>
      </c>
      <c r="BU180" s="444" t="s">
        <v>822</v>
      </c>
      <c r="BV180" s="444" t="s">
        <v>821</v>
      </c>
      <c r="BW180" s="444" t="s">
        <v>822</v>
      </c>
      <c r="BX180" s="444" t="s">
        <v>821</v>
      </c>
      <c r="BY180" s="438"/>
      <c r="BZ180" s="438"/>
      <c r="CA180" s="438"/>
      <c r="CB180" s="438" t="s">
        <v>822</v>
      </c>
      <c r="CC180" s="438" t="s">
        <v>821</v>
      </c>
      <c r="CD180" s="438" t="s">
        <v>822</v>
      </c>
      <c r="CE180" s="438" t="s">
        <v>821</v>
      </c>
    </row>
    <row r="181" spans="1:83" x14ac:dyDescent="0.2">
      <c r="B181" s="399">
        <v>1</v>
      </c>
      <c r="C181" s="399" t="s">
        <v>76</v>
      </c>
      <c r="D181" s="399" t="s">
        <v>77</v>
      </c>
      <c r="E181" s="399">
        <v>1.1000000000000001</v>
      </c>
      <c r="F181" s="399" t="s">
        <v>33</v>
      </c>
      <c r="K181" s="446"/>
      <c r="L181" s="447">
        <f t="shared" ref="L181:M200" ca="1" si="126">VLOOKUP($C181,INDIRECT($L$22),L$23,FALSE)</f>
        <v>0.57315421063799998</v>
      </c>
      <c r="M181" s="447">
        <f t="shared" ca="1" si="126"/>
        <v>1.340441299072</v>
      </c>
      <c r="N181" s="451">
        <f ca="1">N$14*L181-O181*0.01</f>
        <v>0.36865637399788481</v>
      </c>
      <c r="O181" s="451">
        <f ca="1">O$14*(M181-L181)/(0.175-0.01)</f>
        <v>3.2551573448715154</v>
      </c>
      <c r="P181" s="451">
        <f t="shared" ref="P181:P244" ca="1" si="127">Q181*P$16</f>
        <v>0.38871797522019952</v>
      </c>
      <c r="Q181" s="451">
        <f t="shared" ref="Q181:Q244" ca="1" si="128">(N181+Q$17*O181)/(Q$17+Q$16)</f>
        <v>3.0368591814078085</v>
      </c>
      <c r="R181" s="451">
        <f ca="1">S181*R$16</f>
        <v>0.82896996935416667</v>
      </c>
      <c r="S181" s="451">
        <f ca="1">(P181+S$17*Q181)/(S$17+S$16)</f>
        <v>1.8628538637172285</v>
      </c>
      <c r="T181" s="445">
        <f t="shared" ref="T181:T212" ca="1" si="129">Q181*T$15+P181</f>
        <v>1.5275401682481276</v>
      </c>
      <c r="U181" s="453">
        <f ca="1">ROUND(IF(T181&gt;U172,U170,IF(T181&lt;U171,U169,T181/U171*U169)),3)</f>
        <v>0.53300000000000003</v>
      </c>
      <c r="V181" s="453">
        <f ca="1">ROUND(IF(T181&gt;V172,V170,IF(T181&lt;V171,V169,T181/V171*V169)),3)</f>
        <v>1.198</v>
      </c>
      <c r="W181" s="449" t="str">
        <f t="shared" ref="W181:W244" ca="1" si="130">IF(T181&gt;U$32,"C",IF(T181&lt;U$31,"F",""))</f>
        <v>C</v>
      </c>
      <c r="X181" s="450"/>
      <c r="Y181" s="450" t="str">
        <f>+$C181</f>
        <v>AT</v>
      </c>
      <c r="Z181" s="447">
        <f t="shared" ref="Z181:AA200" ca="1" si="131">VLOOKUP($C181,INDIRECT($L$22),Z$23,FALSE)</f>
        <v>0.59034883695700002</v>
      </c>
      <c r="AA181" s="447">
        <f t="shared" ca="1" si="131"/>
        <v>1.3806545380449999</v>
      </c>
      <c r="AB181" s="451">
        <f ca="1">AB$14*Z181-AC181*0.01</f>
        <v>0.37971606521768181</v>
      </c>
      <c r="AC181" s="451">
        <f ca="1">AC$14*(AA181-Z181)/(0.175-0.01)</f>
        <v>3.3528120652218183</v>
      </c>
      <c r="AD181" s="451">
        <f t="shared" ref="AD181:AD244" ca="1" si="132">AE181*AD$16</f>
        <v>0.40037951447694664</v>
      </c>
      <c r="AE181" s="451">
        <f t="shared" ref="AE181:AE244" ca="1" si="133">(AB181+AE$17*AC181)/(AE$17+AE$16)</f>
        <v>3.1279649568511454</v>
      </c>
      <c r="AF181" s="451">
        <f ca="1">AG181*AF$16</f>
        <v>0.85383906843509283</v>
      </c>
      <c r="AG181" s="451">
        <f ca="1">(AD181+AG$17*AE181)/(AG$17+AG$16)</f>
        <v>1.9187394796294222</v>
      </c>
      <c r="AH181" s="445">
        <f t="shared" ref="AH181:AH212" ca="1" si="134">AE181*AH$15+AD181</f>
        <v>1.5733663732961263</v>
      </c>
      <c r="AI181" s="453">
        <f ca="1">ROUND(IF(AH181&gt;AI172,AI170,IF(AH181&lt;AI171,AI169,AH181/AI171*AI169)),3)</f>
        <v>0.60199999999999998</v>
      </c>
      <c r="AJ181" s="453">
        <f ca="1">ROUND(IF(AH181&gt;AJ172,AJ170,IF(AH181&lt;AJ171,AJ169,AH181/AJ171*AJ169)),3)</f>
        <v>1.3540000000000001</v>
      </c>
      <c r="AK181" s="449" t="str">
        <f t="shared" ref="AK181:AK244" ca="1" si="135">IF(AH181&gt;AI$32,"C",IF(AH181&lt;AI$31,"F",""))</f>
        <v>C</v>
      </c>
      <c r="AM181" s="450" t="str">
        <f>+$C181</f>
        <v>AT</v>
      </c>
      <c r="AN181" s="447">
        <f t="shared" ref="AN181:AO200" ca="1" si="136">VLOOKUP($C181,INDIRECT($L$22),AN$23,FALSE)</f>
        <v>0.60805930206600001</v>
      </c>
      <c r="AO181" s="447">
        <f t="shared" ca="1" si="136"/>
        <v>1.4220741741859999</v>
      </c>
      <c r="AP181" s="451">
        <f ca="1">AP$14*AN181-AQ181*0.01</f>
        <v>0.3911075471744424</v>
      </c>
      <c r="AQ181" s="451">
        <f ca="1">AQ$14*(AO181-AN181)/(0.175-0.01)</f>
        <v>3.4533964271757576</v>
      </c>
      <c r="AR181" s="451">
        <f t="shared" ref="AR181:AR244" ca="1" si="137">AS181*AR$16</f>
        <v>0.41239089991124378</v>
      </c>
      <c r="AS181" s="451">
        <f t="shared" ref="AS181:AS244" ca="1" si="138">(AP181+AS$17*AQ181)/(AS$17+AS$16)</f>
        <v>3.2218039055565919</v>
      </c>
      <c r="AT181" s="451">
        <f ca="1">AU181*AT$16</f>
        <v>0.87945424048812171</v>
      </c>
      <c r="AU181" s="451">
        <f ca="1">(AR181+AU$17*AS181)/(AU$17+AU$16)</f>
        <v>1.9763016640182509</v>
      </c>
      <c r="AV181" s="445">
        <f t="shared" ref="AV181:AV212" ca="1" si="139">AS181*AV$15+AR181</f>
        <v>1.6205673644949659</v>
      </c>
      <c r="AW181" s="453">
        <f ca="1">ROUND(IF(AV181&gt;AW172,AW170,IF(AV181&lt;AW171,AW169,AV181/AW171*AW169)),3)</f>
        <v>0.68</v>
      </c>
      <c r="AX181" s="453">
        <f ca="1">ROUND(IF(AV181&gt;AX172,AX170,IF(AV181&lt;AX171,AX169,AV181/AX171*AX169)),3)</f>
        <v>1.53</v>
      </c>
      <c r="AY181" s="449" t="str">
        <f t="shared" ref="AY181:AY244" ca="1" si="140">IF(AV181&gt;AW$32,"C",IF(AV181&lt;AW$31,"F",""))</f>
        <v>C</v>
      </c>
      <c r="BA181" s="450" t="str">
        <f>+$C181</f>
        <v>AT</v>
      </c>
      <c r="BB181" s="447">
        <f t="shared" ref="BB181:BC200" ca="1" si="141">VLOOKUP($C181,INDIRECT($L$22),BB$23,FALSE)</f>
        <v>0.62630108112799998</v>
      </c>
      <c r="BC181" s="447">
        <f t="shared" ca="1" si="141"/>
        <v>1.4647363994110001</v>
      </c>
      <c r="BD181" s="451">
        <f ca="1">BD$14*BB181-BE181*0.01</f>
        <v>0.4028407735897151</v>
      </c>
      <c r="BE181" s="451">
        <f ca="1">BE$14*(BC181-BB181)/(0.175-0.01)</f>
        <v>3.5569983199884856</v>
      </c>
      <c r="BF181" s="451">
        <f t="shared" ref="BF181:BF244" ca="1" si="142">BG181*BF$16</f>
        <v>0.42476262690846789</v>
      </c>
      <c r="BG181" s="451">
        <f t="shared" ref="BG181:BG244" ca="1" si="143">(BD181+BG$17*BE181)/(BG$17+BG$16)</f>
        <v>3.3184580227224054</v>
      </c>
      <c r="BH181" s="451">
        <f t="shared" ref="BH181:BH244" ca="1" si="144">BI181*BH$16</f>
        <v>0.90583786770252395</v>
      </c>
      <c r="BI181" s="451">
        <f t="shared" ref="BI181:BI244" ca="1" si="145">(BF181+BI$17*BG181)/(BI$17+BI$16)</f>
        <v>2.0355907139382561</v>
      </c>
      <c r="BJ181" s="445">
        <f t="shared" ref="BJ181:BJ212" ca="1" si="146">BG181*BJ$15+BF181</f>
        <v>1.66918438542937</v>
      </c>
      <c r="BK181" s="453">
        <f ca="1">ROUND(IF(BJ181&gt;BK172,BK170,IF(BJ181&lt;BK171,BK169,BJ181/BK171*BK169)),3)</f>
        <v>0.77</v>
      </c>
      <c r="BL181" s="453">
        <f ca="1">ROUND(IF(BJ181&gt;BL172,BL170,IF(BJ181&lt;BL171,BL169,BJ181/BL171*BL169)),3)</f>
        <v>1.7310000000000001</v>
      </c>
      <c r="BM181" s="449" t="str">
        <f t="shared" ref="BM181:BM244" ca="1" si="147">IF(BJ181&gt;BK$32,"C",IF(BJ181&lt;BK$31,"F",""))</f>
        <v>C</v>
      </c>
      <c r="BO181" s="450" t="str">
        <f>+$C181</f>
        <v>AT</v>
      </c>
      <c r="BP181" s="399">
        <f>+$E181</f>
        <v>1.1000000000000001</v>
      </c>
      <c r="BQ181" s="453">
        <f t="shared" ref="BQ181:BQ212" ca="1" si="148">+U181</f>
        <v>0.53300000000000003</v>
      </c>
      <c r="BR181" s="453">
        <f t="shared" ref="BR181:BR212" ca="1" si="149">+V181</f>
        <v>1.198</v>
      </c>
      <c r="BS181" s="453">
        <f t="shared" ref="BS181:BS212" ca="1" si="150">+AI181</f>
        <v>0.60199999999999998</v>
      </c>
      <c r="BT181" s="453">
        <f t="shared" ref="BT181:BT212" ca="1" si="151">+AJ181</f>
        <v>1.3540000000000001</v>
      </c>
      <c r="BU181" s="453">
        <f t="shared" ref="BU181:BU212" ca="1" si="152">+AW181</f>
        <v>0.68</v>
      </c>
      <c r="BV181" s="453">
        <f t="shared" ref="BV181:BV212" ca="1" si="153">+AX181</f>
        <v>1.53</v>
      </c>
      <c r="BW181" s="453">
        <f ca="1">+BK181</f>
        <v>0.77</v>
      </c>
      <c r="BX181" s="453">
        <f ca="1">+BL181</f>
        <v>1.7310000000000001</v>
      </c>
      <c r="CA181" s="450" t="str">
        <f>+$C181</f>
        <v>AT</v>
      </c>
      <c r="CB181" s="454"/>
      <c r="CC181" s="454"/>
      <c r="CD181" s="454"/>
      <c r="CE181" s="454"/>
    </row>
    <row r="182" spans="1:83" x14ac:dyDescent="0.2">
      <c r="B182" s="399">
        <v>2</v>
      </c>
      <c r="C182" s="399" t="s">
        <v>78</v>
      </c>
      <c r="D182" s="399" t="s">
        <v>79</v>
      </c>
      <c r="E182" s="399">
        <v>1.1000000000000001</v>
      </c>
      <c r="F182" s="399" t="s">
        <v>33</v>
      </c>
      <c r="K182" s="446"/>
      <c r="L182" s="447">
        <f t="shared" ca="1" si="126"/>
        <v>0.35321404513090904</v>
      </c>
      <c r="M182" s="447">
        <f t="shared" ca="1" si="126"/>
        <v>1.0596421353918182</v>
      </c>
      <c r="N182" s="451">
        <f ca="1">N$14*L182-O182*0.01</f>
        <v>0.21728015503511289</v>
      </c>
      <c r="O182" s="451">
        <f t="shared" ref="O182:O245" ca="1" si="154">O$14*(M182-L182)/(0.175-0.01)</f>
        <v>2.9969676556523419</v>
      </c>
      <c r="P182" s="451">
        <f t="shared" ca="1" si="127"/>
        <v>0.28679304125267885</v>
      </c>
      <c r="Q182" s="451">
        <f t="shared" ca="1" si="128"/>
        <v>2.2405706347865535</v>
      </c>
      <c r="R182" s="451">
        <f t="shared" ref="R182:R245" ca="1" si="155">S182*R$16</f>
        <v>0.61160747321640019</v>
      </c>
      <c r="S182" s="451">
        <f t="shared" ref="S182:S245" ca="1" si="156">(P182+S$17*Q182)/(S$17+S$16)</f>
        <v>1.3743988162166296</v>
      </c>
      <c r="T182" s="445">
        <f t="shared" ca="1" si="129"/>
        <v>1.1270070292976364</v>
      </c>
      <c r="U182" s="453">
        <f ca="1">ROUND(IF(T182&gt;U172,U170,IF(T182&lt;U171,U169,T182/U171*U169)),3)</f>
        <v>0.53300000000000003</v>
      </c>
      <c r="V182" s="453">
        <f ca="1">ROUND(IF(T182&gt;V172,V170,IF(T182&lt;V171,V169,T182/V171*V169)),3)</f>
        <v>1.198</v>
      </c>
      <c r="W182" s="449" t="str">
        <f t="shared" ca="1" si="130"/>
        <v/>
      </c>
      <c r="X182" s="450"/>
      <c r="Y182" s="450" t="str">
        <f>+$C182</f>
        <v>AU</v>
      </c>
      <c r="Z182" s="447">
        <f t="shared" ca="1" si="131"/>
        <v>0.35321404513090904</v>
      </c>
      <c r="AA182" s="447">
        <f t="shared" ca="1" si="131"/>
        <v>1.0596421353918182</v>
      </c>
      <c r="AB182" s="451">
        <f t="shared" ref="AB182:AB245" ca="1" si="157">AB$14*Z182-AC182*0.01</f>
        <v>0.21728015503511289</v>
      </c>
      <c r="AC182" s="451">
        <f t="shared" ref="AC182:AC245" ca="1" si="158">AC$14*(AA182-Z182)/(0.175-0.01)</f>
        <v>2.9969676556523419</v>
      </c>
      <c r="AD182" s="451">
        <f t="shared" ca="1" si="132"/>
        <v>0.28679304125267885</v>
      </c>
      <c r="AE182" s="451">
        <f t="shared" ca="1" si="133"/>
        <v>2.2405706347865535</v>
      </c>
      <c r="AF182" s="451">
        <f t="shared" ref="AF182:AF245" ca="1" si="159">AG182*AF$16</f>
        <v>0.61160747321640019</v>
      </c>
      <c r="AG182" s="451">
        <f t="shared" ref="AG182:AG245" ca="1" si="160">(AD182+AG$17*AE182)/(AG$17+AG$16)</f>
        <v>1.3743988162166296</v>
      </c>
      <c r="AH182" s="445">
        <f t="shared" ca="1" si="134"/>
        <v>1.1270070292976364</v>
      </c>
      <c r="AI182" s="453">
        <f ca="1">ROUND(IF(AH182&gt;AI172,AI170,IF(AH182&lt;AI171,AI169,AH182/AI171*AI169)),3)</f>
        <v>0.60199999999999998</v>
      </c>
      <c r="AJ182" s="453">
        <f ca="1">ROUND(IF(AH182&gt;AJ172,AJ170,IF(AH182&lt;AJ171,AJ169,AH182/AJ171*AJ169)),3)</f>
        <v>1.3540000000000001</v>
      </c>
      <c r="AK182" s="449" t="str">
        <f t="shared" ca="1" si="135"/>
        <v/>
      </c>
      <c r="AM182" s="450" t="str">
        <f>+$C182</f>
        <v>AU</v>
      </c>
      <c r="AN182" s="447">
        <f t="shared" ca="1" si="136"/>
        <v>0.35321404513090904</v>
      </c>
      <c r="AO182" s="447">
        <f t="shared" ca="1" si="136"/>
        <v>1.0596421353918182</v>
      </c>
      <c r="AP182" s="451">
        <f ca="1">AP$14*AN182-AQ182*0.01</f>
        <v>0.21728015503511289</v>
      </c>
      <c r="AQ182" s="451">
        <f ca="1">AQ$14*(AO182-AN182)/(0.175-0.01)</f>
        <v>2.9969676556523419</v>
      </c>
      <c r="AR182" s="451">
        <f t="shared" ca="1" si="137"/>
        <v>0.28679304125267885</v>
      </c>
      <c r="AS182" s="451">
        <f t="shared" ca="1" si="138"/>
        <v>2.2405706347865535</v>
      </c>
      <c r="AT182" s="451">
        <f t="shared" ref="AT182:AT245" ca="1" si="161">AU182*AT$16</f>
        <v>0.61160747321640019</v>
      </c>
      <c r="AU182" s="451">
        <f t="shared" ref="AU182:AU245" ca="1" si="162">(AR182+AU$17*AS182)/(AU$17+AU$16)</f>
        <v>1.3743988162166296</v>
      </c>
      <c r="AV182" s="445">
        <f t="shared" ca="1" si="139"/>
        <v>1.1270070292976364</v>
      </c>
      <c r="AW182" s="453">
        <f ca="1">ROUND(IF(AV182&gt;AW172,AW170,IF(AV182&lt;AW171,AW169,AV182/AW171*AW169)),3)</f>
        <v>0.61199999999999999</v>
      </c>
      <c r="AX182" s="453">
        <f ca="1">ROUND(IF(AV182&gt;AX172,AX170,IF(AV182&lt;AX171,AX169,AV182/AX171*AX169)),3)</f>
        <v>1.375</v>
      </c>
      <c r="AY182" s="449" t="str">
        <f t="shared" ca="1" si="140"/>
        <v/>
      </c>
      <c r="BA182" s="450" t="str">
        <f>+$C182</f>
        <v>AU</v>
      </c>
      <c r="BB182" s="447">
        <f t="shared" ca="1" si="141"/>
        <v>0.35321404513090904</v>
      </c>
      <c r="BC182" s="447">
        <f t="shared" ca="1" si="141"/>
        <v>1.0596421353918182</v>
      </c>
      <c r="BD182" s="451">
        <f ca="1">BD$14*BB182-BE182*0.01</f>
        <v>0.21728015503511289</v>
      </c>
      <c r="BE182" s="451">
        <f ca="1">BE$14*(BC182-BB182)/(0.175-0.01)</f>
        <v>2.9969676556523419</v>
      </c>
      <c r="BF182" s="451">
        <f t="shared" ca="1" si="142"/>
        <v>0.28679304125267885</v>
      </c>
      <c r="BG182" s="451">
        <f t="shared" ca="1" si="143"/>
        <v>2.2405706347865535</v>
      </c>
      <c r="BH182" s="451">
        <f t="shared" ca="1" si="144"/>
        <v>0.61160747321640019</v>
      </c>
      <c r="BI182" s="451">
        <f t="shared" ca="1" si="145"/>
        <v>1.3743988162166296</v>
      </c>
      <c r="BJ182" s="445">
        <f t="shared" ca="1" si="146"/>
        <v>1.1270070292976364</v>
      </c>
      <c r="BK182" s="453">
        <f ca="1">ROUND(IF(BJ182&gt;BK172,BK170,IF(BJ182&lt;BK171,BK169,BJ182/BK171*BK169)),3)</f>
        <v>0.61099999999999999</v>
      </c>
      <c r="BL182" s="453">
        <f ca="1">ROUND(IF(BJ182&gt;BL172,BL170,IF(BJ182&lt;BL171,BL169,BJ182/BL171*BL169)),3)</f>
        <v>1.375</v>
      </c>
      <c r="BM182" s="449" t="str">
        <f t="shared" ca="1" si="147"/>
        <v/>
      </c>
      <c r="BO182" s="450" t="str">
        <f>+$C182</f>
        <v>AU</v>
      </c>
      <c r="BP182" s="399">
        <f t="shared" ref="BP182:BP245" si="163">+$E182</f>
        <v>1.1000000000000001</v>
      </c>
      <c r="BQ182" s="453">
        <f t="shared" ca="1" si="148"/>
        <v>0.53300000000000003</v>
      </c>
      <c r="BR182" s="453">
        <f t="shared" ca="1" si="149"/>
        <v>1.198</v>
      </c>
      <c r="BS182" s="453">
        <f t="shared" ca="1" si="150"/>
        <v>0.60199999999999998</v>
      </c>
      <c r="BT182" s="453">
        <f t="shared" ca="1" si="151"/>
        <v>1.3540000000000001</v>
      </c>
      <c r="BU182" s="453">
        <f t="shared" ca="1" si="152"/>
        <v>0.61199999999999999</v>
      </c>
      <c r="BV182" s="453">
        <f t="shared" ca="1" si="153"/>
        <v>1.375</v>
      </c>
      <c r="BW182" s="453">
        <f ca="1">+BK182</f>
        <v>0.61099999999999999</v>
      </c>
      <c r="BX182" s="453">
        <f ca="1">+BL182</f>
        <v>1.375</v>
      </c>
      <c r="CA182" s="450" t="str">
        <f>+$C182</f>
        <v>AU</v>
      </c>
      <c r="CB182" s="454"/>
      <c r="CC182" s="454"/>
      <c r="CD182" s="454"/>
      <c r="CE182" s="454"/>
    </row>
    <row r="183" spans="1:83" x14ac:dyDescent="0.2">
      <c r="B183" s="399">
        <v>3</v>
      </c>
      <c r="C183" s="399" t="s">
        <v>80</v>
      </c>
      <c r="D183" s="399" t="s">
        <v>81</v>
      </c>
      <c r="E183" s="399">
        <v>1.1000000000000001</v>
      </c>
      <c r="F183" s="399" t="s">
        <v>33</v>
      </c>
      <c r="K183" s="446"/>
      <c r="L183" s="447">
        <f t="shared" ca="1" si="126"/>
        <v>0.633286911432</v>
      </c>
      <c r="M183" s="447">
        <f t="shared" ca="1" si="126"/>
        <v>1.8998607342960001</v>
      </c>
      <c r="N183" s="451">
        <f ca="1">N$14*L183-O183*0.01</f>
        <v>0.38956740309301813</v>
      </c>
      <c r="O183" s="451">
        <f t="shared" ca="1" si="154"/>
        <v>5.3733434909381828</v>
      </c>
      <c r="P183" s="451">
        <f t="shared" ca="1" si="127"/>
        <v>0.51419891654620453</v>
      </c>
      <c r="Q183" s="451">
        <f t="shared" ca="1" si="128"/>
        <v>4.0171790355172226</v>
      </c>
      <c r="R183" s="451">
        <f t="shared" ca="1" si="155"/>
        <v>1.0965674017256066</v>
      </c>
      <c r="S183" s="451">
        <f t="shared" ca="1" si="156"/>
        <v>2.4641964083721497</v>
      </c>
      <c r="T183" s="445">
        <f t="shared" ca="1" si="129"/>
        <v>2.020641054865163</v>
      </c>
      <c r="U183" s="453">
        <f ca="1">ROUND(IF(T183&gt;U172,U170,IF(T183&lt;U171,U169,T183/U171*U169)),3)</f>
        <v>0.53300000000000003</v>
      </c>
      <c r="V183" s="453">
        <f ca="1">ROUND(IF(T183&gt;V172,V170,IF(T183&lt;V171,V169,T183/V171*V169)),3)</f>
        <v>1.198</v>
      </c>
      <c r="W183" s="449" t="str">
        <f t="shared" ca="1" si="130"/>
        <v>C</v>
      </c>
      <c r="X183" s="450"/>
      <c r="Y183" s="450" t="str">
        <f t="shared" ref="Y183:Y246" si="164">+$C183</f>
        <v>BE</v>
      </c>
      <c r="Z183" s="447">
        <f t="shared" ca="1" si="131"/>
        <v>0.633286911432</v>
      </c>
      <c r="AA183" s="447">
        <f t="shared" ca="1" si="131"/>
        <v>1.8998607342960001</v>
      </c>
      <c r="AB183" s="451">
        <f t="shared" ca="1" si="157"/>
        <v>0.38956740309301813</v>
      </c>
      <c r="AC183" s="451">
        <f t="shared" ca="1" si="158"/>
        <v>5.3733434909381828</v>
      </c>
      <c r="AD183" s="451">
        <f t="shared" ca="1" si="132"/>
        <v>0.51419891654620453</v>
      </c>
      <c r="AE183" s="451">
        <f t="shared" ca="1" si="133"/>
        <v>4.0171790355172226</v>
      </c>
      <c r="AF183" s="451">
        <f t="shared" ca="1" si="159"/>
        <v>1.0965674017256066</v>
      </c>
      <c r="AG183" s="451">
        <f t="shared" ca="1" si="160"/>
        <v>2.4641964083721497</v>
      </c>
      <c r="AH183" s="445">
        <f t="shared" ca="1" si="134"/>
        <v>2.020641054865163</v>
      </c>
      <c r="AI183" s="453">
        <f ca="1">ROUND(IF(AH183&gt;AI172,AI170,IF(AH183&lt;AI171,AI169,AH183/AI171*AI169)),3)</f>
        <v>0.60199999999999998</v>
      </c>
      <c r="AJ183" s="453">
        <f ca="1">ROUND(IF(AH183&gt;AJ172,AJ170,IF(AH183&lt;AJ171,AJ169,AH183/AJ171*AJ169)),3)</f>
        <v>1.3540000000000001</v>
      </c>
      <c r="AK183" s="449" t="str">
        <f t="shared" ca="1" si="135"/>
        <v>C</v>
      </c>
      <c r="AM183" s="450" t="str">
        <f t="shared" ref="AM183:AM246" si="165">+$C183</f>
        <v>BE</v>
      </c>
      <c r="AN183" s="447">
        <f t="shared" ca="1" si="136"/>
        <v>0.633286911432</v>
      </c>
      <c r="AO183" s="447">
        <f t="shared" ca="1" si="136"/>
        <v>1.8998607342960001</v>
      </c>
      <c r="AP183" s="451">
        <f t="shared" ref="AP183:AP246" ca="1" si="166">AP$14*AN183-AQ183*0.01</f>
        <v>0.38956740309301813</v>
      </c>
      <c r="AQ183" s="451">
        <f t="shared" ref="AQ183:AQ246" ca="1" si="167">AQ$14*(AO183-AN183)/(0.175-0.01)</f>
        <v>5.3733434909381828</v>
      </c>
      <c r="AR183" s="451">
        <f t="shared" ca="1" si="137"/>
        <v>0.51419891654620453</v>
      </c>
      <c r="AS183" s="451">
        <f t="shared" ca="1" si="138"/>
        <v>4.0171790355172226</v>
      </c>
      <c r="AT183" s="451">
        <f t="shared" ca="1" si="161"/>
        <v>1.0965674017256066</v>
      </c>
      <c r="AU183" s="451">
        <f t="shared" ca="1" si="162"/>
        <v>2.4641964083721497</v>
      </c>
      <c r="AV183" s="445">
        <f t="shared" ca="1" si="139"/>
        <v>2.020641054865163</v>
      </c>
      <c r="AW183" s="453">
        <f ca="1">ROUND(IF(AV183&gt;AW172,AW170,IF(AV183&lt;AW171,AW169,AV183/AW171*AW169)),3)</f>
        <v>0.68</v>
      </c>
      <c r="AX183" s="453">
        <f ca="1">ROUND(IF(AV183&gt;AX172,AX170,IF(AV183&lt;AX171,AX169,AV183/AX171*AX169)),3)</f>
        <v>1.53</v>
      </c>
      <c r="AY183" s="449" t="str">
        <f t="shared" ca="1" si="140"/>
        <v>C</v>
      </c>
      <c r="BA183" s="450" t="str">
        <f t="shared" ref="BA183:BA246" si="168">+$C183</f>
        <v>BE</v>
      </c>
      <c r="BB183" s="447">
        <f t="shared" ca="1" si="141"/>
        <v>0.633286911432</v>
      </c>
      <c r="BC183" s="447">
        <f t="shared" ca="1" si="141"/>
        <v>1.8998607342960001</v>
      </c>
      <c r="BD183" s="451">
        <f t="shared" ref="BD183:BD246" ca="1" si="169">BD$14*BB183-BE183*0.01</f>
        <v>0.38956740309301813</v>
      </c>
      <c r="BE183" s="451">
        <f t="shared" ref="BE183:BE246" ca="1" si="170">BE$14*(BC183-BB183)/(0.175-0.01)</f>
        <v>5.3733434909381828</v>
      </c>
      <c r="BF183" s="451">
        <f t="shared" ca="1" si="142"/>
        <v>0.51419891654620453</v>
      </c>
      <c r="BG183" s="451">
        <f t="shared" ca="1" si="143"/>
        <v>4.0171790355172226</v>
      </c>
      <c r="BH183" s="451">
        <f t="shared" ca="1" si="144"/>
        <v>1.0965674017256066</v>
      </c>
      <c r="BI183" s="451">
        <f t="shared" ca="1" si="145"/>
        <v>2.4641964083721497</v>
      </c>
      <c r="BJ183" s="445">
        <f t="shared" ca="1" si="146"/>
        <v>2.020641054865163</v>
      </c>
      <c r="BK183" s="453">
        <f ca="1">ROUND(IF(BJ183&gt;BK172,BK170,IF(BJ183&lt;BK171,BK169,BJ183/BK171*BK169)),3)</f>
        <v>0.77</v>
      </c>
      <c r="BL183" s="453">
        <f ca="1">ROUND(IF(BJ183&gt;BL172,BL170,IF(BJ183&lt;BL171,BL169,BJ183/BL171*BL169)),3)</f>
        <v>1.7310000000000001</v>
      </c>
      <c r="BM183" s="449" t="str">
        <f t="shared" ca="1" si="147"/>
        <v>C</v>
      </c>
      <c r="BO183" s="450" t="str">
        <f t="shared" ref="BO183:BO246" si="171">+$C183</f>
        <v>BE</v>
      </c>
      <c r="BP183" s="399">
        <f t="shared" si="163"/>
        <v>1.1000000000000001</v>
      </c>
      <c r="BQ183" s="453">
        <f t="shared" ca="1" si="148"/>
        <v>0.53300000000000003</v>
      </c>
      <c r="BR183" s="453">
        <f t="shared" ca="1" si="149"/>
        <v>1.198</v>
      </c>
      <c r="BS183" s="453">
        <f t="shared" ca="1" si="150"/>
        <v>0.60199999999999998</v>
      </c>
      <c r="BT183" s="453">
        <f t="shared" ca="1" si="151"/>
        <v>1.3540000000000001</v>
      </c>
      <c r="BU183" s="453">
        <f t="shared" ca="1" si="152"/>
        <v>0.68</v>
      </c>
      <c r="BV183" s="453">
        <f t="shared" ca="1" si="153"/>
        <v>1.53</v>
      </c>
      <c r="BW183" s="453">
        <f t="shared" ref="BW183:BX246" ca="1" si="172">+BK183</f>
        <v>0.77</v>
      </c>
      <c r="BX183" s="453">
        <f t="shared" ca="1" si="172"/>
        <v>1.7310000000000001</v>
      </c>
      <c r="CA183" s="450" t="str">
        <f t="shared" ref="CA183:CA246" si="173">+$C183</f>
        <v>BE</v>
      </c>
      <c r="CB183" s="454"/>
      <c r="CC183" s="454"/>
      <c r="CD183" s="454"/>
      <c r="CE183" s="454"/>
    </row>
    <row r="184" spans="1:83" x14ac:dyDescent="0.2">
      <c r="B184" s="399">
        <v>4</v>
      </c>
      <c r="C184" s="399" t="s">
        <v>82</v>
      </c>
      <c r="D184" s="399" t="s">
        <v>83</v>
      </c>
      <c r="E184" s="399">
        <v>1.1000000000000001</v>
      </c>
      <c r="F184" s="399" t="s">
        <v>33</v>
      </c>
      <c r="K184" s="446"/>
      <c r="L184" s="447">
        <f t="shared" ca="1" si="126"/>
        <v>0.57784684834666655</v>
      </c>
      <c r="M184" s="447">
        <f t="shared" ca="1" si="126"/>
        <v>1.7046482026228569</v>
      </c>
      <c r="N184" s="451">
        <f t="shared" ref="N184:N247" ca="1" si="174">N$14*L184-O184*0.01</f>
        <v>0.35668910002488879</v>
      </c>
      <c r="O184" s="451">
        <f t="shared" ca="1" si="154"/>
        <v>4.7803693817777777</v>
      </c>
      <c r="P184" s="451">
        <f t="shared" ca="1" si="127"/>
        <v>0.46334081816695827</v>
      </c>
      <c r="Q184" s="451">
        <f t="shared" ca="1" si="128"/>
        <v>3.6198501419293616</v>
      </c>
      <c r="R184" s="451">
        <f t="shared" ca="1" si="155"/>
        <v>0.98810872746190082</v>
      </c>
      <c r="S184" s="451">
        <f t="shared" ca="1" si="156"/>
        <v>2.2204690504761815</v>
      </c>
      <c r="T184" s="445">
        <f t="shared" ca="1" si="129"/>
        <v>1.8207846213904688</v>
      </c>
      <c r="U184" s="453">
        <f ca="1">ROUND(IF(T184&gt;U172,U170,IF(T184&lt;U171,U169,T184/U171*U169)),3)</f>
        <v>0.53300000000000003</v>
      </c>
      <c r="V184" s="453">
        <f ca="1">ROUND(IF(T184&gt;V172,V170,IF(T184&lt;V171,V169,T184/V171*V169)),3)</f>
        <v>1.198</v>
      </c>
      <c r="W184" s="449" t="str">
        <f t="shared" ca="1" si="130"/>
        <v>C</v>
      </c>
      <c r="X184" s="450"/>
      <c r="Y184" s="450" t="str">
        <f t="shared" si="164"/>
        <v>CA</v>
      </c>
      <c r="Z184" s="447">
        <f t="shared" ca="1" si="131"/>
        <v>0.57784684834666655</v>
      </c>
      <c r="AA184" s="447">
        <f t="shared" ca="1" si="131"/>
        <v>1.7046482026228569</v>
      </c>
      <c r="AB184" s="451">
        <f t="shared" ca="1" si="157"/>
        <v>0.35668910002488879</v>
      </c>
      <c r="AC184" s="451">
        <f t="shared" ca="1" si="158"/>
        <v>4.7803693817777777</v>
      </c>
      <c r="AD184" s="451">
        <f t="shared" ca="1" si="132"/>
        <v>0.46334081816695827</v>
      </c>
      <c r="AE184" s="451">
        <f t="shared" ca="1" si="133"/>
        <v>3.6198501419293616</v>
      </c>
      <c r="AF184" s="451">
        <f t="shared" ca="1" si="159"/>
        <v>0.98810872746190082</v>
      </c>
      <c r="AG184" s="451">
        <f t="shared" ca="1" si="160"/>
        <v>2.2204690504761815</v>
      </c>
      <c r="AH184" s="445">
        <f t="shared" ca="1" si="134"/>
        <v>1.8207846213904688</v>
      </c>
      <c r="AI184" s="453">
        <f ca="1">ROUND(IF(AH184&gt;AI172,AI170,IF(AH184&lt;AI171,AI169,AH184/AI171*AI169)),3)</f>
        <v>0.60199999999999998</v>
      </c>
      <c r="AJ184" s="453">
        <f ca="1">ROUND(IF(AH184&gt;AJ172,AJ170,IF(AH184&lt;AJ171,AJ169,AH184/AJ171*AJ169)),3)</f>
        <v>1.3540000000000001</v>
      </c>
      <c r="AK184" s="449" t="str">
        <f t="shared" ca="1" si="135"/>
        <v>C</v>
      </c>
      <c r="AM184" s="450" t="str">
        <f t="shared" si="165"/>
        <v>CA</v>
      </c>
      <c r="AN184" s="447">
        <f t="shared" ca="1" si="136"/>
        <v>0.57784684834666655</v>
      </c>
      <c r="AO184" s="447">
        <f t="shared" ca="1" si="136"/>
        <v>1.7046482026228569</v>
      </c>
      <c r="AP184" s="451">
        <f t="shared" ca="1" si="166"/>
        <v>0.35668910002488879</v>
      </c>
      <c r="AQ184" s="451">
        <f t="shared" ca="1" si="167"/>
        <v>4.7803693817777777</v>
      </c>
      <c r="AR184" s="451">
        <f t="shared" ca="1" si="137"/>
        <v>0.46334081816695827</v>
      </c>
      <c r="AS184" s="451">
        <f t="shared" ca="1" si="138"/>
        <v>3.6198501419293616</v>
      </c>
      <c r="AT184" s="451">
        <f t="shared" ca="1" si="161"/>
        <v>0.98810872746190082</v>
      </c>
      <c r="AU184" s="451">
        <f t="shared" ca="1" si="162"/>
        <v>2.2204690504761815</v>
      </c>
      <c r="AV184" s="445">
        <f t="shared" ca="1" si="139"/>
        <v>1.8207846213904688</v>
      </c>
      <c r="AW184" s="453">
        <f ca="1">ROUND(IF(AV184&gt;AW172,AW170,IF(AV184&lt;AW171,AW169,AV184/AW171*AW169)),3)</f>
        <v>0.68</v>
      </c>
      <c r="AX184" s="453">
        <f ca="1">ROUND(IF(AV184&gt;AX172,AX170,IF(AV184&lt;AX171,AX169,AV184/AX171*AX169)),3)</f>
        <v>1.53</v>
      </c>
      <c r="AY184" s="449" t="str">
        <f t="shared" ca="1" si="140"/>
        <v>C</v>
      </c>
      <c r="BA184" s="450" t="str">
        <f t="shared" si="168"/>
        <v>CA</v>
      </c>
      <c r="BB184" s="447">
        <f t="shared" ca="1" si="141"/>
        <v>0.57784684834666655</v>
      </c>
      <c r="BC184" s="447">
        <f t="shared" ca="1" si="141"/>
        <v>1.7046482026228569</v>
      </c>
      <c r="BD184" s="451">
        <f t="shared" ca="1" si="169"/>
        <v>0.35668910002488879</v>
      </c>
      <c r="BE184" s="451">
        <f t="shared" ca="1" si="170"/>
        <v>4.7803693817777777</v>
      </c>
      <c r="BF184" s="451">
        <f t="shared" ca="1" si="142"/>
        <v>0.46334081816695827</v>
      </c>
      <c r="BG184" s="451">
        <f t="shared" ca="1" si="143"/>
        <v>3.6198501419293616</v>
      </c>
      <c r="BH184" s="451">
        <f t="shared" ca="1" si="144"/>
        <v>0.98810872746190082</v>
      </c>
      <c r="BI184" s="451">
        <f t="shared" ca="1" si="145"/>
        <v>2.2204690504761815</v>
      </c>
      <c r="BJ184" s="445">
        <f t="shared" ca="1" si="146"/>
        <v>1.8207846213904688</v>
      </c>
      <c r="BK184" s="453">
        <f ca="1">ROUND(IF(BJ184&gt;BK172,BK170,IF(BJ184&lt;BK171,BK169,BJ184/BK171*BK169)),3)</f>
        <v>0.77</v>
      </c>
      <c r="BL184" s="453">
        <f ca="1">ROUND(IF(BJ184&gt;BL172,BL170,IF(BJ184&lt;BL171,BL169,BJ184/BL171*BL169)),3)</f>
        <v>1.7310000000000001</v>
      </c>
      <c r="BM184" s="449" t="str">
        <f t="shared" ca="1" si="147"/>
        <v>C</v>
      </c>
      <c r="BO184" s="450" t="str">
        <f t="shared" si="171"/>
        <v>CA</v>
      </c>
      <c r="BP184" s="399">
        <f t="shared" si="163"/>
        <v>1.1000000000000001</v>
      </c>
      <c r="BQ184" s="453">
        <f t="shared" ca="1" si="148"/>
        <v>0.53300000000000003</v>
      </c>
      <c r="BR184" s="453">
        <f t="shared" ca="1" si="149"/>
        <v>1.198</v>
      </c>
      <c r="BS184" s="453">
        <f t="shared" ca="1" si="150"/>
        <v>0.60199999999999998</v>
      </c>
      <c r="BT184" s="453">
        <f t="shared" ca="1" si="151"/>
        <v>1.3540000000000001</v>
      </c>
      <c r="BU184" s="453">
        <f t="shared" ca="1" si="152"/>
        <v>0.68</v>
      </c>
      <c r="BV184" s="453">
        <f t="shared" ca="1" si="153"/>
        <v>1.53</v>
      </c>
      <c r="BW184" s="453">
        <f t="shared" ca="1" si="172"/>
        <v>0.77</v>
      </c>
      <c r="BX184" s="453">
        <f t="shared" ca="1" si="172"/>
        <v>1.7310000000000001</v>
      </c>
      <c r="CA184" s="450" t="str">
        <f t="shared" si="173"/>
        <v>CA</v>
      </c>
      <c r="CB184" s="454"/>
      <c r="CC184" s="454"/>
      <c r="CD184" s="454"/>
      <c r="CE184" s="454"/>
    </row>
    <row r="185" spans="1:83" x14ac:dyDescent="0.2">
      <c r="B185" s="399">
        <v>5</v>
      </c>
      <c r="C185" s="399" t="s">
        <v>84</v>
      </c>
      <c r="D185" s="399" t="s">
        <v>85</v>
      </c>
      <c r="E185" s="399">
        <v>1.1000000000000001</v>
      </c>
      <c r="F185" s="399" t="s">
        <v>33</v>
      </c>
      <c r="K185" s="446"/>
      <c r="L185" s="447">
        <f t="shared" ca="1" si="126"/>
        <v>0.71566876306944438</v>
      </c>
      <c r="M185" s="447">
        <f t="shared" ca="1" si="126"/>
        <v>1.4313375261398147</v>
      </c>
      <c r="N185" s="451">
        <f t="shared" ca="1" si="174"/>
        <v>0.47060642904865596</v>
      </c>
      <c r="O185" s="451">
        <f t="shared" ca="1" si="154"/>
        <v>3.036170509995511</v>
      </c>
      <c r="P185" s="451">
        <f t="shared" ca="1" si="127"/>
        <v>0.43634699345796801</v>
      </c>
      <c r="Q185" s="451">
        <f t="shared" ca="1" si="128"/>
        <v>3.4089608863903749</v>
      </c>
      <c r="R185" s="451">
        <f t="shared" ca="1" si="155"/>
        <v>0.93054239025023111</v>
      </c>
      <c r="S185" s="451">
        <f t="shared" ca="1" si="156"/>
        <v>2.0911064949443396</v>
      </c>
      <c r="T185" s="445">
        <f t="shared" ca="1" si="129"/>
        <v>1.7147073258543586</v>
      </c>
      <c r="U185" s="453">
        <f ca="1">ROUND(IF(T185&gt;U172,U170,IF(T185&lt;U171,U169,T185/U171*U169)),3)</f>
        <v>0.53300000000000003</v>
      </c>
      <c r="V185" s="453">
        <f ca="1">ROUND(IF(T185&gt;V172,V170,IF(T185&lt;V171,V169,T185/V171*V169)),3)</f>
        <v>1.198</v>
      </c>
      <c r="W185" s="449" t="str">
        <f t="shared" ca="1" si="130"/>
        <v>C</v>
      </c>
      <c r="X185" s="450"/>
      <c r="Y185" s="450" t="str">
        <f t="shared" si="164"/>
        <v>CH</v>
      </c>
      <c r="Z185" s="447">
        <f t="shared" ca="1" si="131"/>
        <v>0.71566876306944438</v>
      </c>
      <c r="AA185" s="447">
        <f t="shared" ca="1" si="131"/>
        <v>1.4313375261398147</v>
      </c>
      <c r="AB185" s="451">
        <f t="shared" ca="1" si="157"/>
        <v>0.47060642904865596</v>
      </c>
      <c r="AC185" s="451">
        <f t="shared" ca="1" si="158"/>
        <v>3.036170509995511</v>
      </c>
      <c r="AD185" s="451">
        <f t="shared" ca="1" si="132"/>
        <v>0.43634699345796801</v>
      </c>
      <c r="AE185" s="451">
        <f t="shared" ca="1" si="133"/>
        <v>3.4089608863903749</v>
      </c>
      <c r="AF185" s="451">
        <f t="shared" ca="1" si="159"/>
        <v>0.93054239025023111</v>
      </c>
      <c r="AG185" s="451">
        <f t="shared" ca="1" si="160"/>
        <v>2.0911064949443396</v>
      </c>
      <c r="AH185" s="445">
        <f t="shared" ca="1" si="134"/>
        <v>1.7147073258543586</v>
      </c>
      <c r="AI185" s="453">
        <f ca="1">ROUND(IF(AH185&gt;AI172,AI170,IF(AH185&lt;AI171,AI169,AH185/AI171*AI169)),3)</f>
        <v>0.60199999999999998</v>
      </c>
      <c r="AJ185" s="453">
        <f ca="1">ROUND(IF(AH185&gt;AJ172,AJ170,IF(AH185&lt;AJ171,AJ169,AH185/AJ171*AJ169)),3)</f>
        <v>1.3540000000000001</v>
      </c>
      <c r="AK185" s="449" t="str">
        <f t="shared" ca="1" si="135"/>
        <v>C</v>
      </c>
      <c r="AM185" s="450" t="str">
        <f t="shared" si="165"/>
        <v>CH</v>
      </c>
      <c r="AN185" s="447">
        <f t="shared" ca="1" si="136"/>
        <v>0.71566876306944438</v>
      </c>
      <c r="AO185" s="447">
        <f t="shared" ca="1" si="136"/>
        <v>1.4313375261398147</v>
      </c>
      <c r="AP185" s="451">
        <f t="shared" ca="1" si="166"/>
        <v>0.47060642904865596</v>
      </c>
      <c r="AQ185" s="451">
        <f t="shared" ca="1" si="167"/>
        <v>3.036170509995511</v>
      </c>
      <c r="AR185" s="451">
        <f t="shared" ca="1" si="137"/>
        <v>0.43634699345796801</v>
      </c>
      <c r="AS185" s="451">
        <f t="shared" ca="1" si="138"/>
        <v>3.4089608863903749</v>
      </c>
      <c r="AT185" s="451">
        <f t="shared" ca="1" si="161"/>
        <v>0.93054239025023111</v>
      </c>
      <c r="AU185" s="451">
        <f t="shared" ca="1" si="162"/>
        <v>2.0911064949443396</v>
      </c>
      <c r="AV185" s="445">
        <f t="shared" ca="1" si="139"/>
        <v>1.7147073258543586</v>
      </c>
      <c r="AW185" s="453">
        <f ca="1">ROUND(IF(AV185&gt;AW172,AW170,IF(AV185&lt;AW171,AW169,AV185/AW171*AW169)),3)</f>
        <v>0.68</v>
      </c>
      <c r="AX185" s="453">
        <f ca="1">ROUND(IF(AV185&gt;AX172,AX170,IF(AV185&lt;AX171,AX169,AV185/AX171*AX169)),3)</f>
        <v>1.53</v>
      </c>
      <c r="AY185" s="449" t="str">
        <f t="shared" ca="1" si="140"/>
        <v>C</v>
      </c>
      <c r="BA185" s="450" t="str">
        <f t="shared" si="168"/>
        <v>CH</v>
      </c>
      <c r="BB185" s="447">
        <f t="shared" ca="1" si="141"/>
        <v>0.71566876306944438</v>
      </c>
      <c r="BC185" s="447">
        <f t="shared" ca="1" si="141"/>
        <v>1.4313375261398147</v>
      </c>
      <c r="BD185" s="451">
        <f t="shared" ca="1" si="169"/>
        <v>0.47060642904865596</v>
      </c>
      <c r="BE185" s="451">
        <f t="shared" ca="1" si="170"/>
        <v>3.036170509995511</v>
      </c>
      <c r="BF185" s="451">
        <f t="shared" ca="1" si="142"/>
        <v>0.43634699345796801</v>
      </c>
      <c r="BG185" s="451">
        <f t="shared" ca="1" si="143"/>
        <v>3.4089608863903749</v>
      </c>
      <c r="BH185" s="451">
        <f t="shared" ca="1" si="144"/>
        <v>0.93054239025023111</v>
      </c>
      <c r="BI185" s="451">
        <f t="shared" ca="1" si="145"/>
        <v>2.0911064949443396</v>
      </c>
      <c r="BJ185" s="445">
        <f t="shared" ca="1" si="146"/>
        <v>1.7147073258543586</v>
      </c>
      <c r="BK185" s="453">
        <f ca="1">ROUND(IF(BJ185&gt;BK172,BK170,IF(BJ185&lt;BK171,BK169,BJ185/BK171*BK169)),3)</f>
        <v>0.77</v>
      </c>
      <c r="BL185" s="453">
        <f ca="1">ROUND(IF(BJ185&gt;BL172,BL170,IF(BJ185&lt;BL171,BL169,BJ185/BL171*BL169)),3)</f>
        <v>1.7310000000000001</v>
      </c>
      <c r="BM185" s="449" t="str">
        <f t="shared" ca="1" si="147"/>
        <v>C</v>
      </c>
      <c r="BO185" s="450" t="str">
        <f t="shared" si="171"/>
        <v>CH</v>
      </c>
      <c r="BP185" s="399">
        <f t="shared" si="163"/>
        <v>1.1000000000000001</v>
      </c>
      <c r="BQ185" s="453">
        <f t="shared" ca="1" si="148"/>
        <v>0.53300000000000003</v>
      </c>
      <c r="BR185" s="453">
        <f t="shared" ca="1" si="149"/>
        <v>1.198</v>
      </c>
      <c r="BS185" s="453">
        <f t="shared" ca="1" si="150"/>
        <v>0.60199999999999998</v>
      </c>
      <c r="BT185" s="453">
        <f t="shared" ca="1" si="151"/>
        <v>1.3540000000000001</v>
      </c>
      <c r="BU185" s="453">
        <f t="shared" ca="1" si="152"/>
        <v>0.68</v>
      </c>
      <c r="BV185" s="453">
        <f t="shared" ca="1" si="153"/>
        <v>1.53</v>
      </c>
      <c r="BW185" s="453">
        <f t="shared" ca="1" si="172"/>
        <v>0.77</v>
      </c>
      <c r="BX185" s="453">
        <f t="shared" ca="1" si="172"/>
        <v>1.7310000000000001</v>
      </c>
      <c r="CA185" s="450" t="str">
        <f t="shared" si="173"/>
        <v>CH</v>
      </c>
      <c r="CB185" s="454"/>
      <c r="CC185" s="454"/>
      <c r="CD185" s="454"/>
      <c r="CE185" s="454"/>
    </row>
    <row r="186" spans="1:83" x14ac:dyDescent="0.2">
      <c r="B186" s="399">
        <v>6</v>
      </c>
      <c r="C186" s="399" t="s">
        <v>86</v>
      </c>
      <c r="D186" s="399" t="s">
        <v>87</v>
      </c>
      <c r="E186" s="399">
        <v>1.1000000000000001</v>
      </c>
      <c r="F186" s="399" t="s">
        <v>33</v>
      </c>
      <c r="K186" s="446"/>
      <c r="L186" s="447">
        <f t="shared" ca="1" si="126"/>
        <v>0.47449069288099999</v>
      </c>
      <c r="M186" s="447">
        <f t="shared" ca="1" si="126"/>
        <v>1.14668584113</v>
      </c>
      <c r="N186" s="451">
        <f t="shared" ca="1" si="174"/>
        <v>0.30362611509098486</v>
      </c>
      <c r="O186" s="451">
        <f t="shared" ca="1" si="154"/>
        <v>2.8517369925715155</v>
      </c>
      <c r="P186" s="451">
        <f t="shared" ca="1" si="127"/>
        <v>0.32928465358191594</v>
      </c>
      <c r="Q186" s="451">
        <f t="shared" ca="1" si="128"/>
        <v>2.5725363561087184</v>
      </c>
      <c r="R186" s="451">
        <f t="shared" ca="1" si="155"/>
        <v>0.7022239942312134</v>
      </c>
      <c r="S186" s="451">
        <f t="shared" ca="1" si="156"/>
        <v>1.5780314477105919</v>
      </c>
      <c r="T186" s="445">
        <f t="shared" ca="1" si="129"/>
        <v>1.2939857871226854</v>
      </c>
      <c r="U186" s="453">
        <f ca="1">ROUND(IF(T186&gt;U172,U170,IF(T186&lt;U171,U169,T186/U171*U169)),3)</f>
        <v>0.53300000000000003</v>
      </c>
      <c r="V186" s="453">
        <f ca="1">ROUND(IF(T186&gt;V172,V170,IF(T186&lt;V171,V169,T186/V171*V169)),3)</f>
        <v>1.198</v>
      </c>
      <c r="W186" s="449" t="str">
        <f t="shared" ca="1" si="130"/>
        <v/>
      </c>
      <c r="X186" s="450"/>
      <c r="Y186" s="450" t="str">
        <f t="shared" si="164"/>
        <v>DE</v>
      </c>
      <c r="Z186" s="447">
        <f t="shared" ca="1" si="131"/>
        <v>0.47449069288099999</v>
      </c>
      <c r="AA186" s="447">
        <f t="shared" ca="1" si="131"/>
        <v>1.14668584113</v>
      </c>
      <c r="AB186" s="451">
        <f t="shared" ca="1" si="157"/>
        <v>0.30362611509098486</v>
      </c>
      <c r="AC186" s="451">
        <f t="shared" ca="1" si="158"/>
        <v>2.8517369925715155</v>
      </c>
      <c r="AD186" s="451">
        <f t="shared" ca="1" si="132"/>
        <v>0.32928465358191594</v>
      </c>
      <c r="AE186" s="451">
        <f t="shared" ca="1" si="133"/>
        <v>2.5725363561087184</v>
      </c>
      <c r="AF186" s="451">
        <f t="shared" ca="1" si="159"/>
        <v>0.7022239942312134</v>
      </c>
      <c r="AG186" s="451">
        <f t="shared" ca="1" si="160"/>
        <v>1.5780314477105919</v>
      </c>
      <c r="AH186" s="445">
        <f t="shared" ca="1" si="134"/>
        <v>1.2939857871226854</v>
      </c>
      <c r="AI186" s="453">
        <f ca="1">ROUND(IF(AH186&gt;AI172,AI170,IF(AH186&lt;AI171,AI169,AH186/AI171*AI169)),3)</f>
        <v>0.60199999999999998</v>
      </c>
      <c r="AJ186" s="453">
        <f ca="1">ROUND(IF(AH186&gt;AJ172,AJ170,IF(AH186&lt;AJ171,AJ169,AH186/AJ171*AJ169)),3)</f>
        <v>1.3540000000000001</v>
      </c>
      <c r="AK186" s="449" t="str">
        <f t="shared" ca="1" si="135"/>
        <v/>
      </c>
      <c r="AM186" s="450" t="str">
        <f t="shared" si="165"/>
        <v>DE</v>
      </c>
      <c r="AN186" s="447">
        <f t="shared" ca="1" si="136"/>
        <v>0.47449069288099999</v>
      </c>
      <c r="AO186" s="447">
        <f t="shared" ca="1" si="136"/>
        <v>1.14668584113</v>
      </c>
      <c r="AP186" s="451">
        <f t="shared" ca="1" si="166"/>
        <v>0.30362611509098486</v>
      </c>
      <c r="AQ186" s="451">
        <f t="shared" ca="1" si="167"/>
        <v>2.8517369925715155</v>
      </c>
      <c r="AR186" s="451">
        <f t="shared" ca="1" si="137"/>
        <v>0.32928465358191594</v>
      </c>
      <c r="AS186" s="451">
        <f t="shared" ca="1" si="138"/>
        <v>2.5725363561087184</v>
      </c>
      <c r="AT186" s="451">
        <f t="shared" ca="1" si="161"/>
        <v>0.7022239942312134</v>
      </c>
      <c r="AU186" s="451">
        <f t="shared" ca="1" si="162"/>
        <v>1.5780314477105919</v>
      </c>
      <c r="AV186" s="445">
        <f t="shared" ca="1" si="139"/>
        <v>1.2939857871226854</v>
      </c>
      <c r="AW186" s="453">
        <f ca="1">ROUND(IF(AV186&gt;AW172,AW170,IF(AV186&lt;AW171,AW169,AV186/AW171*AW169)),3)</f>
        <v>0.68</v>
      </c>
      <c r="AX186" s="453">
        <f ca="1">ROUND(IF(AV186&gt;AX172,AX170,IF(AV186&lt;AX171,AX169,AV186/AX171*AX169)),3)</f>
        <v>1.53</v>
      </c>
      <c r="AY186" s="449" t="str">
        <f t="shared" ca="1" si="140"/>
        <v/>
      </c>
      <c r="BA186" s="450" t="str">
        <f t="shared" si="168"/>
        <v>DE</v>
      </c>
      <c r="BB186" s="447">
        <f t="shared" ca="1" si="141"/>
        <v>0.47449069288099999</v>
      </c>
      <c r="BC186" s="447">
        <f t="shared" ca="1" si="141"/>
        <v>1.14668584113</v>
      </c>
      <c r="BD186" s="451">
        <f t="shared" ca="1" si="169"/>
        <v>0.30362611509098486</v>
      </c>
      <c r="BE186" s="451">
        <f t="shared" ca="1" si="170"/>
        <v>2.8517369925715155</v>
      </c>
      <c r="BF186" s="451">
        <f t="shared" ca="1" si="142"/>
        <v>0.32928465358191594</v>
      </c>
      <c r="BG186" s="451">
        <f t="shared" ca="1" si="143"/>
        <v>2.5725363561087184</v>
      </c>
      <c r="BH186" s="451">
        <f t="shared" ca="1" si="144"/>
        <v>0.7022239942312134</v>
      </c>
      <c r="BI186" s="451">
        <f t="shared" ca="1" si="145"/>
        <v>1.5780314477105919</v>
      </c>
      <c r="BJ186" s="445">
        <f t="shared" ca="1" si="146"/>
        <v>1.2939857871226854</v>
      </c>
      <c r="BK186" s="453">
        <f ca="1">ROUND(IF(BJ186&gt;BK172,BK170,IF(BJ186&lt;BK171,BK169,BJ186/BK171*BK169)),3)</f>
        <v>0.70199999999999996</v>
      </c>
      <c r="BL186" s="453">
        <f ca="1">ROUND(IF(BJ186&gt;BL172,BL170,IF(BJ186&lt;BL171,BL169,BJ186/BL171*BL169)),3)</f>
        <v>1.579</v>
      </c>
      <c r="BM186" s="449" t="str">
        <f t="shared" ca="1" si="147"/>
        <v/>
      </c>
      <c r="BO186" s="450" t="str">
        <f t="shared" si="171"/>
        <v>DE</v>
      </c>
      <c r="BP186" s="399">
        <f t="shared" si="163"/>
        <v>1.1000000000000001</v>
      </c>
      <c r="BQ186" s="453">
        <f t="shared" ca="1" si="148"/>
        <v>0.53300000000000003</v>
      </c>
      <c r="BR186" s="453">
        <f t="shared" ca="1" si="149"/>
        <v>1.198</v>
      </c>
      <c r="BS186" s="453">
        <f t="shared" ca="1" si="150"/>
        <v>0.60199999999999998</v>
      </c>
      <c r="BT186" s="453">
        <f t="shared" ca="1" si="151"/>
        <v>1.3540000000000001</v>
      </c>
      <c r="BU186" s="453">
        <f t="shared" ca="1" si="152"/>
        <v>0.68</v>
      </c>
      <c r="BV186" s="453">
        <f t="shared" ca="1" si="153"/>
        <v>1.53</v>
      </c>
      <c r="BW186" s="453">
        <f t="shared" ca="1" si="172"/>
        <v>0.70199999999999996</v>
      </c>
      <c r="BX186" s="453">
        <f t="shared" ca="1" si="172"/>
        <v>1.579</v>
      </c>
      <c r="CA186" s="450" t="str">
        <f t="shared" si="173"/>
        <v>DE</v>
      </c>
      <c r="CB186" s="454"/>
      <c r="CC186" s="454"/>
      <c r="CD186" s="454"/>
      <c r="CE186" s="454"/>
    </row>
    <row r="187" spans="1:83" x14ac:dyDescent="0.2">
      <c r="A187" s="456"/>
      <c r="B187" s="399">
        <v>7</v>
      </c>
      <c r="C187" s="399" t="s">
        <v>88</v>
      </c>
      <c r="D187" s="399" t="s">
        <v>89</v>
      </c>
      <c r="E187" s="399">
        <v>1.1000000000000001</v>
      </c>
      <c r="F187" s="399" t="s">
        <v>33</v>
      </c>
      <c r="K187" s="457"/>
      <c r="L187" s="447">
        <f t="shared" ca="1" si="126"/>
        <v>0.99244016556299997</v>
      </c>
      <c r="M187" s="447">
        <f t="shared" ca="1" si="126"/>
        <v>3.087591626195</v>
      </c>
      <c r="N187" s="451">
        <f t="shared" ca="1" si="174"/>
        <v>0.60582290241274239</v>
      </c>
      <c r="O187" s="451">
        <f t="shared" ca="1" si="154"/>
        <v>8.8885213481357592</v>
      </c>
      <c r="P187" s="451">
        <f t="shared" ca="1" si="127"/>
        <v>0.82811635212015278</v>
      </c>
      <c r="Q187" s="451">
        <f t="shared" ca="1" si="128"/>
        <v>6.4696590009386936</v>
      </c>
      <c r="R187" s="451">
        <f t="shared" ca="1" si="155"/>
        <v>1.766019661555015</v>
      </c>
      <c r="S187" s="451">
        <f t="shared" ca="1" si="156"/>
        <v>3.9685835091123933</v>
      </c>
      <c r="T187" s="445">
        <f t="shared" ca="1" si="129"/>
        <v>3.2542384774721627</v>
      </c>
      <c r="U187" s="453">
        <f ca="1">ROUND(IF(T187&gt;U172,U170,IF(T187&lt;U171,U169,T187/U171*U169)),3)</f>
        <v>0.53300000000000003</v>
      </c>
      <c r="V187" s="453">
        <f ca="1">ROUND(IF(T187&gt;V172,V170,IF(T187&lt;V171,V169,T187/V171*V169)),3)</f>
        <v>1.198</v>
      </c>
      <c r="W187" s="449" t="str">
        <f t="shared" ca="1" si="130"/>
        <v>C</v>
      </c>
      <c r="X187" s="458"/>
      <c r="Y187" s="458" t="str">
        <f t="shared" si="164"/>
        <v>DK</v>
      </c>
      <c r="Z187" s="447">
        <f t="shared" ca="1" si="131"/>
        <v>0.99244016556299997</v>
      </c>
      <c r="AA187" s="447">
        <f t="shared" ca="1" si="131"/>
        <v>3.087591626195</v>
      </c>
      <c r="AB187" s="451">
        <f t="shared" ca="1" si="157"/>
        <v>0.60582290241274239</v>
      </c>
      <c r="AC187" s="451">
        <f t="shared" ca="1" si="158"/>
        <v>8.8885213481357592</v>
      </c>
      <c r="AD187" s="451">
        <f t="shared" ca="1" si="132"/>
        <v>0.82811635212015278</v>
      </c>
      <c r="AE187" s="451">
        <f t="shared" ca="1" si="133"/>
        <v>6.4696590009386936</v>
      </c>
      <c r="AF187" s="451">
        <f t="shared" ca="1" si="159"/>
        <v>1.766019661555015</v>
      </c>
      <c r="AG187" s="451">
        <f t="shared" ca="1" si="160"/>
        <v>3.9685835091123933</v>
      </c>
      <c r="AH187" s="445">
        <f t="shared" ca="1" si="134"/>
        <v>3.2542384774721627</v>
      </c>
      <c r="AI187" s="453">
        <f ca="1">ROUND(IF(AH187&gt;AI172,AI170,IF(AH187&lt;AI171,AI169,AH187/AI171*AI169)),3)</f>
        <v>0.60199999999999998</v>
      </c>
      <c r="AJ187" s="453">
        <f ca="1">ROUND(IF(AH187&gt;AJ172,AJ170,IF(AH187&lt;AJ171,AJ169,AH187/AJ171*AJ169)),3)</f>
        <v>1.3540000000000001</v>
      </c>
      <c r="AK187" s="449" t="str">
        <f t="shared" ca="1" si="135"/>
        <v>C</v>
      </c>
      <c r="AL187" s="456"/>
      <c r="AM187" s="458" t="str">
        <f t="shared" si="165"/>
        <v>DK</v>
      </c>
      <c r="AN187" s="447">
        <f t="shared" ca="1" si="136"/>
        <v>0.99244016556299997</v>
      </c>
      <c r="AO187" s="447">
        <f t="shared" ca="1" si="136"/>
        <v>3.087591626195</v>
      </c>
      <c r="AP187" s="451">
        <f t="shared" ca="1" si="166"/>
        <v>0.60582290241274239</v>
      </c>
      <c r="AQ187" s="451">
        <f t="shared" ca="1" si="167"/>
        <v>8.8885213481357592</v>
      </c>
      <c r="AR187" s="451">
        <f t="shared" ca="1" si="137"/>
        <v>0.82811635212015278</v>
      </c>
      <c r="AS187" s="451">
        <f t="shared" ca="1" si="138"/>
        <v>6.4696590009386936</v>
      </c>
      <c r="AT187" s="451">
        <f t="shared" ca="1" si="161"/>
        <v>1.766019661555015</v>
      </c>
      <c r="AU187" s="451">
        <f t="shared" ca="1" si="162"/>
        <v>3.9685835091123933</v>
      </c>
      <c r="AV187" s="445">
        <f t="shared" ca="1" si="139"/>
        <v>3.2542384774721627</v>
      </c>
      <c r="AW187" s="453">
        <f ca="1">ROUND(IF(AV187&gt;AW172,AW170,IF(AV187&lt;AW171,AW169,AV187/AW171*AW169)),3)</f>
        <v>0.68</v>
      </c>
      <c r="AX187" s="453">
        <f ca="1">ROUND(IF(AV187&gt;AX172,AX170,IF(AV187&lt;AX171,AX169,AV187/AX171*AX169)),3)</f>
        <v>1.53</v>
      </c>
      <c r="AY187" s="449" t="str">
        <f t="shared" ca="1" si="140"/>
        <v>C</v>
      </c>
      <c r="AZ187" s="456"/>
      <c r="BA187" s="458" t="str">
        <f t="shared" si="168"/>
        <v>DK</v>
      </c>
      <c r="BB187" s="447">
        <f t="shared" ca="1" si="141"/>
        <v>0.99244016556299997</v>
      </c>
      <c r="BC187" s="447">
        <f t="shared" ca="1" si="141"/>
        <v>3.087591626195</v>
      </c>
      <c r="BD187" s="451">
        <f t="shared" ca="1" si="169"/>
        <v>0.60582290241274239</v>
      </c>
      <c r="BE187" s="451">
        <f t="shared" ca="1" si="170"/>
        <v>8.8885213481357592</v>
      </c>
      <c r="BF187" s="451">
        <f t="shared" ca="1" si="142"/>
        <v>0.82811635212015278</v>
      </c>
      <c r="BG187" s="451">
        <f t="shared" ca="1" si="143"/>
        <v>6.4696590009386936</v>
      </c>
      <c r="BH187" s="451">
        <f t="shared" ca="1" si="144"/>
        <v>1.766019661555015</v>
      </c>
      <c r="BI187" s="451">
        <f t="shared" ca="1" si="145"/>
        <v>3.9685835091123933</v>
      </c>
      <c r="BJ187" s="445">
        <f t="shared" ca="1" si="146"/>
        <v>3.2542384774721627</v>
      </c>
      <c r="BK187" s="453">
        <f ca="1">ROUND(IF(BJ187&gt;BK172,BK170,IF(BJ187&lt;BK171,BK169,BJ187/BK171*BK169)),3)</f>
        <v>0.77</v>
      </c>
      <c r="BL187" s="453">
        <f ca="1">ROUND(IF(BJ187&gt;BL172,BL170,IF(BJ187&lt;BL171,BL169,BJ187/BL171*BL169)),3)</f>
        <v>1.7310000000000001</v>
      </c>
      <c r="BM187" s="449" t="str">
        <f t="shared" ca="1" si="147"/>
        <v>C</v>
      </c>
      <c r="BN187" s="456"/>
      <c r="BO187" s="458" t="str">
        <f t="shared" si="171"/>
        <v>DK</v>
      </c>
      <c r="BP187" s="456">
        <f t="shared" si="163"/>
        <v>1.1000000000000001</v>
      </c>
      <c r="BQ187" s="453">
        <f t="shared" ca="1" si="148"/>
        <v>0.53300000000000003</v>
      </c>
      <c r="BR187" s="453">
        <f t="shared" ca="1" si="149"/>
        <v>1.198</v>
      </c>
      <c r="BS187" s="453">
        <f t="shared" ca="1" si="150"/>
        <v>0.60199999999999998</v>
      </c>
      <c r="BT187" s="453">
        <f t="shared" ca="1" si="151"/>
        <v>1.3540000000000001</v>
      </c>
      <c r="BU187" s="453">
        <f t="shared" ca="1" si="152"/>
        <v>0.68</v>
      </c>
      <c r="BV187" s="453">
        <f t="shared" ca="1" si="153"/>
        <v>1.53</v>
      </c>
      <c r="BW187" s="453">
        <f t="shared" ca="1" si="172"/>
        <v>0.77</v>
      </c>
      <c r="BX187" s="453">
        <f t="shared" ca="1" si="172"/>
        <v>1.7310000000000001</v>
      </c>
      <c r="BY187" s="456"/>
      <c r="BZ187" s="456"/>
      <c r="CA187" s="458" t="str">
        <f t="shared" si="173"/>
        <v>DK</v>
      </c>
      <c r="CB187" s="454"/>
      <c r="CC187" s="454"/>
      <c r="CD187" s="454"/>
      <c r="CE187" s="454"/>
    </row>
    <row r="188" spans="1:83" x14ac:dyDescent="0.2">
      <c r="B188" s="399">
        <v>8</v>
      </c>
      <c r="C188" s="399" t="s">
        <v>90</v>
      </c>
      <c r="D188" s="399" t="s">
        <v>91</v>
      </c>
      <c r="E188" s="399">
        <v>1.1000000000000001</v>
      </c>
      <c r="F188" s="399" t="s">
        <v>33</v>
      </c>
      <c r="K188" s="446"/>
      <c r="L188" s="447">
        <f t="shared" ca="1" si="126"/>
        <v>0.304306697701</v>
      </c>
      <c r="M188" s="447">
        <f t="shared" ca="1" si="126"/>
        <v>1.6449010686550001</v>
      </c>
      <c r="N188" s="451">
        <f t="shared" ca="1" si="174"/>
        <v>0.1561409878047727</v>
      </c>
      <c r="O188" s="451">
        <f t="shared" ca="1" si="154"/>
        <v>5.6873700585927276</v>
      </c>
      <c r="P188" s="451">
        <f t="shared" ca="1" si="127"/>
        <v>0.3951237740438785</v>
      </c>
      <c r="Q188" s="451">
        <f t="shared" ca="1" si="128"/>
        <v>3.0869044847178007</v>
      </c>
      <c r="R188" s="451">
        <f t="shared" ca="1" si="155"/>
        <v>0.84263081138635221</v>
      </c>
      <c r="S188" s="451">
        <f t="shared" ca="1" si="156"/>
        <v>1.8935523851378702</v>
      </c>
      <c r="T188" s="445">
        <f t="shared" ca="1" si="129"/>
        <v>1.5527129558130537</v>
      </c>
      <c r="U188" s="453">
        <f ca="1">ROUND(IF(T188&gt;U172,U170,IF(T188&lt;U171,U169,T188/U171*U169)),3)</f>
        <v>0.53300000000000003</v>
      </c>
      <c r="V188" s="453">
        <f ca="1">ROUND(IF(T188&gt;V172,V170,IF(T188&lt;V171,V169,T188/V171*V169)),3)</f>
        <v>1.198</v>
      </c>
      <c r="W188" s="449" t="str">
        <f t="shared" ca="1" si="130"/>
        <v>C</v>
      </c>
      <c r="X188" s="450"/>
      <c r="Y188" s="450" t="str">
        <f t="shared" si="164"/>
        <v>ES</v>
      </c>
      <c r="Z188" s="447">
        <f t="shared" ca="1" si="131"/>
        <v>0.304306697701</v>
      </c>
      <c r="AA188" s="447">
        <f t="shared" ca="1" si="131"/>
        <v>1.6449010686550001</v>
      </c>
      <c r="AB188" s="451">
        <f t="shared" ca="1" si="157"/>
        <v>0.1561409878047727</v>
      </c>
      <c r="AC188" s="451">
        <f t="shared" ca="1" si="158"/>
        <v>5.6873700585927276</v>
      </c>
      <c r="AD188" s="451">
        <f t="shared" ca="1" si="132"/>
        <v>0.3951237740438785</v>
      </c>
      <c r="AE188" s="451">
        <f t="shared" ca="1" si="133"/>
        <v>3.0869044847178007</v>
      </c>
      <c r="AF188" s="451">
        <f t="shared" ca="1" si="159"/>
        <v>0.84263081138635221</v>
      </c>
      <c r="AG188" s="451">
        <f t="shared" ca="1" si="160"/>
        <v>1.8935523851378702</v>
      </c>
      <c r="AH188" s="445">
        <f t="shared" ca="1" si="134"/>
        <v>1.5527129558130537</v>
      </c>
      <c r="AI188" s="453">
        <f ca="1">ROUND(IF(AH188&gt;AI172,AI170,IF(AH188&lt;AI171,AI169,AH188/AI171*AI169)),3)</f>
        <v>0.60199999999999998</v>
      </c>
      <c r="AJ188" s="453">
        <f ca="1">ROUND(IF(AH188&gt;AJ172,AJ170,IF(AH188&lt;AJ171,AJ169,AH188/AJ171*AJ169)),3)</f>
        <v>1.3540000000000001</v>
      </c>
      <c r="AK188" s="449" t="str">
        <f t="shared" ca="1" si="135"/>
        <v>C</v>
      </c>
      <c r="AM188" s="450" t="str">
        <f t="shared" si="165"/>
        <v>ES</v>
      </c>
      <c r="AN188" s="447">
        <f t="shared" ca="1" si="136"/>
        <v>0.304306697701</v>
      </c>
      <c r="AO188" s="447">
        <f t="shared" ca="1" si="136"/>
        <v>1.6449010686550001</v>
      </c>
      <c r="AP188" s="451">
        <f t="shared" ca="1" si="166"/>
        <v>0.1561409878047727</v>
      </c>
      <c r="AQ188" s="451">
        <f t="shared" ca="1" si="167"/>
        <v>5.6873700585927276</v>
      </c>
      <c r="AR188" s="451">
        <f t="shared" ca="1" si="137"/>
        <v>0.3951237740438785</v>
      </c>
      <c r="AS188" s="451">
        <f t="shared" ca="1" si="138"/>
        <v>3.0869044847178007</v>
      </c>
      <c r="AT188" s="451">
        <f t="shared" ca="1" si="161"/>
        <v>0.84263081138635221</v>
      </c>
      <c r="AU188" s="451">
        <f t="shared" ca="1" si="162"/>
        <v>1.8935523851378702</v>
      </c>
      <c r="AV188" s="445">
        <f t="shared" ca="1" si="139"/>
        <v>1.5527129558130537</v>
      </c>
      <c r="AW188" s="453">
        <f ca="1">ROUND(IF(AV188&gt;AW172,AW170,IF(AV188&lt;AW171,AW169,AV188/AW171*AW169)),3)</f>
        <v>0.68</v>
      </c>
      <c r="AX188" s="453">
        <f ca="1">ROUND(IF(AV188&gt;AX172,AX170,IF(AV188&lt;AX171,AX169,AV188/AX171*AX169)),3)</f>
        <v>1.53</v>
      </c>
      <c r="AY188" s="449" t="str">
        <f t="shared" ca="1" si="140"/>
        <v>C</v>
      </c>
      <c r="BA188" s="450" t="str">
        <f t="shared" si="168"/>
        <v>ES</v>
      </c>
      <c r="BB188" s="447">
        <f t="shared" ca="1" si="141"/>
        <v>0.304306697701</v>
      </c>
      <c r="BC188" s="447">
        <f t="shared" ca="1" si="141"/>
        <v>1.6449010686550001</v>
      </c>
      <c r="BD188" s="451">
        <f t="shared" ca="1" si="169"/>
        <v>0.1561409878047727</v>
      </c>
      <c r="BE188" s="451">
        <f t="shared" ca="1" si="170"/>
        <v>5.6873700585927276</v>
      </c>
      <c r="BF188" s="451">
        <f t="shared" ca="1" si="142"/>
        <v>0.3951237740438785</v>
      </c>
      <c r="BG188" s="451">
        <f t="shared" ca="1" si="143"/>
        <v>3.0869044847178007</v>
      </c>
      <c r="BH188" s="451">
        <f t="shared" ca="1" si="144"/>
        <v>0.84263081138635221</v>
      </c>
      <c r="BI188" s="451">
        <f t="shared" ca="1" si="145"/>
        <v>1.8935523851378702</v>
      </c>
      <c r="BJ188" s="445">
        <f t="shared" ca="1" si="146"/>
        <v>1.5527129558130537</v>
      </c>
      <c r="BK188" s="453">
        <f ca="1">ROUND(IF(BJ188&gt;BK172,BK170,IF(BJ188&lt;BK171,BK169,BJ188/BK171*BK169)),3)</f>
        <v>0.77</v>
      </c>
      <c r="BL188" s="453">
        <f ca="1">ROUND(IF(BJ188&gt;BL172,BL170,IF(BJ188&lt;BL171,BL169,BJ188/BL171*BL169)),3)</f>
        <v>1.7310000000000001</v>
      </c>
      <c r="BM188" s="449" t="str">
        <f t="shared" ca="1" si="147"/>
        <v>C</v>
      </c>
      <c r="BO188" s="450" t="str">
        <f t="shared" si="171"/>
        <v>ES</v>
      </c>
      <c r="BP188" s="399">
        <f t="shared" si="163"/>
        <v>1.1000000000000001</v>
      </c>
      <c r="BQ188" s="453">
        <f t="shared" ca="1" si="148"/>
        <v>0.53300000000000003</v>
      </c>
      <c r="BR188" s="453">
        <f t="shared" ca="1" si="149"/>
        <v>1.198</v>
      </c>
      <c r="BS188" s="453">
        <f t="shared" ca="1" si="150"/>
        <v>0.60199999999999998</v>
      </c>
      <c r="BT188" s="453">
        <f t="shared" ca="1" si="151"/>
        <v>1.3540000000000001</v>
      </c>
      <c r="BU188" s="453">
        <f t="shared" ca="1" si="152"/>
        <v>0.68</v>
      </c>
      <c r="BV188" s="453">
        <f t="shared" ca="1" si="153"/>
        <v>1.53</v>
      </c>
      <c r="BW188" s="453">
        <f t="shared" ca="1" si="172"/>
        <v>0.77</v>
      </c>
      <c r="BX188" s="453">
        <f t="shared" ca="1" si="172"/>
        <v>1.7310000000000001</v>
      </c>
      <c r="CA188" s="450" t="str">
        <f t="shared" si="173"/>
        <v>ES</v>
      </c>
      <c r="CB188" s="454"/>
      <c r="CC188" s="454"/>
      <c r="CD188" s="454"/>
      <c r="CE188" s="454"/>
    </row>
    <row r="189" spans="1:83" x14ac:dyDescent="0.2">
      <c r="A189" s="456"/>
      <c r="B189" s="399">
        <v>9</v>
      </c>
      <c r="C189" s="399" t="s">
        <v>92</v>
      </c>
      <c r="D189" s="399" t="s">
        <v>93</v>
      </c>
      <c r="E189" s="399">
        <v>1.1000000000000001</v>
      </c>
      <c r="F189" s="399" t="s">
        <v>33</v>
      </c>
      <c r="K189" s="457"/>
      <c r="L189" s="447">
        <f t="shared" ca="1" si="126"/>
        <v>0.82245053432699999</v>
      </c>
      <c r="M189" s="447">
        <f t="shared" ca="1" si="126"/>
        <v>1.6449010686550001</v>
      </c>
      <c r="N189" s="451">
        <f t="shared" ca="1" si="174"/>
        <v>0.54082353317862109</v>
      </c>
      <c r="O189" s="451">
        <f t="shared" ca="1" si="154"/>
        <v>3.4891840850278797</v>
      </c>
      <c r="P189" s="451">
        <f t="shared" ca="1" si="127"/>
        <v>0.50145239870788294</v>
      </c>
      <c r="Q189" s="451">
        <f t="shared" ca="1" si="128"/>
        <v>3.9175968649053354</v>
      </c>
      <c r="R189" s="451">
        <f t="shared" ca="1" si="155"/>
        <v>1.0693845051903486</v>
      </c>
      <c r="S189" s="451">
        <f t="shared" ca="1" si="156"/>
        <v>2.4031112476187606</v>
      </c>
      <c r="T189" s="445">
        <f t="shared" ca="1" si="129"/>
        <v>1.9705512230473838</v>
      </c>
      <c r="U189" s="453">
        <f ca="1">ROUND(IF(T189&gt;U172,U170,IF(T189&lt;U171,U169,T189/U171*U169)),3)</f>
        <v>0.53300000000000003</v>
      </c>
      <c r="V189" s="453">
        <f ca="1">ROUND(IF(T189&gt;V172,V170,IF(T189&lt;V171,V169,T189/V171*V169)),3)</f>
        <v>1.198</v>
      </c>
      <c r="W189" s="449" t="str">
        <f t="shared" ca="1" si="130"/>
        <v>C</v>
      </c>
      <c r="X189" s="458"/>
      <c r="Y189" s="458" t="str">
        <f t="shared" si="164"/>
        <v>FI</v>
      </c>
      <c r="Z189" s="447">
        <f t="shared" ca="1" si="131"/>
        <v>0.82245053432699999</v>
      </c>
      <c r="AA189" s="447">
        <f t="shared" ca="1" si="131"/>
        <v>1.6449010686550001</v>
      </c>
      <c r="AB189" s="451">
        <f t="shared" ca="1" si="157"/>
        <v>0.54082353317862109</v>
      </c>
      <c r="AC189" s="451">
        <f t="shared" ca="1" si="158"/>
        <v>3.4891840850278797</v>
      </c>
      <c r="AD189" s="451">
        <f t="shared" ca="1" si="132"/>
        <v>0.50145239870788294</v>
      </c>
      <c r="AE189" s="451">
        <f t="shared" ca="1" si="133"/>
        <v>3.9175968649053354</v>
      </c>
      <c r="AF189" s="451">
        <f t="shared" ca="1" si="159"/>
        <v>1.0693845051903486</v>
      </c>
      <c r="AG189" s="451">
        <f t="shared" ca="1" si="160"/>
        <v>2.4031112476187606</v>
      </c>
      <c r="AH189" s="445">
        <f t="shared" ca="1" si="134"/>
        <v>1.9705512230473838</v>
      </c>
      <c r="AI189" s="453">
        <f ca="1">ROUND(IF(AH189&gt;AI172,AI170,IF(AH189&lt;AI171,AI169,AH189/AI171*AI169)),3)</f>
        <v>0.60199999999999998</v>
      </c>
      <c r="AJ189" s="453">
        <f ca="1">ROUND(IF(AH189&gt;AJ172,AJ170,IF(AH189&lt;AJ171,AJ169,AH189/AJ171*AJ169)),3)</f>
        <v>1.3540000000000001</v>
      </c>
      <c r="AK189" s="449" t="str">
        <f t="shared" ca="1" si="135"/>
        <v>C</v>
      </c>
      <c r="AL189" s="456"/>
      <c r="AM189" s="458" t="str">
        <f t="shared" si="165"/>
        <v>FI</v>
      </c>
      <c r="AN189" s="447">
        <f t="shared" ca="1" si="136"/>
        <v>0.82245053432699999</v>
      </c>
      <c r="AO189" s="447">
        <f t="shared" ca="1" si="136"/>
        <v>1.6449010686550001</v>
      </c>
      <c r="AP189" s="451">
        <f t="shared" ca="1" si="166"/>
        <v>0.54082353317862109</v>
      </c>
      <c r="AQ189" s="451">
        <f t="shared" ca="1" si="167"/>
        <v>3.4891840850278797</v>
      </c>
      <c r="AR189" s="451">
        <f t="shared" ca="1" si="137"/>
        <v>0.50145239870788294</v>
      </c>
      <c r="AS189" s="451">
        <f t="shared" ca="1" si="138"/>
        <v>3.9175968649053354</v>
      </c>
      <c r="AT189" s="451">
        <f t="shared" ca="1" si="161"/>
        <v>1.0693845051903486</v>
      </c>
      <c r="AU189" s="451">
        <f t="shared" ca="1" si="162"/>
        <v>2.4031112476187606</v>
      </c>
      <c r="AV189" s="445">
        <f t="shared" ca="1" si="139"/>
        <v>1.9705512230473838</v>
      </c>
      <c r="AW189" s="453">
        <f ca="1">ROUND(IF(AV189&gt;AW172,AW170,IF(AV189&lt;AW171,AW169,AV189/AW171*AW169)),3)</f>
        <v>0.68</v>
      </c>
      <c r="AX189" s="453">
        <f ca="1">ROUND(IF(AV189&gt;AX172,AX170,IF(AV189&lt;AX171,AX169,AV189/AX171*AX169)),3)</f>
        <v>1.53</v>
      </c>
      <c r="AY189" s="449" t="str">
        <f t="shared" ca="1" si="140"/>
        <v>C</v>
      </c>
      <c r="AZ189" s="456"/>
      <c r="BA189" s="458" t="str">
        <f t="shared" si="168"/>
        <v>FI</v>
      </c>
      <c r="BB189" s="447">
        <f t="shared" ca="1" si="141"/>
        <v>0.82245053432699999</v>
      </c>
      <c r="BC189" s="447">
        <f t="shared" ca="1" si="141"/>
        <v>1.6449010686550001</v>
      </c>
      <c r="BD189" s="451">
        <f t="shared" ca="1" si="169"/>
        <v>0.54082353317862109</v>
      </c>
      <c r="BE189" s="451">
        <f t="shared" ca="1" si="170"/>
        <v>3.4891840850278797</v>
      </c>
      <c r="BF189" s="451">
        <f t="shared" ca="1" si="142"/>
        <v>0.50145239870788294</v>
      </c>
      <c r="BG189" s="451">
        <f t="shared" ca="1" si="143"/>
        <v>3.9175968649053354</v>
      </c>
      <c r="BH189" s="451">
        <f t="shared" ca="1" si="144"/>
        <v>1.0693845051903486</v>
      </c>
      <c r="BI189" s="451">
        <f t="shared" ca="1" si="145"/>
        <v>2.4031112476187606</v>
      </c>
      <c r="BJ189" s="445">
        <f t="shared" ca="1" si="146"/>
        <v>1.9705512230473838</v>
      </c>
      <c r="BK189" s="453">
        <f ca="1">ROUND(IF(BJ189&gt;BK172,BK170,IF(BJ189&lt;BK171,BK169,BJ189/BK171*BK169)),3)</f>
        <v>0.77</v>
      </c>
      <c r="BL189" s="453">
        <f ca="1">ROUND(IF(BJ189&gt;BL172,BL170,IF(BJ189&lt;BL171,BL169,BJ189/BL171*BL169)),3)</f>
        <v>1.7310000000000001</v>
      </c>
      <c r="BM189" s="449" t="str">
        <f t="shared" ca="1" si="147"/>
        <v>C</v>
      </c>
      <c r="BN189" s="456"/>
      <c r="BO189" s="458" t="str">
        <f t="shared" si="171"/>
        <v>FI</v>
      </c>
      <c r="BP189" s="456">
        <f t="shared" si="163"/>
        <v>1.1000000000000001</v>
      </c>
      <c r="BQ189" s="453">
        <f t="shared" ca="1" si="148"/>
        <v>0.53300000000000003</v>
      </c>
      <c r="BR189" s="453">
        <f t="shared" ca="1" si="149"/>
        <v>1.198</v>
      </c>
      <c r="BS189" s="453">
        <f t="shared" ca="1" si="150"/>
        <v>0.60199999999999998</v>
      </c>
      <c r="BT189" s="453">
        <f t="shared" ca="1" si="151"/>
        <v>1.3540000000000001</v>
      </c>
      <c r="BU189" s="453">
        <f t="shared" ca="1" si="152"/>
        <v>0.68</v>
      </c>
      <c r="BV189" s="453">
        <f t="shared" ca="1" si="153"/>
        <v>1.53</v>
      </c>
      <c r="BW189" s="453">
        <f t="shared" ca="1" si="172"/>
        <v>0.77</v>
      </c>
      <c r="BX189" s="453">
        <f t="shared" ca="1" si="172"/>
        <v>1.7310000000000001</v>
      </c>
      <c r="BY189" s="456"/>
      <c r="BZ189" s="456"/>
      <c r="CA189" s="458" t="str">
        <f t="shared" si="173"/>
        <v>FI</v>
      </c>
      <c r="CB189" s="454"/>
      <c r="CC189" s="454"/>
      <c r="CD189" s="454"/>
      <c r="CE189" s="454"/>
    </row>
    <row r="190" spans="1:83" x14ac:dyDescent="0.2">
      <c r="B190" s="399">
        <v>10</v>
      </c>
      <c r="C190" s="399" t="s">
        <v>462</v>
      </c>
      <c r="D190" s="399" t="s">
        <v>463</v>
      </c>
      <c r="E190" s="399">
        <v>1.1000000000000001</v>
      </c>
      <c r="F190" s="399" t="s">
        <v>33</v>
      </c>
      <c r="K190" s="446"/>
      <c r="L190" s="447">
        <f t="shared" ca="1" si="126"/>
        <v>0.60649121228799996</v>
      </c>
      <c r="M190" s="447">
        <f t="shared" ca="1" si="126"/>
        <v>1.5437958130980001</v>
      </c>
      <c r="N190" s="451">
        <f t="shared" ca="1" si="174"/>
        <v>0.38477941099147872</v>
      </c>
      <c r="O190" s="451">
        <f t="shared" ca="1" si="154"/>
        <v>3.9764437610121219</v>
      </c>
      <c r="P190" s="451">
        <f t="shared" ca="1" si="127"/>
        <v>0.43668698434036868</v>
      </c>
      <c r="Q190" s="451">
        <f t="shared" ca="1" si="128"/>
        <v>3.4116170651591302</v>
      </c>
      <c r="R190" s="451">
        <f t="shared" ca="1" si="155"/>
        <v>0.93126744607304124</v>
      </c>
      <c r="S190" s="451">
        <f t="shared" ca="1" si="156"/>
        <v>2.0927358338720028</v>
      </c>
      <c r="T190" s="445">
        <f t="shared" ca="1" si="129"/>
        <v>1.7160433837750424</v>
      </c>
      <c r="U190" s="453">
        <f ca="1">ROUND(IF(T190&gt;U172,U170,IF(T190&lt;U171,U169,T190/U171*U169)),3)</f>
        <v>0.53300000000000003</v>
      </c>
      <c r="V190" s="453">
        <f ca="1">ROUND(IF(T190&gt;V172,V170,IF(T190&lt;V171,V169,T190/V171*V169)),3)</f>
        <v>1.198</v>
      </c>
      <c r="W190" s="449" t="str">
        <f t="shared" ca="1" si="130"/>
        <v>C</v>
      </c>
      <c r="X190" s="450"/>
      <c r="Y190" s="450" t="str">
        <f t="shared" si="164"/>
        <v>FO</v>
      </c>
      <c r="Z190" s="447">
        <f t="shared" ca="1" si="131"/>
        <v>0.60649121228799996</v>
      </c>
      <c r="AA190" s="447">
        <f t="shared" ca="1" si="131"/>
        <v>1.5437958130980001</v>
      </c>
      <c r="AB190" s="451">
        <f t="shared" ca="1" si="157"/>
        <v>0.38477941099147872</v>
      </c>
      <c r="AC190" s="451">
        <f t="shared" ca="1" si="158"/>
        <v>3.9764437610121219</v>
      </c>
      <c r="AD190" s="451">
        <f t="shared" ca="1" si="132"/>
        <v>0.43668698434036868</v>
      </c>
      <c r="AE190" s="451">
        <f t="shared" ca="1" si="133"/>
        <v>3.4116170651591302</v>
      </c>
      <c r="AF190" s="451">
        <f t="shared" ca="1" si="159"/>
        <v>0.93126744607304124</v>
      </c>
      <c r="AG190" s="451">
        <f t="shared" ca="1" si="160"/>
        <v>2.0927358338720028</v>
      </c>
      <c r="AH190" s="445">
        <f t="shared" ca="1" si="134"/>
        <v>1.7160433837750424</v>
      </c>
      <c r="AI190" s="453">
        <f ca="1">ROUND(IF(AH190&gt;AI172,AI170,IF(AH190&lt;AI171,AI169,AH190/AI171*AI169)),3)</f>
        <v>0.60199999999999998</v>
      </c>
      <c r="AJ190" s="453">
        <f ca="1">ROUND(IF(AH190&gt;AJ172,AJ170,IF(AH190&lt;AJ171,AJ169,AH190/AJ171*AJ169)),3)</f>
        <v>1.3540000000000001</v>
      </c>
      <c r="AK190" s="449" t="str">
        <f t="shared" ca="1" si="135"/>
        <v>C</v>
      </c>
      <c r="AM190" s="450" t="str">
        <f t="shared" si="165"/>
        <v>FO</v>
      </c>
      <c r="AN190" s="447">
        <f t="shared" ca="1" si="136"/>
        <v>0.60649121228799996</v>
      </c>
      <c r="AO190" s="447">
        <f t="shared" ca="1" si="136"/>
        <v>1.5437958130980001</v>
      </c>
      <c r="AP190" s="451">
        <f t="shared" ca="1" si="166"/>
        <v>0.38477941099147872</v>
      </c>
      <c r="AQ190" s="451">
        <f t="shared" ca="1" si="167"/>
        <v>3.9764437610121219</v>
      </c>
      <c r="AR190" s="451">
        <f t="shared" ca="1" si="137"/>
        <v>0.43668698434036868</v>
      </c>
      <c r="AS190" s="451">
        <f t="shared" ca="1" si="138"/>
        <v>3.4116170651591302</v>
      </c>
      <c r="AT190" s="451">
        <f t="shared" ca="1" si="161"/>
        <v>0.93126744607304124</v>
      </c>
      <c r="AU190" s="451">
        <f t="shared" ca="1" si="162"/>
        <v>2.0927358338720028</v>
      </c>
      <c r="AV190" s="445">
        <f t="shared" ca="1" si="139"/>
        <v>1.7160433837750424</v>
      </c>
      <c r="AW190" s="453">
        <f ca="1">ROUND(IF(AV190&gt;AW172,AW170,IF(AV190&lt;AW171,AW169,AV190/AW171*AW169)),3)</f>
        <v>0.68</v>
      </c>
      <c r="AX190" s="453">
        <f ca="1">ROUND(IF(AV190&gt;AX172,AX170,IF(AV190&lt;AX171,AX169,AV190/AX171*AX169)),3)</f>
        <v>1.53</v>
      </c>
      <c r="AY190" s="449" t="str">
        <f t="shared" ca="1" si="140"/>
        <v>C</v>
      </c>
      <c r="BA190" s="450" t="str">
        <f t="shared" si="168"/>
        <v>FO</v>
      </c>
      <c r="BB190" s="447">
        <f t="shared" ca="1" si="141"/>
        <v>0.60649121228799996</v>
      </c>
      <c r="BC190" s="447">
        <f t="shared" ca="1" si="141"/>
        <v>1.5437958130980001</v>
      </c>
      <c r="BD190" s="451">
        <f t="shared" ca="1" si="169"/>
        <v>0.38477941099147872</v>
      </c>
      <c r="BE190" s="451">
        <f t="shared" ca="1" si="170"/>
        <v>3.9764437610121219</v>
      </c>
      <c r="BF190" s="451">
        <f t="shared" ca="1" si="142"/>
        <v>0.43668698434036868</v>
      </c>
      <c r="BG190" s="451">
        <f t="shared" ca="1" si="143"/>
        <v>3.4116170651591302</v>
      </c>
      <c r="BH190" s="451">
        <f t="shared" ca="1" si="144"/>
        <v>0.93126744607304124</v>
      </c>
      <c r="BI190" s="451">
        <f t="shared" ca="1" si="145"/>
        <v>2.0927358338720028</v>
      </c>
      <c r="BJ190" s="445">
        <f t="shared" ca="1" si="146"/>
        <v>1.7160433837750424</v>
      </c>
      <c r="BK190" s="453">
        <f ca="1">ROUND(IF(BJ190&gt;BK172,BK170,IF(BJ190&lt;BK171,BK169,BJ190/BK171*BK169)),3)</f>
        <v>0.77</v>
      </c>
      <c r="BL190" s="453">
        <f ca="1">ROUND(IF(BJ190&gt;BL172,BL170,IF(BJ190&lt;BL171,BL169,BJ190/BL171*BL169)),3)</f>
        <v>1.7310000000000001</v>
      </c>
      <c r="BM190" s="449" t="str">
        <f t="shared" ca="1" si="147"/>
        <v>C</v>
      </c>
      <c r="BO190" s="450" t="str">
        <f t="shared" si="171"/>
        <v>FO</v>
      </c>
      <c r="BP190" s="399">
        <f t="shared" si="163"/>
        <v>1.1000000000000001</v>
      </c>
      <c r="BQ190" s="453">
        <f t="shared" ca="1" si="148"/>
        <v>0.53300000000000003</v>
      </c>
      <c r="BR190" s="453">
        <f t="shared" ca="1" si="149"/>
        <v>1.198</v>
      </c>
      <c r="BS190" s="453">
        <f t="shared" ca="1" si="150"/>
        <v>0.60199999999999998</v>
      </c>
      <c r="BT190" s="453">
        <f t="shared" ca="1" si="151"/>
        <v>1.3540000000000001</v>
      </c>
      <c r="BU190" s="453">
        <f t="shared" ca="1" si="152"/>
        <v>0.68</v>
      </c>
      <c r="BV190" s="453">
        <f t="shared" ca="1" si="153"/>
        <v>1.53</v>
      </c>
      <c r="BW190" s="453">
        <f t="shared" ca="1" si="172"/>
        <v>0.77</v>
      </c>
      <c r="BX190" s="453">
        <f t="shared" ca="1" si="172"/>
        <v>1.7310000000000001</v>
      </c>
      <c r="CA190" s="450" t="str">
        <f t="shared" si="173"/>
        <v>FO</v>
      </c>
      <c r="CB190" s="454"/>
      <c r="CC190" s="454"/>
      <c r="CD190" s="454"/>
      <c r="CE190" s="454"/>
    </row>
    <row r="191" spans="1:83" x14ac:dyDescent="0.2">
      <c r="A191" s="456"/>
      <c r="B191" s="399">
        <v>11</v>
      </c>
      <c r="C191" s="399" t="s">
        <v>94</v>
      </c>
      <c r="D191" s="399" t="s">
        <v>95</v>
      </c>
      <c r="E191" s="399">
        <v>1.1000000000000001</v>
      </c>
      <c r="F191" s="399" t="s">
        <v>33</v>
      </c>
      <c r="K191" s="457"/>
      <c r="L191" s="447">
        <f t="shared" ca="1" si="126"/>
        <v>0.52636834197000004</v>
      </c>
      <c r="M191" s="447">
        <f t="shared" ca="1" si="126"/>
        <v>2.0890243571920002</v>
      </c>
      <c r="N191" s="451">
        <f t="shared" ca="1" si="174"/>
        <v>0.30216334176352122</v>
      </c>
      <c r="O191" s="451">
        <f t="shared" ca="1" si="154"/>
        <v>6.6294497615478791</v>
      </c>
      <c r="P191" s="451">
        <f t="shared" ca="1" si="127"/>
        <v>0.53051592169518291</v>
      </c>
      <c r="Q191" s="451">
        <f t="shared" ca="1" si="128"/>
        <v>4.1446556382436164</v>
      </c>
      <c r="R191" s="451">
        <f t="shared" ca="1" si="155"/>
        <v>1.1313646277881217</v>
      </c>
      <c r="S191" s="451">
        <f t="shared" ca="1" si="156"/>
        <v>2.5423924219957792</v>
      </c>
      <c r="T191" s="445">
        <f t="shared" ca="1" si="129"/>
        <v>2.0847617860365393</v>
      </c>
      <c r="U191" s="453">
        <f ca="1">ROUND(IF(T191&gt;U172,U170,IF(T191&lt;U171,U169,T191/U171*U169)),3)</f>
        <v>0.53300000000000003</v>
      </c>
      <c r="V191" s="453">
        <f ca="1">ROUND(IF(T191&gt;V172,V170,IF(T191&lt;V171,V169,T191/V171*V169)),3)</f>
        <v>1.198</v>
      </c>
      <c r="W191" s="449" t="str">
        <f t="shared" ca="1" si="130"/>
        <v>C</v>
      </c>
      <c r="X191" s="458"/>
      <c r="Y191" s="458" t="str">
        <f t="shared" si="164"/>
        <v>FR</v>
      </c>
      <c r="Z191" s="447">
        <f t="shared" ca="1" si="131"/>
        <v>0.52636834197000004</v>
      </c>
      <c r="AA191" s="447">
        <f t="shared" ca="1" si="131"/>
        <v>2.0890243571920002</v>
      </c>
      <c r="AB191" s="451">
        <f t="shared" ca="1" si="157"/>
        <v>0.30216334176352122</v>
      </c>
      <c r="AC191" s="451">
        <f t="shared" ca="1" si="158"/>
        <v>6.6294497615478791</v>
      </c>
      <c r="AD191" s="451">
        <f t="shared" ca="1" si="132"/>
        <v>0.53051592169518291</v>
      </c>
      <c r="AE191" s="451">
        <f t="shared" ca="1" si="133"/>
        <v>4.1446556382436164</v>
      </c>
      <c r="AF191" s="451">
        <f t="shared" ca="1" si="159"/>
        <v>1.1313646277881217</v>
      </c>
      <c r="AG191" s="451">
        <f t="shared" ca="1" si="160"/>
        <v>2.5423924219957792</v>
      </c>
      <c r="AH191" s="445">
        <f t="shared" ca="1" si="134"/>
        <v>2.0847617860365393</v>
      </c>
      <c r="AI191" s="453">
        <f ca="1">ROUND(IF(AH191&gt;AI172,AI170,IF(AH191&lt;AI171,AI169,AH191/AI171*AI169)),3)</f>
        <v>0.60199999999999998</v>
      </c>
      <c r="AJ191" s="453">
        <f ca="1">ROUND(IF(AH191&gt;AJ172,AJ170,IF(AH191&lt;AJ171,AJ169,AH191/AJ171*AJ169)),3)</f>
        <v>1.3540000000000001</v>
      </c>
      <c r="AK191" s="449" t="str">
        <f t="shared" ca="1" si="135"/>
        <v>C</v>
      </c>
      <c r="AL191" s="456"/>
      <c r="AM191" s="458" t="str">
        <f t="shared" si="165"/>
        <v>FR</v>
      </c>
      <c r="AN191" s="447">
        <f t="shared" ca="1" si="136"/>
        <v>0.52636834197000004</v>
      </c>
      <c r="AO191" s="447">
        <f t="shared" ca="1" si="136"/>
        <v>2.0890243571920002</v>
      </c>
      <c r="AP191" s="451">
        <f t="shared" ca="1" si="166"/>
        <v>0.30216334176352122</v>
      </c>
      <c r="AQ191" s="451">
        <f t="shared" ca="1" si="167"/>
        <v>6.6294497615478791</v>
      </c>
      <c r="AR191" s="451">
        <f t="shared" ca="1" si="137"/>
        <v>0.53051592169518291</v>
      </c>
      <c r="AS191" s="451">
        <f t="shared" ca="1" si="138"/>
        <v>4.1446556382436164</v>
      </c>
      <c r="AT191" s="451">
        <f t="shared" ca="1" si="161"/>
        <v>1.1313646277881217</v>
      </c>
      <c r="AU191" s="451">
        <f t="shared" ca="1" si="162"/>
        <v>2.5423924219957792</v>
      </c>
      <c r="AV191" s="445">
        <f t="shared" ca="1" si="139"/>
        <v>2.0847617860365393</v>
      </c>
      <c r="AW191" s="453">
        <f ca="1">ROUND(IF(AV191&gt;AW172,AW170,IF(AV191&lt;AW171,AW169,AV191/AW171*AW169)),3)</f>
        <v>0.68</v>
      </c>
      <c r="AX191" s="453">
        <f ca="1">ROUND(IF(AV191&gt;AX172,AX170,IF(AV191&lt;AX171,AX169,AV191/AX171*AX169)),3)</f>
        <v>1.53</v>
      </c>
      <c r="AY191" s="449" t="str">
        <f t="shared" ca="1" si="140"/>
        <v>C</v>
      </c>
      <c r="AZ191" s="456"/>
      <c r="BA191" s="458" t="str">
        <f t="shared" si="168"/>
        <v>FR</v>
      </c>
      <c r="BB191" s="447">
        <f t="shared" ca="1" si="141"/>
        <v>0.52636834197000004</v>
      </c>
      <c r="BC191" s="447">
        <f t="shared" ca="1" si="141"/>
        <v>2.0890243571920002</v>
      </c>
      <c r="BD191" s="451">
        <f t="shared" ca="1" si="169"/>
        <v>0.30216334176352122</v>
      </c>
      <c r="BE191" s="451">
        <f t="shared" ca="1" si="170"/>
        <v>6.6294497615478791</v>
      </c>
      <c r="BF191" s="451">
        <f t="shared" ca="1" si="142"/>
        <v>0.53051592169518291</v>
      </c>
      <c r="BG191" s="451">
        <f t="shared" ca="1" si="143"/>
        <v>4.1446556382436164</v>
      </c>
      <c r="BH191" s="451">
        <f t="shared" ca="1" si="144"/>
        <v>1.1313646277881217</v>
      </c>
      <c r="BI191" s="451">
        <f t="shared" ca="1" si="145"/>
        <v>2.5423924219957792</v>
      </c>
      <c r="BJ191" s="445">
        <f t="shared" ca="1" si="146"/>
        <v>2.0847617860365393</v>
      </c>
      <c r="BK191" s="453">
        <f ca="1">ROUND(IF(BJ191&gt;BK172,BK170,IF(BJ191&lt;BK171,BK169,BJ191/BK171*BK169)),3)</f>
        <v>0.77</v>
      </c>
      <c r="BL191" s="453">
        <f ca="1">ROUND(IF(BJ191&gt;BL172,BL170,IF(BJ191&lt;BL171,BL169,BJ191/BL171*BL169)),3)</f>
        <v>1.7310000000000001</v>
      </c>
      <c r="BM191" s="449" t="str">
        <f t="shared" ca="1" si="147"/>
        <v>C</v>
      </c>
      <c r="BN191" s="456"/>
      <c r="BO191" s="458" t="str">
        <f t="shared" si="171"/>
        <v>FR</v>
      </c>
      <c r="BP191" s="456">
        <f t="shared" si="163"/>
        <v>1.1000000000000001</v>
      </c>
      <c r="BQ191" s="453">
        <f t="shared" ca="1" si="148"/>
        <v>0.53300000000000003</v>
      </c>
      <c r="BR191" s="453">
        <f t="shared" ca="1" si="149"/>
        <v>1.198</v>
      </c>
      <c r="BS191" s="453">
        <f t="shared" ca="1" si="150"/>
        <v>0.60199999999999998</v>
      </c>
      <c r="BT191" s="453">
        <f t="shared" ca="1" si="151"/>
        <v>1.3540000000000001</v>
      </c>
      <c r="BU191" s="453">
        <f t="shared" ca="1" si="152"/>
        <v>0.68</v>
      </c>
      <c r="BV191" s="453">
        <f t="shared" ca="1" si="153"/>
        <v>1.53</v>
      </c>
      <c r="BW191" s="453">
        <f t="shared" ca="1" si="172"/>
        <v>0.77</v>
      </c>
      <c r="BX191" s="453">
        <f t="shared" ca="1" si="172"/>
        <v>1.7310000000000001</v>
      </c>
      <c r="BY191" s="456"/>
      <c r="BZ191" s="456"/>
      <c r="CA191" s="458" t="str">
        <f t="shared" si="173"/>
        <v>FR</v>
      </c>
      <c r="CB191" s="454"/>
      <c r="CC191" s="454"/>
      <c r="CD191" s="454"/>
      <c r="CE191" s="454"/>
    </row>
    <row r="192" spans="1:83" x14ac:dyDescent="0.2">
      <c r="B192" s="399">
        <v>12</v>
      </c>
      <c r="C192" s="399" t="s">
        <v>96</v>
      </c>
      <c r="D192" s="399" t="s">
        <v>97</v>
      </c>
      <c r="E192" s="399">
        <v>1.1000000000000001</v>
      </c>
      <c r="F192" s="399" t="s">
        <v>33</v>
      </c>
      <c r="K192" s="446"/>
      <c r="L192" s="447">
        <f t="shared" ca="1" si="126"/>
        <v>0.70410311261799996</v>
      </c>
      <c r="M192" s="447">
        <f t="shared" ca="1" si="126"/>
        <v>1.4082062252359999</v>
      </c>
      <c r="N192" s="451">
        <f t="shared" ca="1" si="174"/>
        <v>0.46300113769123025</v>
      </c>
      <c r="O192" s="451">
        <f t="shared" ca="1" si="154"/>
        <v>2.9871041141369696</v>
      </c>
      <c r="P192" s="451">
        <f t="shared" ca="1" si="127"/>
        <v>0.42929535579760564</v>
      </c>
      <c r="Q192" s="451">
        <f t="shared" ca="1" si="128"/>
        <v>3.3538699671687939</v>
      </c>
      <c r="R192" s="451">
        <f t="shared" ca="1" si="155"/>
        <v>0.91550424890393534</v>
      </c>
      <c r="S192" s="451">
        <f t="shared" ca="1" si="156"/>
        <v>2.0573129188852479</v>
      </c>
      <c r="T192" s="445">
        <f t="shared" ca="1" si="129"/>
        <v>1.6869965934859033</v>
      </c>
      <c r="U192" s="453">
        <f ca="1">ROUND(IF(T192&gt;U172,U170,IF(T192&lt;U171,U169,T192/U171*U169)),3)</f>
        <v>0.53300000000000003</v>
      </c>
      <c r="V192" s="453">
        <f ca="1">ROUND(IF(T192&gt;V172,V170,IF(T192&lt;V171,V169,T192/V171*V169)),3)</f>
        <v>1.198</v>
      </c>
      <c r="W192" s="449" t="str">
        <f t="shared" ca="1" si="130"/>
        <v>C</v>
      </c>
      <c r="X192" s="450"/>
      <c r="Y192" s="450" t="str">
        <f t="shared" si="164"/>
        <v>GB</v>
      </c>
      <c r="Z192" s="447">
        <f t="shared" ca="1" si="131"/>
        <v>0.70410311261799996</v>
      </c>
      <c r="AA192" s="447">
        <f t="shared" ca="1" si="131"/>
        <v>1.4082062252359999</v>
      </c>
      <c r="AB192" s="451">
        <f t="shared" ca="1" si="157"/>
        <v>0.46300113769123025</v>
      </c>
      <c r="AC192" s="451">
        <f t="shared" ca="1" si="158"/>
        <v>2.9871041141369696</v>
      </c>
      <c r="AD192" s="451">
        <f t="shared" ca="1" si="132"/>
        <v>0.42929535579760564</v>
      </c>
      <c r="AE192" s="451">
        <f t="shared" ca="1" si="133"/>
        <v>3.3538699671687939</v>
      </c>
      <c r="AF192" s="451">
        <f t="shared" ca="1" si="159"/>
        <v>0.91550424890393534</v>
      </c>
      <c r="AG192" s="451">
        <f t="shared" ca="1" si="160"/>
        <v>2.0573129188852479</v>
      </c>
      <c r="AH192" s="445">
        <f t="shared" ca="1" si="134"/>
        <v>1.6869965934859033</v>
      </c>
      <c r="AI192" s="453">
        <f ca="1">ROUND(IF(AH192&gt;AI172,AI170,IF(AH192&lt;AI171,AI169,AH192/AI171*AI169)),3)</f>
        <v>0.60199999999999998</v>
      </c>
      <c r="AJ192" s="453">
        <f ca="1">ROUND(IF(AH192&gt;AJ172,AJ170,IF(AH192&lt;AJ171,AJ169,AH192/AJ171*AJ169)),3)</f>
        <v>1.3540000000000001</v>
      </c>
      <c r="AK192" s="449" t="str">
        <f t="shared" ca="1" si="135"/>
        <v>C</v>
      </c>
      <c r="AM192" s="450" t="str">
        <f t="shared" si="165"/>
        <v>GB</v>
      </c>
      <c r="AN192" s="447">
        <f t="shared" ca="1" si="136"/>
        <v>0.70410311261799996</v>
      </c>
      <c r="AO192" s="447">
        <f t="shared" ca="1" si="136"/>
        <v>1.4082062252359999</v>
      </c>
      <c r="AP192" s="451">
        <f t="shared" ca="1" si="166"/>
        <v>0.46300113769123025</v>
      </c>
      <c r="AQ192" s="451">
        <f t="shared" ca="1" si="167"/>
        <v>2.9871041141369696</v>
      </c>
      <c r="AR192" s="451">
        <f t="shared" ca="1" si="137"/>
        <v>0.42929535579760564</v>
      </c>
      <c r="AS192" s="451">
        <f t="shared" ca="1" si="138"/>
        <v>3.3538699671687939</v>
      </c>
      <c r="AT192" s="451">
        <f t="shared" ca="1" si="161"/>
        <v>0.91550424890393534</v>
      </c>
      <c r="AU192" s="451">
        <f t="shared" ca="1" si="162"/>
        <v>2.0573129188852479</v>
      </c>
      <c r="AV192" s="445">
        <f t="shared" ca="1" si="139"/>
        <v>1.6869965934859033</v>
      </c>
      <c r="AW192" s="453">
        <f ca="1">ROUND(IF(AV192&gt;AW172,AW170,IF(AV192&lt;AW171,AW169,AV192/AW171*AW169)),3)</f>
        <v>0.68</v>
      </c>
      <c r="AX192" s="453">
        <f ca="1">ROUND(IF(AV192&gt;AX172,AX170,IF(AV192&lt;AX171,AX169,AV192/AX171*AX169)),3)</f>
        <v>1.53</v>
      </c>
      <c r="AY192" s="449" t="str">
        <f t="shared" ca="1" si="140"/>
        <v>C</v>
      </c>
      <c r="BA192" s="450" t="str">
        <f t="shared" si="168"/>
        <v>GB</v>
      </c>
      <c r="BB192" s="447">
        <f t="shared" ca="1" si="141"/>
        <v>0.70410311261799996</v>
      </c>
      <c r="BC192" s="447">
        <f t="shared" ca="1" si="141"/>
        <v>1.4082062252359999</v>
      </c>
      <c r="BD192" s="451">
        <f t="shared" ca="1" si="169"/>
        <v>0.46300113769123025</v>
      </c>
      <c r="BE192" s="451">
        <f t="shared" ca="1" si="170"/>
        <v>2.9871041141369696</v>
      </c>
      <c r="BF192" s="451">
        <f t="shared" ca="1" si="142"/>
        <v>0.42929535579760564</v>
      </c>
      <c r="BG192" s="451">
        <f t="shared" ca="1" si="143"/>
        <v>3.3538699671687939</v>
      </c>
      <c r="BH192" s="451">
        <f t="shared" ca="1" si="144"/>
        <v>0.91550424890393534</v>
      </c>
      <c r="BI192" s="451">
        <f t="shared" ca="1" si="145"/>
        <v>2.0573129188852479</v>
      </c>
      <c r="BJ192" s="445">
        <f t="shared" ca="1" si="146"/>
        <v>1.6869965934859033</v>
      </c>
      <c r="BK192" s="453">
        <f ca="1">ROUND(IF(BJ192&gt;BK172,BK170,IF(BJ192&lt;BK171,BK169,BJ192/BK171*BK169)),3)</f>
        <v>0.77</v>
      </c>
      <c r="BL192" s="453">
        <f ca="1">ROUND(IF(BJ192&gt;BL172,BL170,IF(BJ192&lt;BL171,BL169,BJ192/BL171*BL169)),3)</f>
        <v>1.7310000000000001</v>
      </c>
      <c r="BM192" s="449" t="str">
        <f t="shared" ca="1" si="147"/>
        <v>C</v>
      </c>
      <c r="BO192" s="450" t="str">
        <f t="shared" si="171"/>
        <v>GB</v>
      </c>
      <c r="BP192" s="399">
        <f t="shared" si="163"/>
        <v>1.1000000000000001</v>
      </c>
      <c r="BQ192" s="453">
        <f t="shared" ca="1" si="148"/>
        <v>0.53300000000000003</v>
      </c>
      <c r="BR192" s="453">
        <f t="shared" ca="1" si="149"/>
        <v>1.198</v>
      </c>
      <c r="BS192" s="453">
        <f t="shared" ca="1" si="150"/>
        <v>0.60199999999999998</v>
      </c>
      <c r="BT192" s="453">
        <f t="shared" ca="1" si="151"/>
        <v>1.3540000000000001</v>
      </c>
      <c r="BU192" s="453">
        <f t="shared" ca="1" si="152"/>
        <v>0.68</v>
      </c>
      <c r="BV192" s="453">
        <f t="shared" ca="1" si="153"/>
        <v>1.53</v>
      </c>
      <c r="BW192" s="453">
        <f t="shared" ca="1" si="172"/>
        <v>0.77</v>
      </c>
      <c r="BX192" s="453">
        <f t="shared" ca="1" si="172"/>
        <v>1.7310000000000001</v>
      </c>
      <c r="CA192" s="450" t="str">
        <f t="shared" si="173"/>
        <v>GB</v>
      </c>
      <c r="CB192" s="454"/>
      <c r="CC192" s="454"/>
      <c r="CD192" s="454"/>
      <c r="CE192" s="454"/>
    </row>
    <row r="193" spans="2:83" x14ac:dyDescent="0.2">
      <c r="B193" s="399">
        <v>13</v>
      </c>
      <c r="C193" s="399" t="s">
        <v>464</v>
      </c>
      <c r="D193" s="399" t="s">
        <v>465</v>
      </c>
      <c r="E193" s="399">
        <v>1.1000000000000001</v>
      </c>
      <c r="F193" s="399" t="s">
        <v>33</v>
      </c>
      <c r="K193" s="446"/>
      <c r="L193" s="447">
        <f t="shared" ca="1" si="126"/>
        <v>0.60649121228799996</v>
      </c>
      <c r="M193" s="447">
        <f t="shared" ca="1" si="126"/>
        <v>2.150287025386</v>
      </c>
      <c r="N193" s="451">
        <f t="shared" ca="1" si="174"/>
        <v>0.35904948077319992</v>
      </c>
      <c r="O193" s="451">
        <f t="shared" ca="1" si="154"/>
        <v>6.54943678284</v>
      </c>
      <c r="P193" s="451">
        <f t="shared" ca="1" si="127"/>
        <v>0.55934819601124641</v>
      </c>
      <c r="Q193" s="451">
        <f t="shared" ca="1" si="128"/>
        <v>4.3699077813378624</v>
      </c>
      <c r="R193" s="451">
        <f t="shared" ca="1" si="155"/>
        <v>1.1928515954094638</v>
      </c>
      <c r="S193" s="451">
        <f t="shared" ca="1" si="156"/>
        <v>2.6805653829426155</v>
      </c>
      <c r="T193" s="445">
        <f t="shared" ca="1" si="129"/>
        <v>2.1980636140129448</v>
      </c>
      <c r="U193" s="453">
        <f ca="1">ROUND(IF(T193&gt;U172,U170,IF(T193&lt;U171,U169,T193/U171*U169)),3)</f>
        <v>0.53300000000000003</v>
      </c>
      <c r="V193" s="453">
        <f ca="1">ROUND(IF(T193&gt;V172,V170,IF(T193&lt;V171,V169,T193/V171*V169)),3)</f>
        <v>1.198</v>
      </c>
      <c r="W193" s="449" t="str">
        <f t="shared" ca="1" si="130"/>
        <v>C</v>
      </c>
      <c r="X193" s="450"/>
      <c r="Y193" s="450" t="str">
        <f t="shared" si="164"/>
        <v>GL</v>
      </c>
      <c r="Z193" s="447">
        <f t="shared" ca="1" si="131"/>
        <v>0.60649121228799996</v>
      </c>
      <c r="AA193" s="447">
        <f t="shared" ca="1" si="131"/>
        <v>2.150287025386</v>
      </c>
      <c r="AB193" s="451">
        <f t="shared" ca="1" si="157"/>
        <v>0.35904948077319992</v>
      </c>
      <c r="AC193" s="451">
        <f t="shared" ca="1" si="158"/>
        <v>6.54943678284</v>
      </c>
      <c r="AD193" s="451">
        <f t="shared" ca="1" si="132"/>
        <v>0.55934819601124641</v>
      </c>
      <c r="AE193" s="451">
        <f t="shared" ca="1" si="133"/>
        <v>4.3699077813378624</v>
      </c>
      <c r="AF193" s="451">
        <f t="shared" ca="1" si="159"/>
        <v>1.1928515954094638</v>
      </c>
      <c r="AG193" s="451">
        <f t="shared" ca="1" si="160"/>
        <v>2.6805653829426155</v>
      </c>
      <c r="AH193" s="445">
        <f t="shared" ca="1" si="134"/>
        <v>2.1980636140129448</v>
      </c>
      <c r="AI193" s="453">
        <f ca="1">ROUND(IF(AH193&gt;AI172,AI170,IF(AH193&lt;AI171,AI169,AH193/AI171*AI169)),3)</f>
        <v>0.60199999999999998</v>
      </c>
      <c r="AJ193" s="453">
        <f ca="1">ROUND(IF(AH193&gt;AJ172,AJ170,IF(AH193&lt;AJ171,AJ169,AH193/AJ171*AJ169)),3)</f>
        <v>1.3540000000000001</v>
      </c>
      <c r="AK193" s="449" t="str">
        <f t="shared" ca="1" si="135"/>
        <v>C</v>
      </c>
      <c r="AM193" s="450" t="str">
        <f t="shared" si="165"/>
        <v>GL</v>
      </c>
      <c r="AN193" s="447">
        <f t="shared" ca="1" si="136"/>
        <v>0.60649121228799996</v>
      </c>
      <c r="AO193" s="447">
        <f t="shared" ca="1" si="136"/>
        <v>2.150287025386</v>
      </c>
      <c r="AP193" s="451">
        <f t="shared" ca="1" si="166"/>
        <v>0.35904948077319992</v>
      </c>
      <c r="AQ193" s="451">
        <f t="shared" ca="1" si="167"/>
        <v>6.54943678284</v>
      </c>
      <c r="AR193" s="451">
        <f t="shared" ca="1" si="137"/>
        <v>0.55934819601124641</v>
      </c>
      <c r="AS193" s="451">
        <f t="shared" ca="1" si="138"/>
        <v>4.3699077813378624</v>
      </c>
      <c r="AT193" s="451">
        <f t="shared" ca="1" si="161"/>
        <v>1.1928515954094638</v>
      </c>
      <c r="AU193" s="451">
        <f t="shared" ca="1" si="162"/>
        <v>2.6805653829426155</v>
      </c>
      <c r="AV193" s="445">
        <f t="shared" ca="1" si="139"/>
        <v>2.1980636140129448</v>
      </c>
      <c r="AW193" s="453">
        <f ca="1">ROUND(IF(AV193&gt;AW172,AW170,IF(AV193&lt;AW171,AW169,AV193/AW171*AW169)),3)</f>
        <v>0.68</v>
      </c>
      <c r="AX193" s="453">
        <f ca="1">ROUND(IF(AV193&gt;AX172,AX170,IF(AV193&lt;AX171,AX169,AV193/AX171*AX169)),3)</f>
        <v>1.53</v>
      </c>
      <c r="AY193" s="449" t="str">
        <f t="shared" ca="1" si="140"/>
        <v>C</v>
      </c>
      <c r="BA193" s="450" t="str">
        <f t="shared" si="168"/>
        <v>GL</v>
      </c>
      <c r="BB193" s="447">
        <f t="shared" ca="1" si="141"/>
        <v>0.60649121228799996</v>
      </c>
      <c r="BC193" s="447">
        <f t="shared" ca="1" si="141"/>
        <v>2.150287025386</v>
      </c>
      <c r="BD193" s="451">
        <f t="shared" ca="1" si="169"/>
        <v>0.35904948077319992</v>
      </c>
      <c r="BE193" s="451">
        <f t="shared" ca="1" si="170"/>
        <v>6.54943678284</v>
      </c>
      <c r="BF193" s="451">
        <f t="shared" ca="1" si="142"/>
        <v>0.55934819601124641</v>
      </c>
      <c r="BG193" s="451">
        <f t="shared" ca="1" si="143"/>
        <v>4.3699077813378624</v>
      </c>
      <c r="BH193" s="451">
        <f t="shared" ca="1" si="144"/>
        <v>1.1928515954094638</v>
      </c>
      <c r="BI193" s="451">
        <f t="shared" ca="1" si="145"/>
        <v>2.6805653829426155</v>
      </c>
      <c r="BJ193" s="445">
        <f t="shared" ca="1" si="146"/>
        <v>2.1980636140129448</v>
      </c>
      <c r="BK193" s="453">
        <f ca="1">ROUND(IF(BJ193&gt;BK172,BK170,IF(BJ193&lt;BK171,BK169,BJ193/BK171*BK169)),3)</f>
        <v>0.77</v>
      </c>
      <c r="BL193" s="453">
        <f ca="1">ROUND(IF(BJ193&gt;BL172,BL170,IF(BJ193&lt;BL171,BL169,BJ193/BL171*BL169)),3)</f>
        <v>1.7310000000000001</v>
      </c>
      <c r="BM193" s="449" t="str">
        <f t="shared" ca="1" si="147"/>
        <v>C</v>
      </c>
      <c r="BO193" s="450" t="str">
        <f t="shared" si="171"/>
        <v>GL</v>
      </c>
      <c r="BP193" s="399">
        <f t="shared" si="163"/>
        <v>1.1000000000000001</v>
      </c>
      <c r="BQ193" s="453">
        <f t="shared" ca="1" si="148"/>
        <v>0.53300000000000003</v>
      </c>
      <c r="BR193" s="453">
        <f t="shared" ca="1" si="149"/>
        <v>1.198</v>
      </c>
      <c r="BS193" s="453">
        <f t="shared" ca="1" si="150"/>
        <v>0.60199999999999998</v>
      </c>
      <c r="BT193" s="453">
        <f t="shared" ca="1" si="151"/>
        <v>1.3540000000000001</v>
      </c>
      <c r="BU193" s="453">
        <f t="shared" ca="1" si="152"/>
        <v>0.68</v>
      </c>
      <c r="BV193" s="453">
        <f t="shared" ca="1" si="153"/>
        <v>1.53</v>
      </c>
      <c r="BW193" s="453">
        <f t="shared" ca="1" si="172"/>
        <v>0.77</v>
      </c>
      <c r="BX193" s="453">
        <f t="shared" ca="1" si="172"/>
        <v>1.7310000000000001</v>
      </c>
      <c r="CA193" s="450" t="str">
        <f t="shared" si="173"/>
        <v>GL</v>
      </c>
      <c r="CB193" s="454"/>
      <c r="CC193" s="454"/>
      <c r="CD193" s="454"/>
      <c r="CE193" s="454"/>
    </row>
    <row r="194" spans="2:83" x14ac:dyDescent="0.2">
      <c r="B194" s="399">
        <v>14</v>
      </c>
      <c r="C194" s="399" t="s">
        <v>99</v>
      </c>
      <c r="D194" s="399" t="s">
        <v>100</v>
      </c>
      <c r="E194" s="399">
        <v>1.1000000000000001</v>
      </c>
      <c r="F194" s="399" t="s">
        <v>33</v>
      </c>
      <c r="K194" s="446"/>
      <c r="L194" s="447">
        <f t="shared" ca="1" si="126"/>
        <v>0.59216438471599997</v>
      </c>
      <c r="M194" s="447">
        <f t="shared" ca="1" si="126"/>
        <v>1.7271461220869999</v>
      </c>
      <c r="N194" s="451">
        <f t="shared" ca="1" si="174"/>
        <v>0.36636432892788479</v>
      </c>
      <c r="O194" s="451">
        <f t="shared" ca="1" si="154"/>
        <v>4.8150740373315157</v>
      </c>
      <c r="P194" s="451">
        <f t="shared" ca="1" si="127"/>
        <v>0.47082907239066557</v>
      </c>
      <c r="Q194" s="451">
        <f t="shared" ca="1" si="128"/>
        <v>3.6783521280520746</v>
      </c>
      <c r="R194" s="451">
        <f t="shared" ca="1" si="155"/>
        <v>1.0040779860762636</v>
      </c>
      <c r="S194" s="451">
        <f t="shared" ca="1" si="156"/>
        <v>2.25635502489048</v>
      </c>
      <c r="T194" s="445">
        <f t="shared" ca="1" si="129"/>
        <v>1.8502111204101936</v>
      </c>
      <c r="U194" s="453">
        <f ca="1">ROUND(IF(T194&gt;U172,U170,IF(T194&lt;U171,U169,T194/U171*U169)),3)</f>
        <v>0.53300000000000003</v>
      </c>
      <c r="V194" s="453">
        <f ca="1">ROUND(IF(T194&gt;V172,V170,IF(T194&lt;V171,V169,T194/V171*V169)),3)</f>
        <v>1.198</v>
      </c>
      <c r="W194" s="449" t="str">
        <f t="shared" ca="1" si="130"/>
        <v>C</v>
      </c>
      <c r="X194" s="450"/>
      <c r="Y194" s="450" t="str">
        <f t="shared" si="164"/>
        <v>GR</v>
      </c>
      <c r="Z194" s="447">
        <f t="shared" ca="1" si="131"/>
        <v>0.59216438471599997</v>
      </c>
      <c r="AA194" s="447">
        <f t="shared" ca="1" si="131"/>
        <v>1.7271461220869999</v>
      </c>
      <c r="AB194" s="451">
        <f t="shared" ca="1" si="157"/>
        <v>0.36636432892788479</v>
      </c>
      <c r="AC194" s="451">
        <f t="shared" ca="1" si="158"/>
        <v>4.8150740373315157</v>
      </c>
      <c r="AD194" s="451">
        <f t="shared" ca="1" si="132"/>
        <v>0.47082907239066557</v>
      </c>
      <c r="AE194" s="451">
        <f t="shared" ca="1" si="133"/>
        <v>3.6783521280520746</v>
      </c>
      <c r="AF194" s="451">
        <f t="shared" ca="1" si="159"/>
        <v>1.0040779860762636</v>
      </c>
      <c r="AG194" s="451">
        <f t="shared" ca="1" si="160"/>
        <v>2.25635502489048</v>
      </c>
      <c r="AH194" s="445">
        <f t="shared" ca="1" si="134"/>
        <v>1.8502111204101936</v>
      </c>
      <c r="AI194" s="453">
        <f ca="1">ROUND(IF(AH194&gt;AI172,AI170,IF(AH194&lt;AI171,AI169,AH194/AI171*AI169)),3)</f>
        <v>0.60199999999999998</v>
      </c>
      <c r="AJ194" s="453">
        <f ca="1">ROUND(IF(AH194&gt;AJ172,AJ170,IF(AH194&lt;AJ171,AJ169,AH194/AJ171*AJ169)),3)</f>
        <v>1.3540000000000001</v>
      </c>
      <c r="AK194" s="449" t="str">
        <f t="shared" ca="1" si="135"/>
        <v>C</v>
      </c>
      <c r="AM194" s="450" t="str">
        <f t="shared" si="165"/>
        <v>GR</v>
      </c>
      <c r="AN194" s="447">
        <f t="shared" ca="1" si="136"/>
        <v>0.59216438471599997</v>
      </c>
      <c r="AO194" s="447">
        <f t="shared" ca="1" si="136"/>
        <v>1.7271461220869999</v>
      </c>
      <c r="AP194" s="451">
        <f t="shared" ca="1" si="166"/>
        <v>0.36636432892788479</v>
      </c>
      <c r="AQ194" s="451">
        <f t="shared" ca="1" si="167"/>
        <v>4.8150740373315157</v>
      </c>
      <c r="AR194" s="451">
        <f t="shared" ca="1" si="137"/>
        <v>0.47082907239066557</v>
      </c>
      <c r="AS194" s="451">
        <f t="shared" ca="1" si="138"/>
        <v>3.6783521280520746</v>
      </c>
      <c r="AT194" s="451">
        <f t="shared" ca="1" si="161"/>
        <v>1.0040779860762636</v>
      </c>
      <c r="AU194" s="451">
        <f t="shared" ca="1" si="162"/>
        <v>2.25635502489048</v>
      </c>
      <c r="AV194" s="445">
        <f t="shared" ca="1" si="139"/>
        <v>1.8502111204101936</v>
      </c>
      <c r="AW194" s="453">
        <f ca="1">ROUND(IF(AV194&gt;AW172,AW170,IF(AV194&lt;AW171,AW169,AV194/AW171*AW169)),3)</f>
        <v>0.68</v>
      </c>
      <c r="AX194" s="453">
        <f ca="1">ROUND(IF(AV194&gt;AX172,AX170,IF(AV194&lt;AX171,AX169,AV194/AX171*AX169)),3)</f>
        <v>1.53</v>
      </c>
      <c r="AY194" s="449" t="str">
        <f t="shared" ca="1" si="140"/>
        <v>C</v>
      </c>
      <c r="BA194" s="450" t="str">
        <f t="shared" si="168"/>
        <v>GR</v>
      </c>
      <c r="BB194" s="447">
        <f t="shared" ca="1" si="141"/>
        <v>0.59216438471599997</v>
      </c>
      <c r="BC194" s="447">
        <f t="shared" ca="1" si="141"/>
        <v>1.7271461220869999</v>
      </c>
      <c r="BD194" s="451">
        <f t="shared" ca="1" si="169"/>
        <v>0.36636432892788479</v>
      </c>
      <c r="BE194" s="451">
        <f t="shared" ca="1" si="170"/>
        <v>4.8150740373315157</v>
      </c>
      <c r="BF194" s="451">
        <f t="shared" ca="1" si="142"/>
        <v>0.47082907239066557</v>
      </c>
      <c r="BG194" s="451">
        <f t="shared" ca="1" si="143"/>
        <v>3.6783521280520746</v>
      </c>
      <c r="BH194" s="451">
        <f t="shared" ca="1" si="144"/>
        <v>1.0040779860762636</v>
      </c>
      <c r="BI194" s="451">
        <f t="shared" ca="1" si="145"/>
        <v>2.25635502489048</v>
      </c>
      <c r="BJ194" s="445">
        <f t="shared" ca="1" si="146"/>
        <v>1.8502111204101936</v>
      </c>
      <c r="BK194" s="453">
        <f ca="1">ROUND(IF(BJ194&gt;BK172,BK170,IF(BJ194&lt;BK171,BK169,BJ194/BK171*BK169)),3)</f>
        <v>0.77</v>
      </c>
      <c r="BL194" s="453">
        <f ca="1">ROUND(IF(BJ194&gt;BL172,BL170,IF(BJ194&lt;BL171,BL169,BJ194/BL171*BL169)),3)</f>
        <v>1.7310000000000001</v>
      </c>
      <c r="BM194" s="449" t="str">
        <f t="shared" ca="1" si="147"/>
        <v>C</v>
      </c>
      <c r="BO194" s="450" t="str">
        <f t="shared" si="171"/>
        <v>GR</v>
      </c>
      <c r="BP194" s="399">
        <f t="shared" si="163"/>
        <v>1.1000000000000001</v>
      </c>
      <c r="BQ194" s="453">
        <f t="shared" ca="1" si="148"/>
        <v>0.53300000000000003</v>
      </c>
      <c r="BR194" s="453">
        <f t="shared" ca="1" si="149"/>
        <v>1.198</v>
      </c>
      <c r="BS194" s="453">
        <f t="shared" ca="1" si="150"/>
        <v>0.60199999999999998</v>
      </c>
      <c r="BT194" s="453">
        <f t="shared" ca="1" si="151"/>
        <v>1.3540000000000001</v>
      </c>
      <c r="BU194" s="453">
        <f t="shared" ca="1" si="152"/>
        <v>0.68</v>
      </c>
      <c r="BV194" s="453">
        <f t="shared" ca="1" si="153"/>
        <v>1.53</v>
      </c>
      <c r="BW194" s="453">
        <f t="shared" ca="1" si="172"/>
        <v>0.77</v>
      </c>
      <c r="BX194" s="453">
        <f t="shared" ca="1" si="172"/>
        <v>1.7310000000000001</v>
      </c>
      <c r="CA194" s="450" t="str">
        <f t="shared" si="173"/>
        <v>GR</v>
      </c>
      <c r="CB194" s="454"/>
      <c r="CC194" s="454"/>
      <c r="CD194" s="454"/>
      <c r="CE194" s="454"/>
    </row>
    <row r="195" spans="2:83" x14ac:dyDescent="0.2">
      <c r="B195" s="399">
        <v>15</v>
      </c>
      <c r="C195" s="399" t="s">
        <v>101</v>
      </c>
      <c r="D195" s="399" t="s">
        <v>102</v>
      </c>
      <c r="E195" s="399">
        <v>1.1000000000000001</v>
      </c>
      <c r="F195" s="399" t="s">
        <v>33</v>
      </c>
      <c r="K195" s="446"/>
      <c r="L195" s="447">
        <f t="shared" ca="1" si="126"/>
        <v>0.55926636334299995</v>
      </c>
      <c r="M195" s="447">
        <f t="shared" ca="1" si="126"/>
        <v>1.35704338164</v>
      </c>
      <c r="N195" s="451">
        <f t="shared" ca="1" si="174"/>
        <v>0.35764136871537872</v>
      </c>
      <c r="O195" s="451">
        <f t="shared" ca="1" si="154"/>
        <v>3.3845085624721221</v>
      </c>
      <c r="P195" s="451">
        <f t="shared" ca="1" si="127"/>
        <v>0.38922576770186695</v>
      </c>
      <c r="Q195" s="451">
        <f t="shared" ca="1" si="128"/>
        <v>3.0408263101708357</v>
      </c>
      <c r="R195" s="451">
        <f t="shared" ca="1" si="155"/>
        <v>0.83005287455742549</v>
      </c>
      <c r="S195" s="451">
        <f t="shared" ca="1" si="156"/>
        <v>1.8652873585560124</v>
      </c>
      <c r="T195" s="445">
        <f t="shared" ca="1" si="129"/>
        <v>1.5295356340159303</v>
      </c>
      <c r="U195" s="453">
        <f ca="1">ROUND(IF(T195&gt;U172,U170,IF(T195&lt;U171,U169,T195/U171*U169)),3)</f>
        <v>0.53300000000000003</v>
      </c>
      <c r="V195" s="453">
        <f ca="1">ROUND(IF(T195&gt;V172,V170,IF(T195&lt;V171,V169,T195/V171*V169)),3)</f>
        <v>1.198</v>
      </c>
      <c r="W195" s="449" t="str">
        <f t="shared" ca="1" si="130"/>
        <v>C</v>
      </c>
      <c r="X195" s="450"/>
      <c r="Y195" s="450" t="str">
        <f t="shared" si="164"/>
        <v>IE</v>
      </c>
      <c r="Z195" s="447">
        <f t="shared" ca="1" si="131"/>
        <v>0.55926636334299995</v>
      </c>
      <c r="AA195" s="447">
        <f t="shared" ca="1" si="131"/>
        <v>1.35704338164</v>
      </c>
      <c r="AB195" s="451">
        <f t="shared" ca="1" si="157"/>
        <v>0.35764136871537872</v>
      </c>
      <c r="AC195" s="451">
        <f t="shared" ca="1" si="158"/>
        <v>3.3845085624721221</v>
      </c>
      <c r="AD195" s="451">
        <f t="shared" ca="1" si="132"/>
        <v>0.38922576770186695</v>
      </c>
      <c r="AE195" s="451">
        <f t="shared" ca="1" si="133"/>
        <v>3.0408263101708357</v>
      </c>
      <c r="AF195" s="451">
        <f t="shared" ca="1" si="159"/>
        <v>0.83005287455742549</v>
      </c>
      <c r="AG195" s="451">
        <f t="shared" ca="1" si="160"/>
        <v>1.8652873585560124</v>
      </c>
      <c r="AH195" s="445">
        <f t="shared" ca="1" si="134"/>
        <v>1.5295356340159303</v>
      </c>
      <c r="AI195" s="453">
        <f ca="1">ROUND(IF(AH195&gt;AI172,AI170,IF(AH195&lt;AI171,AI169,AH195/AI171*AI169)),3)</f>
        <v>0.60199999999999998</v>
      </c>
      <c r="AJ195" s="453">
        <f ca="1">ROUND(IF(AH195&gt;AJ172,AJ170,IF(AH195&lt;AJ171,AJ169,AH195/AJ171*AJ169)),3)</f>
        <v>1.3540000000000001</v>
      </c>
      <c r="AK195" s="449" t="str">
        <f t="shared" ca="1" si="135"/>
        <v>C</v>
      </c>
      <c r="AM195" s="450" t="str">
        <f t="shared" si="165"/>
        <v>IE</v>
      </c>
      <c r="AN195" s="447">
        <f t="shared" ca="1" si="136"/>
        <v>0.55926636334299995</v>
      </c>
      <c r="AO195" s="447">
        <f t="shared" ca="1" si="136"/>
        <v>1.35704338164</v>
      </c>
      <c r="AP195" s="451">
        <f t="shared" ca="1" si="166"/>
        <v>0.35764136871537872</v>
      </c>
      <c r="AQ195" s="451">
        <f t="shared" ca="1" si="167"/>
        <v>3.3845085624721221</v>
      </c>
      <c r="AR195" s="451">
        <f t="shared" ca="1" si="137"/>
        <v>0.38922576770186695</v>
      </c>
      <c r="AS195" s="451">
        <f t="shared" ca="1" si="138"/>
        <v>3.0408263101708357</v>
      </c>
      <c r="AT195" s="451">
        <f t="shared" ca="1" si="161"/>
        <v>0.83005287455742549</v>
      </c>
      <c r="AU195" s="451">
        <f t="shared" ca="1" si="162"/>
        <v>1.8652873585560124</v>
      </c>
      <c r="AV195" s="445">
        <f t="shared" ca="1" si="139"/>
        <v>1.5295356340159303</v>
      </c>
      <c r="AW195" s="453">
        <f ca="1">ROUND(IF(AV195&gt;AW172,AW170,IF(AV195&lt;AW171,AW169,AV195/AW171*AW169)),3)</f>
        <v>0.68</v>
      </c>
      <c r="AX195" s="453">
        <f ca="1">ROUND(IF(AV195&gt;AX172,AX170,IF(AV195&lt;AX171,AX169,AV195/AX171*AX169)),3)</f>
        <v>1.53</v>
      </c>
      <c r="AY195" s="449" t="str">
        <f t="shared" ca="1" si="140"/>
        <v>C</v>
      </c>
      <c r="BA195" s="450" t="str">
        <f t="shared" si="168"/>
        <v>IE</v>
      </c>
      <c r="BB195" s="447">
        <f t="shared" ca="1" si="141"/>
        <v>0.55926636334299995</v>
      </c>
      <c r="BC195" s="447">
        <f t="shared" ca="1" si="141"/>
        <v>1.35704338164</v>
      </c>
      <c r="BD195" s="451">
        <f t="shared" ca="1" si="169"/>
        <v>0.35764136871537872</v>
      </c>
      <c r="BE195" s="451">
        <f t="shared" ca="1" si="170"/>
        <v>3.3845085624721221</v>
      </c>
      <c r="BF195" s="451">
        <f t="shared" ca="1" si="142"/>
        <v>0.38922576770186695</v>
      </c>
      <c r="BG195" s="451">
        <f t="shared" ca="1" si="143"/>
        <v>3.0408263101708357</v>
      </c>
      <c r="BH195" s="451">
        <f t="shared" ca="1" si="144"/>
        <v>0.83005287455742549</v>
      </c>
      <c r="BI195" s="451">
        <f t="shared" ca="1" si="145"/>
        <v>1.8652873585560124</v>
      </c>
      <c r="BJ195" s="445">
        <f t="shared" ca="1" si="146"/>
        <v>1.5295356340159303</v>
      </c>
      <c r="BK195" s="453">
        <f ca="1">ROUND(IF(BJ195&gt;BK172,BK170,IF(BJ195&lt;BK171,BK169,BJ195/BK171*BK169)),3)</f>
        <v>0.77</v>
      </c>
      <c r="BL195" s="453">
        <f ca="1">ROUND(IF(BJ195&gt;BL172,BL170,IF(BJ195&lt;BL171,BL169,BJ195/BL171*BL169)),3)</f>
        <v>1.7310000000000001</v>
      </c>
      <c r="BM195" s="449" t="str">
        <f t="shared" ca="1" si="147"/>
        <v>C</v>
      </c>
      <c r="BO195" s="450" t="str">
        <f t="shared" si="171"/>
        <v>IE</v>
      </c>
      <c r="BP195" s="399">
        <f t="shared" si="163"/>
        <v>1.1000000000000001</v>
      </c>
      <c r="BQ195" s="453">
        <f t="shared" ca="1" si="148"/>
        <v>0.53300000000000003</v>
      </c>
      <c r="BR195" s="453">
        <f t="shared" ca="1" si="149"/>
        <v>1.198</v>
      </c>
      <c r="BS195" s="453">
        <f t="shared" ca="1" si="150"/>
        <v>0.60199999999999998</v>
      </c>
      <c r="BT195" s="453">
        <f t="shared" ca="1" si="151"/>
        <v>1.3540000000000001</v>
      </c>
      <c r="BU195" s="453">
        <f t="shared" ca="1" si="152"/>
        <v>0.68</v>
      </c>
      <c r="BV195" s="453">
        <f t="shared" ca="1" si="153"/>
        <v>1.53</v>
      </c>
      <c r="BW195" s="453">
        <f t="shared" ca="1" si="172"/>
        <v>0.77</v>
      </c>
      <c r="BX195" s="453">
        <f t="shared" ca="1" si="172"/>
        <v>1.7310000000000001</v>
      </c>
      <c r="CA195" s="450" t="str">
        <f t="shared" si="173"/>
        <v>IE</v>
      </c>
      <c r="CB195" s="454"/>
      <c r="CC195" s="454"/>
      <c r="CD195" s="454"/>
      <c r="CE195" s="454"/>
    </row>
    <row r="196" spans="2:83" x14ac:dyDescent="0.2">
      <c r="B196" s="399">
        <v>16</v>
      </c>
      <c r="C196" s="399" t="s">
        <v>103</v>
      </c>
      <c r="D196" s="399" t="s">
        <v>104</v>
      </c>
      <c r="E196" s="399">
        <v>1.1000000000000001</v>
      </c>
      <c r="F196" s="399" t="s">
        <v>33</v>
      </c>
      <c r="K196" s="446"/>
      <c r="L196" s="447">
        <f t="shared" ca="1" si="126"/>
        <v>0.53568610664830507</v>
      </c>
      <c r="M196" s="447">
        <f t="shared" ca="1" si="126"/>
        <v>1.0226734763279661</v>
      </c>
      <c r="N196" s="451">
        <f t="shared" ca="1" si="174"/>
        <v>0.35432020442497941</v>
      </c>
      <c r="O196" s="451">
        <f t="shared" ca="1" si="154"/>
        <v>2.0660070228834106</v>
      </c>
      <c r="P196" s="451">
        <f t="shared" ca="1" si="127"/>
        <v>0.31676143691668718</v>
      </c>
      <c r="Q196" s="451">
        <f t="shared" ca="1" si="128"/>
        <v>2.4746987259116184</v>
      </c>
      <c r="R196" s="451">
        <f t="shared" ca="1" si="155"/>
        <v>0.67551730404198418</v>
      </c>
      <c r="S196" s="451">
        <f t="shared" ca="1" si="156"/>
        <v>1.5180164135774925</v>
      </c>
      <c r="T196" s="445">
        <f t="shared" ca="1" si="129"/>
        <v>1.244773459133544</v>
      </c>
      <c r="U196" s="453">
        <f ca="1">ROUND(IF(T196&gt;U172,U170,IF(T196&lt;U171,U169,T196/U171*U169)),3)</f>
        <v>0.53300000000000003</v>
      </c>
      <c r="V196" s="453">
        <f ca="1">ROUND(IF(T196&gt;V172,V170,IF(T196&lt;V171,V169,T196/V171*V169)),3)</f>
        <v>1.198</v>
      </c>
      <c r="W196" s="449" t="str">
        <f t="shared" ca="1" si="130"/>
        <v/>
      </c>
      <c r="X196" s="450"/>
      <c r="Y196" s="450" t="str">
        <f t="shared" si="164"/>
        <v>IL</v>
      </c>
      <c r="Z196" s="447">
        <f t="shared" ca="1" si="131"/>
        <v>0.53568610664830507</v>
      </c>
      <c r="AA196" s="447">
        <f t="shared" ca="1" si="131"/>
        <v>1.0226734763279661</v>
      </c>
      <c r="AB196" s="451">
        <f t="shared" ca="1" si="157"/>
        <v>0.35432020442497941</v>
      </c>
      <c r="AC196" s="451">
        <f t="shared" ca="1" si="158"/>
        <v>2.0660070228834106</v>
      </c>
      <c r="AD196" s="451">
        <f t="shared" ca="1" si="132"/>
        <v>0.31676143691668718</v>
      </c>
      <c r="AE196" s="451">
        <f t="shared" ca="1" si="133"/>
        <v>2.4746987259116184</v>
      </c>
      <c r="AF196" s="451">
        <f t="shared" ca="1" si="159"/>
        <v>0.67551730404198418</v>
      </c>
      <c r="AG196" s="451">
        <f t="shared" ca="1" si="160"/>
        <v>1.5180164135774925</v>
      </c>
      <c r="AH196" s="445">
        <f t="shared" ca="1" si="134"/>
        <v>1.244773459133544</v>
      </c>
      <c r="AI196" s="453">
        <f ca="1">ROUND(IF(AH196&gt;AI172,AI170,IF(AH196&lt;AI171,AI169,AH196/AI171*AI169)),3)</f>
        <v>0.60199999999999998</v>
      </c>
      <c r="AJ196" s="453">
        <f ca="1">ROUND(IF(AH196&gt;AJ172,AJ170,IF(AH196&lt;AJ171,AJ169,AH196/AJ171*AJ169)),3)</f>
        <v>1.3540000000000001</v>
      </c>
      <c r="AK196" s="449" t="str">
        <f t="shared" ca="1" si="135"/>
        <v/>
      </c>
      <c r="AM196" s="450" t="str">
        <f t="shared" si="165"/>
        <v>IL</v>
      </c>
      <c r="AN196" s="447">
        <f t="shared" ca="1" si="136"/>
        <v>0.53568610664830507</v>
      </c>
      <c r="AO196" s="447">
        <f t="shared" ca="1" si="136"/>
        <v>1.0226734763279661</v>
      </c>
      <c r="AP196" s="451">
        <f t="shared" ca="1" si="166"/>
        <v>0.35432020442497941</v>
      </c>
      <c r="AQ196" s="451">
        <f t="shared" ca="1" si="167"/>
        <v>2.0660070228834106</v>
      </c>
      <c r="AR196" s="451">
        <f t="shared" ca="1" si="137"/>
        <v>0.31676143691668718</v>
      </c>
      <c r="AS196" s="451">
        <f t="shared" ca="1" si="138"/>
        <v>2.4746987259116184</v>
      </c>
      <c r="AT196" s="451">
        <f t="shared" ca="1" si="161"/>
        <v>0.67551730404198418</v>
      </c>
      <c r="AU196" s="451">
        <f t="shared" ca="1" si="162"/>
        <v>1.5180164135774925</v>
      </c>
      <c r="AV196" s="445">
        <f t="shared" ca="1" si="139"/>
        <v>1.244773459133544</v>
      </c>
      <c r="AW196" s="453">
        <f ca="1">ROUND(IF(AV196&gt;AW172,AW170,IF(AV196&lt;AW171,AW169,AV196/AW171*AW169)),3)</f>
        <v>0.67500000000000004</v>
      </c>
      <c r="AX196" s="453">
        <f ca="1">ROUND(IF(AV196&gt;AX172,AX170,IF(AV196&lt;AX171,AX169,AV196/AX171*AX169)),3)</f>
        <v>1.518</v>
      </c>
      <c r="AY196" s="449" t="str">
        <f t="shared" ca="1" si="140"/>
        <v/>
      </c>
      <c r="BA196" s="450" t="str">
        <f t="shared" si="168"/>
        <v>IL</v>
      </c>
      <c r="BB196" s="447">
        <f t="shared" ca="1" si="141"/>
        <v>0.53568610664830507</v>
      </c>
      <c r="BC196" s="447">
        <f t="shared" ca="1" si="141"/>
        <v>1.0226734763279661</v>
      </c>
      <c r="BD196" s="451">
        <f t="shared" ca="1" si="169"/>
        <v>0.35432020442497941</v>
      </c>
      <c r="BE196" s="451">
        <f t="shared" ca="1" si="170"/>
        <v>2.0660070228834106</v>
      </c>
      <c r="BF196" s="451">
        <f t="shared" ca="1" si="142"/>
        <v>0.31676143691668718</v>
      </c>
      <c r="BG196" s="451">
        <f t="shared" ca="1" si="143"/>
        <v>2.4746987259116184</v>
      </c>
      <c r="BH196" s="451">
        <f t="shared" ca="1" si="144"/>
        <v>0.67551730404198418</v>
      </c>
      <c r="BI196" s="451">
        <f t="shared" ca="1" si="145"/>
        <v>1.5180164135774925</v>
      </c>
      <c r="BJ196" s="445">
        <f t="shared" ca="1" si="146"/>
        <v>1.244773459133544</v>
      </c>
      <c r="BK196" s="453">
        <f ca="1">ROUND(IF(BJ196&gt;BK172,BK170,IF(BJ196&lt;BK171,BK169,BJ196/BK171*BK169)),3)</f>
        <v>0.67500000000000004</v>
      </c>
      <c r="BL196" s="453">
        <f ca="1">ROUND(IF(BJ196&gt;BL172,BL170,IF(BJ196&lt;BL171,BL169,BJ196/BL171*BL169)),3)</f>
        <v>1.5189999999999999</v>
      </c>
      <c r="BM196" s="449" t="str">
        <f t="shared" ca="1" si="147"/>
        <v/>
      </c>
      <c r="BO196" s="450" t="str">
        <f t="shared" si="171"/>
        <v>IL</v>
      </c>
      <c r="BP196" s="399">
        <f t="shared" si="163"/>
        <v>1.1000000000000001</v>
      </c>
      <c r="BQ196" s="453">
        <f t="shared" ca="1" si="148"/>
        <v>0.53300000000000003</v>
      </c>
      <c r="BR196" s="453">
        <f t="shared" ca="1" si="149"/>
        <v>1.198</v>
      </c>
      <c r="BS196" s="453">
        <f t="shared" ca="1" si="150"/>
        <v>0.60199999999999998</v>
      </c>
      <c r="BT196" s="453">
        <f t="shared" ca="1" si="151"/>
        <v>1.3540000000000001</v>
      </c>
      <c r="BU196" s="453">
        <f t="shared" ca="1" si="152"/>
        <v>0.67500000000000004</v>
      </c>
      <c r="BV196" s="453">
        <f t="shared" ca="1" si="153"/>
        <v>1.518</v>
      </c>
      <c r="BW196" s="453">
        <f t="shared" ca="1" si="172"/>
        <v>0.67500000000000004</v>
      </c>
      <c r="BX196" s="453">
        <f t="shared" ca="1" si="172"/>
        <v>1.5189999999999999</v>
      </c>
      <c r="CA196" s="450" t="str">
        <f t="shared" si="173"/>
        <v>IL</v>
      </c>
      <c r="CB196" s="454"/>
      <c r="CC196" s="454"/>
      <c r="CD196" s="454"/>
      <c r="CE196" s="454"/>
    </row>
    <row r="197" spans="2:83" s="456" customFormat="1" x14ac:dyDescent="0.2">
      <c r="B197" s="456">
        <v>17</v>
      </c>
      <c r="C197" s="456" t="s">
        <v>105</v>
      </c>
      <c r="D197" s="456" t="s">
        <v>106</v>
      </c>
      <c r="E197" s="456">
        <v>1.1000000000000001</v>
      </c>
      <c r="F197" s="456" t="s">
        <v>33</v>
      </c>
      <c r="K197" s="457"/>
      <c r="L197" s="447">
        <f t="shared" ca="1" si="126"/>
        <v>0.73433818024499997</v>
      </c>
      <c r="M197" s="447">
        <f t="shared" ca="1" si="126"/>
        <v>0.87555706106099995</v>
      </c>
      <c r="N197" s="451">
        <f t="shared" ca="1" si="174"/>
        <v>0.50804562213688176</v>
      </c>
      <c r="O197" s="451">
        <f t="shared" ca="1" si="154"/>
        <v>0.59911040346181821</v>
      </c>
      <c r="P197" s="451">
        <f t="shared" ca="1" si="127"/>
        <v>0.32777305653261907</v>
      </c>
      <c r="Q197" s="451">
        <f t="shared" ca="1" si="128"/>
        <v>2.5607270041610866</v>
      </c>
      <c r="R197" s="451">
        <f t="shared" ca="1" si="155"/>
        <v>0.6990004011907277</v>
      </c>
      <c r="S197" s="451">
        <f t="shared" ca="1" si="156"/>
        <v>1.5707874184061297</v>
      </c>
      <c r="T197" s="445">
        <f t="shared" ca="1" si="129"/>
        <v>1.2880456830930265</v>
      </c>
      <c r="U197" s="453">
        <f ca="1">ROUND(IF(T197&gt;U172,U170,IF(T197&lt;U171,U169,T197/U171*U169)),3)</f>
        <v>0.53300000000000003</v>
      </c>
      <c r="V197" s="453">
        <f ca="1">ROUND(IF(T197&gt;V172,V170,IF(T197&lt;V171,V169,T197/V171*V169)),3)</f>
        <v>1.198</v>
      </c>
      <c r="W197" s="449" t="str">
        <f t="shared" ca="1" si="130"/>
        <v/>
      </c>
      <c r="X197" s="458"/>
      <c r="Y197" s="458" t="str">
        <f t="shared" si="164"/>
        <v>IS</v>
      </c>
      <c r="Z197" s="447">
        <f t="shared" ca="1" si="131"/>
        <v>0.73433818024499997</v>
      </c>
      <c r="AA197" s="447">
        <f t="shared" ca="1" si="131"/>
        <v>0.87555706106099995</v>
      </c>
      <c r="AB197" s="451">
        <f t="shared" ca="1" si="157"/>
        <v>0.50804562213688176</v>
      </c>
      <c r="AC197" s="451">
        <f t="shared" ca="1" si="158"/>
        <v>0.59911040346181821</v>
      </c>
      <c r="AD197" s="451">
        <f t="shared" ca="1" si="132"/>
        <v>0.32777305653261907</v>
      </c>
      <c r="AE197" s="451">
        <f t="shared" ca="1" si="133"/>
        <v>2.5607270041610866</v>
      </c>
      <c r="AF197" s="451">
        <f t="shared" ca="1" si="159"/>
        <v>0.6990004011907277</v>
      </c>
      <c r="AG197" s="451">
        <f t="shared" ca="1" si="160"/>
        <v>1.5707874184061297</v>
      </c>
      <c r="AH197" s="445">
        <f t="shared" ca="1" si="134"/>
        <v>1.2880456830930265</v>
      </c>
      <c r="AI197" s="453">
        <f ca="1">ROUND(IF(AH197&gt;AI172,AI170,IF(AH197&lt;AI171,AI169,AH197/AI171*AI169)),3)</f>
        <v>0.60199999999999998</v>
      </c>
      <c r="AJ197" s="453">
        <f ca="1">ROUND(IF(AH197&gt;AJ172,AJ170,IF(AH197&lt;AJ171,AJ169,AH197/AJ171*AJ169)),3)</f>
        <v>1.3540000000000001</v>
      </c>
      <c r="AK197" s="449" t="str">
        <f t="shared" ca="1" si="135"/>
        <v/>
      </c>
      <c r="AM197" s="458" t="str">
        <f t="shared" si="165"/>
        <v>IS</v>
      </c>
      <c r="AN197" s="447">
        <f t="shared" ca="1" si="136"/>
        <v>0.73433818024499997</v>
      </c>
      <c r="AO197" s="447">
        <f t="shared" ca="1" si="136"/>
        <v>0.87555706106099995</v>
      </c>
      <c r="AP197" s="451">
        <f t="shared" ca="1" si="166"/>
        <v>0.50804562213688176</v>
      </c>
      <c r="AQ197" s="451">
        <f t="shared" ca="1" si="167"/>
        <v>0.59911040346181821</v>
      </c>
      <c r="AR197" s="451">
        <f t="shared" ca="1" si="137"/>
        <v>0.32777305653261907</v>
      </c>
      <c r="AS197" s="451">
        <f t="shared" ca="1" si="138"/>
        <v>2.5607270041610866</v>
      </c>
      <c r="AT197" s="451">
        <f t="shared" ca="1" si="161"/>
        <v>0.6990004011907277</v>
      </c>
      <c r="AU197" s="451">
        <f t="shared" ca="1" si="162"/>
        <v>1.5707874184061297</v>
      </c>
      <c r="AV197" s="445">
        <f t="shared" ca="1" si="139"/>
        <v>1.2880456830930265</v>
      </c>
      <c r="AW197" s="453">
        <f ca="1">ROUND(IF(AV197&gt;AW172,AW170,IF(AV197&lt;AW171,AW169,AV197/AW171*AW169)),3)</f>
        <v>0.68</v>
      </c>
      <c r="AX197" s="453">
        <f ca="1">ROUND(IF(AV197&gt;AX172,AX170,IF(AV197&lt;AX171,AX169,AV197/AX171*AX169)),3)</f>
        <v>1.53</v>
      </c>
      <c r="AY197" s="449" t="str">
        <f t="shared" ca="1" si="140"/>
        <v/>
      </c>
      <c r="BA197" s="458" t="str">
        <f t="shared" si="168"/>
        <v>IS</v>
      </c>
      <c r="BB197" s="447">
        <f t="shared" ca="1" si="141"/>
        <v>0.73433818024499997</v>
      </c>
      <c r="BC197" s="447">
        <f t="shared" ca="1" si="141"/>
        <v>0.87555706106099995</v>
      </c>
      <c r="BD197" s="451">
        <f t="shared" ca="1" si="169"/>
        <v>0.50804562213688176</v>
      </c>
      <c r="BE197" s="451">
        <f t="shared" ca="1" si="170"/>
        <v>0.59911040346181821</v>
      </c>
      <c r="BF197" s="451">
        <f t="shared" ca="1" si="142"/>
        <v>0.32777305653261907</v>
      </c>
      <c r="BG197" s="451">
        <f t="shared" ca="1" si="143"/>
        <v>2.5607270041610866</v>
      </c>
      <c r="BH197" s="451">
        <f t="shared" ca="1" si="144"/>
        <v>0.6990004011907277</v>
      </c>
      <c r="BI197" s="451">
        <f t="shared" ca="1" si="145"/>
        <v>1.5707874184061297</v>
      </c>
      <c r="BJ197" s="445">
        <f t="shared" ca="1" si="146"/>
        <v>1.2880456830930265</v>
      </c>
      <c r="BK197" s="453">
        <f ca="1">ROUND(IF(BJ197&gt;BK172,BK170,IF(BJ197&lt;BK171,BK169,BJ197/BK171*BK169)),3)</f>
        <v>0.69899999999999995</v>
      </c>
      <c r="BL197" s="453">
        <f ca="1">ROUND(IF(BJ197&gt;BL172,BL170,IF(BJ197&lt;BL171,BL169,BJ197/BL171*BL169)),3)</f>
        <v>1.571</v>
      </c>
      <c r="BM197" s="449" t="str">
        <f t="shared" ca="1" si="147"/>
        <v/>
      </c>
      <c r="BO197" s="458" t="str">
        <f t="shared" si="171"/>
        <v>IS</v>
      </c>
      <c r="BP197" s="456">
        <f t="shared" si="163"/>
        <v>1.1000000000000001</v>
      </c>
      <c r="BQ197" s="453">
        <f t="shared" ca="1" si="148"/>
        <v>0.53300000000000003</v>
      </c>
      <c r="BR197" s="453">
        <f t="shared" ca="1" si="149"/>
        <v>1.198</v>
      </c>
      <c r="BS197" s="453">
        <f t="shared" ca="1" si="150"/>
        <v>0.60199999999999998</v>
      </c>
      <c r="BT197" s="453">
        <f t="shared" ca="1" si="151"/>
        <v>1.3540000000000001</v>
      </c>
      <c r="BU197" s="453">
        <f t="shared" ca="1" si="152"/>
        <v>0.68</v>
      </c>
      <c r="BV197" s="453">
        <f t="shared" ca="1" si="153"/>
        <v>1.53</v>
      </c>
      <c r="BW197" s="453">
        <f t="shared" ca="1" si="172"/>
        <v>0.69899999999999995</v>
      </c>
      <c r="BX197" s="453">
        <f t="shared" ca="1" si="172"/>
        <v>1.571</v>
      </c>
      <c r="CA197" s="458" t="str">
        <f t="shared" si="173"/>
        <v>IS</v>
      </c>
      <c r="CB197" s="453"/>
      <c r="CC197" s="453"/>
      <c r="CD197" s="453"/>
      <c r="CE197" s="453"/>
    </row>
    <row r="198" spans="2:83" x14ac:dyDescent="0.2">
      <c r="B198" s="399">
        <v>18</v>
      </c>
      <c r="C198" s="399" t="s">
        <v>107</v>
      </c>
      <c r="D198" s="399" t="s">
        <v>108</v>
      </c>
      <c r="E198" s="399">
        <v>1.1000000000000001</v>
      </c>
      <c r="F198" s="399" t="s">
        <v>33</v>
      </c>
      <c r="K198" s="446"/>
      <c r="L198" s="447">
        <f t="shared" ca="1" si="126"/>
        <v>0.57571537402899997</v>
      </c>
      <c r="M198" s="447">
        <f t="shared" ca="1" si="126"/>
        <v>2.1383713892510001</v>
      </c>
      <c r="N198" s="451">
        <f t="shared" ca="1" si="174"/>
        <v>0.33670626420482119</v>
      </c>
      <c r="O198" s="451">
        <f t="shared" ca="1" si="154"/>
        <v>6.6294497615478791</v>
      </c>
      <c r="P198" s="451">
        <f t="shared" ca="1" si="127"/>
        <v>0.55062276149730394</v>
      </c>
      <c r="Q198" s="451">
        <f t="shared" ca="1" si="128"/>
        <v>4.301740324197687</v>
      </c>
      <c r="R198" s="451">
        <f t="shared" ca="1" si="155"/>
        <v>1.1742439578863282</v>
      </c>
      <c r="S198" s="451">
        <f t="shared" ca="1" si="156"/>
        <v>2.6387504671602882</v>
      </c>
      <c r="T198" s="445">
        <f t="shared" ca="1" si="129"/>
        <v>2.1637753830714366</v>
      </c>
      <c r="U198" s="453">
        <f ca="1">ROUND(IF(T198&gt;U172,U170,IF(T198&lt;U171,U169,T198/U171*U169)),3)</f>
        <v>0.53300000000000003</v>
      </c>
      <c r="V198" s="453">
        <f ca="1">ROUND(IF(T198&gt;V172,V170,IF(T198&lt;V171,V169,T198/V171*V169)),3)</f>
        <v>1.198</v>
      </c>
      <c r="W198" s="449" t="str">
        <f t="shared" ca="1" si="130"/>
        <v>C</v>
      </c>
      <c r="X198" s="450"/>
      <c r="Y198" s="450" t="str">
        <f t="shared" si="164"/>
        <v>IT</v>
      </c>
      <c r="Z198" s="447">
        <f t="shared" ca="1" si="131"/>
        <v>0.57571537402899997</v>
      </c>
      <c r="AA198" s="447">
        <f t="shared" ca="1" si="131"/>
        <v>2.1383713892510001</v>
      </c>
      <c r="AB198" s="451">
        <f t="shared" ca="1" si="157"/>
        <v>0.33670626420482119</v>
      </c>
      <c r="AC198" s="451">
        <f t="shared" ca="1" si="158"/>
        <v>6.6294497615478791</v>
      </c>
      <c r="AD198" s="451">
        <f t="shared" ca="1" si="132"/>
        <v>0.55062276149730394</v>
      </c>
      <c r="AE198" s="451">
        <f t="shared" ca="1" si="133"/>
        <v>4.301740324197687</v>
      </c>
      <c r="AF198" s="451">
        <f t="shared" ca="1" si="159"/>
        <v>1.1742439578863282</v>
      </c>
      <c r="AG198" s="451">
        <f t="shared" ca="1" si="160"/>
        <v>2.6387504671602882</v>
      </c>
      <c r="AH198" s="445">
        <f t="shared" ca="1" si="134"/>
        <v>2.1637753830714366</v>
      </c>
      <c r="AI198" s="453">
        <f ca="1">ROUND(IF(AH198&gt;AI172,AI170,IF(AH198&lt;AI171,AI169,AH198/AI171*AI169)),3)</f>
        <v>0.60199999999999998</v>
      </c>
      <c r="AJ198" s="453">
        <f ca="1">ROUND(IF(AH198&gt;AJ172,AJ170,IF(AH198&lt;AJ171,AJ169,AH198/AJ171*AJ169)),3)</f>
        <v>1.3540000000000001</v>
      </c>
      <c r="AK198" s="449" t="str">
        <f t="shared" ca="1" si="135"/>
        <v>C</v>
      </c>
      <c r="AM198" s="450" t="str">
        <f t="shared" si="165"/>
        <v>IT</v>
      </c>
      <c r="AN198" s="447">
        <f t="shared" ca="1" si="136"/>
        <v>0.57571537402899997</v>
      </c>
      <c r="AO198" s="447">
        <f t="shared" ca="1" si="136"/>
        <v>2.1383713892510001</v>
      </c>
      <c r="AP198" s="451">
        <f t="shared" ca="1" si="166"/>
        <v>0.33670626420482119</v>
      </c>
      <c r="AQ198" s="451">
        <f t="shared" ca="1" si="167"/>
        <v>6.6294497615478791</v>
      </c>
      <c r="AR198" s="451">
        <f t="shared" ca="1" si="137"/>
        <v>0.55062276149730394</v>
      </c>
      <c r="AS198" s="451">
        <f t="shared" ca="1" si="138"/>
        <v>4.301740324197687</v>
      </c>
      <c r="AT198" s="451">
        <f t="shared" ca="1" si="161"/>
        <v>1.1742439578863282</v>
      </c>
      <c r="AU198" s="451">
        <f t="shared" ca="1" si="162"/>
        <v>2.6387504671602882</v>
      </c>
      <c r="AV198" s="445">
        <f t="shared" ca="1" si="139"/>
        <v>2.1637753830714366</v>
      </c>
      <c r="AW198" s="453">
        <f ca="1">ROUND(IF(AV198&gt;AW172,AW170,IF(AV198&lt;AW171,AW169,AV198/AW171*AW169)),3)</f>
        <v>0.68</v>
      </c>
      <c r="AX198" s="453">
        <f ca="1">ROUND(IF(AV198&gt;AX172,AX170,IF(AV198&lt;AX171,AX169,AV198/AX171*AX169)),3)</f>
        <v>1.53</v>
      </c>
      <c r="AY198" s="449" t="str">
        <f t="shared" ca="1" si="140"/>
        <v>C</v>
      </c>
      <c r="BA198" s="450" t="str">
        <f t="shared" si="168"/>
        <v>IT</v>
      </c>
      <c r="BB198" s="447">
        <f t="shared" ca="1" si="141"/>
        <v>0.57571537402899997</v>
      </c>
      <c r="BC198" s="447">
        <f t="shared" ca="1" si="141"/>
        <v>2.1383713892510001</v>
      </c>
      <c r="BD198" s="451">
        <f t="shared" ca="1" si="169"/>
        <v>0.33670626420482119</v>
      </c>
      <c r="BE198" s="451">
        <f t="shared" ca="1" si="170"/>
        <v>6.6294497615478791</v>
      </c>
      <c r="BF198" s="451">
        <f t="shared" ca="1" si="142"/>
        <v>0.55062276149730394</v>
      </c>
      <c r="BG198" s="451">
        <f t="shared" ca="1" si="143"/>
        <v>4.301740324197687</v>
      </c>
      <c r="BH198" s="451">
        <f t="shared" ca="1" si="144"/>
        <v>1.1742439578863282</v>
      </c>
      <c r="BI198" s="451">
        <f t="shared" ca="1" si="145"/>
        <v>2.6387504671602882</v>
      </c>
      <c r="BJ198" s="445">
        <f t="shared" ca="1" si="146"/>
        <v>2.1637753830714366</v>
      </c>
      <c r="BK198" s="453">
        <f ca="1">ROUND(IF(BJ198&gt;BK172,BK170,IF(BJ198&lt;BK171,BK169,BJ198/BK171*BK169)),3)</f>
        <v>0.77</v>
      </c>
      <c r="BL198" s="453">
        <f ca="1">ROUND(IF(BJ198&gt;BL172,BL170,IF(BJ198&lt;BL171,BL169,BJ198/BL171*BL169)),3)</f>
        <v>1.7310000000000001</v>
      </c>
      <c r="BM198" s="449" t="str">
        <f t="shared" ca="1" si="147"/>
        <v>C</v>
      </c>
      <c r="BO198" s="450" t="str">
        <f t="shared" si="171"/>
        <v>IT</v>
      </c>
      <c r="BP198" s="399">
        <f t="shared" si="163"/>
        <v>1.1000000000000001</v>
      </c>
      <c r="BQ198" s="453">
        <f t="shared" ca="1" si="148"/>
        <v>0.53300000000000003</v>
      </c>
      <c r="BR198" s="453">
        <f t="shared" ca="1" si="149"/>
        <v>1.198</v>
      </c>
      <c r="BS198" s="453">
        <f t="shared" ca="1" si="150"/>
        <v>0.60199999999999998</v>
      </c>
      <c r="BT198" s="453">
        <f t="shared" ca="1" si="151"/>
        <v>1.3540000000000001</v>
      </c>
      <c r="BU198" s="453">
        <f t="shared" ca="1" si="152"/>
        <v>0.68</v>
      </c>
      <c r="BV198" s="453">
        <f t="shared" ca="1" si="153"/>
        <v>1.53</v>
      </c>
      <c r="BW198" s="453">
        <f t="shared" ca="1" si="172"/>
        <v>0.77</v>
      </c>
      <c r="BX198" s="453">
        <f t="shared" ca="1" si="172"/>
        <v>1.7310000000000001</v>
      </c>
      <c r="CA198" s="450" t="str">
        <f t="shared" si="173"/>
        <v>IT</v>
      </c>
      <c r="CB198" s="454"/>
      <c r="CC198" s="454"/>
      <c r="CD198" s="454"/>
      <c r="CE198" s="454"/>
    </row>
    <row r="199" spans="2:83" x14ac:dyDescent="0.2">
      <c r="B199" s="399">
        <v>19</v>
      </c>
      <c r="C199" s="399" t="s">
        <v>109</v>
      </c>
      <c r="D199" s="399" t="s">
        <v>110</v>
      </c>
      <c r="E199" s="399">
        <v>1.1000000000000001</v>
      </c>
      <c r="F199" s="399" t="s">
        <v>33</v>
      </c>
      <c r="K199" s="446"/>
      <c r="L199" s="447">
        <f t="shared" ca="1" si="126"/>
        <v>0.68412945048333329</v>
      </c>
      <c r="M199" s="447">
        <f t="shared" ca="1" si="126"/>
        <v>1.4252696885074074</v>
      </c>
      <c r="N199" s="451">
        <f t="shared" ca="1" si="174"/>
        <v>0.44744830221003923</v>
      </c>
      <c r="O199" s="451">
        <f t="shared" ca="1" si="154"/>
        <v>3.1442313128294055</v>
      </c>
      <c r="P199" s="451">
        <f t="shared" ca="1" si="127"/>
        <v>0.42864758736680264</v>
      </c>
      <c r="Q199" s="451">
        <f t="shared" ca="1" si="128"/>
        <v>3.3488092763031454</v>
      </c>
      <c r="R199" s="451">
        <f t="shared" ca="1" si="155"/>
        <v>0.91412283458696886</v>
      </c>
      <c r="S199" s="451">
        <f t="shared" ca="1" si="156"/>
        <v>2.0542086170493681</v>
      </c>
      <c r="T199" s="445">
        <f t="shared" ca="1" si="129"/>
        <v>1.6844510659804821</v>
      </c>
      <c r="U199" s="453">
        <f ca="1">ROUND(IF(T199&gt;U172,U170,IF(T199&lt;U171,U169,T199/U171*U169)),3)</f>
        <v>0.53300000000000003</v>
      </c>
      <c r="V199" s="453">
        <f ca="1">ROUND(IF(T199&gt;V172,V170,IF(T199&lt;V171,V169,T199/V171*V169)),3)</f>
        <v>1.198</v>
      </c>
      <c r="W199" s="449" t="str">
        <f t="shared" ca="1" si="130"/>
        <v>C</v>
      </c>
      <c r="X199" s="450"/>
      <c r="Y199" s="450" t="str">
        <f t="shared" si="164"/>
        <v>JP</v>
      </c>
      <c r="Z199" s="447">
        <f t="shared" ca="1" si="131"/>
        <v>0.68412945048333329</v>
      </c>
      <c r="AA199" s="447">
        <f t="shared" ca="1" si="131"/>
        <v>1.4252696885074074</v>
      </c>
      <c r="AB199" s="451">
        <f t="shared" ca="1" si="157"/>
        <v>0.44744830221003923</v>
      </c>
      <c r="AC199" s="451">
        <f t="shared" ca="1" si="158"/>
        <v>3.1442313128294055</v>
      </c>
      <c r="AD199" s="451">
        <f t="shared" ca="1" si="132"/>
        <v>0.42864758736680264</v>
      </c>
      <c r="AE199" s="451">
        <f t="shared" ca="1" si="133"/>
        <v>3.3488092763031454</v>
      </c>
      <c r="AF199" s="451">
        <f t="shared" ca="1" si="159"/>
        <v>0.91412283458696886</v>
      </c>
      <c r="AG199" s="451">
        <f t="shared" ca="1" si="160"/>
        <v>2.0542086170493681</v>
      </c>
      <c r="AH199" s="445">
        <f t="shared" ca="1" si="134"/>
        <v>1.6844510659804821</v>
      </c>
      <c r="AI199" s="453">
        <f ca="1">ROUND(IF(AH199&gt;AI172,AI170,IF(AH199&lt;AI171,AI169,AH199/AI171*AI169)),3)</f>
        <v>0.60199999999999998</v>
      </c>
      <c r="AJ199" s="453">
        <f ca="1">ROUND(IF(AH199&gt;AJ172,AJ170,IF(AH199&lt;AJ171,AJ169,AH199/AJ171*AJ169)),3)</f>
        <v>1.3540000000000001</v>
      </c>
      <c r="AK199" s="449" t="str">
        <f t="shared" ca="1" si="135"/>
        <v>C</v>
      </c>
      <c r="AM199" s="450" t="str">
        <f t="shared" si="165"/>
        <v>JP</v>
      </c>
      <c r="AN199" s="447">
        <f t="shared" ca="1" si="136"/>
        <v>0.68412945048333329</v>
      </c>
      <c r="AO199" s="447">
        <f t="shared" ca="1" si="136"/>
        <v>1.4252696885074074</v>
      </c>
      <c r="AP199" s="451">
        <f t="shared" ca="1" si="166"/>
        <v>0.44744830221003923</v>
      </c>
      <c r="AQ199" s="451">
        <f t="shared" ca="1" si="167"/>
        <v>3.1442313128294055</v>
      </c>
      <c r="AR199" s="451">
        <f t="shared" ca="1" si="137"/>
        <v>0.42864758736680264</v>
      </c>
      <c r="AS199" s="451">
        <f t="shared" ca="1" si="138"/>
        <v>3.3488092763031454</v>
      </c>
      <c r="AT199" s="451">
        <f t="shared" ca="1" si="161"/>
        <v>0.91412283458696886</v>
      </c>
      <c r="AU199" s="451">
        <f t="shared" ca="1" si="162"/>
        <v>2.0542086170493681</v>
      </c>
      <c r="AV199" s="445">
        <f t="shared" ca="1" si="139"/>
        <v>1.6844510659804821</v>
      </c>
      <c r="AW199" s="453">
        <f ca="1">ROUND(IF(AV199&gt;AW172,AW170,IF(AV199&lt;AW171,AW169,AV199/AW171*AW169)),3)</f>
        <v>0.68</v>
      </c>
      <c r="AX199" s="453">
        <f ca="1">ROUND(IF(AV199&gt;AX172,AX170,IF(AV199&lt;AX171,AX169,AV199/AX171*AX169)),3)</f>
        <v>1.53</v>
      </c>
      <c r="AY199" s="449" t="str">
        <f t="shared" ca="1" si="140"/>
        <v>C</v>
      </c>
      <c r="BA199" s="450" t="str">
        <f t="shared" si="168"/>
        <v>JP</v>
      </c>
      <c r="BB199" s="447">
        <f t="shared" ca="1" si="141"/>
        <v>0.68412945048333329</v>
      </c>
      <c r="BC199" s="447">
        <f t="shared" ca="1" si="141"/>
        <v>1.4252696885074074</v>
      </c>
      <c r="BD199" s="451">
        <f t="shared" ca="1" si="169"/>
        <v>0.44744830221003923</v>
      </c>
      <c r="BE199" s="451">
        <f t="shared" ca="1" si="170"/>
        <v>3.1442313128294055</v>
      </c>
      <c r="BF199" s="451">
        <f t="shared" ca="1" si="142"/>
        <v>0.42864758736680264</v>
      </c>
      <c r="BG199" s="451">
        <f t="shared" ca="1" si="143"/>
        <v>3.3488092763031454</v>
      </c>
      <c r="BH199" s="451">
        <f t="shared" ca="1" si="144"/>
        <v>0.91412283458696886</v>
      </c>
      <c r="BI199" s="451">
        <f t="shared" ca="1" si="145"/>
        <v>2.0542086170493681</v>
      </c>
      <c r="BJ199" s="445">
        <f t="shared" ca="1" si="146"/>
        <v>1.6844510659804821</v>
      </c>
      <c r="BK199" s="453">
        <f ca="1">ROUND(IF(BJ199&gt;BK172,BK170,IF(BJ199&lt;BK171,BK169,BJ199/BK171*BK169)),3)</f>
        <v>0.77</v>
      </c>
      <c r="BL199" s="453">
        <f ca="1">ROUND(IF(BJ199&gt;BL172,BL170,IF(BJ199&lt;BL171,BL169,BJ199/BL171*BL169)),3)</f>
        <v>1.7310000000000001</v>
      </c>
      <c r="BM199" s="449" t="str">
        <f t="shared" ca="1" si="147"/>
        <v>C</v>
      </c>
      <c r="BO199" s="450" t="str">
        <f t="shared" si="171"/>
        <v>JP</v>
      </c>
      <c r="BP199" s="399">
        <f t="shared" si="163"/>
        <v>1.1000000000000001</v>
      </c>
      <c r="BQ199" s="453">
        <f t="shared" ca="1" si="148"/>
        <v>0.53300000000000003</v>
      </c>
      <c r="BR199" s="453">
        <f t="shared" ca="1" si="149"/>
        <v>1.198</v>
      </c>
      <c r="BS199" s="453">
        <f t="shared" ca="1" si="150"/>
        <v>0.60199999999999998</v>
      </c>
      <c r="BT199" s="453">
        <f t="shared" ca="1" si="151"/>
        <v>1.3540000000000001</v>
      </c>
      <c r="BU199" s="453">
        <f t="shared" ca="1" si="152"/>
        <v>0.68</v>
      </c>
      <c r="BV199" s="453">
        <f t="shared" ca="1" si="153"/>
        <v>1.53</v>
      </c>
      <c r="BW199" s="453">
        <f t="shared" ca="1" si="172"/>
        <v>0.77</v>
      </c>
      <c r="BX199" s="453">
        <f t="shared" ca="1" si="172"/>
        <v>1.7310000000000001</v>
      </c>
      <c r="CA199" s="450" t="str">
        <f t="shared" si="173"/>
        <v>JP</v>
      </c>
      <c r="CB199" s="454"/>
      <c r="CC199" s="454"/>
      <c r="CD199" s="454"/>
      <c r="CE199" s="454"/>
    </row>
    <row r="200" spans="2:83" x14ac:dyDescent="0.2">
      <c r="B200" s="399">
        <v>20</v>
      </c>
      <c r="C200" s="399" t="s">
        <v>111</v>
      </c>
      <c r="D200" s="399" t="s">
        <v>112</v>
      </c>
      <c r="E200" s="399">
        <v>1.1000000000000001</v>
      </c>
      <c r="F200" s="399" t="s">
        <v>33</v>
      </c>
      <c r="K200" s="446"/>
      <c r="L200" s="447">
        <f t="shared" ca="1" si="126"/>
        <v>0.71566876306944438</v>
      </c>
      <c r="M200" s="447">
        <f t="shared" ca="1" si="126"/>
        <v>1.4313375261398147</v>
      </c>
      <c r="N200" s="451">
        <f t="shared" ca="1" si="174"/>
        <v>0.47060642904865596</v>
      </c>
      <c r="O200" s="451">
        <f t="shared" ca="1" si="154"/>
        <v>3.036170509995511</v>
      </c>
      <c r="P200" s="451">
        <f t="shared" ca="1" si="127"/>
        <v>0.43634699345796801</v>
      </c>
      <c r="Q200" s="451">
        <f t="shared" ca="1" si="128"/>
        <v>3.4089608863903749</v>
      </c>
      <c r="R200" s="451">
        <f t="shared" ca="1" si="155"/>
        <v>0.93054239025023111</v>
      </c>
      <c r="S200" s="451">
        <f t="shared" ca="1" si="156"/>
        <v>2.0911064949443396</v>
      </c>
      <c r="T200" s="445">
        <f t="shared" ca="1" si="129"/>
        <v>1.7147073258543586</v>
      </c>
      <c r="U200" s="453">
        <f ca="1">ROUND(IF(T200&gt;U172,U170,IF(T200&lt;U171,U169,T200/U171*U169)),3)</f>
        <v>0.53300000000000003</v>
      </c>
      <c r="V200" s="453">
        <f ca="1">ROUND(IF(T200&gt;V172,V170,IF(T200&lt;V171,V169,T200/V171*V169)),3)</f>
        <v>1.198</v>
      </c>
      <c r="W200" s="449" t="str">
        <f t="shared" ca="1" si="130"/>
        <v>C</v>
      </c>
      <c r="X200" s="450"/>
      <c r="Y200" s="450" t="str">
        <f t="shared" si="164"/>
        <v>LI</v>
      </c>
      <c r="Z200" s="447">
        <f t="shared" ca="1" si="131"/>
        <v>0.71566876306944438</v>
      </c>
      <c r="AA200" s="447">
        <f t="shared" ca="1" si="131"/>
        <v>1.4313375261398147</v>
      </c>
      <c r="AB200" s="451">
        <f t="shared" ca="1" si="157"/>
        <v>0.47060642904865596</v>
      </c>
      <c r="AC200" s="451">
        <f t="shared" ca="1" si="158"/>
        <v>3.036170509995511</v>
      </c>
      <c r="AD200" s="451">
        <f t="shared" ca="1" si="132"/>
        <v>0.43634699345796801</v>
      </c>
      <c r="AE200" s="451">
        <f t="shared" ca="1" si="133"/>
        <v>3.4089608863903749</v>
      </c>
      <c r="AF200" s="451">
        <f t="shared" ca="1" si="159"/>
        <v>0.93054239025023111</v>
      </c>
      <c r="AG200" s="451">
        <f t="shared" ca="1" si="160"/>
        <v>2.0911064949443396</v>
      </c>
      <c r="AH200" s="445">
        <f t="shared" ca="1" si="134"/>
        <v>1.7147073258543586</v>
      </c>
      <c r="AI200" s="453">
        <f ca="1">ROUND(IF(AH200&gt;AI172,AI170,IF(AH200&lt;AI171,AI169,AH200/AI171*AI169)),3)</f>
        <v>0.60199999999999998</v>
      </c>
      <c r="AJ200" s="453">
        <f ca="1">ROUND(IF(AH200&gt;AJ172,AJ170,IF(AH200&lt;AJ171,AJ169,AH200/AJ171*AJ169)),3)</f>
        <v>1.3540000000000001</v>
      </c>
      <c r="AK200" s="449" t="str">
        <f t="shared" ca="1" si="135"/>
        <v>C</v>
      </c>
      <c r="AM200" s="450" t="str">
        <f t="shared" si="165"/>
        <v>LI</v>
      </c>
      <c r="AN200" s="447">
        <f t="shared" ca="1" si="136"/>
        <v>0.71566876306944438</v>
      </c>
      <c r="AO200" s="447">
        <f t="shared" ca="1" si="136"/>
        <v>1.4313375261398147</v>
      </c>
      <c r="AP200" s="451">
        <f t="shared" ca="1" si="166"/>
        <v>0.47060642904865596</v>
      </c>
      <c r="AQ200" s="451">
        <f t="shared" ca="1" si="167"/>
        <v>3.036170509995511</v>
      </c>
      <c r="AR200" s="451">
        <f t="shared" ca="1" si="137"/>
        <v>0.43634699345796801</v>
      </c>
      <c r="AS200" s="451">
        <f t="shared" ca="1" si="138"/>
        <v>3.4089608863903749</v>
      </c>
      <c r="AT200" s="451">
        <f t="shared" ca="1" si="161"/>
        <v>0.93054239025023111</v>
      </c>
      <c r="AU200" s="451">
        <f t="shared" ca="1" si="162"/>
        <v>2.0911064949443396</v>
      </c>
      <c r="AV200" s="445">
        <f t="shared" ca="1" si="139"/>
        <v>1.7147073258543586</v>
      </c>
      <c r="AW200" s="453">
        <f ca="1">ROUND(IF(AV200&gt;AW172,AW170,IF(AV200&lt;AW171,AW169,AV200/AW171*AW169)),3)</f>
        <v>0.68</v>
      </c>
      <c r="AX200" s="453">
        <f ca="1">ROUND(IF(AV200&gt;AX172,AX170,IF(AV200&lt;AX171,AX169,AV200/AX171*AX169)),3)</f>
        <v>1.53</v>
      </c>
      <c r="AY200" s="449" t="str">
        <f t="shared" ca="1" si="140"/>
        <v>C</v>
      </c>
      <c r="BA200" s="450" t="str">
        <f t="shared" si="168"/>
        <v>LI</v>
      </c>
      <c r="BB200" s="447">
        <f t="shared" ca="1" si="141"/>
        <v>0.71566876306944438</v>
      </c>
      <c r="BC200" s="447">
        <f t="shared" ca="1" si="141"/>
        <v>1.4313375261398147</v>
      </c>
      <c r="BD200" s="451">
        <f t="shared" ca="1" si="169"/>
        <v>0.47060642904865596</v>
      </c>
      <c r="BE200" s="451">
        <f t="shared" ca="1" si="170"/>
        <v>3.036170509995511</v>
      </c>
      <c r="BF200" s="451">
        <f t="shared" ca="1" si="142"/>
        <v>0.43634699345796801</v>
      </c>
      <c r="BG200" s="451">
        <f t="shared" ca="1" si="143"/>
        <v>3.4089608863903749</v>
      </c>
      <c r="BH200" s="451">
        <f t="shared" ca="1" si="144"/>
        <v>0.93054239025023111</v>
      </c>
      <c r="BI200" s="451">
        <f t="shared" ca="1" si="145"/>
        <v>2.0911064949443396</v>
      </c>
      <c r="BJ200" s="445">
        <f t="shared" ca="1" si="146"/>
        <v>1.7147073258543586</v>
      </c>
      <c r="BK200" s="453">
        <f ca="1">ROUND(IF(BJ200&gt;BK172,BK170,IF(BJ200&lt;BK171,BK169,BJ200/BK171*BK169)),3)</f>
        <v>0.77</v>
      </c>
      <c r="BL200" s="453">
        <f ca="1">ROUND(IF(BJ200&gt;BL172,BL170,IF(BJ200&lt;BL171,BL169,BJ200/BL171*BL169)),3)</f>
        <v>1.7310000000000001</v>
      </c>
      <c r="BM200" s="449" t="str">
        <f t="shared" ca="1" si="147"/>
        <v>C</v>
      </c>
      <c r="BO200" s="450" t="str">
        <f t="shared" si="171"/>
        <v>LI</v>
      </c>
      <c r="BP200" s="399">
        <f t="shared" si="163"/>
        <v>1.1000000000000001</v>
      </c>
      <c r="BQ200" s="453">
        <f t="shared" ca="1" si="148"/>
        <v>0.53300000000000003</v>
      </c>
      <c r="BR200" s="453">
        <f t="shared" ca="1" si="149"/>
        <v>1.198</v>
      </c>
      <c r="BS200" s="453">
        <f t="shared" ca="1" si="150"/>
        <v>0.60199999999999998</v>
      </c>
      <c r="BT200" s="453">
        <f t="shared" ca="1" si="151"/>
        <v>1.3540000000000001</v>
      </c>
      <c r="BU200" s="453">
        <f t="shared" ca="1" si="152"/>
        <v>0.68</v>
      </c>
      <c r="BV200" s="453">
        <f t="shared" ca="1" si="153"/>
        <v>1.53</v>
      </c>
      <c r="BW200" s="453">
        <f t="shared" ca="1" si="172"/>
        <v>0.77</v>
      </c>
      <c r="BX200" s="453">
        <f t="shared" ca="1" si="172"/>
        <v>1.7310000000000001</v>
      </c>
      <c r="CA200" s="450" t="str">
        <f t="shared" si="173"/>
        <v>LI</v>
      </c>
      <c r="CB200" s="454"/>
      <c r="CC200" s="454"/>
      <c r="CD200" s="454"/>
      <c r="CE200" s="454"/>
    </row>
    <row r="201" spans="2:83" x14ac:dyDescent="0.2">
      <c r="B201" s="399">
        <v>21</v>
      </c>
      <c r="C201" s="399" t="s">
        <v>113</v>
      </c>
      <c r="D201" s="399" t="s">
        <v>114</v>
      </c>
      <c r="E201" s="399">
        <v>1.1000000000000001</v>
      </c>
      <c r="F201" s="399" t="s">
        <v>33</v>
      </c>
      <c r="K201" s="446"/>
      <c r="L201" s="447">
        <f t="shared" ref="L201:M220" ca="1" si="175">VLOOKUP($C201,INDIRECT($L$22),L$23,FALSE)</f>
        <v>0.49347032059599999</v>
      </c>
      <c r="M201" s="447">
        <f t="shared" ca="1" si="175"/>
        <v>1.1514307480579999</v>
      </c>
      <c r="N201" s="451">
        <f t="shared" ca="1" si="174"/>
        <v>0.31751575173699392</v>
      </c>
      <c r="O201" s="451">
        <f t="shared" ca="1" si="154"/>
        <v>2.7913472680206057</v>
      </c>
      <c r="P201" s="451">
        <f t="shared" ca="1" si="127"/>
        <v>0.33413911962489867</v>
      </c>
      <c r="Q201" s="451">
        <f t="shared" ca="1" si="128"/>
        <v>2.610461872069521</v>
      </c>
      <c r="R201" s="451">
        <f t="shared" ca="1" si="155"/>
        <v>0.71257650382278193</v>
      </c>
      <c r="S201" s="451">
        <f t="shared" ca="1" si="156"/>
        <v>1.6012955142084986</v>
      </c>
      <c r="T201" s="445">
        <f t="shared" ca="1" si="129"/>
        <v>1.3130623216509689</v>
      </c>
      <c r="U201" s="453">
        <f ca="1">ROUND(IF(T201&gt;U172,U170,IF(T201&lt;U171,U169,T201/U171*U169)),3)</f>
        <v>0.53300000000000003</v>
      </c>
      <c r="V201" s="453">
        <f ca="1">ROUND(IF(T201&gt;V172,V170,IF(T201&lt;V171,V169,T201/V171*V169)),3)</f>
        <v>1.198</v>
      </c>
      <c r="W201" s="449" t="str">
        <f t="shared" ca="1" si="130"/>
        <v>C</v>
      </c>
      <c r="X201" s="450"/>
      <c r="Y201" s="450" t="str">
        <f t="shared" si="164"/>
        <v>LU</v>
      </c>
      <c r="Z201" s="447">
        <f t="shared" ref="Z201:AA220" ca="1" si="176">VLOOKUP($C201,INDIRECT($L$22),Z$23,FALSE)</f>
        <v>0.49347032059599999</v>
      </c>
      <c r="AA201" s="447">
        <f t="shared" ca="1" si="176"/>
        <v>1.1514307480579999</v>
      </c>
      <c r="AB201" s="451">
        <f t="shared" ca="1" si="157"/>
        <v>0.31751575173699392</v>
      </c>
      <c r="AC201" s="451">
        <f t="shared" ca="1" si="158"/>
        <v>2.7913472680206057</v>
      </c>
      <c r="AD201" s="451">
        <f t="shared" ca="1" si="132"/>
        <v>0.33413911962489867</v>
      </c>
      <c r="AE201" s="451">
        <f t="shared" ca="1" si="133"/>
        <v>2.610461872069521</v>
      </c>
      <c r="AF201" s="451">
        <f t="shared" ca="1" si="159"/>
        <v>0.71257650382278193</v>
      </c>
      <c r="AG201" s="451">
        <f t="shared" ca="1" si="160"/>
        <v>1.6012955142084986</v>
      </c>
      <c r="AH201" s="445">
        <f t="shared" ca="1" si="134"/>
        <v>1.3130623216509689</v>
      </c>
      <c r="AI201" s="453">
        <f ca="1">ROUND(IF(AH201&gt;AI172,AI170,IF(AH201&lt;AI171,AI169,AH201/AI171*AI169)),3)</f>
        <v>0.60199999999999998</v>
      </c>
      <c r="AJ201" s="453">
        <f ca="1">ROUND(IF(AH201&gt;AJ172,AJ170,IF(AH201&lt;AJ171,AJ169,AH201/AJ171*AJ169)),3)</f>
        <v>1.3540000000000001</v>
      </c>
      <c r="AK201" s="449" t="str">
        <f t="shared" ca="1" si="135"/>
        <v/>
      </c>
      <c r="AM201" s="450" t="str">
        <f t="shared" si="165"/>
        <v>LU</v>
      </c>
      <c r="AN201" s="447">
        <f t="shared" ref="AN201:AO220" ca="1" si="177">VLOOKUP($C201,INDIRECT($L$22),AN$23,FALSE)</f>
        <v>0.49347032059599999</v>
      </c>
      <c r="AO201" s="447">
        <f t="shared" ca="1" si="177"/>
        <v>1.1514307480579999</v>
      </c>
      <c r="AP201" s="451">
        <f t="shared" ca="1" si="166"/>
        <v>0.31751575173699392</v>
      </c>
      <c r="AQ201" s="451">
        <f t="shared" ca="1" si="167"/>
        <v>2.7913472680206057</v>
      </c>
      <c r="AR201" s="451">
        <f t="shared" ca="1" si="137"/>
        <v>0.33413911962489867</v>
      </c>
      <c r="AS201" s="451">
        <f t="shared" ca="1" si="138"/>
        <v>2.610461872069521</v>
      </c>
      <c r="AT201" s="451">
        <f t="shared" ca="1" si="161"/>
        <v>0.71257650382278193</v>
      </c>
      <c r="AU201" s="451">
        <f t="shared" ca="1" si="162"/>
        <v>1.6012955142084986</v>
      </c>
      <c r="AV201" s="445">
        <f t="shared" ca="1" si="139"/>
        <v>1.3130623216509689</v>
      </c>
      <c r="AW201" s="453">
        <f ca="1">ROUND(IF(AV201&gt;AW172,AW170,IF(AV201&lt;AW171,AW169,AV201/AW171*AW169)),3)</f>
        <v>0.68</v>
      </c>
      <c r="AX201" s="453">
        <f ca="1">ROUND(IF(AV201&gt;AX172,AX170,IF(AV201&lt;AX171,AX169,AV201/AX171*AX169)),3)</f>
        <v>1.53</v>
      </c>
      <c r="AY201" s="449" t="str">
        <f t="shared" ca="1" si="140"/>
        <v/>
      </c>
      <c r="BA201" s="450" t="str">
        <f t="shared" si="168"/>
        <v>LU</v>
      </c>
      <c r="BB201" s="447">
        <f t="shared" ref="BB201:BC220" ca="1" si="178">VLOOKUP($C201,INDIRECT($L$22),BB$23,FALSE)</f>
        <v>0.49347032059599999</v>
      </c>
      <c r="BC201" s="447">
        <f t="shared" ca="1" si="178"/>
        <v>1.1514307480579999</v>
      </c>
      <c r="BD201" s="451">
        <f t="shared" ca="1" si="169"/>
        <v>0.31751575173699392</v>
      </c>
      <c r="BE201" s="451">
        <f t="shared" ca="1" si="170"/>
        <v>2.7913472680206057</v>
      </c>
      <c r="BF201" s="451">
        <f t="shared" ca="1" si="142"/>
        <v>0.33413911962489867</v>
      </c>
      <c r="BG201" s="451">
        <f t="shared" ca="1" si="143"/>
        <v>2.610461872069521</v>
      </c>
      <c r="BH201" s="451">
        <f t="shared" ca="1" si="144"/>
        <v>0.71257650382278193</v>
      </c>
      <c r="BI201" s="451">
        <f t="shared" ca="1" si="145"/>
        <v>1.6012955142084986</v>
      </c>
      <c r="BJ201" s="445">
        <f t="shared" ca="1" si="146"/>
        <v>1.3130623216509689</v>
      </c>
      <c r="BK201" s="453">
        <f ca="1">ROUND(IF(BJ201&gt;BK172,BK170,IF(BJ201&lt;BK171,BK169,BJ201/BK171*BK169)),3)</f>
        <v>0.71199999999999997</v>
      </c>
      <c r="BL201" s="453">
        <f ca="1">ROUND(IF(BJ201&gt;BL172,BL170,IF(BJ201&lt;BL171,BL169,BJ201/BL171*BL169)),3)</f>
        <v>1.6020000000000001</v>
      </c>
      <c r="BM201" s="449" t="str">
        <f t="shared" ca="1" si="147"/>
        <v/>
      </c>
      <c r="BO201" s="450" t="str">
        <f t="shared" si="171"/>
        <v>LU</v>
      </c>
      <c r="BP201" s="399">
        <f t="shared" si="163"/>
        <v>1.1000000000000001</v>
      </c>
      <c r="BQ201" s="453">
        <f t="shared" ca="1" si="148"/>
        <v>0.53300000000000003</v>
      </c>
      <c r="BR201" s="453">
        <f t="shared" ca="1" si="149"/>
        <v>1.198</v>
      </c>
      <c r="BS201" s="453">
        <f t="shared" ca="1" si="150"/>
        <v>0.60199999999999998</v>
      </c>
      <c r="BT201" s="453">
        <f t="shared" ca="1" si="151"/>
        <v>1.3540000000000001</v>
      </c>
      <c r="BU201" s="453">
        <f t="shared" ca="1" si="152"/>
        <v>0.68</v>
      </c>
      <c r="BV201" s="453">
        <f t="shared" ca="1" si="153"/>
        <v>1.53</v>
      </c>
      <c r="BW201" s="453">
        <f t="shared" ca="1" si="172"/>
        <v>0.71199999999999997</v>
      </c>
      <c r="BX201" s="453">
        <f t="shared" ca="1" si="172"/>
        <v>1.6020000000000001</v>
      </c>
      <c r="CA201" s="450" t="str">
        <f t="shared" si="173"/>
        <v>LU</v>
      </c>
      <c r="CB201" s="454"/>
      <c r="CC201" s="454"/>
      <c r="CD201" s="454"/>
      <c r="CE201" s="454"/>
    </row>
    <row r="202" spans="2:83" x14ac:dyDescent="0.2">
      <c r="B202" s="399">
        <v>22</v>
      </c>
      <c r="C202" s="399" t="s">
        <v>115</v>
      </c>
      <c r="D202" s="399" t="s">
        <v>116</v>
      </c>
      <c r="E202" s="399">
        <v>1.1000000000000001</v>
      </c>
      <c r="F202" s="399" t="s">
        <v>33</v>
      </c>
      <c r="K202" s="446"/>
      <c r="L202" s="447">
        <f t="shared" ca="1" si="175"/>
        <v>0.52636834197000004</v>
      </c>
      <c r="M202" s="447">
        <f t="shared" ca="1" si="175"/>
        <v>2.0890243571920002</v>
      </c>
      <c r="N202" s="451">
        <f t="shared" ca="1" si="174"/>
        <v>0.30216334176352122</v>
      </c>
      <c r="O202" s="451">
        <f t="shared" ca="1" si="154"/>
        <v>6.6294497615478791</v>
      </c>
      <c r="P202" s="451">
        <f t="shared" ca="1" si="127"/>
        <v>0.53051592169518291</v>
      </c>
      <c r="Q202" s="451">
        <f t="shared" ca="1" si="128"/>
        <v>4.1446556382436164</v>
      </c>
      <c r="R202" s="451">
        <f t="shared" ca="1" si="155"/>
        <v>1.1313646277881217</v>
      </c>
      <c r="S202" s="451">
        <f t="shared" ca="1" si="156"/>
        <v>2.5423924219957792</v>
      </c>
      <c r="T202" s="445">
        <f t="shared" ca="1" si="129"/>
        <v>2.0847617860365393</v>
      </c>
      <c r="U202" s="453">
        <f ca="1">ROUND(IF(T202&gt;U172,U170,IF(T202&lt;U171,U169,T202/U171*U169)),3)</f>
        <v>0.53300000000000003</v>
      </c>
      <c r="V202" s="453">
        <f ca="1">ROUND(IF(T202&gt;V172,V170,IF(T202&lt;V171,V169,T202/V171*V169)),3)</f>
        <v>1.198</v>
      </c>
      <c r="W202" s="449" t="str">
        <f t="shared" ca="1" si="130"/>
        <v>C</v>
      </c>
      <c r="X202" s="450"/>
      <c r="Y202" s="450" t="str">
        <f t="shared" si="164"/>
        <v>MC</v>
      </c>
      <c r="Z202" s="447">
        <f t="shared" ca="1" si="176"/>
        <v>0.52636834197000004</v>
      </c>
      <c r="AA202" s="447">
        <f t="shared" ca="1" si="176"/>
        <v>2.0890243571920002</v>
      </c>
      <c r="AB202" s="451">
        <f t="shared" ca="1" si="157"/>
        <v>0.30216334176352122</v>
      </c>
      <c r="AC202" s="451">
        <f t="shared" ca="1" si="158"/>
        <v>6.6294497615478791</v>
      </c>
      <c r="AD202" s="451">
        <f t="shared" ca="1" si="132"/>
        <v>0.53051592169518291</v>
      </c>
      <c r="AE202" s="451">
        <f t="shared" ca="1" si="133"/>
        <v>4.1446556382436164</v>
      </c>
      <c r="AF202" s="451">
        <f t="shared" ca="1" si="159"/>
        <v>1.1313646277881217</v>
      </c>
      <c r="AG202" s="451">
        <f t="shared" ca="1" si="160"/>
        <v>2.5423924219957792</v>
      </c>
      <c r="AH202" s="445">
        <f t="shared" ca="1" si="134"/>
        <v>2.0847617860365393</v>
      </c>
      <c r="AI202" s="453">
        <f ca="1">ROUND(IF(AH202&gt;AI172,AI170,IF(AH202&lt;AI171,AI169,AH202/AI171*AI169)),3)</f>
        <v>0.60199999999999998</v>
      </c>
      <c r="AJ202" s="453">
        <f ca="1">ROUND(IF(AH202&gt;AJ172,AJ170,IF(AH202&lt;AJ171,AJ169,AH202/AJ171*AJ169)),3)</f>
        <v>1.3540000000000001</v>
      </c>
      <c r="AK202" s="449" t="str">
        <f t="shared" ca="1" si="135"/>
        <v>C</v>
      </c>
      <c r="AM202" s="450" t="str">
        <f t="shared" si="165"/>
        <v>MC</v>
      </c>
      <c r="AN202" s="447">
        <f t="shared" ca="1" si="177"/>
        <v>0.52636834197000004</v>
      </c>
      <c r="AO202" s="447">
        <f t="shared" ca="1" si="177"/>
        <v>2.0890243571920002</v>
      </c>
      <c r="AP202" s="451">
        <f t="shared" ca="1" si="166"/>
        <v>0.30216334176352122</v>
      </c>
      <c r="AQ202" s="451">
        <f t="shared" ca="1" si="167"/>
        <v>6.6294497615478791</v>
      </c>
      <c r="AR202" s="451">
        <f t="shared" ca="1" si="137"/>
        <v>0.53051592169518291</v>
      </c>
      <c r="AS202" s="451">
        <f t="shared" ca="1" si="138"/>
        <v>4.1446556382436164</v>
      </c>
      <c r="AT202" s="451">
        <f t="shared" ca="1" si="161"/>
        <v>1.1313646277881217</v>
      </c>
      <c r="AU202" s="451">
        <f t="shared" ca="1" si="162"/>
        <v>2.5423924219957792</v>
      </c>
      <c r="AV202" s="445">
        <f t="shared" ca="1" si="139"/>
        <v>2.0847617860365393</v>
      </c>
      <c r="AW202" s="453">
        <f ca="1">ROUND(IF(AV202&gt;AW172,AW170,IF(AV202&lt;AW171,AW169,AV202/AW171*AW169)),3)</f>
        <v>0.68</v>
      </c>
      <c r="AX202" s="453">
        <f ca="1">ROUND(IF(AV202&gt;AX172,AX170,IF(AV202&lt;AX171,AX169,AV202/AX171*AX169)),3)</f>
        <v>1.53</v>
      </c>
      <c r="AY202" s="449" t="str">
        <f t="shared" ca="1" si="140"/>
        <v>C</v>
      </c>
      <c r="BA202" s="450" t="str">
        <f t="shared" si="168"/>
        <v>MC</v>
      </c>
      <c r="BB202" s="447">
        <f t="shared" ca="1" si="178"/>
        <v>0.52636834197000004</v>
      </c>
      <c r="BC202" s="447">
        <f t="shared" ca="1" si="178"/>
        <v>2.0890243571920002</v>
      </c>
      <c r="BD202" s="451">
        <f t="shared" ca="1" si="169"/>
        <v>0.30216334176352122</v>
      </c>
      <c r="BE202" s="451">
        <f t="shared" ca="1" si="170"/>
        <v>6.6294497615478791</v>
      </c>
      <c r="BF202" s="451">
        <f t="shared" ca="1" si="142"/>
        <v>0.53051592169518291</v>
      </c>
      <c r="BG202" s="451">
        <f t="shared" ca="1" si="143"/>
        <v>4.1446556382436164</v>
      </c>
      <c r="BH202" s="451">
        <f t="shared" ca="1" si="144"/>
        <v>1.1313646277881217</v>
      </c>
      <c r="BI202" s="451">
        <f t="shared" ca="1" si="145"/>
        <v>2.5423924219957792</v>
      </c>
      <c r="BJ202" s="445">
        <f t="shared" ca="1" si="146"/>
        <v>2.0847617860365393</v>
      </c>
      <c r="BK202" s="453">
        <f ca="1">ROUND(IF(BJ202&gt;BK172,BK170,IF(BJ202&lt;BK171,BK169,BJ202/BK171*BK169)),3)</f>
        <v>0.77</v>
      </c>
      <c r="BL202" s="453">
        <f ca="1">ROUND(IF(BJ202&gt;BL172,BL170,IF(BJ202&lt;BL171,BL169,BJ202/BL171*BL169)),3)</f>
        <v>1.7310000000000001</v>
      </c>
      <c r="BM202" s="449" t="str">
        <f t="shared" ca="1" si="147"/>
        <v>C</v>
      </c>
      <c r="BO202" s="450" t="str">
        <f t="shared" si="171"/>
        <v>MC</v>
      </c>
      <c r="BP202" s="399">
        <f t="shared" si="163"/>
        <v>1.1000000000000001</v>
      </c>
      <c r="BQ202" s="453">
        <f t="shared" ca="1" si="148"/>
        <v>0.53300000000000003</v>
      </c>
      <c r="BR202" s="453">
        <f t="shared" ca="1" si="149"/>
        <v>1.198</v>
      </c>
      <c r="BS202" s="453">
        <f t="shared" ca="1" si="150"/>
        <v>0.60199999999999998</v>
      </c>
      <c r="BT202" s="453">
        <f t="shared" ca="1" si="151"/>
        <v>1.3540000000000001</v>
      </c>
      <c r="BU202" s="453">
        <f t="shared" ca="1" si="152"/>
        <v>0.68</v>
      </c>
      <c r="BV202" s="453">
        <f t="shared" ca="1" si="153"/>
        <v>1.53</v>
      </c>
      <c r="BW202" s="453">
        <f t="shared" ca="1" si="172"/>
        <v>0.77</v>
      </c>
      <c r="BX202" s="453">
        <f t="shared" ca="1" si="172"/>
        <v>1.7310000000000001</v>
      </c>
      <c r="CA202" s="450" t="str">
        <f t="shared" si="173"/>
        <v>MC</v>
      </c>
      <c r="CB202" s="454"/>
      <c r="CC202" s="454"/>
      <c r="CD202" s="454"/>
      <c r="CE202" s="454"/>
    </row>
    <row r="203" spans="2:83" x14ac:dyDescent="0.2">
      <c r="B203" s="399">
        <v>23</v>
      </c>
      <c r="C203" s="399" t="s">
        <v>117</v>
      </c>
      <c r="D203" s="399" t="s">
        <v>118</v>
      </c>
      <c r="E203" s="399">
        <v>1.1000000000000001</v>
      </c>
      <c r="F203" s="399" t="s">
        <v>33</v>
      </c>
      <c r="K203" s="446"/>
      <c r="L203" s="447">
        <f t="shared" ca="1" si="175"/>
        <v>0.54724709911299996</v>
      </c>
      <c r="M203" s="447">
        <f t="shared" ca="1" si="175"/>
        <v>2.371404096155</v>
      </c>
      <c r="N203" s="451">
        <f t="shared" ca="1" si="174"/>
        <v>0.30568449071671211</v>
      </c>
      <c r="O203" s="451">
        <f t="shared" ca="1" si="154"/>
        <v>7.7388478662387872</v>
      </c>
      <c r="P203" s="451">
        <f t="shared" ca="1" si="127"/>
        <v>0.59191100514724548</v>
      </c>
      <c r="Q203" s="451">
        <f t="shared" ca="1" si="128"/>
        <v>4.6243047277128548</v>
      </c>
      <c r="R203" s="451">
        <f t="shared" ca="1" si="155"/>
        <v>1.2622942057653741</v>
      </c>
      <c r="S203" s="451">
        <f t="shared" ca="1" si="156"/>
        <v>2.8366161927311779</v>
      </c>
      <c r="T203" s="445">
        <f t="shared" ca="1" si="129"/>
        <v>2.326025278039566</v>
      </c>
      <c r="U203" s="453">
        <f ca="1">ROUND(IF(T203&gt;U172,U170,IF(T203&lt;U171,U169,T203/U171*U169)),3)</f>
        <v>0.53300000000000003</v>
      </c>
      <c r="V203" s="453">
        <f ca="1">ROUND(IF(T203&gt;V172,V170,IF(T203&lt;V171,V169,T203/V171*V169)),3)</f>
        <v>1.198</v>
      </c>
      <c r="W203" s="449" t="str">
        <f t="shared" ca="1" si="130"/>
        <v>C</v>
      </c>
      <c r="X203" s="450"/>
      <c r="Y203" s="450" t="str">
        <f t="shared" si="164"/>
        <v>NC</v>
      </c>
      <c r="Z203" s="447">
        <f t="shared" ca="1" si="176"/>
        <v>0.54724709911299996</v>
      </c>
      <c r="AA203" s="447">
        <f t="shared" ca="1" si="176"/>
        <v>2.371404096155</v>
      </c>
      <c r="AB203" s="451">
        <f t="shared" ca="1" si="157"/>
        <v>0.30568449071671211</v>
      </c>
      <c r="AC203" s="451">
        <f t="shared" ca="1" si="158"/>
        <v>7.7388478662387872</v>
      </c>
      <c r="AD203" s="451">
        <f t="shared" ca="1" si="132"/>
        <v>0.59191100514724548</v>
      </c>
      <c r="AE203" s="451">
        <f t="shared" ca="1" si="133"/>
        <v>4.6243047277128548</v>
      </c>
      <c r="AF203" s="451">
        <f t="shared" ca="1" si="159"/>
        <v>1.2622942057653741</v>
      </c>
      <c r="AG203" s="451">
        <f t="shared" ca="1" si="160"/>
        <v>2.8366161927311779</v>
      </c>
      <c r="AH203" s="445">
        <f t="shared" ca="1" si="134"/>
        <v>2.326025278039566</v>
      </c>
      <c r="AI203" s="453">
        <f ca="1">ROUND(IF(AH203&gt;AI172,AI170,IF(AH203&lt;AI171,AI169,AH203/AI171*AI169)),3)</f>
        <v>0.60199999999999998</v>
      </c>
      <c r="AJ203" s="453">
        <f ca="1">ROUND(IF(AH203&gt;AJ172,AJ170,IF(AH203&lt;AJ171,AJ169,AH203/AJ171*AJ169)),3)</f>
        <v>1.3540000000000001</v>
      </c>
      <c r="AK203" s="449" t="str">
        <f t="shared" ca="1" si="135"/>
        <v>C</v>
      </c>
      <c r="AM203" s="450" t="str">
        <f t="shared" si="165"/>
        <v>NC</v>
      </c>
      <c r="AN203" s="447">
        <f t="shared" ca="1" si="177"/>
        <v>0.54724709911299996</v>
      </c>
      <c r="AO203" s="447">
        <f t="shared" ca="1" si="177"/>
        <v>2.371404096155</v>
      </c>
      <c r="AP203" s="451">
        <f t="shared" ca="1" si="166"/>
        <v>0.30568449071671211</v>
      </c>
      <c r="AQ203" s="451">
        <f t="shared" ca="1" si="167"/>
        <v>7.7388478662387872</v>
      </c>
      <c r="AR203" s="451">
        <f t="shared" ca="1" si="137"/>
        <v>0.59191100514724548</v>
      </c>
      <c r="AS203" s="451">
        <f t="shared" ca="1" si="138"/>
        <v>4.6243047277128548</v>
      </c>
      <c r="AT203" s="451">
        <f t="shared" ca="1" si="161"/>
        <v>1.2622942057653741</v>
      </c>
      <c r="AU203" s="451">
        <f t="shared" ca="1" si="162"/>
        <v>2.8366161927311779</v>
      </c>
      <c r="AV203" s="445">
        <f t="shared" ca="1" si="139"/>
        <v>2.326025278039566</v>
      </c>
      <c r="AW203" s="453">
        <f ca="1">ROUND(IF(AV203&gt;AW172,AW170,IF(AV203&lt;AW171,AW169,AV203/AW171*AW169)),3)</f>
        <v>0.68</v>
      </c>
      <c r="AX203" s="453">
        <f ca="1">ROUND(IF(AV203&gt;AX172,AX170,IF(AV203&lt;AX171,AX169,AV203/AX171*AX169)),3)</f>
        <v>1.53</v>
      </c>
      <c r="AY203" s="449" t="str">
        <f t="shared" ca="1" si="140"/>
        <v>C</v>
      </c>
      <c r="BA203" s="450" t="str">
        <f t="shared" si="168"/>
        <v>NC</v>
      </c>
      <c r="BB203" s="447">
        <f t="shared" ca="1" si="178"/>
        <v>0.54724709911299996</v>
      </c>
      <c r="BC203" s="447">
        <f t="shared" ca="1" si="178"/>
        <v>2.371404096155</v>
      </c>
      <c r="BD203" s="451">
        <f t="shared" ca="1" si="169"/>
        <v>0.30568449071671211</v>
      </c>
      <c r="BE203" s="451">
        <f t="shared" ca="1" si="170"/>
        <v>7.7388478662387872</v>
      </c>
      <c r="BF203" s="451">
        <f t="shared" ca="1" si="142"/>
        <v>0.59191100514724548</v>
      </c>
      <c r="BG203" s="451">
        <f t="shared" ca="1" si="143"/>
        <v>4.6243047277128548</v>
      </c>
      <c r="BH203" s="451">
        <f t="shared" ca="1" si="144"/>
        <v>1.2622942057653741</v>
      </c>
      <c r="BI203" s="451">
        <f t="shared" ca="1" si="145"/>
        <v>2.8366161927311779</v>
      </c>
      <c r="BJ203" s="445">
        <f t="shared" ca="1" si="146"/>
        <v>2.326025278039566</v>
      </c>
      <c r="BK203" s="453">
        <f ca="1">ROUND(IF(BJ203&gt;BK172,BK170,IF(BJ203&lt;BK171,BK169,BJ203/BK171*BK169)),3)</f>
        <v>0.77</v>
      </c>
      <c r="BL203" s="453">
        <f ca="1">ROUND(IF(BJ203&gt;BL172,BL170,IF(BJ203&lt;BL171,BL169,BJ203/BL171*BL169)),3)</f>
        <v>1.7310000000000001</v>
      </c>
      <c r="BM203" s="449" t="str">
        <f t="shared" ca="1" si="147"/>
        <v>C</v>
      </c>
      <c r="BO203" s="450" t="str">
        <f t="shared" si="171"/>
        <v>NC</v>
      </c>
      <c r="BP203" s="399">
        <f t="shared" si="163"/>
        <v>1.1000000000000001</v>
      </c>
      <c r="BQ203" s="453">
        <f t="shared" ca="1" si="148"/>
        <v>0.53300000000000003</v>
      </c>
      <c r="BR203" s="453">
        <f t="shared" ca="1" si="149"/>
        <v>1.198</v>
      </c>
      <c r="BS203" s="453">
        <f t="shared" ca="1" si="150"/>
        <v>0.60199999999999998</v>
      </c>
      <c r="BT203" s="453">
        <f t="shared" ca="1" si="151"/>
        <v>1.3540000000000001</v>
      </c>
      <c r="BU203" s="453">
        <f t="shared" ca="1" si="152"/>
        <v>0.68</v>
      </c>
      <c r="BV203" s="453">
        <f t="shared" ca="1" si="153"/>
        <v>1.53</v>
      </c>
      <c r="BW203" s="453">
        <f t="shared" ca="1" si="172"/>
        <v>0.77</v>
      </c>
      <c r="BX203" s="453">
        <f t="shared" ca="1" si="172"/>
        <v>1.7310000000000001</v>
      </c>
      <c r="CA203" s="450" t="str">
        <f t="shared" si="173"/>
        <v>NC</v>
      </c>
      <c r="CB203" s="454"/>
      <c r="CC203" s="454"/>
      <c r="CD203" s="454"/>
      <c r="CE203" s="454"/>
    </row>
    <row r="204" spans="2:83" x14ac:dyDescent="0.2">
      <c r="B204" s="399">
        <v>24</v>
      </c>
      <c r="C204" s="399" t="s">
        <v>119</v>
      </c>
      <c r="D204" s="399" t="s">
        <v>120</v>
      </c>
      <c r="E204" s="399">
        <v>1.1000000000000001</v>
      </c>
      <c r="F204" s="399" t="s">
        <v>33</v>
      </c>
      <c r="K204" s="446"/>
      <c r="L204" s="447">
        <f t="shared" ca="1" si="175"/>
        <v>0.52636834197000004</v>
      </c>
      <c r="M204" s="447">
        <f t="shared" ca="1" si="175"/>
        <v>2.105473367878</v>
      </c>
      <c r="N204" s="451">
        <f t="shared" ca="1" si="174"/>
        <v>0.3014655049465394</v>
      </c>
      <c r="O204" s="451">
        <f t="shared" ca="1" si="154"/>
        <v>6.6992334432460607</v>
      </c>
      <c r="P204" s="451">
        <f t="shared" ca="1" si="127"/>
        <v>0.53384268973510285</v>
      </c>
      <c r="Q204" s="451">
        <f t="shared" ca="1" si="128"/>
        <v>4.1706460135554906</v>
      </c>
      <c r="R204" s="451">
        <f t="shared" ca="1" si="155"/>
        <v>1.1384592078587721</v>
      </c>
      <c r="S204" s="451">
        <f t="shared" ca="1" si="156"/>
        <v>2.5583352985590384</v>
      </c>
      <c r="T204" s="445">
        <f t="shared" ca="1" si="129"/>
        <v>2.0978349448184117</v>
      </c>
      <c r="U204" s="453">
        <f ca="1">ROUND(IF(T204&gt;U172,U170,IF(T204&lt;U171,U169,T204/U171*U169)),3)</f>
        <v>0.53300000000000003</v>
      </c>
      <c r="V204" s="453">
        <f ca="1">ROUND(IF(T204&gt;V172,V170,IF(T204&lt;V171,V169,T204/V171*V169)),3)</f>
        <v>1.198</v>
      </c>
      <c r="W204" s="449" t="str">
        <f t="shared" ca="1" si="130"/>
        <v>C</v>
      </c>
      <c r="X204" s="450"/>
      <c r="Y204" s="450" t="str">
        <f t="shared" si="164"/>
        <v>NL</v>
      </c>
      <c r="Z204" s="447">
        <f t="shared" ca="1" si="176"/>
        <v>0.52636834197000004</v>
      </c>
      <c r="AA204" s="447">
        <f t="shared" ca="1" si="176"/>
        <v>2.105473367878</v>
      </c>
      <c r="AB204" s="451">
        <f t="shared" ca="1" si="157"/>
        <v>0.3014655049465394</v>
      </c>
      <c r="AC204" s="451">
        <f t="shared" ca="1" si="158"/>
        <v>6.6992334432460607</v>
      </c>
      <c r="AD204" s="451">
        <f t="shared" ca="1" si="132"/>
        <v>0.53384268973510285</v>
      </c>
      <c r="AE204" s="451">
        <f t="shared" ca="1" si="133"/>
        <v>4.1706460135554906</v>
      </c>
      <c r="AF204" s="451">
        <f t="shared" ca="1" si="159"/>
        <v>1.1384592078587721</v>
      </c>
      <c r="AG204" s="451">
        <f t="shared" ca="1" si="160"/>
        <v>2.5583352985590384</v>
      </c>
      <c r="AH204" s="445">
        <f t="shared" ca="1" si="134"/>
        <v>2.0978349448184117</v>
      </c>
      <c r="AI204" s="453">
        <f ca="1">ROUND(IF(AH204&gt;AI172,AI170,IF(AH204&lt;AI171,AI169,AH204/AI171*AI169)),3)</f>
        <v>0.60199999999999998</v>
      </c>
      <c r="AJ204" s="453">
        <f ca="1">ROUND(IF(AH204&gt;AJ172,AJ170,IF(AH204&lt;AJ171,AJ169,AH204/AJ171*AJ169)),3)</f>
        <v>1.3540000000000001</v>
      </c>
      <c r="AK204" s="449" t="str">
        <f t="shared" ca="1" si="135"/>
        <v>C</v>
      </c>
      <c r="AM204" s="450" t="str">
        <f t="shared" si="165"/>
        <v>NL</v>
      </c>
      <c r="AN204" s="447">
        <f t="shared" ca="1" si="177"/>
        <v>0.52636834197000004</v>
      </c>
      <c r="AO204" s="447">
        <f t="shared" ca="1" si="177"/>
        <v>2.105473367878</v>
      </c>
      <c r="AP204" s="451">
        <f t="shared" ca="1" si="166"/>
        <v>0.3014655049465394</v>
      </c>
      <c r="AQ204" s="451">
        <f t="shared" ca="1" si="167"/>
        <v>6.6992334432460607</v>
      </c>
      <c r="AR204" s="451">
        <f t="shared" ca="1" si="137"/>
        <v>0.53384268973510285</v>
      </c>
      <c r="AS204" s="451">
        <f t="shared" ca="1" si="138"/>
        <v>4.1706460135554906</v>
      </c>
      <c r="AT204" s="451">
        <f t="shared" ca="1" si="161"/>
        <v>1.1384592078587721</v>
      </c>
      <c r="AU204" s="451">
        <f t="shared" ca="1" si="162"/>
        <v>2.5583352985590384</v>
      </c>
      <c r="AV204" s="445">
        <f t="shared" ca="1" si="139"/>
        <v>2.0978349448184117</v>
      </c>
      <c r="AW204" s="453">
        <f ca="1">ROUND(IF(AV204&gt;AW172,AW170,IF(AV204&lt;AW171,AW169,AV204/AW171*AW169)),3)</f>
        <v>0.68</v>
      </c>
      <c r="AX204" s="453">
        <f ca="1">ROUND(IF(AV204&gt;AX172,AX170,IF(AV204&lt;AX171,AX169,AV204/AX171*AX169)),3)</f>
        <v>1.53</v>
      </c>
      <c r="AY204" s="449" t="str">
        <f t="shared" ca="1" si="140"/>
        <v>C</v>
      </c>
      <c r="BA204" s="450" t="str">
        <f t="shared" si="168"/>
        <v>NL</v>
      </c>
      <c r="BB204" s="447">
        <f t="shared" ca="1" si="178"/>
        <v>0.52636834197000004</v>
      </c>
      <c r="BC204" s="447">
        <f t="shared" ca="1" si="178"/>
        <v>2.105473367878</v>
      </c>
      <c r="BD204" s="451">
        <f t="shared" ca="1" si="169"/>
        <v>0.3014655049465394</v>
      </c>
      <c r="BE204" s="451">
        <f t="shared" ca="1" si="170"/>
        <v>6.6992334432460607</v>
      </c>
      <c r="BF204" s="451">
        <f t="shared" ca="1" si="142"/>
        <v>0.53384268973510285</v>
      </c>
      <c r="BG204" s="451">
        <f t="shared" ca="1" si="143"/>
        <v>4.1706460135554906</v>
      </c>
      <c r="BH204" s="451">
        <f t="shared" ca="1" si="144"/>
        <v>1.1384592078587721</v>
      </c>
      <c r="BI204" s="451">
        <f t="shared" ca="1" si="145"/>
        <v>2.5583352985590384</v>
      </c>
      <c r="BJ204" s="445">
        <f t="shared" ca="1" si="146"/>
        <v>2.0978349448184117</v>
      </c>
      <c r="BK204" s="453">
        <f ca="1">ROUND(IF(BJ204&gt;BK172,BK170,IF(BJ204&lt;BK171,BK169,BJ204/BK171*BK169)),3)</f>
        <v>0.77</v>
      </c>
      <c r="BL204" s="453">
        <f ca="1">ROUND(IF(BJ204&gt;BL172,BL170,IF(BJ204&lt;BL171,BL169,BJ204/BL171*BL169)),3)</f>
        <v>1.7310000000000001</v>
      </c>
      <c r="BM204" s="449" t="str">
        <f t="shared" ca="1" si="147"/>
        <v>C</v>
      </c>
      <c r="BO204" s="450" t="str">
        <f t="shared" si="171"/>
        <v>NL</v>
      </c>
      <c r="BP204" s="399">
        <f t="shared" si="163"/>
        <v>1.1000000000000001</v>
      </c>
      <c r="BQ204" s="453">
        <f t="shared" ca="1" si="148"/>
        <v>0.53300000000000003</v>
      </c>
      <c r="BR204" s="453">
        <f t="shared" ca="1" si="149"/>
        <v>1.198</v>
      </c>
      <c r="BS204" s="453">
        <f t="shared" ca="1" si="150"/>
        <v>0.60199999999999998</v>
      </c>
      <c r="BT204" s="453">
        <f t="shared" ca="1" si="151"/>
        <v>1.3540000000000001</v>
      </c>
      <c r="BU204" s="453">
        <f t="shared" ca="1" si="152"/>
        <v>0.68</v>
      </c>
      <c r="BV204" s="453">
        <f t="shared" ca="1" si="153"/>
        <v>1.53</v>
      </c>
      <c r="BW204" s="453">
        <f t="shared" ca="1" si="172"/>
        <v>0.77</v>
      </c>
      <c r="BX204" s="453">
        <f t="shared" ca="1" si="172"/>
        <v>1.7310000000000001</v>
      </c>
      <c r="CA204" s="450" t="str">
        <f t="shared" si="173"/>
        <v>NL</v>
      </c>
      <c r="CB204" s="454"/>
      <c r="CC204" s="454"/>
      <c r="CD204" s="454"/>
      <c r="CE204" s="454"/>
    </row>
    <row r="205" spans="2:83" x14ac:dyDescent="0.2">
      <c r="B205" s="399">
        <v>25</v>
      </c>
      <c r="C205" s="399" t="s">
        <v>121</v>
      </c>
      <c r="D205" s="399" t="s">
        <v>122</v>
      </c>
      <c r="E205" s="399">
        <v>1.1000000000000001</v>
      </c>
      <c r="F205" s="399" t="s">
        <v>33</v>
      </c>
      <c r="K205" s="446"/>
      <c r="L205" s="447">
        <f t="shared" ca="1" si="175"/>
        <v>0.76263748891916661</v>
      </c>
      <c r="M205" s="447">
        <f t="shared" ca="1" si="175"/>
        <v>2.287912466756667</v>
      </c>
      <c r="N205" s="451">
        <f t="shared" ca="1" si="174"/>
        <v>0.46913760682000749</v>
      </c>
      <c r="O205" s="451">
        <f t="shared" ca="1" si="154"/>
        <v>6.4708635423409104</v>
      </c>
      <c r="P205" s="451">
        <f t="shared" ca="1" si="127"/>
        <v>0.61922544654036182</v>
      </c>
      <c r="Q205" s="451">
        <f t="shared" ca="1" si="128"/>
        <v>4.8376988010965762</v>
      </c>
      <c r="R205" s="451">
        <f t="shared" ca="1" si="155"/>
        <v>1.3205442818822586</v>
      </c>
      <c r="S205" s="451">
        <f t="shared" ca="1" si="156"/>
        <v>2.9675152401848508</v>
      </c>
      <c r="T205" s="445">
        <f t="shared" ca="1" si="129"/>
        <v>2.4333624969515779</v>
      </c>
      <c r="U205" s="453">
        <f ca="1">ROUND(IF(T205&gt;U172,U170,IF(T205&lt;U171,U169,T205/U171*U169)),3)</f>
        <v>0.53300000000000003</v>
      </c>
      <c r="V205" s="453">
        <f ca="1">ROUND(IF(T205&gt;V172,V170,IF(T205&lt;V171,V169,T205/V171*V169)),3)</f>
        <v>1.198</v>
      </c>
      <c r="W205" s="449" t="str">
        <f t="shared" ca="1" si="130"/>
        <v>C</v>
      </c>
      <c r="X205" s="450"/>
      <c r="Y205" s="450" t="str">
        <f t="shared" si="164"/>
        <v>NO</v>
      </c>
      <c r="Z205" s="447">
        <f t="shared" ca="1" si="176"/>
        <v>0.76263748891916661</v>
      </c>
      <c r="AA205" s="447">
        <f t="shared" ca="1" si="176"/>
        <v>2.287912466756667</v>
      </c>
      <c r="AB205" s="451">
        <f t="shared" ca="1" si="157"/>
        <v>0.46913760682000749</v>
      </c>
      <c r="AC205" s="451">
        <f t="shared" ca="1" si="158"/>
        <v>6.4708635423409104</v>
      </c>
      <c r="AD205" s="451">
        <f t="shared" ca="1" si="132"/>
        <v>0.61922544654036182</v>
      </c>
      <c r="AE205" s="451">
        <f t="shared" ca="1" si="133"/>
        <v>4.8376988010965762</v>
      </c>
      <c r="AF205" s="451">
        <f t="shared" ca="1" si="159"/>
        <v>1.3205442818822586</v>
      </c>
      <c r="AG205" s="451">
        <f t="shared" ca="1" si="160"/>
        <v>2.9675152401848508</v>
      </c>
      <c r="AH205" s="445">
        <f t="shared" ca="1" si="134"/>
        <v>2.4333624969515779</v>
      </c>
      <c r="AI205" s="453">
        <f ca="1">ROUND(IF(AH205&gt;AI172,AI170,IF(AH205&lt;AI171,AI169,AH205/AI171*AI169)),3)</f>
        <v>0.60199999999999998</v>
      </c>
      <c r="AJ205" s="453">
        <f ca="1">ROUND(IF(AH205&gt;AJ172,AJ170,IF(AH205&lt;AJ171,AJ169,AH205/AJ171*AJ169)),3)</f>
        <v>1.3540000000000001</v>
      </c>
      <c r="AK205" s="449" t="str">
        <f t="shared" ca="1" si="135"/>
        <v>C</v>
      </c>
      <c r="AM205" s="450" t="str">
        <f t="shared" si="165"/>
        <v>NO</v>
      </c>
      <c r="AN205" s="447">
        <f t="shared" ca="1" si="177"/>
        <v>0.76263748891916661</v>
      </c>
      <c r="AO205" s="447">
        <f t="shared" ca="1" si="177"/>
        <v>2.287912466756667</v>
      </c>
      <c r="AP205" s="451">
        <f t="shared" ca="1" si="166"/>
        <v>0.46913760682000749</v>
      </c>
      <c r="AQ205" s="451">
        <f t="shared" ca="1" si="167"/>
        <v>6.4708635423409104</v>
      </c>
      <c r="AR205" s="451">
        <f t="shared" ca="1" si="137"/>
        <v>0.61922544654036182</v>
      </c>
      <c r="AS205" s="451">
        <f t="shared" ca="1" si="138"/>
        <v>4.8376988010965762</v>
      </c>
      <c r="AT205" s="451">
        <f t="shared" ca="1" si="161"/>
        <v>1.3205442818822586</v>
      </c>
      <c r="AU205" s="451">
        <f t="shared" ca="1" si="162"/>
        <v>2.9675152401848508</v>
      </c>
      <c r="AV205" s="445">
        <f t="shared" ca="1" si="139"/>
        <v>2.4333624969515779</v>
      </c>
      <c r="AW205" s="453">
        <f ca="1">ROUND(IF(AV205&gt;AW172,AW170,IF(AV205&lt;AW171,AW169,AV205/AW171*AW169)),3)</f>
        <v>0.68</v>
      </c>
      <c r="AX205" s="453">
        <f ca="1">ROUND(IF(AV205&gt;AX172,AX170,IF(AV205&lt;AX171,AX169,AV205/AX171*AX169)),3)</f>
        <v>1.53</v>
      </c>
      <c r="AY205" s="449" t="str">
        <f t="shared" ca="1" si="140"/>
        <v>C</v>
      </c>
      <c r="BA205" s="450" t="str">
        <f t="shared" si="168"/>
        <v>NO</v>
      </c>
      <c r="BB205" s="447">
        <f t="shared" ca="1" si="178"/>
        <v>0.76263748891916661</v>
      </c>
      <c r="BC205" s="447">
        <f t="shared" ca="1" si="178"/>
        <v>2.287912466756667</v>
      </c>
      <c r="BD205" s="451">
        <f t="shared" ca="1" si="169"/>
        <v>0.46913760682000749</v>
      </c>
      <c r="BE205" s="451">
        <f t="shared" ca="1" si="170"/>
        <v>6.4708635423409104</v>
      </c>
      <c r="BF205" s="451">
        <f t="shared" ca="1" si="142"/>
        <v>0.61922544654036182</v>
      </c>
      <c r="BG205" s="451">
        <f t="shared" ca="1" si="143"/>
        <v>4.8376988010965762</v>
      </c>
      <c r="BH205" s="451">
        <f t="shared" ca="1" si="144"/>
        <v>1.3205442818822586</v>
      </c>
      <c r="BI205" s="451">
        <f t="shared" ca="1" si="145"/>
        <v>2.9675152401848508</v>
      </c>
      <c r="BJ205" s="445">
        <f t="shared" ca="1" si="146"/>
        <v>2.4333624969515779</v>
      </c>
      <c r="BK205" s="453">
        <f ca="1">ROUND(IF(BJ205&gt;BK172,BK170,IF(BJ205&lt;BK171,BK169,BJ205/BK171*BK169)),3)</f>
        <v>0.77</v>
      </c>
      <c r="BL205" s="453">
        <f ca="1">ROUND(IF(BJ205&gt;BL172,BL170,IF(BJ205&lt;BL171,BL169,BJ205/BL171*BL169)),3)</f>
        <v>1.7310000000000001</v>
      </c>
      <c r="BM205" s="449" t="str">
        <f t="shared" ca="1" si="147"/>
        <v>C</v>
      </c>
      <c r="BO205" s="450" t="str">
        <f t="shared" si="171"/>
        <v>NO</v>
      </c>
      <c r="BP205" s="399">
        <f t="shared" si="163"/>
        <v>1.1000000000000001</v>
      </c>
      <c r="BQ205" s="453">
        <f t="shared" ca="1" si="148"/>
        <v>0.53300000000000003</v>
      </c>
      <c r="BR205" s="453">
        <f t="shared" ca="1" si="149"/>
        <v>1.198</v>
      </c>
      <c r="BS205" s="453">
        <f t="shared" ca="1" si="150"/>
        <v>0.60199999999999998</v>
      </c>
      <c r="BT205" s="453">
        <f t="shared" ca="1" si="151"/>
        <v>1.3540000000000001</v>
      </c>
      <c r="BU205" s="453">
        <f t="shared" ca="1" si="152"/>
        <v>0.68</v>
      </c>
      <c r="BV205" s="453">
        <f t="shared" ca="1" si="153"/>
        <v>1.53</v>
      </c>
      <c r="BW205" s="453">
        <f t="shared" ca="1" si="172"/>
        <v>0.77</v>
      </c>
      <c r="BX205" s="453">
        <f t="shared" ca="1" si="172"/>
        <v>1.7310000000000001</v>
      </c>
      <c r="CA205" s="450" t="str">
        <f t="shared" si="173"/>
        <v>NO</v>
      </c>
      <c r="CB205" s="454"/>
      <c r="CC205" s="454"/>
      <c r="CD205" s="454"/>
      <c r="CE205" s="454"/>
    </row>
    <row r="206" spans="2:83" x14ac:dyDescent="0.2">
      <c r="B206" s="399">
        <v>26</v>
      </c>
      <c r="C206" s="399" t="s">
        <v>123</v>
      </c>
      <c r="D206" s="399" t="s">
        <v>124</v>
      </c>
      <c r="E206" s="399">
        <v>1.1000000000000001</v>
      </c>
      <c r="F206" s="399" t="s">
        <v>33</v>
      </c>
      <c r="K206" s="446"/>
      <c r="L206" s="447">
        <f t="shared" ca="1" si="175"/>
        <v>0.62732076104347834</v>
      </c>
      <c r="M206" s="447">
        <f t="shared" ca="1" si="175"/>
        <v>1.2546415220860869</v>
      </c>
      <c r="N206" s="451">
        <f t="shared" ca="1" si="174"/>
        <v>0.41251092468620287</v>
      </c>
      <c r="O206" s="451">
        <f t="shared" ca="1" si="154"/>
        <v>2.6613608044231882</v>
      </c>
      <c r="P206" s="451">
        <f t="shared" ca="1" si="127"/>
        <v>0.38248075386277774</v>
      </c>
      <c r="Q206" s="451">
        <f t="shared" ca="1" si="128"/>
        <v>2.9881308895529513</v>
      </c>
      <c r="R206" s="451">
        <f t="shared" ca="1" si="155"/>
        <v>0.81566863129644473</v>
      </c>
      <c r="S206" s="451">
        <f t="shared" ca="1" si="156"/>
        <v>1.8329632163965051</v>
      </c>
      <c r="T206" s="445">
        <f t="shared" ca="1" si="129"/>
        <v>1.5030298374451343</v>
      </c>
      <c r="U206" s="453">
        <f ca="1">ROUND(IF(T206&gt;U172,U170,IF(T206&lt;U171,U169,T206/U171*U169)),3)</f>
        <v>0.53300000000000003</v>
      </c>
      <c r="V206" s="453">
        <f ca="1">ROUND(IF(T206&gt;V172,V170,IF(T206&lt;V171,V169,T206/V171*V169)),3)</f>
        <v>1.198</v>
      </c>
      <c r="W206" s="449" t="str">
        <f t="shared" ca="1" si="130"/>
        <v>C</v>
      </c>
      <c r="X206" s="450"/>
      <c r="Y206" s="450" t="str">
        <f t="shared" si="164"/>
        <v>NZ</v>
      </c>
      <c r="Z206" s="447">
        <f t="shared" ca="1" si="176"/>
        <v>0.62732076104347834</v>
      </c>
      <c r="AA206" s="447">
        <f t="shared" ca="1" si="176"/>
        <v>1.2546415220860869</v>
      </c>
      <c r="AB206" s="451">
        <f t="shared" ca="1" si="157"/>
        <v>0.41251092468620287</v>
      </c>
      <c r="AC206" s="451">
        <f t="shared" ca="1" si="158"/>
        <v>2.6613608044231882</v>
      </c>
      <c r="AD206" s="451">
        <f t="shared" ca="1" si="132"/>
        <v>0.38248075386277774</v>
      </c>
      <c r="AE206" s="451">
        <f t="shared" ca="1" si="133"/>
        <v>2.9881308895529513</v>
      </c>
      <c r="AF206" s="451">
        <f t="shared" ca="1" si="159"/>
        <v>0.81566863129644473</v>
      </c>
      <c r="AG206" s="451">
        <f t="shared" ca="1" si="160"/>
        <v>1.8329632163965051</v>
      </c>
      <c r="AH206" s="445">
        <f t="shared" ca="1" si="134"/>
        <v>1.5030298374451343</v>
      </c>
      <c r="AI206" s="453">
        <f ca="1">ROUND(IF(AH206&gt;AI172,AI170,IF(AH206&lt;AI171,AI169,AH206/AI171*AI169)),3)</f>
        <v>0.60199999999999998</v>
      </c>
      <c r="AJ206" s="453">
        <f ca="1">ROUND(IF(AH206&gt;AJ172,AJ170,IF(AH206&lt;AJ171,AJ169,AH206/AJ171*AJ169)),3)</f>
        <v>1.3540000000000001</v>
      </c>
      <c r="AK206" s="449" t="str">
        <f t="shared" ca="1" si="135"/>
        <v>C</v>
      </c>
      <c r="AM206" s="450" t="str">
        <f t="shared" si="165"/>
        <v>NZ</v>
      </c>
      <c r="AN206" s="447">
        <f t="shared" ca="1" si="177"/>
        <v>0.62732076104347834</v>
      </c>
      <c r="AO206" s="447">
        <f t="shared" ca="1" si="177"/>
        <v>1.2546415220860869</v>
      </c>
      <c r="AP206" s="451">
        <f t="shared" ca="1" si="166"/>
        <v>0.41251092468620287</v>
      </c>
      <c r="AQ206" s="451">
        <f t="shared" ca="1" si="167"/>
        <v>2.6613608044231882</v>
      </c>
      <c r="AR206" s="451">
        <f t="shared" ca="1" si="137"/>
        <v>0.38248075386277774</v>
      </c>
      <c r="AS206" s="451">
        <f t="shared" ca="1" si="138"/>
        <v>2.9881308895529513</v>
      </c>
      <c r="AT206" s="451">
        <f t="shared" ca="1" si="161"/>
        <v>0.81566863129644473</v>
      </c>
      <c r="AU206" s="451">
        <f t="shared" ca="1" si="162"/>
        <v>1.8329632163965051</v>
      </c>
      <c r="AV206" s="445">
        <f t="shared" ca="1" si="139"/>
        <v>1.5030298374451343</v>
      </c>
      <c r="AW206" s="453">
        <f ca="1">ROUND(IF(AV206&gt;AW172,AW170,IF(AV206&lt;AW171,AW169,AV206/AW171*AW169)),3)</f>
        <v>0.68</v>
      </c>
      <c r="AX206" s="453">
        <f ca="1">ROUND(IF(AV206&gt;AX172,AX170,IF(AV206&lt;AX171,AX169,AV206/AX171*AX169)),3)</f>
        <v>1.53</v>
      </c>
      <c r="AY206" s="449" t="str">
        <f t="shared" ca="1" si="140"/>
        <v>C</v>
      </c>
      <c r="BA206" s="450" t="str">
        <f t="shared" si="168"/>
        <v>NZ</v>
      </c>
      <c r="BB206" s="447">
        <f t="shared" ca="1" si="178"/>
        <v>0.62732076104347834</v>
      </c>
      <c r="BC206" s="447">
        <f t="shared" ca="1" si="178"/>
        <v>1.2546415220860869</v>
      </c>
      <c r="BD206" s="451">
        <f t="shared" ca="1" si="169"/>
        <v>0.41251092468620287</v>
      </c>
      <c r="BE206" s="451">
        <f t="shared" ca="1" si="170"/>
        <v>2.6613608044231882</v>
      </c>
      <c r="BF206" s="451">
        <f t="shared" ca="1" si="142"/>
        <v>0.38248075386277774</v>
      </c>
      <c r="BG206" s="451">
        <f t="shared" ca="1" si="143"/>
        <v>2.9881308895529513</v>
      </c>
      <c r="BH206" s="451">
        <f t="shared" ca="1" si="144"/>
        <v>0.81566863129644473</v>
      </c>
      <c r="BI206" s="451">
        <f t="shared" ca="1" si="145"/>
        <v>1.8329632163965051</v>
      </c>
      <c r="BJ206" s="445">
        <f t="shared" ca="1" si="146"/>
        <v>1.5030298374451343</v>
      </c>
      <c r="BK206" s="453">
        <f ca="1">ROUND(IF(BJ206&gt;BK172,BK170,IF(BJ206&lt;BK171,BK169,BJ206/BK171*BK169)),3)</f>
        <v>0.77</v>
      </c>
      <c r="BL206" s="453">
        <f ca="1">ROUND(IF(BJ206&gt;BL172,BL170,IF(BJ206&lt;BL171,BL169,BJ206/BL171*BL169)),3)</f>
        <v>1.7310000000000001</v>
      </c>
      <c r="BM206" s="449" t="str">
        <f t="shared" ca="1" si="147"/>
        <v>C</v>
      </c>
      <c r="BO206" s="450" t="str">
        <f t="shared" si="171"/>
        <v>NZ</v>
      </c>
      <c r="BP206" s="399">
        <f t="shared" si="163"/>
        <v>1.1000000000000001</v>
      </c>
      <c r="BQ206" s="453">
        <f t="shared" ca="1" si="148"/>
        <v>0.53300000000000003</v>
      </c>
      <c r="BR206" s="453">
        <f t="shared" ca="1" si="149"/>
        <v>1.198</v>
      </c>
      <c r="BS206" s="453">
        <f t="shared" ca="1" si="150"/>
        <v>0.60199999999999998</v>
      </c>
      <c r="BT206" s="453">
        <f t="shared" ca="1" si="151"/>
        <v>1.3540000000000001</v>
      </c>
      <c r="BU206" s="453">
        <f t="shared" ca="1" si="152"/>
        <v>0.68</v>
      </c>
      <c r="BV206" s="453">
        <f t="shared" ca="1" si="153"/>
        <v>1.53</v>
      </c>
      <c r="BW206" s="453">
        <f t="shared" ca="1" si="172"/>
        <v>0.77</v>
      </c>
      <c r="BX206" s="453">
        <f t="shared" ca="1" si="172"/>
        <v>1.7310000000000001</v>
      </c>
      <c r="CA206" s="450" t="str">
        <f t="shared" si="173"/>
        <v>NZ</v>
      </c>
      <c r="CB206" s="454"/>
      <c r="CC206" s="454"/>
      <c r="CD206" s="454"/>
      <c r="CE206" s="454"/>
    </row>
    <row r="207" spans="2:83" x14ac:dyDescent="0.2">
      <c r="B207" s="399">
        <v>27</v>
      </c>
      <c r="C207" s="399" t="s">
        <v>125</v>
      </c>
      <c r="D207" s="399" t="s">
        <v>126</v>
      </c>
      <c r="E207" s="399">
        <v>1.1000000000000001</v>
      </c>
      <c r="F207" s="399" t="s">
        <v>33</v>
      </c>
      <c r="K207" s="446"/>
      <c r="L207" s="447">
        <f t="shared" ca="1" si="175"/>
        <v>0.45049381198999999</v>
      </c>
      <c r="M207" s="447">
        <f t="shared" ca="1" si="175"/>
        <v>1.8770575499569999</v>
      </c>
      <c r="N207" s="451">
        <f t="shared" ca="1" si="174"/>
        <v>0.25482478253985452</v>
      </c>
      <c r="O207" s="451">
        <f t="shared" ca="1" si="154"/>
        <v>6.0520885853145456</v>
      </c>
      <c r="P207" s="451">
        <f t="shared" ca="1" si="127"/>
        <v>0.47207594639323985</v>
      </c>
      <c r="Q207" s="451">
        <f t="shared" ca="1" si="128"/>
        <v>3.6880933311971864</v>
      </c>
      <c r="R207" s="451">
        <f t="shared" ca="1" si="155"/>
        <v>1.0067370375469782</v>
      </c>
      <c r="S207" s="451">
        <f t="shared" ca="1" si="156"/>
        <v>2.2623304214538833</v>
      </c>
      <c r="T207" s="445">
        <f t="shared" ca="1" si="129"/>
        <v>1.8551109455921846</v>
      </c>
      <c r="U207" s="453">
        <f ca="1">ROUND(IF(T207&gt;U172,U170,IF(T207&lt;U171,U169,T207/U171*U169)),3)</f>
        <v>0.53300000000000003</v>
      </c>
      <c r="V207" s="453">
        <f ca="1">ROUND(IF(T207&gt;V172,V170,IF(T207&lt;V171,V169,T207/V171*V169)),3)</f>
        <v>1.198</v>
      </c>
      <c r="W207" s="449" t="str">
        <f t="shared" ca="1" si="130"/>
        <v>C</v>
      </c>
      <c r="X207" s="450"/>
      <c r="Y207" s="450" t="str">
        <f t="shared" si="164"/>
        <v>PF</v>
      </c>
      <c r="Z207" s="447">
        <f t="shared" ca="1" si="176"/>
        <v>0.45049381198999999</v>
      </c>
      <c r="AA207" s="447">
        <f t="shared" ca="1" si="176"/>
        <v>1.8770575499569999</v>
      </c>
      <c r="AB207" s="451">
        <f t="shared" ca="1" si="157"/>
        <v>0.25482478253985452</v>
      </c>
      <c r="AC207" s="451">
        <f t="shared" ca="1" si="158"/>
        <v>6.0520885853145456</v>
      </c>
      <c r="AD207" s="451">
        <f t="shared" ca="1" si="132"/>
        <v>0.47207594639323985</v>
      </c>
      <c r="AE207" s="451">
        <f t="shared" ca="1" si="133"/>
        <v>3.6880933311971864</v>
      </c>
      <c r="AF207" s="451">
        <f t="shared" ca="1" si="159"/>
        <v>1.0067370375469782</v>
      </c>
      <c r="AG207" s="451">
        <f t="shared" ca="1" si="160"/>
        <v>2.2623304214538833</v>
      </c>
      <c r="AH207" s="445">
        <f t="shared" ca="1" si="134"/>
        <v>1.8551109455921846</v>
      </c>
      <c r="AI207" s="453">
        <f ca="1">ROUND(IF(AH207&gt;AI172,AI170,IF(AH207&lt;AI171,AI169,AH207/AI171*AI169)),3)</f>
        <v>0.60199999999999998</v>
      </c>
      <c r="AJ207" s="453">
        <f ca="1">ROUND(IF(AH207&gt;AJ172,AJ170,IF(AH207&lt;AJ171,AJ169,AH207/AJ171*AJ169)),3)</f>
        <v>1.3540000000000001</v>
      </c>
      <c r="AK207" s="449" t="str">
        <f t="shared" ca="1" si="135"/>
        <v>C</v>
      </c>
      <c r="AM207" s="450" t="str">
        <f t="shared" si="165"/>
        <v>PF</v>
      </c>
      <c r="AN207" s="447">
        <f t="shared" ca="1" si="177"/>
        <v>0.45049381198999999</v>
      </c>
      <c r="AO207" s="447">
        <f t="shared" ca="1" si="177"/>
        <v>1.8770575499569999</v>
      </c>
      <c r="AP207" s="451">
        <f t="shared" ca="1" si="166"/>
        <v>0.25482478253985452</v>
      </c>
      <c r="AQ207" s="451">
        <f t="shared" ca="1" si="167"/>
        <v>6.0520885853145456</v>
      </c>
      <c r="AR207" s="451">
        <f t="shared" ca="1" si="137"/>
        <v>0.47207594639323985</v>
      </c>
      <c r="AS207" s="451">
        <f t="shared" ca="1" si="138"/>
        <v>3.6880933311971864</v>
      </c>
      <c r="AT207" s="451">
        <f t="shared" ca="1" si="161"/>
        <v>1.0067370375469782</v>
      </c>
      <c r="AU207" s="451">
        <f t="shared" ca="1" si="162"/>
        <v>2.2623304214538833</v>
      </c>
      <c r="AV207" s="445">
        <f t="shared" ca="1" si="139"/>
        <v>1.8551109455921846</v>
      </c>
      <c r="AW207" s="453">
        <f ca="1">ROUND(IF(AV207&gt;AW172,AW170,IF(AV207&lt;AW171,AW169,AV207/AW171*AW169)),3)</f>
        <v>0.68</v>
      </c>
      <c r="AX207" s="453">
        <f ca="1">ROUND(IF(AV207&gt;AX172,AX170,IF(AV207&lt;AX171,AX169,AV207/AX171*AX169)),3)</f>
        <v>1.53</v>
      </c>
      <c r="AY207" s="449" t="str">
        <f t="shared" ca="1" si="140"/>
        <v>C</v>
      </c>
      <c r="BA207" s="450" t="str">
        <f t="shared" si="168"/>
        <v>PF</v>
      </c>
      <c r="BB207" s="447">
        <f t="shared" ca="1" si="178"/>
        <v>0.45049381198999999</v>
      </c>
      <c r="BC207" s="447">
        <f t="shared" ca="1" si="178"/>
        <v>1.8770575499569999</v>
      </c>
      <c r="BD207" s="451">
        <f t="shared" ca="1" si="169"/>
        <v>0.25482478253985452</v>
      </c>
      <c r="BE207" s="451">
        <f t="shared" ca="1" si="170"/>
        <v>6.0520885853145456</v>
      </c>
      <c r="BF207" s="451">
        <f t="shared" ca="1" si="142"/>
        <v>0.47207594639323985</v>
      </c>
      <c r="BG207" s="451">
        <f t="shared" ca="1" si="143"/>
        <v>3.6880933311971864</v>
      </c>
      <c r="BH207" s="451">
        <f t="shared" ca="1" si="144"/>
        <v>1.0067370375469782</v>
      </c>
      <c r="BI207" s="451">
        <f t="shared" ca="1" si="145"/>
        <v>2.2623304214538833</v>
      </c>
      <c r="BJ207" s="445">
        <f t="shared" ca="1" si="146"/>
        <v>1.8551109455921846</v>
      </c>
      <c r="BK207" s="453">
        <f ca="1">ROUND(IF(BJ207&gt;BK172,BK170,IF(BJ207&lt;BK171,BK169,BJ207/BK171*BK169)),3)</f>
        <v>0.77</v>
      </c>
      <c r="BL207" s="453">
        <f ca="1">ROUND(IF(BJ207&gt;BL172,BL170,IF(BJ207&lt;BL171,BL169,BJ207/BL171*BL169)),3)</f>
        <v>1.7310000000000001</v>
      </c>
      <c r="BM207" s="449" t="str">
        <f t="shared" ca="1" si="147"/>
        <v>C</v>
      </c>
      <c r="BO207" s="450" t="str">
        <f t="shared" si="171"/>
        <v>PF</v>
      </c>
      <c r="BP207" s="399">
        <f t="shared" si="163"/>
        <v>1.1000000000000001</v>
      </c>
      <c r="BQ207" s="453">
        <f t="shared" ca="1" si="148"/>
        <v>0.53300000000000003</v>
      </c>
      <c r="BR207" s="453">
        <f t="shared" ca="1" si="149"/>
        <v>1.198</v>
      </c>
      <c r="BS207" s="453">
        <f t="shared" ca="1" si="150"/>
        <v>0.60199999999999998</v>
      </c>
      <c r="BT207" s="453">
        <f t="shared" ca="1" si="151"/>
        <v>1.3540000000000001</v>
      </c>
      <c r="BU207" s="453">
        <f t="shared" ca="1" si="152"/>
        <v>0.68</v>
      </c>
      <c r="BV207" s="453">
        <f t="shared" ca="1" si="153"/>
        <v>1.53</v>
      </c>
      <c r="BW207" s="453">
        <f t="shared" ca="1" si="172"/>
        <v>0.77</v>
      </c>
      <c r="BX207" s="453">
        <f t="shared" ca="1" si="172"/>
        <v>1.7310000000000001</v>
      </c>
      <c r="CA207" s="450" t="str">
        <f t="shared" si="173"/>
        <v>PF</v>
      </c>
      <c r="CB207" s="454"/>
      <c r="CC207" s="454"/>
      <c r="CD207" s="454"/>
      <c r="CE207" s="454"/>
    </row>
    <row r="208" spans="2:83" x14ac:dyDescent="0.2">
      <c r="B208" s="399">
        <v>28</v>
      </c>
      <c r="C208" s="399" t="s">
        <v>127</v>
      </c>
      <c r="D208" s="399" t="s">
        <v>128</v>
      </c>
      <c r="E208" s="399">
        <v>1.1000000000000001</v>
      </c>
      <c r="F208" s="399" t="s">
        <v>33</v>
      </c>
      <c r="K208" s="446"/>
      <c r="L208" s="447">
        <f t="shared" ca="1" si="175"/>
        <v>0.41122526716399999</v>
      </c>
      <c r="M208" s="447">
        <f t="shared" ca="1" si="175"/>
        <v>1.6860235953710001</v>
      </c>
      <c r="N208" s="451">
        <f t="shared" ca="1" si="174"/>
        <v>0.23377533369692724</v>
      </c>
      <c r="O208" s="451">
        <f t="shared" ca="1" si="154"/>
        <v>5.4082353317872736</v>
      </c>
      <c r="P208" s="451">
        <f t="shared" ca="1" si="127"/>
        <v>0.42538152145560137</v>
      </c>
      <c r="Q208" s="451">
        <f t="shared" ca="1" si="128"/>
        <v>3.3232931363718858</v>
      </c>
      <c r="R208" s="451">
        <f t="shared" ca="1" si="155"/>
        <v>0.90715770631683057</v>
      </c>
      <c r="S208" s="451">
        <f t="shared" ca="1" si="156"/>
        <v>2.038556643408608</v>
      </c>
      <c r="T208" s="445">
        <f t="shared" ca="1" si="129"/>
        <v>1.6716164475950586</v>
      </c>
      <c r="U208" s="453">
        <f ca="1">ROUND(IF(T208&gt;U172,U170,IF(T208&lt;U171,U169,T208/U171*U169)),3)</f>
        <v>0.53300000000000003</v>
      </c>
      <c r="V208" s="453">
        <f ca="1">ROUND(IF(T208&gt;V172,V170,IF(T208&lt;V171,V169,T208/V171*V169)),3)</f>
        <v>1.198</v>
      </c>
      <c r="W208" s="449" t="str">
        <f t="shared" ca="1" si="130"/>
        <v>C</v>
      </c>
      <c r="X208" s="450"/>
      <c r="Y208" s="450" t="str">
        <f t="shared" si="164"/>
        <v>PT</v>
      </c>
      <c r="Z208" s="447">
        <f t="shared" ca="1" si="176"/>
        <v>0.41122526716399999</v>
      </c>
      <c r="AA208" s="447">
        <f t="shared" ca="1" si="176"/>
        <v>1.6860235953710001</v>
      </c>
      <c r="AB208" s="451">
        <f t="shared" ca="1" si="157"/>
        <v>0.23377533369692724</v>
      </c>
      <c r="AC208" s="451">
        <f t="shared" ca="1" si="158"/>
        <v>5.4082353317872736</v>
      </c>
      <c r="AD208" s="451">
        <f t="shared" ca="1" si="132"/>
        <v>0.42538152145560137</v>
      </c>
      <c r="AE208" s="451">
        <f t="shared" ca="1" si="133"/>
        <v>3.3232931363718858</v>
      </c>
      <c r="AF208" s="451">
        <f t="shared" ca="1" si="159"/>
        <v>0.90715770631683057</v>
      </c>
      <c r="AG208" s="451">
        <f t="shared" ca="1" si="160"/>
        <v>2.038556643408608</v>
      </c>
      <c r="AH208" s="445">
        <f t="shared" ca="1" si="134"/>
        <v>1.6716164475950586</v>
      </c>
      <c r="AI208" s="453">
        <f ca="1">ROUND(IF(AH208&gt;AI172,AI170,IF(AH208&lt;AI171,AI169,AH208/AI171*AI169)),3)</f>
        <v>0.60199999999999998</v>
      </c>
      <c r="AJ208" s="453">
        <f ca="1">ROUND(IF(AH208&gt;AJ172,AJ170,IF(AH208&lt;AJ171,AJ169,AH208/AJ171*AJ169)),3)</f>
        <v>1.3540000000000001</v>
      </c>
      <c r="AK208" s="449" t="str">
        <f t="shared" ca="1" si="135"/>
        <v>C</v>
      </c>
      <c r="AM208" s="450" t="str">
        <f t="shared" si="165"/>
        <v>PT</v>
      </c>
      <c r="AN208" s="447">
        <f t="shared" ca="1" si="177"/>
        <v>0.41122526716399999</v>
      </c>
      <c r="AO208" s="447">
        <f t="shared" ca="1" si="177"/>
        <v>1.6860235953710001</v>
      </c>
      <c r="AP208" s="451">
        <f t="shared" ca="1" si="166"/>
        <v>0.23377533369692724</v>
      </c>
      <c r="AQ208" s="451">
        <f t="shared" ca="1" si="167"/>
        <v>5.4082353317872736</v>
      </c>
      <c r="AR208" s="451">
        <f t="shared" ca="1" si="137"/>
        <v>0.42538152145560137</v>
      </c>
      <c r="AS208" s="451">
        <f t="shared" ca="1" si="138"/>
        <v>3.3232931363718858</v>
      </c>
      <c r="AT208" s="451">
        <f t="shared" ca="1" si="161"/>
        <v>0.90715770631683057</v>
      </c>
      <c r="AU208" s="451">
        <f t="shared" ca="1" si="162"/>
        <v>2.038556643408608</v>
      </c>
      <c r="AV208" s="445">
        <f t="shared" ca="1" si="139"/>
        <v>1.6716164475950586</v>
      </c>
      <c r="AW208" s="453">
        <f ca="1">ROUND(IF(AV208&gt;AW172,AW170,IF(AV208&lt;AW171,AW169,AV208/AW171*AW169)),3)</f>
        <v>0.68</v>
      </c>
      <c r="AX208" s="453">
        <f ca="1">ROUND(IF(AV208&gt;AX172,AX170,IF(AV208&lt;AX171,AX169,AV208/AX171*AX169)),3)</f>
        <v>1.53</v>
      </c>
      <c r="AY208" s="449" t="str">
        <f t="shared" ca="1" si="140"/>
        <v>C</v>
      </c>
      <c r="BA208" s="450" t="str">
        <f t="shared" si="168"/>
        <v>PT</v>
      </c>
      <c r="BB208" s="447">
        <f t="shared" ca="1" si="178"/>
        <v>0.41122526716399999</v>
      </c>
      <c r="BC208" s="447">
        <f t="shared" ca="1" si="178"/>
        <v>1.6860235953710001</v>
      </c>
      <c r="BD208" s="451">
        <f t="shared" ca="1" si="169"/>
        <v>0.23377533369692724</v>
      </c>
      <c r="BE208" s="451">
        <f t="shared" ca="1" si="170"/>
        <v>5.4082353317872736</v>
      </c>
      <c r="BF208" s="451">
        <f t="shared" ca="1" si="142"/>
        <v>0.42538152145560137</v>
      </c>
      <c r="BG208" s="451">
        <f t="shared" ca="1" si="143"/>
        <v>3.3232931363718858</v>
      </c>
      <c r="BH208" s="451">
        <f t="shared" ca="1" si="144"/>
        <v>0.90715770631683057</v>
      </c>
      <c r="BI208" s="451">
        <f t="shared" ca="1" si="145"/>
        <v>2.038556643408608</v>
      </c>
      <c r="BJ208" s="445">
        <f t="shared" ca="1" si="146"/>
        <v>1.6716164475950586</v>
      </c>
      <c r="BK208" s="453">
        <f ca="1">ROUND(IF(BJ208&gt;BK172,BK170,IF(BJ208&lt;BK171,BK169,BJ208/BK171*BK169)),3)</f>
        <v>0.77</v>
      </c>
      <c r="BL208" s="453">
        <f ca="1">ROUND(IF(BJ208&gt;BL172,BL170,IF(BJ208&lt;BL171,BL169,BJ208/BL171*BL169)),3)</f>
        <v>1.7310000000000001</v>
      </c>
      <c r="BM208" s="449" t="str">
        <f t="shared" ca="1" si="147"/>
        <v>C</v>
      </c>
      <c r="BO208" s="450" t="str">
        <f t="shared" si="171"/>
        <v>PT</v>
      </c>
      <c r="BP208" s="399">
        <f t="shared" si="163"/>
        <v>1.1000000000000001</v>
      </c>
      <c r="BQ208" s="453">
        <f t="shared" ca="1" si="148"/>
        <v>0.53300000000000003</v>
      </c>
      <c r="BR208" s="453">
        <f t="shared" ca="1" si="149"/>
        <v>1.198</v>
      </c>
      <c r="BS208" s="453">
        <f t="shared" ca="1" si="150"/>
        <v>0.60199999999999998</v>
      </c>
      <c r="BT208" s="453">
        <f t="shared" ca="1" si="151"/>
        <v>1.3540000000000001</v>
      </c>
      <c r="BU208" s="453">
        <f t="shared" ca="1" si="152"/>
        <v>0.68</v>
      </c>
      <c r="BV208" s="453">
        <f t="shared" ca="1" si="153"/>
        <v>1.53</v>
      </c>
      <c r="BW208" s="453">
        <f t="shared" ca="1" si="172"/>
        <v>0.77</v>
      </c>
      <c r="BX208" s="453">
        <f t="shared" ca="1" si="172"/>
        <v>1.7310000000000001</v>
      </c>
      <c r="CA208" s="450" t="str">
        <f t="shared" si="173"/>
        <v>PT</v>
      </c>
      <c r="CB208" s="454"/>
      <c r="CC208" s="454"/>
      <c r="CD208" s="454"/>
      <c r="CE208" s="454"/>
    </row>
    <row r="209" spans="2:83" x14ac:dyDescent="0.2">
      <c r="B209" s="399">
        <v>29</v>
      </c>
      <c r="C209" s="399" t="s">
        <v>129</v>
      </c>
      <c r="D209" s="399" t="s">
        <v>130</v>
      </c>
      <c r="E209" s="399">
        <v>1.1000000000000001</v>
      </c>
      <c r="F209" s="399" t="s">
        <v>33</v>
      </c>
      <c r="K209" s="446"/>
      <c r="L209" s="447">
        <f t="shared" ca="1" si="175"/>
        <v>0.49329634171279996</v>
      </c>
      <c r="M209" s="447">
        <f t="shared" ca="1" si="175"/>
        <v>1.9731853668519999</v>
      </c>
      <c r="N209" s="451">
        <f t="shared" ca="1" si="174"/>
        <v>0.28252426843547873</v>
      </c>
      <c r="O209" s="451">
        <f t="shared" ca="1" si="154"/>
        <v>6.2783170763481211</v>
      </c>
      <c r="P209" s="451">
        <f t="shared" ca="1" si="127"/>
        <v>0.5003010722703024</v>
      </c>
      <c r="Q209" s="451">
        <f t="shared" ca="1" si="128"/>
        <v>3.9086021271117373</v>
      </c>
      <c r="R209" s="451">
        <f t="shared" ca="1" si="155"/>
        <v>1.066929216002507</v>
      </c>
      <c r="S209" s="451">
        <f t="shared" ca="1" si="156"/>
        <v>2.3975937438258583</v>
      </c>
      <c r="T209" s="445">
        <f t="shared" ca="1" si="129"/>
        <v>1.9660268699372039</v>
      </c>
      <c r="U209" s="453">
        <f ca="1">ROUND(IF(T209&gt;U172,U170,IF(T209&lt;U171,U169,T209/U171*U169)),3)</f>
        <v>0.53300000000000003</v>
      </c>
      <c r="V209" s="453">
        <f ca="1">ROUND(IF(T209&gt;V172,V170,IF(T209&lt;V171,V169,T209/V171*V169)),3)</f>
        <v>1.198</v>
      </c>
      <c r="W209" s="449" t="str">
        <f t="shared" ca="1" si="130"/>
        <v>C</v>
      </c>
      <c r="X209" s="450"/>
      <c r="Y209" s="450" t="str">
        <f t="shared" si="164"/>
        <v>SE</v>
      </c>
      <c r="Z209" s="447">
        <f t="shared" ca="1" si="176"/>
        <v>0.49329634171279996</v>
      </c>
      <c r="AA209" s="447">
        <f t="shared" ca="1" si="176"/>
        <v>1.9731853668519999</v>
      </c>
      <c r="AB209" s="451">
        <f t="shared" ca="1" si="157"/>
        <v>0.28252426843547873</v>
      </c>
      <c r="AC209" s="451">
        <f t="shared" ca="1" si="158"/>
        <v>6.2783170763481211</v>
      </c>
      <c r="AD209" s="451">
        <f t="shared" ca="1" si="132"/>
        <v>0.5003010722703024</v>
      </c>
      <c r="AE209" s="451">
        <f t="shared" ca="1" si="133"/>
        <v>3.9086021271117373</v>
      </c>
      <c r="AF209" s="451">
        <f t="shared" ca="1" si="159"/>
        <v>1.066929216002507</v>
      </c>
      <c r="AG209" s="451">
        <f t="shared" ca="1" si="160"/>
        <v>2.3975937438258583</v>
      </c>
      <c r="AH209" s="445">
        <f t="shared" ca="1" si="134"/>
        <v>1.9660268699372039</v>
      </c>
      <c r="AI209" s="453">
        <f ca="1">ROUND(IF(AH209&gt;AI172,AI170,IF(AH209&lt;AI171,AI169,AH209/AI171*AI169)),3)</f>
        <v>0.60199999999999998</v>
      </c>
      <c r="AJ209" s="453">
        <f ca="1">ROUND(IF(AH209&gt;AJ172,AJ170,IF(AH209&lt;AJ171,AJ169,AH209/AJ171*AJ169)),3)</f>
        <v>1.3540000000000001</v>
      </c>
      <c r="AK209" s="449" t="str">
        <f t="shared" ca="1" si="135"/>
        <v>C</v>
      </c>
      <c r="AM209" s="450" t="str">
        <f t="shared" si="165"/>
        <v>SE</v>
      </c>
      <c r="AN209" s="447">
        <f t="shared" ca="1" si="177"/>
        <v>0.49329634171279996</v>
      </c>
      <c r="AO209" s="447">
        <f t="shared" ca="1" si="177"/>
        <v>1.9731853668519999</v>
      </c>
      <c r="AP209" s="451">
        <f t="shared" ca="1" si="166"/>
        <v>0.28252426843547873</v>
      </c>
      <c r="AQ209" s="451">
        <f t="shared" ca="1" si="167"/>
        <v>6.2783170763481211</v>
      </c>
      <c r="AR209" s="451">
        <f t="shared" ca="1" si="137"/>
        <v>0.5003010722703024</v>
      </c>
      <c r="AS209" s="451">
        <f t="shared" ca="1" si="138"/>
        <v>3.9086021271117373</v>
      </c>
      <c r="AT209" s="451">
        <f t="shared" ca="1" si="161"/>
        <v>1.066929216002507</v>
      </c>
      <c r="AU209" s="451">
        <f t="shared" ca="1" si="162"/>
        <v>2.3975937438258583</v>
      </c>
      <c r="AV209" s="445">
        <f t="shared" ca="1" si="139"/>
        <v>1.9660268699372039</v>
      </c>
      <c r="AW209" s="453">
        <f ca="1">ROUND(IF(AV209&gt;AW172,AW170,IF(AV209&lt;AW171,AW169,AV209/AW171*AW169)),3)</f>
        <v>0.68</v>
      </c>
      <c r="AX209" s="453">
        <f ca="1">ROUND(IF(AV209&gt;AX172,AX170,IF(AV209&lt;AX171,AX169,AV209/AX171*AX169)),3)</f>
        <v>1.53</v>
      </c>
      <c r="AY209" s="449" t="str">
        <f t="shared" ca="1" si="140"/>
        <v>C</v>
      </c>
      <c r="BA209" s="450" t="str">
        <f t="shared" si="168"/>
        <v>SE</v>
      </c>
      <c r="BB209" s="447">
        <f t="shared" ca="1" si="178"/>
        <v>0.49329634171279996</v>
      </c>
      <c r="BC209" s="447">
        <f t="shared" ca="1" si="178"/>
        <v>1.9731853668519999</v>
      </c>
      <c r="BD209" s="451">
        <f t="shared" ca="1" si="169"/>
        <v>0.28252426843547873</v>
      </c>
      <c r="BE209" s="451">
        <f t="shared" ca="1" si="170"/>
        <v>6.2783170763481211</v>
      </c>
      <c r="BF209" s="451">
        <f t="shared" ca="1" si="142"/>
        <v>0.5003010722703024</v>
      </c>
      <c r="BG209" s="451">
        <f t="shared" ca="1" si="143"/>
        <v>3.9086021271117373</v>
      </c>
      <c r="BH209" s="451">
        <f t="shared" ca="1" si="144"/>
        <v>1.066929216002507</v>
      </c>
      <c r="BI209" s="451">
        <f t="shared" ca="1" si="145"/>
        <v>2.3975937438258583</v>
      </c>
      <c r="BJ209" s="445">
        <f t="shared" ca="1" si="146"/>
        <v>1.9660268699372039</v>
      </c>
      <c r="BK209" s="453">
        <f ca="1">ROUND(IF(BJ209&gt;BK172,BK170,IF(BJ209&lt;BK171,BK169,BJ209/BK171*BK169)),3)</f>
        <v>0.77</v>
      </c>
      <c r="BL209" s="453">
        <f ca="1">ROUND(IF(BJ209&gt;BL172,BL170,IF(BJ209&lt;BL171,BL169,BJ209/BL171*BL169)),3)</f>
        <v>1.7310000000000001</v>
      </c>
      <c r="BM209" s="449" t="str">
        <f t="shared" ca="1" si="147"/>
        <v>C</v>
      </c>
      <c r="BO209" s="450" t="str">
        <f t="shared" si="171"/>
        <v>SE</v>
      </c>
      <c r="BP209" s="399">
        <f t="shared" si="163"/>
        <v>1.1000000000000001</v>
      </c>
      <c r="BQ209" s="453">
        <f t="shared" ca="1" si="148"/>
        <v>0.53300000000000003</v>
      </c>
      <c r="BR209" s="453">
        <f t="shared" ca="1" si="149"/>
        <v>1.198</v>
      </c>
      <c r="BS209" s="453">
        <f t="shared" ca="1" si="150"/>
        <v>0.60199999999999998</v>
      </c>
      <c r="BT209" s="453">
        <f t="shared" ca="1" si="151"/>
        <v>1.3540000000000001</v>
      </c>
      <c r="BU209" s="453">
        <f t="shared" ca="1" si="152"/>
        <v>0.68</v>
      </c>
      <c r="BV209" s="453">
        <f t="shared" ca="1" si="153"/>
        <v>1.53</v>
      </c>
      <c r="BW209" s="453">
        <f t="shared" ca="1" si="172"/>
        <v>0.77</v>
      </c>
      <c r="BX209" s="453">
        <f t="shared" ca="1" si="172"/>
        <v>1.7310000000000001</v>
      </c>
      <c r="CA209" s="450" t="str">
        <f t="shared" si="173"/>
        <v>SE</v>
      </c>
      <c r="CB209" s="454"/>
      <c r="CC209" s="454"/>
      <c r="CD209" s="454"/>
      <c r="CE209" s="454"/>
    </row>
    <row r="210" spans="2:83" x14ac:dyDescent="0.2">
      <c r="B210" s="399">
        <v>30</v>
      </c>
      <c r="C210" s="399" t="s">
        <v>408</v>
      </c>
      <c r="D210" s="399" t="s">
        <v>466</v>
      </c>
      <c r="E210" s="399">
        <v>1.1000000000000001</v>
      </c>
      <c r="F210" s="399" t="s">
        <v>33</v>
      </c>
      <c r="K210" s="446"/>
      <c r="L210" s="447">
        <f t="shared" ca="1" si="175"/>
        <v>0.57571537402899997</v>
      </c>
      <c r="M210" s="447">
        <f t="shared" ca="1" si="175"/>
        <v>2.1383713892510001</v>
      </c>
      <c r="N210" s="451">
        <f t="shared" ca="1" si="174"/>
        <v>0.33670626420482119</v>
      </c>
      <c r="O210" s="451">
        <f t="shared" ca="1" si="154"/>
        <v>6.6294497615478791</v>
      </c>
      <c r="P210" s="451">
        <f t="shared" ca="1" si="127"/>
        <v>0.55062276149730394</v>
      </c>
      <c r="Q210" s="451">
        <f t="shared" ca="1" si="128"/>
        <v>4.301740324197687</v>
      </c>
      <c r="R210" s="451">
        <f t="shared" ca="1" si="155"/>
        <v>1.1742439578863282</v>
      </c>
      <c r="S210" s="451">
        <f t="shared" ca="1" si="156"/>
        <v>2.6387504671602882</v>
      </c>
      <c r="T210" s="445">
        <f t="shared" ca="1" si="129"/>
        <v>2.1637753830714366</v>
      </c>
      <c r="U210" s="453">
        <f ca="1">ROUND(IF(T210&gt;U172,U170,IF(T210&lt;U171,U169,T210/U171*U169)),3)</f>
        <v>0.53300000000000003</v>
      </c>
      <c r="V210" s="453">
        <f ca="1">ROUND(IF(T210&gt;V172,V170,IF(T210&lt;V171,V169,T210/V171*V169)),3)</f>
        <v>1.198</v>
      </c>
      <c r="W210" s="449" t="str">
        <f t="shared" ca="1" si="130"/>
        <v>C</v>
      </c>
      <c r="X210" s="450"/>
      <c r="Y210" s="450" t="str">
        <f t="shared" si="164"/>
        <v>SM</v>
      </c>
      <c r="Z210" s="447">
        <f t="shared" ca="1" si="176"/>
        <v>0.57571537402899997</v>
      </c>
      <c r="AA210" s="447">
        <f t="shared" ca="1" si="176"/>
        <v>2.1383713892510001</v>
      </c>
      <c r="AB210" s="451">
        <f t="shared" ca="1" si="157"/>
        <v>0.33670626420482119</v>
      </c>
      <c r="AC210" s="451">
        <f t="shared" ca="1" si="158"/>
        <v>6.6294497615478791</v>
      </c>
      <c r="AD210" s="451">
        <f t="shared" ca="1" si="132"/>
        <v>0.55062276149730394</v>
      </c>
      <c r="AE210" s="451">
        <f t="shared" ca="1" si="133"/>
        <v>4.301740324197687</v>
      </c>
      <c r="AF210" s="451">
        <f t="shared" ca="1" si="159"/>
        <v>1.1742439578863282</v>
      </c>
      <c r="AG210" s="451">
        <f t="shared" ca="1" si="160"/>
        <v>2.6387504671602882</v>
      </c>
      <c r="AH210" s="445">
        <f t="shared" ca="1" si="134"/>
        <v>2.1637753830714366</v>
      </c>
      <c r="AI210" s="453">
        <f ca="1">ROUND(IF(AH210&gt;AI172,AI170,IF(AH210&lt;AI171,AI169,AH210/AI171*AI169)),3)</f>
        <v>0.60199999999999998</v>
      </c>
      <c r="AJ210" s="453">
        <f ca="1">ROUND(IF(AH210&gt;AJ172,AJ170,IF(AH210&lt;AJ171,AJ169,AH210/AJ171*AJ169)),3)</f>
        <v>1.3540000000000001</v>
      </c>
      <c r="AK210" s="449" t="str">
        <f t="shared" ca="1" si="135"/>
        <v>C</v>
      </c>
      <c r="AM210" s="450" t="str">
        <f t="shared" si="165"/>
        <v>SM</v>
      </c>
      <c r="AN210" s="447">
        <f t="shared" ca="1" si="177"/>
        <v>0.57571537402899997</v>
      </c>
      <c r="AO210" s="447">
        <f t="shared" ca="1" si="177"/>
        <v>2.1383713892510001</v>
      </c>
      <c r="AP210" s="451">
        <f t="shared" ca="1" si="166"/>
        <v>0.33670626420482119</v>
      </c>
      <c r="AQ210" s="451">
        <f t="shared" ca="1" si="167"/>
        <v>6.6294497615478791</v>
      </c>
      <c r="AR210" s="451">
        <f t="shared" ca="1" si="137"/>
        <v>0.55062276149730394</v>
      </c>
      <c r="AS210" s="451">
        <f t="shared" ca="1" si="138"/>
        <v>4.301740324197687</v>
      </c>
      <c r="AT210" s="451">
        <f t="shared" ca="1" si="161"/>
        <v>1.1742439578863282</v>
      </c>
      <c r="AU210" s="451">
        <f t="shared" ca="1" si="162"/>
        <v>2.6387504671602882</v>
      </c>
      <c r="AV210" s="445">
        <f t="shared" ca="1" si="139"/>
        <v>2.1637753830714366</v>
      </c>
      <c r="AW210" s="453">
        <f ca="1">ROUND(IF(AV210&gt;AW172,AW170,IF(AV210&lt;AW171,AW169,AV210/AW171*AW169)),3)</f>
        <v>0.68</v>
      </c>
      <c r="AX210" s="453">
        <f ca="1">ROUND(IF(AV210&gt;AX172,AX170,IF(AV210&lt;AX171,AX169,AV210/AX171*AX169)),3)</f>
        <v>1.53</v>
      </c>
      <c r="AY210" s="449" t="str">
        <f t="shared" ca="1" si="140"/>
        <v>C</v>
      </c>
      <c r="BA210" s="450" t="str">
        <f t="shared" si="168"/>
        <v>SM</v>
      </c>
      <c r="BB210" s="447">
        <f t="shared" ca="1" si="178"/>
        <v>0.57571537402899997</v>
      </c>
      <c r="BC210" s="447">
        <f t="shared" ca="1" si="178"/>
        <v>2.1383713892510001</v>
      </c>
      <c r="BD210" s="451">
        <f t="shared" ca="1" si="169"/>
        <v>0.33670626420482119</v>
      </c>
      <c r="BE210" s="451">
        <f t="shared" ca="1" si="170"/>
        <v>6.6294497615478791</v>
      </c>
      <c r="BF210" s="451">
        <f t="shared" ca="1" si="142"/>
        <v>0.55062276149730394</v>
      </c>
      <c r="BG210" s="451">
        <f t="shared" ca="1" si="143"/>
        <v>4.301740324197687</v>
      </c>
      <c r="BH210" s="451">
        <f t="shared" ca="1" si="144"/>
        <v>1.1742439578863282</v>
      </c>
      <c r="BI210" s="451">
        <f t="shared" ca="1" si="145"/>
        <v>2.6387504671602882</v>
      </c>
      <c r="BJ210" s="445">
        <f t="shared" ca="1" si="146"/>
        <v>2.1637753830714366</v>
      </c>
      <c r="BK210" s="453">
        <f ca="1">ROUND(IF(BJ210&gt;BK172,BK170,IF(BJ210&lt;BK171,BK169,BJ210/BK171*BK169)),3)</f>
        <v>0.77</v>
      </c>
      <c r="BL210" s="453">
        <f ca="1">ROUND(IF(BJ210&gt;BL172,BL170,IF(BJ210&lt;BL171,BL169,BJ210/BL171*BL169)),3)</f>
        <v>1.7310000000000001</v>
      </c>
      <c r="BM210" s="449" t="str">
        <f t="shared" ca="1" si="147"/>
        <v>C</v>
      </c>
      <c r="BO210" s="450" t="str">
        <f t="shared" si="171"/>
        <v>SM</v>
      </c>
      <c r="BP210" s="399">
        <f t="shared" si="163"/>
        <v>1.1000000000000001</v>
      </c>
      <c r="BQ210" s="453">
        <f t="shared" ca="1" si="148"/>
        <v>0.53300000000000003</v>
      </c>
      <c r="BR210" s="453">
        <f t="shared" ca="1" si="149"/>
        <v>1.198</v>
      </c>
      <c r="BS210" s="453">
        <f t="shared" ca="1" si="150"/>
        <v>0.60199999999999998</v>
      </c>
      <c r="BT210" s="453">
        <f t="shared" ca="1" si="151"/>
        <v>1.3540000000000001</v>
      </c>
      <c r="BU210" s="453">
        <f t="shared" ca="1" si="152"/>
        <v>0.68</v>
      </c>
      <c r="BV210" s="453">
        <f t="shared" ca="1" si="153"/>
        <v>1.53</v>
      </c>
      <c r="BW210" s="453">
        <f t="shared" ca="1" si="172"/>
        <v>0.77</v>
      </c>
      <c r="BX210" s="453">
        <f t="shared" ca="1" si="172"/>
        <v>1.7310000000000001</v>
      </c>
      <c r="CA210" s="450" t="str">
        <f t="shared" si="173"/>
        <v>SM</v>
      </c>
      <c r="CB210" s="454"/>
      <c r="CC210" s="454"/>
      <c r="CD210" s="454"/>
      <c r="CE210" s="454"/>
    </row>
    <row r="211" spans="2:83" x14ac:dyDescent="0.2">
      <c r="B211" s="399">
        <v>31</v>
      </c>
      <c r="C211" s="399" t="s">
        <v>131</v>
      </c>
      <c r="D211" s="399" t="s">
        <v>132</v>
      </c>
      <c r="E211" s="399">
        <v>1.1000000000000001</v>
      </c>
      <c r="F211" s="399" t="s">
        <v>33</v>
      </c>
      <c r="K211" s="446"/>
      <c r="L211" s="447">
        <f t="shared" ca="1" si="175"/>
        <v>0.35089813212400001</v>
      </c>
      <c r="M211" s="447">
        <f t="shared" ca="1" si="175"/>
        <v>1.489526764934</v>
      </c>
      <c r="N211" s="451">
        <f t="shared" ca="1" si="174"/>
        <v>0.19732323533728485</v>
      </c>
      <c r="O211" s="451">
        <f t="shared" ca="1" si="154"/>
        <v>4.8305457149515156</v>
      </c>
      <c r="P211" s="451">
        <f t="shared" ca="1" si="127"/>
        <v>0.37326079798676726</v>
      </c>
      <c r="Q211" s="451">
        <f t="shared" ca="1" si="128"/>
        <v>2.9160999842716193</v>
      </c>
      <c r="R211" s="451">
        <f t="shared" ca="1" si="155"/>
        <v>0.79600639021882669</v>
      </c>
      <c r="S211" s="451">
        <f t="shared" ca="1" si="156"/>
        <v>1.7887784049861273</v>
      </c>
      <c r="T211" s="445">
        <f t="shared" ca="1" si="129"/>
        <v>1.4667982920886244</v>
      </c>
      <c r="U211" s="453">
        <f ca="1">ROUND(IF(T211&gt;U172,U170,IF(T211&lt;U171,U169,T211/U171*U169)),3)</f>
        <v>0.53300000000000003</v>
      </c>
      <c r="V211" s="453">
        <f ca="1">ROUND(IF(T211&gt;V172,V170,IF(T211&lt;V171,V169,T211/V171*V169)),3)</f>
        <v>1.198</v>
      </c>
      <c r="W211" s="449" t="str">
        <f t="shared" ca="1" si="130"/>
        <v>C</v>
      </c>
      <c r="X211" s="450"/>
      <c r="Y211" s="450" t="str">
        <f t="shared" si="164"/>
        <v>US</v>
      </c>
      <c r="Z211" s="447">
        <f t="shared" ca="1" si="176"/>
        <v>0.35089813212400001</v>
      </c>
      <c r="AA211" s="447">
        <f t="shared" ca="1" si="176"/>
        <v>1.489526764934</v>
      </c>
      <c r="AB211" s="451">
        <f t="shared" ca="1" si="157"/>
        <v>0.19732323533728485</v>
      </c>
      <c r="AC211" s="451">
        <f t="shared" ca="1" si="158"/>
        <v>4.8305457149515156</v>
      </c>
      <c r="AD211" s="451">
        <f t="shared" ca="1" si="132"/>
        <v>0.37326079798676726</v>
      </c>
      <c r="AE211" s="451">
        <f t="shared" ca="1" si="133"/>
        <v>2.9160999842716193</v>
      </c>
      <c r="AF211" s="451">
        <f t="shared" ca="1" si="159"/>
        <v>0.79600639021882669</v>
      </c>
      <c r="AG211" s="451">
        <f t="shared" ca="1" si="160"/>
        <v>1.7887784049861273</v>
      </c>
      <c r="AH211" s="445">
        <f t="shared" ca="1" si="134"/>
        <v>1.4667982920886244</v>
      </c>
      <c r="AI211" s="453">
        <f ca="1">ROUND(IF(AH211&gt;AI172,AI170,IF(AH211&lt;AI171,AI169,AH211/AI171*AI169)),3)</f>
        <v>0.60199999999999998</v>
      </c>
      <c r="AJ211" s="453">
        <f ca="1">ROUND(IF(AH211&gt;AJ172,AJ170,IF(AH211&lt;AJ171,AJ169,AH211/AJ171*AJ169)),3)</f>
        <v>1.3540000000000001</v>
      </c>
      <c r="AK211" s="449" t="str">
        <f t="shared" ca="1" si="135"/>
        <v>C</v>
      </c>
      <c r="AM211" s="450" t="str">
        <f t="shared" si="165"/>
        <v>US</v>
      </c>
      <c r="AN211" s="447">
        <f t="shared" ca="1" si="177"/>
        <v>0.35089813212400001</v>
      </c>
      <c r="AO211" s="447">
        <f t="shared" ca="1" si="177"/>
        <v>1.489526764934</v>
      </c>
      <c r="AP211" s="451">
        <f t="shared" ca="1" si="166"/>
        <v>0.19732323533728485</v>
      </c>
      <c r="AQ211" s="451">
        <f t="shared" ca="1" si="167"/>
        <v>4.8305457149515156</v>
      </c>
      <c r="AR211" s="451">
        <f t="shared" ca="1" si="137"/>
        <v>0.37326079798676726</v>
      </c>
      <c r="AS211" s="451">
        <f t="shared" ca="1" si="138"/>
        <v>2.9160999842716193</v>
      </c>
      <c r="AT211" s="451">
        <f t="shared" ca="1" si="161"/>
        <v>0.79600639021882669</v>
      </c>
      <c r="AU211" s="451">
        <f t="shared" ca="1" si="162"/>
        <v>1.7887784049861273</v>
      </c>
      <c r="AV211" s="445">
        <f t="shared" ca="1" si="139"/>
        <v>1.4667982920886244</v>
      </c>
      <c r="AW211" s="453">
        <f ca="1">ROUND(IF(AV211&gt;AW172,AW170,IF(AV211&lt;AW171,AW169,AV211/AW171*AW169)),3)</f>
        <v>0.68</v>
      </c>
      <c r="AX211" s="453">
        <f ca="1">ROUND(IF(AV211&gt;AX172,AX170,IF(AV211&lt;AX171,AX169,AV211/AX171*AX169)),3)</f>
        <v>1.53</v>
      </c>
      <c r="AY211" s="449" t="str">
        <f t="shared" ca="1" si="140"/>
        <v>C</v>
      </c>
      <c r="BA211" s="450" t="str">
        <f t="shared" si="168"/>
        <v>US</v>
      </c>
      <c r="BB211" s="447">
        <f t="shared" ca="1" si="178"/>
        <v>0.35089813212400001</v>
      </c>
      <c r="BC211" s="447">
        <f t="shared" ca="1" si="178"/>
        <v>1.489526764934</v>
      </c>
      <c r="BD211" s="451">
        <f t="shared" ca="1" si="169"/>
        <v>0.19732323533728485</v>
      </c>
      <c r="BE211" s="451">
        <f t="shared" ca="1" si="170"/>
        <v>4.8305457149515156</v>
      </c>
      <c r="BF211" s="451">
        <f t="shared" ca="1" si="142"/>
        <v>0.37326079798676726</v>
      </c>
      <c r="BG211" s="451">
        <f t="shared" ca="1" si="143"/>
        <v>2.9160999842716193</v>
      </c>
      <c r="BH211" s="451">
        <f t="shared" ca="1" si="144"/>
        <v>0.79600639021882669</v>
      </c>
      <c r="BI211" s="451">
        <f t="shared" ca="1" si="145"/>
        <v>1.7887784049861273</v>
      </c>
      <c r="BJ211" s="445">
        <f t="shared" ca="1" si="146"/>
        <v>1.4667982920886244</v>
      </c>
      <c r="BK211" s="453">
        <f ca="1">ROUND(IF(BJ211&gt;BK172,BK170,IF(BJ211&lt;BK171,BK169,BJ211/BK171*BK169)),3)</f>
        <v>0.77</v>
      </c>
      <c r="BL211" s="453">
        <f ca="1">ROUND(IF(BJ211&gt;BL172,BL170,IF(BJ211&lt;BL171,BL169,BJ211/BL171*BL169)),3)</f>
        <v>1.7310000000000001</v>
      </c>
      <c r="BM211" s="449" t="str">
        <f t="shared" ca="1" si="147"/>
        <v>C</v>
      </c>
      <c r="BO211" s="450" t="str">
        <f t="shared" si="171"/>
        <v>US</v>
      </c>
      <c r="BP211" s="399">
        <f t="shared" si="163"/>
        <v>1.1000000000000001</v>
      </c>
      <c r="BQ211" s="453">
        <f t="shared" ca="1" si="148"/>
        <v>0.53300000000000003</v>
      </c>
      <c r="BR211" s="453">
        <f t="shared" ca="1" si="149"/>
        <v>1.198</v>
      </c>
      <c r="BS211" s="453">
        <f t="shared" ca="1" si="150"/>
        <v>0.60199999999999998</v>
      </c>
      <c r="BT211" s="453">
        <f t="shared" ca="1" si="151"/>
        <v>1.3540000000000001</v>
      </c>
      <c r="BU211" s="453">
        <f t="shared" ca="1" si="152"/>
        <v>0.68</v>
      </c>
      <c r="BV211" s="453">
        <f t="shared" ca="1" si="153"/>
        <v>1.53</v>
      </c>
      <c r="BW211" s="453">
        <f t="shared" ca="1" si="172"/>
        <v>0.77</v>
      </c>
      <c r="BX211" s="453">
        <f t="shared" ca="1" si="172"/>
        <v>1.7310000000000001</v>
      </c>
      <c r="CA211" s="450" t="str">
        <f t="shared" si="173"/>
        <v>US</v>
      </c>
      <c r="CB211" s="454"/>
      <c r="CC211" s="454"/>
      <c r="CD211" s="454"/>
      <c r="CE211" s="454"/>
    </row>
    <row r="212" spans="2:83" x14ac:dyDescent="0.2">
      <c r="B212" s="399">
        <v>32</v>
      </c>
      <c r="C212" s="399" t="s">
        <v>133</v>
      </c>
      <c r="D212" s="399" t="s">
        <v>134</v>
      </c>
      <c r="E212" s="399">
        <v>1.1000000000000001</v>
      </c>
      <c r="F212" s="399" t="s">
        <v>33</v>
      </c>
      <c r="K212" s="446"/>
      <c r="L212" s="447">
        <f t="shared" ca="1" si="175"/>
        <v>0.57571537402899997</v>
      </c>
      <c r="M212" s="447">
        <f t="shared" ca="1" si="175"/>
        <v>2.1383713892510001</v>
      </c>
      <c r="N212" s="451">
        <f t="shared" ca="1" si="174"/>
        <v>0.33670626420482119</v>
      </c>
      <c r="O212" s="451">
        <f t="shared" ca="1" si="154"/>
        <v>6.6294497615478791</v>
      </c>
      <c r="P212" s="451">
        <f t="shared" ca="1" si="127"/>
        <v>0.55062276149730394</v>
      </c>
      <c r="Q212" s="451">
        <f t="shared" ca="1" si="128"/>
        <v>4.301740324197687</v>
      </c>
      <c r="R212" s="451">
        <f t="shared" ca="1" si="155"/>
        <v>1.1742439578863282</v>
      </c>
      <c r="S212" s="451">
        <f t="shared" ca="1" si="156"/>
        <v>2.6387504671602882</v>
      </c>
      <c r="T212" s="445">
        <f t="shared" ca="1" si="129"/>
        <v>2.1637753830714366</v>
      </c>
      <c r="U212" s="453">
        <f ca="1">ROUND(IF(T212&gt;U172,U170,IF(T212&lt;U171,U169,T212/U171*U169)),3)</f>
        <v>0.53300000000000003</v>
      </c>
      <c r="V212" s="453">
        <f ca="1">ROUND(IF(T212&gt;V172,V170,IF(T212&lt;V171,V169,T212/V171*V169)),3)</f>
        <v>1.198</v>
      </c>
      <c r="W212" s="449" t="str">
        <f t="shared" ca="1" si="130"/>
        <v>C</v>
      </c>
      <c r="X212" s="450"/>
      <c r="Y212" s="450" t="str">
        <f t="shared" si="164"/>
        <v>VA</v>
      </c>
      <c r="Z212" s="447">
        <f t="shared" ca="1" si="176"/>
        <v>0.57571537402899997</v>
      </c>
      <c r="AA212" s="447">
        <f t="shared" ca="1" si="176"/>
        <v>2.1383713892510001</v>
      </c>
      <c r="AB212" s="451">
        <f t="shared" ca="1" si="157"/>
        <v>0.33670626420482119</v>
      </c>
      <c r="AC212" s="451">
        <f t="shared" ca="1" si="158"/>
        <v>6.6294497615478791</v>
      </c>
      <c r="AD212" s="451">
        <f t="shared" ca="1" si="132"/>
        <v>0.55062276149730394</v>
      </c>
      <c r="AE212" s="451">
        <f t="shared" ca="1" si="133"/>
        <v>4.301740324197687</v>
      </c>
      <c r="AF212" s="451">
        <f t="shared" ca="1" si="159"/>
        <v>1.1742439578863282</v>
      </c>
      <c r="AG212" s="451">
        <f t="shared" ca="1" si="160"/>
        <v>2.6387504671602882</v>
      </c>
      <c r="AH212" s="445">
        <f t="shared" ca="1" si="134"/>
        <v>2.1637753830714366</v>
      </c>
      <c r="AI212" s="453">
        <f ca="1">ROUND(IF(AH212&gt;AI172,AI170,IF(AH212&lt;AI171,AI169,AH212/AI171*AI169)),3)</f>
        <v>0.60199999999999998</v>
      </c>
      <c r="AJ212" s="453">
        <f ca="1">ROUND(IF(AH212&gt;AJ172,AJ170,IF(AH212&lt;AJ171,AJ169,AH212/AJ171*AJ169)),3)</f>
        <v>1.3540000000000001</v>
      </c>
      <c r="AK212" s="449" t="str">
        <f t="shared" ca="1" si="135"/>
        <v>C</v>
      </c>
      <c r="AM212" s="450" t="str">
        <f t="shared" si="165"/>
        <v>VA</v>
      </c>
      <c r="AN212" s="447">
        <f t="shared" ca="1" si="177"/>
        <v>0.57571537402899997</v>
      </c>
      <c r="AO212" s="447">
        <f t="shared" ca="1" si="177"/>
        <v>2.1383713892510001</v>
      </c>
      <c r="AP212" s="451">
        <f t="shared" ca="1" si="166"/>
        <v>0.33670626420482119</v>
      </c>
      <c r="AQ212" s="451">
        <f t="shared" ca="1" si="167"/>
        <v>6.6294497615478791</v>
      </c>
      <c r="AR212" s="451">
        <f t="shared" ca="1" si="137"/>
        <v>0.55062276149730394</v>
      </c>
      <c r="AS212" s="451">
        <f t="shared" ca="1" si="138"/>
        <v>4.301740324197687</v>
      </c>
      <c r="AT212" s="451">
        <f t="shared" ca="1" si="161"/>
        <v>1.1742439578863282</v>
      </c>
      <c r="AU212" s="451">
        <f t="shared" ca="1" si="162"/>
        <v>2.6387504671602882</v>
      </c>
      <c r="AV212" s="445">
        <f t="shared" ca="1" si="139"/>
        <v>2.1637753830714366</v>
      </c>
      <c r="AW212" s="453">
        <f ca="1">ROUND(IF(AV212&gt;AW172,AW170,IF(AV212&lt;AW171,AW169,AV212/AW171*AW169)),3)</f>
        <v>0.68</v>
      </c>
      <c r="AX212" s="453">
        <f ca="1">ROUND(IF(AV212&gt;AX172,AX170,IF(AV212&lt;AX171,AX169,AV212/AX171*AX169)),3)</f>
        <v>1.53</v>
      </c>
      <c r="AY212" s="449" t="str">
        <f t="shared" ca="1" si="140"/>
        <v>C</v>
      </c>
      <c r="BA212" s="450" t="str">
        <f t="shared" si="168"/>
        <v>VA</v>
      </c>
      <c r="BB212" s="447">
        <f t="shared" ca="1" si="178"/>
        <v>0.57571537402899997</v>
      </c>
      <c r="BC212" s="447">
        <f t="shared" ca="1" si="178"/>
        <v>2.1383713892510001</v>
      </c>
      <c r="BD212" s="451">
        <f t="shared" ca="1" si="169"/>
        <v>0.33670626420482119</v>
      </c>
      <c r="BE212" s="451">
        <f t="shared" ca="1" si="170"/>
        <v>6.6294497615478791</v>
      </c>
      <c r="BF212" s="451">
        <f t="shared" ca="1" si="142"/>
        <v>0.55062276149730394</v>
      </c>
      <c r="BG212" s="451">
        <f t="shared" ca="1" si="143"/>
        <v>4.301740324197687</v>
      </c>
      <c r="BH212" s="451">
        <f t="shared" ca="1" si="144"/>
        <v>1.1742439578863282</v>
      </c>
      <c r="BI212" s="451">
        <f t="shared" ca="1" si="145"/>
        <v>2.6387504671602882</v>
      </c>
      <c r="BJ212" s="445">
        <f t="shared" ca="1" si="146"/>
        <v>2.1637753830714366</v>
      </c>
      <c r="BK212" s="453">
        <f ca="1">ROUND(IF(BJ212&gt;BK172,BK170,IF(BJ212&lt;BK171,BK169,BJ212/BK171*BK169)),3)</f>
        <v>0.77</v>
      </c>
      <c r="BL212" s="453">
        <f ca="1">ROUND(IF(BJ212&gt;BL172,BL170,IF(BJ212&lt;BL171,BL169,BJ212/BL171*BL169)),3)</f>
        <v>1.7310000000000001</v>
      </c>
      <c r="BM212" s="449" t="str">
        <f t="shared" ca="1" si="147"/>
        <v>C</v>
      </c>
      <c r="BO212" s="450" t="str">
        <f t="shared" si="171"/>
        <v>VA</v>
      </c>
      <c r="BP212" s="399">
        <f t="shared" si="163"/>
        <v>1.1000000000000001</v>
      </c>
      <c r="BQ212" s="453">
        <f t="shared" ca="1" si="148"/>
        <v>0.53300000000000003</v>
      </c>
      <c r="BR212" s="453">
        <f t="shared" ca="1" si="149"/>
        <v>1.198</v>
      </c>
      <c r="BS212" s="453">
        <f t="shared" ca="1" si="150"/>
        <v>0.60199999999999998</v>
      </c>
      <c r="BT212" s="453">
        <f t="shared" ca="1" si="151"/>
        <v>1.3540000000000001</v>
      </c>
      <c r="BU212" s="453">
        <f t="shared" ca="1" si="152"/>
        <v>0.68</v>
      </c>
      <c r="BV212" s="453">
        <f t="shared" ca="1" si="153"/>
        <v>1.53</v>
      </c>
      <c r="BW212" s="453">
        <f t="shared" ca="1" si="172"/>
        <v>0.77</v>
      </c>
      <c r="BX212" s="453">
        <f t="shared" ca="1" si="172"/>
        <v>1.7310000000000001</v>
      </c>
      <c r="CA212" s="450" t="str">
        <f t="shared" si="173"/>
        <v>VA</v>
      </c>
      <c r="CB212" s="454"/>
      <c r="CC212" s="454"/>
      <c r="CD212" s="454"/>
      <c r="CE212" s="454"/>
    </row>
    <row r="213" spans="2:83" x14ac:dyDescent="0.2">
      <c r="B213" s="399">
        <v>33</v>
      </c>
      <c r="C213" s="399" t="s">
        <v>136</v>
      </c>
      <c r="D213" s="399" t="s">
        <v>137</v>
      </c>
      <c r="E213" s="399">
        <v>1.2</v>
      </c>
      <c r="F213" s="399" t="s">
        <v>36</v>
      </c>
      <c r="K213" s="446"/>
      <c r="L213" s="447" t="e">
        <f t="shared" ca="1" si="175"/>
        <v>#REF!</v>
      </c>
      <c r="M213" s="447" t="e">
        <f t="shared" ca="1" si="175"/>
        <v>#REF!</v>
      </c>
      <c r="N213" s="451" t="e">
        <f t="shared" ca="1" si="174"/>
        <v>#REF!</v>
      </c>
      <c r="O213" s="451" t="e">
        <f t="shared" ca="1" si="154"/>
        <v>#REF!</v>
      </c>
      <c r="P213" s="451" t="e">
        <f t="shared" ca="1" si="127"/>
        <v>#REF!</v>
      </c>
      <c r="Q213" s="451" t="e">
        <f t="shared" ca="1" si="128"/>
        <v>#REF!</v>
      </c>
      <c r="R213" s="451" t="e">
        <f t="shared" ca="1" si="155"/>
        <v>#REF!</v>
      </c>
      <c r="S213" s="451" t="e">
        <f t="shared" ca="1" si="156"/>
        <v>#REF!</v>
      </c>
      <c r="T213" s="445" t="e">
        <f t="shared" ref="T213:T244" ca="1" si="179">Q213*T$15+P213</f>
        <v>#REF!</v>
      </c>
      <c r="U213" s="453" t="e">
        <f ca="1">ROUND(IF(T213&gt;U172,U170,IF(T213&lt;U171,U169,T213/U171*U169)),3)</f>
        <v>#REF!</v>
      </c>
      <c r="V213" s="453" t="e">
        <f ca="1">ROUND(IF(T213&gt;V172,V170,IF(T213&lt;V171,V169,T213/V171*V169)),3)</f>
        <v>#REF!</v>
      </c>
      <c r="W213" s="449" t="e">
        <f t="shared" ca="1" si="130"/>
        <v>#REF!</v>
      </c>
      <c r="X213" s="450"/>
      <c r="Y213" s="450" t="str">
        <f t="shared" si="164"/>
        <v>AW</v>
      </c>
      <c r="Z213" s="447" t="e">
        <f t="shared" ca="1" si="176"/>
        <v>#REF!</v>
      </c>
      <c r="AA213" s="447" t="e">
        <f t="shared" ca="1" si="176"/>
        <v>#REF!</v>
      </c>
      <c r="AB213" s="451" t="e">
        <f t="shared" ca="1" si="157"/>
        <v>#REF!</v>
      </c>
      <c r="AC213" s="451" t="e">
        <f t="shared" ca="1" si="158"/>
        <v>#REF!</v>
      </c>
      <c r="AD213" s="451" t="e">
        <f t="shared" ca="1" si="132"/>
        <v>#REF!</v>
      </c>
      <c r="AE213" s="451" t="e">
        <f t="shared" ca="1" si="133"/>
        <v>#REF!</v>
      </c>
      <c r="AF213" s="451" t="e">
        <f t="shared" ca="1" si="159"/>
        <v>#REF!</v>
      </c>
      <c r="AG213" s="451" t="e">
        <f t="shared" ca="1" si="160"/>
        <v>#REF!</v>
      </c>
      <c r="AH213" s="445" t="e">
        <f t="shared" ref="AH213:AH244" ca="1" si="180">AE213*AH$15+AD213</f>
        <v>#REF!</v>
      </c>
      <c r="AI213" s="453" t="e">
        <f ca="1">ROUND(IF(AH213&gt;AI172,AI170,IF(AH213&lt;AI171,AI169,AH213/AI171*AI169)),3)</f>
        <v>#REF!</v>
      </c>
      <c r="AJ213" s="453" t="e">
        <f ca="1">ROUND(IF(AH213&gt;AJ172,AJ170,IF(AH213&lt;AJ171,AJ169,AH213/AJ171*AJ169)),3)</f>
        <v>#REF!</v>
      </c>
      <c r="AK213" s="449" t="e">
        <f t="shared" ca="1" si="135"/>
        <v>#REF!</v>
      </c>
      <c r="AM213" s="450" t="str">
        <f t="shared" si="165"/>
        <v>AW</v>
      </c>
      <c r="AN213" s="447" t="e">
        <f t="shared" ca="1" si="177"/>
        <v>#REF!</v>
      </c>
      <c r="AO213" s="447" t="e">
        <f t="shared" ca="1" si="177"/>
        <v>#REF!</v>
      </c>
      <c r="AP213" s="451" t="e">
        <f t="shared" ca="1" si="166"/>
        <v>#REF!</v>
      </c>
      <c r="AQ213" s="451" t="e">
        <f t="shared" ca="1" si="167"/>
        <v>#REF!</v>
      </c>
      <c r="AR213" s="451" t="e">
        <f t="shared" ca="1" si="137"/>
        <v>#REF!</v>
      </c>
      <c r="AS213" s="451" t="e">
        <f t="shared" ca="1" si="138"/>
        <v>#REF!</v>
      </c>
      <c r="AT213" s="451" t="e">
        <f t="shared" ca="1" si="161"/>
        <v>#REF!</v>
      </c>
      <c r="AU213" s="451" t="e">
        <f t="shared" ca="1" si="162"/>
        <v>#REF!</v>
      </c>
      <c r="AV213" s="445" t="e">
        <f t="shared" ref="AV213:AV244" ca="1" si="181">AS213*AV$15+AR213</f>
        <v>#REF!</v>
      </c>
      <c r="AW213" s="453" t="e">
        <f ca="1">ROUND(IF(AV213&gt;AW172,AW170,IF(AV213&lt;AW171,AW169,AV213/AW171*AW169)),3)</f>
        <v>#REF!</v>
      </c>
      <c r="AX213" s="453" t="e">
        <f ca="1">ROUND(IF(AV213&gt;AX172,AX170,IF(AV213&lt;AX171,AX169,AV213/AX171*AX169)),3)</f>
        <v>#REF!</v>
      </c>
      <c r="AY213" s="449" t="e">
        <f t="shared" ca="1" si="140"/>
        <v>#REF!</v>
      </c>
      <c r="BA213" s="450" t="str">
        <f t="shared" si="168"/>
        <v>AW</v>
      </c>
      <c r="BB213" s="447" t="e">
        <f t="shared" ca="1" si="178"/>
        <v>#REF!</v>
      </c>
      <c r="BC213" s="447" t="e">
        <f t="shared" ca="1" si="178"/>
        <v>#REF!</v>
      </c>
      <c r="BD213" s="451" t="e">
        <f t="shared" ca="1" si="169"/>
        <v>#REF!</v>
      </c>
      <c r="BE213" s="451" t="e">
        <f t="shared" ca="1" si="170"/>
        <v>#REF!</v>
      </c>
      <c r="BF213" s="451" t="e">
        <f t="shared" ca="1" si="142"/>
        <v>#REF!</v>
      </c>
      <c r="BG213" s="451" t="e">
        <f t="shared" ca="1" si="143"/>
        <v>#REF!</v>
      </c>
      <c r="BH213" s="451" t="e">
        <f t="shared" ca="1" si="144"/>
        <v>#REF!</v>
      </c>
      <c r="BI213" s="451" t="e">
        <f t="shared" ca="1" si="145"/>
        <v>#REF!</v>
      </c>
      <c r="BJ213" s="445" t="e">
        <f t="shared" ref="BJ213:BJ244" ca="1" si="182">BG213*BJ$15+BF213</f>
        <v>#REF!</v>
      </c>
      <c r="BK213" s="453" t="e">
        <f ca="1">ROUND(IF(BJ213&gt;BK172,BK170,IF(BJ213&lt;BK171,BK169,BJ213/BK171*BK169)),3)</f>
        <v>#REF!</v>
      </c>
      <c r="BL213" s="453" t="e">
        <f ca="1">ROUND(IF(BJ213&gt;BL172,BL170,IF(BJ213&lt;BL171,BL169,BJ213/BL171*BL169)),3)</f>
        <v>#REF!</v>
      </c>
      <c r="BM213" s="449" t="e">
        <f t="shared" ca="1" si="147"/>
        <v>#REF!</v>
      </c>
      <c r="BO213" s="450" t="str">
        <f t="shared" si="171"/>
        <v>AW</v>
      </c>
      <c r="BP213" s="399">
        <f t="shared" si="163"/>
        <v>1.2</v>
      </c>
      <c r="BQ213" s="453" t="e">
        <f t="shared" ref="BQ213:BQ244" ca="1" si="183">+U213</f>
        <v>#REF!</v>
      </c>
      <c r="BR213" s="453" t="e">
        <f t="shared" ref="BR213:BR244" ca="1" si="184">+V213</f>
        <v>#REF!</v>
      </c>
      <c r="BS213" s="453" t="e">
        <f t="shared" ref="BS213:BS244" ca="1" si="185">+AI213</f>
        <v>#REF!</v>
      </c>
      <c r="BT213" s="453" t="e">
        <f t="shared" ref="BT213:BT244" ca="1" si="186">+AJ213</f>
        <v>#REF!</v>
      </c>
      <c r="BU213" s="453" t="e">
        <f t="shared" ref="BU213:BU244" ca="1" si="187">+AW213</f>
        <v>#REF!</v>
      </c>
      <c r="BV213" s="453" t="e">
        <f t="shared" ref="BV213:BV244" ca="1" si="188">+AX213</f>
        <v>#REF!</v>
      </c>
      <c r="BW213" s="453" t="e">
        <f t="shared" ca="1" si="172"/>
        <v>#REF!</v>
      </c>
      <c r="BX213" s="453" t="e">
        <f t="shared" ca="1" si="172"/>
        <v>#REF!</v>
      </c>
      <c r="CA213" s="450" t="str">
        <f t="shared" si="173"/>
        <v>AW</v>
      </c>
      <c r="CB213" s="454"/>
      <c r="CC213" s="454"/>
      <c r="CD213" s="454"/>
      <c r="CE213" s="454"/>
    </row>
    <row r="214" spans="2:83" x14ac:dyDescent="0.2">
      <c r="B214" s="399">
        <v>34</v>
      </c>
      <c r="C214" s="399" t="s">
        <v>138</v>
      </c>
      <c r="D214" s="399" t="s">
        <v>139</v>
      </c>
      <c r="E214" s="399">
        <v>1.2</v>
      </c>
      <c r="F214" s="399" t="s">
        <v>36</v>
      </c>
      <c r="K214" s="446"/>
      <c r="L214" s="447" t="e">
        <f t="shared" ca="1" si="175"/>
        <v>#REF!</v>
      </c>
      <c r="M214" s="447" t="e">
        <f t="shared" ca="1" si="175"/>
        <v>#REF!</v>
      </c>
      <c r="N214" s="451" t="e">
        <f t="shared" ca="1" si="174"/>
        <v>#REF!</v>
      </c>
      <c r="O214" s="451" t="e">
        <f t="shared" ca="1" si="154"/>
        <v>#REF!</v>
      </c>
      <c r="P214" s="451" t="e">
        <f t="shared" ca="1" si="127"/>
        <v>#REF!</v>
      </c>
      <c r="Q214" s="451" t="e">
        <f t="shared" ca="1" si="128"/>
        <v>#REF!</v>
      </c>
      <c r="R214" s="451" t="e">
        <f t="shared" ca="1" si="155"/>
        <v>#REF!</v>
      </c>
      <c r="S214" s="451" t="e">
        <f t="shared" ca="1" si="156"/>
        <v>#REF!</v>
      </c>
      <c r="T214" s="445" t="e">
        <f t="shared" ca="1" si="179"/>
        <v>#REF!</v>
      </c>
      <c r="U214" s="453" t="e">
        <f ca="1">ROUND(IF(T214&gt;U172,U170,IF(T214&lt;U171,U169,T214/U171*U169)),3)</f>
        <v>#REF!</v>
      </c>
      <c r="V214" s="453" t="e">
        <f ca="1">ROUND(IF(T214&gt;V172,V170,IF(T214&lt;V171,V169,T214/V171*V169)),3)</f>
        <v>#REF!</v>
      </c>
      <c r="W214" s="449" t="e">
        <f t="shared" ca="1" si="130"/>
        <v>#REF!</v>
      </c>
      <c r="X214" s="450"/>
      <c r="Y214" s="450" t="str">
        <f t="shared" si="164"/>
        <v>BM</v>
      </c>
      <c r="Z214" s="447" t="e">
        <f t="shared" ca="1" si="176"/>
        <v>#REF!</v>
      </c>
      <c r="AA214" s="447" t="e">
        <f t="shared" ca="1" si="176"/>
        <v>#REF!</v>
      </c>
      <c r="AB214" s="451" t="e">
        <f t="shared" ca="1" si="157"/>
        <v>#REF!</v>
      </c>
      <c r="AC214" s="451" t="e">
        <f t="shared" ca="1" si="158"/>
        <v>#REF!</v>
      </c>
      <c r="AD214" s="451" t="e">
        <f t="shared" ca="1" si="132"/>
        <v>#REF!</v>
      </c>
      <c r="AE214" s="451" t="e">
        <f t="shared" ca="1" si="133"/>
        <v>#REF!</v>
      </c>
      <c r="AF214" s="451" t="e">
        <f t="shared" ca="1" si="159"/>
        <v>#REF!</v>
      </c>
      <c r="AG214" s="451" t="e">
        <f t="shared" ca="1" si="160"/>
        <v>#REF!</v>
      </c>
      <c r="AH214" s="445" t="e">
        <f t="shared" ca="1" si="180"/>
        <v>#REF!</v>
      </c>
      <c r="AI214" s="453" t="e">
        <f ca="1">ROUND(IF(AH214&gt;AI172,AI170,IF(AH214&lt;AI171,AI169,AH214/AI171*AI169)),3)</f>
        <v>#REF!</v>
      </c>
      <c r="AJ214" s="453" t="e">
        <f ca="1">ROUND(IF(AH214&gt;AJ172,AJ170,IF(AH214&lt;AJ171,AJ169,AH214/AJ171*AJ169)),3)</f>
        <v>#REF!</v>
      </c>
      <c r="AK214" s="449" t="e">
        <f t="shared" ca="1" si="135"/>
        <v>#REF!</v>
      </c>
      <c r="AM214" s="450" t="str">
        <f t="shared" si="165"/>
        <v>BM</v>
      </c>
      <c r="AN214" s="447" t="e">
        <f t="shared" ca="1" si="177"/>
        <v>#REF!</v>
      </c>
      <c r="AO214" s="447" t="e">
        <f t="shared" ca="1" si="177"/>
        <v>#REF!</v>
      </c>
      <c r="AP214" s="451" t="e">
        <f t="shared" ca="1" si="166"/>
        <v>#REF!</v>
      </c>
      <c r="AQ214" s="451" t="e">
        <f t="shared" ca="1" si="167"/>
        <v>#REF!</v>
      </c>
      <c r="AR214" s="451" t="e">
        <f t="shared" ca="1" si="137"/>
        <v>#REF!</v>
      </c>
      <c r="AS214" s="451" t="e">
        <f t="shared" ca="1" si="138"/>
        <v>#REF!</v>
      </c>
      <c r="AT214" s="451" t="e">
        <f t="shared" ca="1" si="161"/>
        <v>#REF!</v>
      </c>
      <c r="AU214" s="451" t="e">
        <f t="shared" ca="1" si="162"/>
        <v>#REF!</v>
      </c>
      <c r="AV214" s="445" t="e">
        <f t="shared" ca="1" si="181"/>
        <v>#REF!</v>
      </c>
      <c r="AW214" s="453" t="e">
        <f ca="1">ROUND(IF(AV214&gt;AW172,AW170,IF(AV214&lt;AW171,AW169,AV214/AW171*AW169)),3)</f>
        <v>#REF!</v>
      </c>
      <c r="AX214" s="453" t="e">
        <f ca="1">ROUND(IF(AV214&gt;AX172,AX170,IF(AV214&lt;AX171,AX169,AV214/AX171*AX169)),3)</f>
        <v>#REF!</v>
      </c>
      <c r="AY214" s="449" t="e">
        <f t="shared" ca="1" si="140"/>
        <v>#REF!</v>
      </c>
      <c r="BA214" s="450" t="str">
        <f t="shared" si="168"/>
        <v>BM</v>
      </c>
      <c r="BB214" s="447" t="e">
        <f t="shared" ca="1" si="178"/>
        <v>#REF!</v>
      </c>
      <c r="BC214" s="447" t="e">
        <f t="shared" ca="1" si="178"/>
        <v>#REF!</v>
      </c>
      <c r="BD214" s="451" t="e">
        <f t="shared" ca="1" si="169"/>
        <v>#REF!</v>
      </c>
      <c r="BE214" s="451" t="e">
        <f t="shared" ca="1" si="170"/>
        <v>#REF!</v>
      </c>
      <c r="BF214" s="451" t="e">
        <f t="shared" ca="1" si="142"/>
        <v>#REF!</v>
      </c>
      <c r="BG214" s="451" t="e">
        <f t="shared" ca="1" si="143"/>
        <v>#REF!</v>
      </c>
      <c r="BH214" s="451" t="e">
        <f t="shared" ca="1" si="144"/>
        <v>#REF!</v>
      </c>
      <c r="BI214" s="451" t="e">
        <f t="shared" ca="1" si="145"/>
        <v>#REF!</v>
      </c>
      <c r="BJ214" s="445" t="e">
        <f t="shared" ca="1" si="182"/>
        <v>#REF!</v>
      </c>
      <c r="BK214" s="453" t="e">
        <f ca="1">ROUND(IF(BJ214&gt;BK172,BK170,IF(BJ214&lt;BK171,BK169,BJ214/BK171*BK169)),3)</f>
        <v>#REF!</v>
      </c>
      <c r="BL214" s="453" t="e">
        <f ca="1">ROUND(IF(BJ214&gt;BL172,BL170,IF(BJ214&lt;BL171,BL169,BJ214/BL171*BL169)),3)</f>
        <v>#REF!</v>
      </c>
      <c r="BM214" s="449" t="e">
        <f t="shared" ca="1" si="147"/>
        <v>#REF!</v>
      </c>
      <c r="BO214" s="450" t="str">
        <f t="shared" si="171"/>
        <v>BM</v>
      </c>
      <c r="BP214" s="399">
        <f t="shared" si="163"/>
        <v>1.2</v>
      </c>
      <c r="BQ214" s="453" t="e">
        <f t="shared" ca="1" si="183"/>
        <v>#REF!</v>
      </c>
      <c r="BR214" s="453" t="e">
        <f t="shared" ca="1" si="184"/>
        <v>#REF!</v>
      </c>
      <c r="BS214" s="453" t="e">
        <f t="shared" ca="1" si="185"/>
        <v>#REF!</v>
      </c>
      <c r="BT214" s="453" t="e">
        <f t="shared" ca="1" si="186"/>
        <v>#REF!</v>
      </c>
      <c r="BU214" s="453" t="e">
        <f t="shared" ca="1" si="187"/>
        <v>#REF!</v>
      </c>
      <c r="BV214" s="453" t="e">
        <f t="shared" ca="1" si="188"/>
        <v>#REF!</v>
      </c>
      <c r="BW214" s="453" t="e">
        <f t="shared" ca="1" si="172"/>
        <v>#REF!</v>
      </c>
      <c r="BX214" s="453" t="e">
        <f t="shared" ca="1" si="172"/>
        <v>#REF!</v>
      </c>
      <c r="CA214" s="450" t="str">
        <f t="shared" si="173"/>
        <v>BM</v>
      </c>
      <c r="CB214" s="454"/>
      <c r="CC214" s="454"/>
      <c r="CD214" s="454"/>
      <c r="CE214" s="454"/>
    </row>
    <row r="215" spans="2:83" x14ac:dyDescent="0.2">
      <c r="B215" s="399">
        <v>35</v>
      </c>
      <c r="C215" s="399" t="s">
        <v>140</v>
      </c>
      <c r="D215" s="399" t="s">
        <v>141</v>
      </c>
      <c r="E215" s="399">
        <v>1.2</v>
      </c>
      <c r="F215" s="399" t="s">
        <v>36</v>
      </c>
      <c r="K215" s="446"/>
      <c r="L215" s="447" t="e">
        <f t="shared" ca="1" si="175"/>
        <v>#REF!</v>
      </c>
      <c r="M215" s="447" t="e">
        <f t="shared" ca="1" si="175"/>
        <v>#REF!</v>
      </c>
      <c r="N215" s="451" t="e">
        <f t="shared" ca="1" si="174"/>
        <v>#REF!</v>
      </c>
      <c r="O215" s="451" t="e">
        <f t="shared" ca="1" si="154"/>
        <v>#REF!</v>
      </c>
      <c r="P215" s="451" t="e">
        <f t="shared" ca="1" si="127"/>
        <v>#REF!</v>
      </c>
      <c r="Q215" s="451" t="e">
        <f t="shared" ca="1" si="128"/>
        <v>#REF!</v>
      </c>
      <c r="R215" s="451" t="e">
        <f t="shared" ca="1" si="155"/>
        <v>#REF!</v>
      </c>
      <c r="S215" s="451" t="e">
        <f t="shared" ca="1" si="156"/>
        <v>#REF!</v>
      </c>
      <c r="T215" s="445" t="e">
        <f t="shared" ca="1" si="179"/>
        <v>#REF!</v>
      </c>
      <c r="U215" s="453" t="e">
        <f ca="1">ROUND(IF(T215&gt;U172,U170,IF(T215&lt;U171,U169,T215/U171*U169)),3)</f>
        <v>#REF!</v>
      </c>
      <c r="V215" s="453" t="e">
        <f ca="1">ROUND(IF(T215&gt;V172,V170,IF(T215&lt;V171,V169,T215/V171*V169)),3)</f>
        <v>#REF!</v>
      </c>
      <c r="W215" s="449" t="e">
        <f t="shared" ca="1" si="130"/>
        <v>#REF!</v>
      </c>
      <c r="X215" s="450"/>
      <c r="Y215" s="450" t="str">
        <f t="shared" si="164"/>
        <v>BS</v>
      </c>
      <c r="Z215" s="447" t="e">
        <f t="shared" ca="1" si="176"/>
        <v>#REF!</v>
      </c>
      <c r="AA215" s="447" t="e">
        <f t="shared" ca="1" si="176"/>
        <v>#REF!</v>
      </c>
      <c r="AB215" s="451" t="e">
        <f t="shared" ca="1" si="157"/>
        <v>#REF!</v>
      </c>
      <c r="AC215" s="451" t="e">
        <f t="shared" ca="1" si="158"/>
        <v>#REF!</v>
      </c>
      <c r="AD215" s="451" t="e">
        <f t="shared" ca="1" si="132"/>
        <v>#REF!</v>
      </c>
      <c r="AE215" s="451" t="e">
        <f t="shared" ca="1" si="133"/>
        <v>#REF!</v>
      </c>
      <c r="AF215" s="451" t="e">
        <f t="shared" ca="1" si="159"/>
        <v>#REF!</v>
      </c>
      <c r="AG215" s="451" t="e">
        <f t="shared" ca="1" si="160"/>
        <v>#REF!</v>
      </c>
      <c r="AH215" s="445" t="e">
        <f t="shared" ca="1" si="180"/>
        <v>#REF!</v>
      </c>
      <c r="AI215" s="453" t="e">
        <f ca="1">ROUND(IF(AH215&gt;AI172,AI170,IF(AH215&lt;AI171,AI169,AH215/AI171*AI169)),3)</f>
        <v>#REF!</v>
      </c>
      <c r="AJ215" s="453" t="e">
        <f ca="1">ROUND(IF(AH215&gt;AJ172,AJ170,IF(AH215&lt;AJ171,AJ169,AH215/AJ171*AJ169)),3)</f>
        <v>#REF!</v>
      </c>
      <c r="AK215" s="449" t="e">
        <f t="shared" ca="1" si="135"/>
        <v>#REF!</v>
      </c>
      <c r="AM215" s="450" t="str">
        <f t="shared" si="165"/>
        <v>BS</v>
      </c>
      <c r="AN215" s="447" t="e">
        <f t="shared" ca="1" si="177"/>
        <v>#REF!</v>
      </c>
      <c r="AO215" s="447" t="e">
        <f t="shared" ca="1" si="177"/>
        <v>#REF!</v>
      </c>
      <c r="AP215" s="451" t="e">
        <f t="shared" ca="1" si="166"/>
        <v>#REF!</v>
      </c>
      <c r="AQ215" s="451" t="e">
        <f t="shared" ca="1" si="167"/>
        <v>#REF!</v>
      </c>
      <c r="AR215" s="451" t="e">
        <f t="shared" ca="1" si="137"/>
        <v>#REF!</v>
      </c>
      <c r="AS215" s="451" t="e">
        <f t="shared" ca="1" si="138"/>
        <v>#REF!</v>
      </c>
      <c r="AT215" s="451" t="e">
        <f t="shared" ca="1" si="161"/>
        <v>#REF!</v>
      </c>
      <c r="AU215" s="451" t="e">
        <f t="shared" ca="1" si="162"/>
        <v>#REF!</v>
      </c>
      <c r="AV215" s="445" t="e">
        <f t="shared" ca="1" si="181"/>
        <v>#REF!</v>
      </c>
      <c r="AW215" s="453" t="e">
        <f ca="1">ROUND(IF(AV215&gt;AW172,AW170,IF(AV215&lt;AW171,AW169,AV215/AW171*AW169)),3)</f>
        <v>#REF!</v>
      </c>
      <c r="AX215" s="453" t="e">
        <f ca="1">ROUND(IF(AV215&gt;AX172,AX170,IF(AV215&lt;AX171,AX169,AV215/AX171*AX169)),3)</f>
        <v>#REF!</v>
      </c>
      <c r="AY215" s="449" t="e">
        <f t="shared" ca="1" si="140"/>
        <v>#REF!</v>
      </c>
      <c r="BA215" s="450" t="str">
        <f t="shared" si="168"/>
        <v>BS</v>
      </c>
      <c r="BB215" s="447" t="e">
        <f t="shared" ca="1" si="178"/>
        <v>#REF!</v>
      </c>
      <c r="BC215" s="447" t="e">
        <f t="shared" ca="1" si="178"/>
        <v>#REF!</v>
      </c>
      <c r="BD215" s="451" t="e">
        <f t="shared" ca="1" si="169"/>
        <v>#REF!</v>
      </c>
      <c r="BE215" s="451" t="e">
        <f t="shared" ca="1" si="170"/>
        <v>#REF!</v>
      </c>
      <c r="BF215" s="451" t="e">
        <f t="shared" ca="1" si="142"/>
        <v>#REF!</v>
      </c>
      <c r="BG215" s="451" t="e">
        <f t="shared" ca="1" si="143"/>
        <v>#REF!</v>
      </c>
      <c r="BH215" s="451" t="e">
        <f t="shared" ca="1" si="144"/>
        <v>#REF!</v>
      </c>
      <c r="BI215" s="451" t="e">
        <f t="shared" ca="1" si="145"/>
        <v>#REF!</v>
      </c>
      <c r="BJ215" s="445" t="e">
        <f t="shared" ca="1" si="182"/>
        <v>#REF!</v>
      </c>
      <c r="BK215" s="453" t="e">
        <f ca="1">ROUND(IF(BJ215&gt;BK172,BK170,IF(BJ215&lt;BK171,BK169,BJ215/BK171*BK169)),3)</f>
        <v>#REF!</v>
      </c>
      <c r="BL215" s="453" t="e">
        <f ca="1">ROUND(IF(BJ215&gt;BL172,BL170,IF(BJ215&lt;BL171,BL169,BJ215/BL171*BL169)),3)</f>
        <v>#REF!</v>
      </c>
      <c r="BM215" s="449" t="e">
        <f t="shared" ca="1" si="147"/>
        <v>#REF!</v>
      </c>
      <c r="BO215" s="450" t="str">
        <f t="shared" si="171"/>
        <v>BS</v>
      </c>
      <c r="BP215" s="399">
        <f t="shared" si="163"/>
        <v>1.2</v>
      </c>
      <c r="BQ215" s="453" t="e">
        <f t="shared" ca="1" si="183"/>
        <v>#REF!</v>
      </c>
      <c r="BR215" s="453" t="e">
        <f t="shared" ca="1" si="184"/>
        <v>#REF!</v>
      </c>
      <c r="BS215" s="453" t="e">
        <f t="shared" ca="1" si="185"/>
        <v>#REF!</v>
      </c>
      <c r="BT215" s="453" t="e">
        <f t="shared" ca="1" si="186"/>
        <v>#REF!</v>
      </c>
      <c r="BU215" s="453" t="e">
        <f t="shared" ca="1" si="187"/>
        <v>#REF!</v>
      </c>
      <c r="BV215" s="453" t="e">
        <f t="shared" ca="1" si="188"/>
        <v>#REF!</v>
      </c>
      <c r="BW215" s="453" t="e">
        <f t="shared" ca="1" si="172"/>
        <v>#REF!</v>
      </c>
      <c r="BX215" s="453" t="e">
        <f t="shared" ca="1" si="172"/>
        <v>#REF!</v>
      </c>
      <c r="CA215" s="450" t="str">
        <f t="shared" si="173"/>
        <v>BS</v>
      </c>
      <c r="CB215" s="454"/>
      <c r="CC215" s="454"/>
      <c r="CD215" s="454"/>
      <c r="CE215" s="454"/>
    </row>
    <row r="216" spans="2:83" x14ac:dyDescent="0.2">
      <c r="B216" s="399">
        <v>36</v>
      </c>
      <c r="C216" s="399" t="s">
        <v>142</v>
      </c>
      <c r="D216" s="399" t="s">
        <v>143</v>
      </c>
      <c r="E216" s="399">
        <v>1.2</v>
      </c>
      <c r="F216" s="399" t="s">
        <v>36</v>
      </c>
      <c r="K216" s="446"/>
      <c r="L216" s="447" t="e">
        <f t="shared" ca="1" si="175"/>
        <v>#REF!</v>
      </c>
      <c r="M216" s="447" t="e">
        <f t="shared" ca="1" si="175"/>
        <v>#REF!</v>
      </c>
      <c r="N216" s="451" t="e">
        <f t="shared" ca="1" si="174"/>
        <v>#REF!</v>
      </c>
      <c r="O216" s="451" t="e">
        <f t="shared" ca="1" si="154"/>
        <v>#REF!</v>
      </c>
      <c r="P216" s="451" t="e">
        <f t="shared" ca="1" si="127"/>
        <v>#REF!</v>
      </c>
      <c r="Q216" s="451" t="e">
        <f t="shared" ca="1" si="128"/>
        <v>#REF!</v>
      </c>
      <c r="R216" s="451" t="e">
        <f t="shared" ca="1" si="155"/>
        <v>#REF!</v>
      </c>
      <c r="S216" s="451" t="e">
        <f t="shared" ca="1" si="156"/>
        <v>#REF!</v>
      </c>
      <c r="T216" s="445" t="e">
        <f t="shared" ca="1" si="179"/>
        <v>#REF!</v>
      </c>
      <c r="U216" s="453" t="e">
        <f ca="1">ROUND(IF(T216&gt;U172,U170,IF(T216&lt;U171,U169,T216/U171*U169)),3)</f>
        <v>#REF!</v>
      </c>
      <c r="V216" s="453" t="e">
        <f ca="1">ROUND(IF(T216&gt;V172,V170,IF(T216&lt;V171,V169,T216/V171*V169)),3)</f>
        <v>#REF!</v>
      </c>
      <c r="W216" s="449" t="e">
        <f t="shared" ca="1" si="130"/>
        <v>#REF!</v>
      </c>
      <c r="X216" s="450"/>
      <c r="Y216" s="450" t="str">
        <f t="shared" si="164"/>
        <v>HK</v>
      </c>
      <c r="Z216" s="447" t="e">
        <f t="shared" ca="1" si="176"/>
        <v>#REF!</v>
      </c>
      <c r="AA216" s="447" t="e">
        <f t="shared" ca="1" si="176"/>
        <v>#REF!</v>
      </c>
      <c r="AB216" s="451" t="e">
        <f t="shared" ca="1" si="157"/>
        <v>#REF!</v>
      </c>
      <c r="AC216" s="451" t="e">
        <f t="shared" ca="1" si="158"/>
        <v>#REF!</v>
      </c>
      <c r="AD216" s="451" t="e">
        <f t="shared" ca="1" si="132"/>
        <v>#REF!</v>
      </c>
      <c r="AE216" s="451" t="e">
        <f t="shared" ca="1" si="133"/>
        <v>#REF!</v>
      </c>
      <c r="AF216" s="451" t="e">
        <f t="shared" ca="1" si="159"/>
        <v>#REF!</v>
      </c>
      <c r="AG216" s="451" t="e">
        <f t="shared" ca="1" si="160"/>
        <v>#REF!</v>
      </c>
      <c r="AH216" s="445" t="e">
        <f t="shared" ca="1" si="180"/>
        <v>#REF!</v>
      </c>
      <c r="AI216" s="453" t="e">
        <f ca="1">ROUND(IF(AH216&gt;AI172,AI170,IF(AH216&lt;AI171,AI169,AH216/AI171*AI169)),3)</f>
        <v>#REF!</v>
      </c>
      <c r="AJ216" s="453" t="e">
        <f ca="1">ROUND(IF(AH216&gt;AJ172,AJ170,IF(AH216&lt;AJ171,AJ169,AH216/AJ171*AJ169)),3)</f>
        <v>#REF!</v>
      </c>
      <c r="AK216" s="449" t="e">
        <f t="shared" ca="1" si="135"/>
        <v>#REF!</v>
      </c>
      <c r="AM216" s="450" t="str">
        <f t="shared" si="165"/>
        <v>HK</v>
      </c>
      <c r="AN216" s="447" t="e">
        <f t="shared" ca="1" si="177"/>
        <v>#REF!</v>
      </c>
      <c r="AO216" s="447" t="e">
        <f t="shared" ca="1" si="177"/>
        <v>#REF!</v>
      </c>
      <c r="AP216" s="451" t="e">
        <f t="shared" ca="1" si="166"/>
        <v>#REF!</v>
      </c>
      <c r="AQ216" s="451" t="e">
        <f t="shared" ca="1" si="167"/>
        <v>#REF!</v>
      </c>
      <c r="AR216" s="451" t="e">
        <f t="shared" ca="1" si="137"/>
        <v>#REF!</v>
      </c>
      <c r="AS216" s="451" t="e">
        <f t="shared" ca="1" si="138"/>
        <v>#REF!</v>
      </c>
      <c r="AT216" s="451" t="e">
        <f t="shared" ca="1" si="161"/>
        <v>#REF!</v>
      </c>
      <c r="AU216" s="451" t="e">
        <f t="shared" ca="1" si="162"/>
        <v>#REF!</v>
      </c>
      <c r="AV216" s="445" t="e">
        <f t="shared" ca="1" si="181"/>
        <v>#REF!</v>
      </c>
      <c r="AW216" s="453" t="e">
        <f ca="1">ROUND(IF(AV216&gt;AW172,AW170,IF(AV216&lt;AW171,AW169,AV216/AW171*AW169)),3)</f>
        <v>#REF!</v>
      </c>
      <c r="AX216" s="453" t="e">
        <f ca="1">ROUND(IF(AV216&gt;AX172,AX170,IF(AV216&lt;AX171,AX169,AV216/AX171*AX169)),3)</f>
        <v>#REF!</v>
      </c>
      <c r="AY216" s="449" t="e">
        <f t="shared" ca="1" si="140"/>
        <v>#REF!</v>
      </c>
      <c r="BA216" s="450" t="str">
        <f t="shared" si="168"/>
        <v>HK</v>
      </c>
      <c r="BB216" s="447" t="e">
        <f t="shared" ca="1" si="178"/>
        <v>#REF!</v>
      </c>
      <c r="BC216" s="447" t="e">
        <f t="shared" ca="1" si="178"/>
        <v>#REF!</v>
      </c>
      <c r="BD216" s="451" t="e">
        <f t="shared" ca="1" si="169"/>
        <v>#REF!</v>
      </c>
      <c r="BE216" s="451" t="e">
        <f t="shared" ca="1" si="170"/>
        <v>#REF!</v>
      </c>
      <c r="BF216" s="451" t="e">
        <f t="shared" ca="1" si="142"/>
        <v>#REF!</v>
      </c>
      <c r="BG216" s="451" t="e">
        <f t="shared" ca="1" si="143"/>
        <v>#REF!</v>
      </c>
      <c r="BH216" s="451" t="e">
        <f t="shared" ca="1" si="144"/>
        <v>#REF!</v>
      </c>
      <c r="BI216" s="451" t="e">
        <f t="shared" ca="1" si="145"/>
        <v>#REF!</v>
      </c>
      <c r="BJ216" s="445" t="e">
        <f t="shared" ca="1" si="182"/>
        <v>#REF!</v>
      </c>
      <c r="BK216" s="453" t="e">
        <f ca="1">ROUND(IF(BJ216&gt;BK172,BK170,IF(BJ216&lt;BK171,BK169,BJ216/BK171*BK169)),3)</f>
        <v>#REF!</v>
      </c>
      <c r="BL216" s="453" t="e">
        <f ca="1">ROUND(IF(BJ216&gt;BL172,BL170,IF(BJ216&lt;BL171,BL169,BJ216/BL171*BL169)),3)</f>
        <v>#REF!</v>
      </c>
      <c r="BM216" s="449" t="e">
        <f t="shared" ca="1" si="147"/>
        <v>#REF!</v>
      </c>
      <c r="BO216" s="450" t="str">
        <f t="shared" si="171"/>
        <v>HK</v>
      </c>
      <c r="BP216" s="399">
        <f t="shared" si="163"/>
        <v>1.2</v>
      </c>
      <c r="BQ216" s="453" t="e">
        <f t="shared" ca="1" si="183"/>
        <v>#REF!</v>
      </c>
      <c r="BR216" s="453" t="e">
        <f t="shared" ca="1" si="184"/>
        <v>#REF!</v>
      </c>
      <c r="BS216" s="453" t="e">
        <f t="shared" ca="1" si="185"/>
        <v>#REF!</v>
      </c>
      <c r="BT216" s="453" t="e">
        <f t="shared" ca="1" si="186"/>
        <v>#REF!</v>
      </c>
      <c r="BU216" s="453" t="e">
        <f t="shared" ca="1" si="187"/>
        <v>#REF!</v>
      </c>
      <c r="BV216" s="453" t="e">
        <f t="shared" ca="1" si="188"/>
        <v>#REF!</v>
      </c>
      <c r="BW216" s="453" t="e">
        <f t="shared" ca="1" si="172"/>
        <v>#REF!</v>
      </c>
      <c r="BX216" s="453" t="e">
        <f t="shared" ca="1" si="172"/>
        <v>#REF!</v>
      </c>
      <c r="CA216" s="450" t="str">
        <f t="shared" si="173"/>
        <v>HK</v>
      </c>
      <c r="CB216" s="454"/>
      <c r="CC216" s="454"/>
      <c r="CD216" s="454"/>
      <c r="CE216" s="454"/>
    </row>
    <row r="217" spans="2:83" x14ac:dyDescent="0.2">
      <c r="B217" s="399">
        <v>37</v>
      </c>
      <c r="C217" s="399" t="s">
        <v>146</v>
      </c>
      <c r="D217" s="399" t="s">
        <v>147</v>
      </c>
      <c r="E217" s="399">
        <v>1.2</v>
      </c>
      <c r="F217" s="399" t="s">
        <v>36</v>
      </c>
      <c r="K217" s="446"/>
      <c r="L217" s="447" t="e">
        <f t="shared" ca="1" si="175"/>
        <v>#REF!</v>
      </c>
      <c r="M217" s="447" t="e">
        <f t="shared" ca="1" si="175"/>
        <v>#REF!</v>
      </c>
      <c r="N217" s="451" t="e">
        <f t="shared" ca="1" si="174"/>
        <v>#REF!</v>
      </c>
      <c r="O217" s="451" t="e">
        <f t="shared" ca="1" si="154"/>
        <v>#REF!</v>
      </c>
      <c r="P217" s="451" t="e">
        <f t="shared" ca="1" si="127"/>
        <v>#REF!</v>
      </c>
      <c r="Q217" s="451" t="e">
        <f t="shared" ca="1" si="128"/>
        <v>#REF!</v>
      </c>
      <c r="R217" s="451" t="e">
        <f t="shared" ca="1" si="155"/>
        <v>#REF!</v>
      </c>
      <c r="S217" s="451" t="e">
        <f t="shared" ca="1" si="156"/>
        <v>#REF!</v>
      </c>
      <c r="T217" s="445" t="e">
        <f t="shared" ca="1" si="179"/>
        <v>#REF!</v>
      </c>
      <c r="U217" s="453" t="e">
        <f ca="1">ROUND(IF(T217&gt;U172,U170,IF(T217&lt;U171,U169,T217/U171*U169)),3)</f>
        <v>#REF!</v>
      </c>
      <c r="V217" s="453" t="e">
        <f ca="1">ROUND(IF(T217&gt;V172,V170,IF(T217&lt;V171,V169,T217/V171*V169)),3)</f>
        <v>#REF!</v>
      </c>
      <c r="W217" s="449" t="e">
        <f t="shared" ca="1" si="130"/>
        <v>#REF!</v>
      </c>
      <c r="X217" s="450"/>
      <c r="Y217" s="450" t="str">
        <f t="shared" si="164"/>
        <v>QA</v>
      </c>
      <c r="Z217" s="447" t="e">
        <f t="shared" ca="1" si="176"/>
        <v>#REF!</v>
      </c>
      <c r="AA217" s="447" t="e">
        <f t="shared" ca="1" si="176"/>
        <v>#REF!</v>
      </c>
      <c r="AB217" s="451" t="e">
        <f t="shared" ca="1" si="157"/>
        <v>#REF!</v>
      </c>
      <c r="AC217" s="451" t="e">
        <f t="shared" ca="1" si="158"/>
        <v>#REF!</v>
      </c>
      <c r="AD217" s="451" t="e">
        <f t="shared" ca="1" si="132"/>
        <v>#REF!</v>
      </c>
      <c r="AE217" s="451" t="e">
        <f t="shared" ca="1" si="133"/>
        <v>#REF!</v>
      </c>
      <c r="AF217" s="451" t="e">
        <f t="shared" ca="1" si="159"/>
        <v>#REF!</v>
      </c>
      <c r="AG217" s="451" t="e">
        <f t="shared" ca="1" si="160"/>
        <v>#REF!</v>
      </c>
      <c r="AH217" s="445" t="e">
        <f t="shared" ca="1" si="180"/>
        <v>#REF!</v>
      </c>
      <c r="AI217" s="453" t="e">
        <f ca="1">ROUND(IF(AH217&gt;AI172,AI170,IF(AH217&lt;AI171,AI169,AH217/AI171*AI169)),3)</f>
        <v>#REF!</v>
      </c>
      <c r="AJ217" s="453" t="e">
        <f ca="1">ROUND(IF(AH217&gt;AJ172,AJ170,IF(AH217&lt;AJ171,AJ169,AH217/AJ171*AJ169)),3)</f>
        <v>#REF!</v>
      </c>
      <c r="AK217" s="449" t="e">
        <f t="shared" ca="1" si="135"/>
        <v>#REF!</v>
      </c>
      <c r="AM217" s="450" t="str">
        <f t="shared" si="165"/>
        <v>QA</v>
      </c>
      <c r="AN217" s="447" t="e">
        <f t="shared" ca="1" si="177"/>
        <v>#REF!</v>
      </c>
      <c r="AO217" s="447" t="e">
        <f t="shared" ca="1" si="177"/>
        <v>#REF!</v>
      </c>
      <c r="AP217" s="451" t="e">
        <f t="shared" ca="1" si="166"/>
        <v>#REF!</v>
      </c>
      <c r="AQ217" s="451" t="e">
        <f t="shared" ca="1" si="167"/>
        <v>#REF!</v>
      </c>
      <c r="AR217" s="451" t="e">
        <f t="shared" ca="1" si="137"/>
        <v>#REF!</v>
      </c>
      <c r="AS217" s="451" t="e">
        <f t="shared" ca="1" si="138"/>
        <v>#REF!</v>
      </c>
      <c r="AT217" s="451" t="e">
        <f t="shared" ca="1" si="161"/>
        <v>#REF!</v>
      </c>
      <c r="AU217" s="451" t="e">
        <f t="shared" ca="1" si="162"/>
        <v>#REF!</v>
      </c>
      <c r="AV217" s="445" t="e">
        <f t="shared" ca="1" si="181"/>
        <v>#REF!</v>
      </c>
      <c r="AW217" s="453" t="e">
        <f ca="1">ROUND(IF(AV217&gt;AW172,AW170,IF(AV217&lt;AW171,AW169,AV217/AW171*AW169)),3)</f>
        <v>#REF!</v>
      </c>
      <c r="AX217" s="453" t="e">
        <f ca="1">ROUND(IF(AV217&gt;AX172,AX170,IF(AV217&lt;AX171,AX169,AV217/AX171*AX169)),3)</f>
        <v>#REF!</v>
      </c>
      <c r="AY217" s="449" t="e">
        <f t="shared" ca="1" si="140"/>
        <v>#REF!</v>
      </c>
      <c r="BA217" s="450" t="str">
        <f t="shared" si="168"/>
        <v>QA</v>
      </c>
      <c r="BB217" s="447" t="e">
        <f t="shared" ca="1" si="178"/>
        <v>#REF!</v>
      </c>
      <c r="BC217" s="447" t="e">
        <f t="shared" ca="1" si="178"/>
        <v>#REF!</v>
      </c>
      <c r="BD217" s="451" t="e">
        <f t="shared" ca="1" si="169"/>
        <v>#REF!</v>
      </c>
      <c r="BE217" s="451" t="e">
        <f t="shared" ca="1" si="170"/>
        <v>#REF!</v>
      </c>
      <c r="BF217" s="451" t="e">
        <f t="shared" ca="1" si="142"/>
        <v>#REF!</v>
      </c>
      <c r="BG217" s="451" t="e">
        <f t="shared" ca="1" si="143"/>
        <v>#REF!</v>
      </c>
      <c r="BH217" s="451" t="e">
        <f t="shared" ca="1" si="144"/>
        <v>#REF!</v>
      </c>
      <c r="BI217" s="451" t="e">
        <f t="shared" ca="1" si="145"/>
        <v>#REF!</v>
      </c>
      <c r="BJ217" s="445" t="e">
        <f t="shared" ca="1" si="182"/>
        <v>#REF!</v>
      </c>
      <c r="BK217" s="453" t="e">
        <f ca="1">ROUND(IF(BJ217&gt;BK172,BK170,IF(BJ217&lt;BK171,BK169,BJ217/BK171*BK169)),3)</f>
        <v>#REF!</v>
      </c>
      <c r="BL217" s="453" t="e">
        <f ca="1">ROUND(IF(BJ217&gt;BL172,BL170,IF(BJ217&lt;BL171,BL169,BJ217/BL171*BL169)),3)</f>
        <v>#REF!</v>
      </c>
      <c r="BM217" s="449" t="e">
        <f t="shared" ca="1" si="147"/>
        <v>#REF!</v>
      </c>
      <c r="BO217" s="450" t="str">
        <f t="shared" si="171"/>
        <v>QA</v>
      </c>
      <c r="BP217" s="399">
        <f t="shared" si="163"/>
        <v>1.2</v>
      </c>
      <c r="BQ217" s="453" t="e">
        <f t="shared" ca="1" si="183"/>
        <v>#REF!</v>
      </c>
      <c r="BR217" s="453" t="e">
        <f t="shared" ca="1" si="184"/>
        <v>#REF!</v>
      </c>
      <c r="BS217" s="453" t="e">
        <f t="shared" ca="1" si="185"/>
        <v>#REF!</v>
      </c>
      <c r="BT217" s="453" t="e">
        <f t="shared" ca="1" si="186"/>
        <v>#REF!</v>
      </c>
      <c r="BU217" s="453" t="e">
        <f t="shared" ca="1" si="187"/>
        <v>#REF!</v>
      </c>
      <c r="BV217" s="453" t="e">
        <f t="shared" ca="1" si="188"/>
        <v>#REF!</v>
      </c>
      <c r="BW217" s="453" t="e">
        <f t="shared" ca="1" si="172"/>
        <v>#REF!</v>
      </c>
      <c r="BX217" s="453" t="e">
        <f t="shared" ca="1" si="172"/>
        <v>#REF!</v>
      </c>
      <c r="CA217" s="450" t="str">
        <f t="shared" si="173"/>
        <v>QA</v>
      </c>
      <c r="CB217" s="454"/>
      <c r="CC217" s="454"/>
      <c r="CD217" s="454"/>
      <c r="CE217" s="454"/>
    </row>
    <row r="218" spans="2:83" x14ac:dyDescent="0.2">
      <c r="B218" s="399">
        <v>38</v>
      </c>
      <c r="C218" s="399" t="s">
        <v>148</v>
      </c>
      <c r="D218" s="399" t="s">
        <v>149</v>
      </c>
      <c r="E218" s="399">
        <v>1.2</v>
      </c>
      <c r="F218" s="399" t="s">
        <v>36</v>
      </c>
      <c r="K218" s="446"/>
      <c r="L218" s="447" t="e">
        <f t="shared" ca="1" si="175"/>
        <v>#REF!</v>
      </c>
      <c r="M218" s="447" t="e">
        <f t="shared" ca="1" si="175"/>
        <v>#REF!</v>
      </c>
      <c r="N218" s="451" t="e">
        <f t="shared" ca="1" si="174"/>
        <v>#REF!</v>
      </c>
      <c r="O218" s="451" t="e">
        <f t="shared" ca="1" si="154"/>
        <v>#REF!</v>
      </c>
      <c r="P218" s="451" t="e">
        <f t="shared" ca="1" si="127"/>
        <v>#REF!</v>
      </c>
      <c r="Q218" s="451" t="e">
        <f t="shared" ca="1" si="128"/>
        <v>#REF!</v>
      </c>
      <c r="R218" s="451" t="e">
        <f t="shared" ca="1" si="155"/>
        <v>#REF!</v>
      </c>
      <c r="S218" s="451" t="e">
        <f t="shared" ca="1" si="156"/>
        <v>#REF!</v>
      </c>
      <c r="T218" s="445" t="e">
        <f t="shared" ca="1" si="179"/>
        <v>#REF!</v>
      </c>
      <c r="U218" s="453" t="e">
        <f ca="1">ROUND(IF(T218&gt;U172,U170,IF(T218&lt;U171,U169,T218/U171*U169)),3)</f>
        <v>#REF!</v>
      </c>
      <c r="V218" s="453" t="e">
        <f ca="1">ROUND(IF(T218&gt;V172,V170,IF(T218&lt;V171,V169,T218/V171*V169)),3)</f>
        <v>#REF!</v>
      </c>
      <c r="W218" s="449" t="e">
        <f t="shared" ca="1" si="130"/>
        <v>#REF!</v>
      </c>
      <c r="X218" s="450"/>
      <c r="Y218" s="450" t="str">
        <f t="shared" si="164"/>
        <v>SG</v>
      </c>
      <c r="Z218" s="447" t="e">
        <f t="shared" ca="1" si="176"/>
        <v>#REF!</v>
      </c>
      <c r="AA218" s="447" t="e">
        <f t="shared" ca="1" si="176"/>
        <v>#REF!</v>
      </c>
      <c r="AB218" s="451" t="e">
        <f t="shared" ca="1" si="157"/>
        <v>#REF!</v>
      </c>
      <c r="AC218" s="451" t="e">
        <f t="shared" ca="1" si="158"/>
        <v>#REF!</v>
      </c>
      <c r="AD218" s="451" t="e">
        <f t="shared" ca="1" si="132"/>
        <v>#REF!</v>
      </c>
      <c r="AE218" s="451" t="e">
        <f t="shared" ca="1" si="133"/>
        <v>#REF!</v>
      </c>
      <c r="AF218" s="451" t="e">
        <f t="shared" ca="1" si="159"/>
        <v>#REF!</v>
      </c>
      <c r="AG218" s="451" t="e">
        <f t="shared" ca="1" si="160"/>
        <v>#REF!</v>
      </c>
      <c r="AH218" s="445" t="e">
        <f t="shared" ca="1" si="180"/>
        <v>#REF!</v>
      </c>
      <c r="AI218" s="453" t="e">
        <f ca="1">ROUND(IF(AH218&gt;AI172,AI170,IF(AH218&lt;AI171,AI169,AH218/AI171*AI169)),3)</f>
        <v>#REF!</v>
      </c>
      <c r="AJ218" s="453" t="e">
        <f ca="1">ROUND(IF(AH218&gt;AJ172,AJ170,IF(AH218&lt;AJ171,AJ169,AH218/AJ171*AJ169)),3)</f>
        <v>#REF!</v>
      </c>
      <c r="AK218" s="449" t="e">
        <f t="shared" ca="1" si="135"/>
        <v>#REF!</v>
      </c>
      <c r="AM218" s="450" t="str">
        <f t="shared" si="165"/>
        <v>SG</v>
      </c>
      <c r="AN218" s="447" t="e">
        <f t="shared" ca="1" si="177"/>
        <v>#REF!</v>
      </c>
      <c r="AO218" s="447" t="e">
        <f t="shared" ca="1" si="177"/>
        <v>#REF!</v>
      </c>
      <c r="AP218" s="451" t="e">
        <f t="shared" ca="1" si="166"/>
        <v>#REF!</v>
      </c>
      <c r="AQ218" s="451" t="e">
        <f t="shared" ca="1" si="167"/>
        <v>#REF!</v>
      </c>
      <c r="AR218" s="451" t="e">
        <f t="shared" ca="1" si="137"/>
        <v>#REF!</v>
      </c>
      <c r="AS218" s="451" t="e">
        <f t="shared" ca="1" si="138"/>
        <v>#REF!</v>
      </c>
      <c r="AT218" s="451" t="e">
        <f t="shared" ca="1" si="161"/>
        <v>#REF!</v>
      </c>
      <c r="AU218" s="451" t="e">
        <f t="shared" ca="1" si="162"/>
        <v>#REF!</v>
      </c>
      <c r="AV218" s="445" t="e">
        <f t="shared" ca="1" si="181"/>
        <v>#REF!</v>
      </c>
      <c r="AW218" s="453" t="e">
        <f ca="1">ROUND(IF(AV218&gt;AW172,AW170,IF(AV218&lt;AW171,AW169,AV218/AW171*AW169)),3)</f>
        <v>#REF!</v>
      </c>
      <c r="AX218" s="453" t="e">
        <f ca="1">ROUND(IF(AV218&gt;AX172,AX170,IF(AV218&lt;AX171,AX169,AV218/AX171*AX169)),3)</f>
        <v>#REF!</v>
      </c>
      <c r="AY218" s="449" t="e">
        <f t="shared" ca="1" si="140"/>
        <v>#REF!</v>
      </c>
      <c r="BA218" s="450" t="str">
        <f t="shared" si="168"/>
        <v>SG</v>
      </c>
      <c r="BB218" s="447" t="e">
        <f t="shared" ca="1" si="178"/>
        <v>#REF!</v>
      </c>
      <c r="BC218" s="447" t="e">
        <f t="shared" ca="1" si="178"/>
        <v>#REF!</v>
      </c>
      <c r="BD218" s="451" t="e">
        <f t="shared" ca="1" si="169"/>
        <v>#REF!</v>
      </c>
      <c r="BE218" s="451" t="e">
        <f t="shared" ca="1" si="170"/>
        <v>#REF!</v>
      </c>
      <c r="BF218" s="451" t="e">
        <f t="shared" ca="1" si="142"/>
        <v>#REF!</v>
      </c>
      <c r="BG218" s="451" t="e">
        <f t="shared" ca="1" si="143"/>
        <v>#REF!</v>
      </c>
      <c r="BH218" s="451" t="e">
        <f t="shared" ca="1" si="144"/>
        <v>#REF!</v>
      </c>
      <c r="BI218" s="451" t="e">
        <f t="shared" ca="1" si="145"/>
        <v>#REF!</v>
      </c>
      <c r="BJ218" s="445" t="e">
        <f t="shared" ca="1" si="182"/>
        <v>#REF!</v>
      </c>
      <c r="BK218" s="453" t="e">
        <f ca="1">ROUND(IF(BJ218&gt;BK172,BK170,IF(BJ218&lt;BK171,BK169,BJ218/BK171*BK169)),3)</f>
        <v>#REF!</v>
      </c>
      <c r="BL218" s="453" t="e">
        <f ca="1">ROUND(IF(BJ218&gt;BL172,BL170,IF(BJ218&lt;BL171,BL169,BJ218/BL171*BL169)),3)</f>
        <v>#REF!</v>
      </c>
      <c r="BM218" s="449" t="e">
        <f t="shared" ca="1" si="147"/>
        <v>#REF!</v>
      </c>
      <c r="BO218" s="450" t="str">
        <f t="shared" si="171"/>
        <v>SG</v>
      </c>
      <c r="BP218" s="399">
        <f t="shared" si="163"/>
        <v>1.2</v>
      </c>
      <c r="BQ218" s="453" t="e">
        <f t="shared" ca="1" si="183"/>
        <v>#REF!</v>
      </c>
      <c r="BR218" s="453" t="e">
        <f t="shared" ca="1" si="184"/>
        <v>#REF!</v>
      </c>
      <c r="BS218" s="453" t="e">
        <f t="shared" ca="1" si="185"/>
        <v>#REF!</v>
      </c>
      <c r="BT218" s="453" t="e">
        <f t="shared" ca="1" si="186"/>
        <v>#REF!</v>
      </c>
      <c r="BU218" s="453" t="e">
        <f t="shared" ca="1" si="187"/>
        <v>#REF!</v>
      </c>
      <c r="BV218" s="453" t="e">
        <f t="shared" ca="1" si="188"/>
        <v>#REF!</v>
      </c>
      <c r="BW218" s="453" t="e">
        <f t="shared" ca="1" si="172"/>
        <v>#REF!</v>
      </c>
      <c r="BX218" s="453" t="e">
        <f t="shared" ca="1" si="172"/>
        <v>#REF!</v>
      </c>
      <c r="CA218" s="450" t="str">
        <f t="shared" si="173"/>
        <v>SG</v>
      </c>
      <c r="CB218" s="454"/>
      <c r="CC218" s="454"/>
      <c r="CD218" s="454"/>
      <c r="CE218" s="454"/>
    </row>
    <row r="219" spans="2:83" x14ac:dyDescent="0.2">
      <c r="B219" s="399">
        <v>39</v>
      </c>
      <c r="C219" s="399" t="s">
        <v>150</v>
      </c>
      <c r="D219" s="399" t="s">
        <v>151</v>
      </c>
      <c r="E219" s="399">
        <v>1.2</v>
      </c>
      <c r="F219" s="399" t="s">
        <v>36</v>
      </c>
      <c r="K219" s="446"/>
      <c r="L219" s="447" t="e">
        <f t="shared" ca="1" si="175"/>
        <v>#REF!</v>
      </c>
      <c r="M219" s="447" t="e">
        <f t="shared" ca="1" si="175"/>
        <v>#REF!</v>
      </c>
      <c r="N219" s="451" t="e">
        <f t="shared" ca="1" si="174"/>
        <v>#REF!</v>
      </c>
      <c r="O219" s="451" t="e">
        <f t="shared" ca="1" si="154"/>
        <v>#REF!</v>
      </c>
      <c r="P219" s="451" t="e">
        <f t="shared" ca="1" si="127"/>
        <v>#REF!</v>
      </c>
      <c r="Q219" s="451" t="e">
        <f t="shared" ca="1" si="128"/>
        <v>#REF!</v>
      </c>
      <c r="R219" s="451" t="e">
        <f t="shared" ca="1" si="155"/>
        <v>#REF!</v>
      </c>
      <c r="S219" s="451" t="e">
        <f t="shared" ca="1" si="156"/>
        <v>#REF!</v>
      </c>
      <c r="T219" s="445" t="e">
        <f t="shared" ca="1" si="179"/>
        <v>#REF!</v>
      </c>
      <c r="U219" s="453" t="e">
        <f ca="1">ROUND(IF(T219&gt;U172,U170,IF(T219&lt;U171,U169,T219/U171*U169)),3)</f>
        <v>#REF!</v>
      </c>
      <c r="V219" s="453" t="e">
        <f ca="1">ROUND(IF(T219&gt;V172,V170,IF(T219&lt;V171,V169,T219/V171*V169)),3)</f>
        <v>#REF!</v>
      </c>
      <c r="W219" s="449" t="e">
        <f t="shared" ca="1" si="130"/>
        <v>#REF!</v>
      </c>
      <c r="X219" s="450"/>
      <c r="Y219" s="450" t="str">
        <f t="shared" si="164"/>
        <v>SI</v>
      </c>
      <c r="Z219" s="447" t="e">
        <f t="shared" ca="1" si="176"/>
        <v>#REF!</v>
      </c>
      <c r="AA219" s="447" t="e">
        <f t="shared" ca="1" si="176"/>
        <v>#REF!</v>
      </c>
      <c r="AB219" s="451" t="e">
        <f t="shared" ca="1" si="157"/>
        <v>#REF!</v>
      </c>
      <c r="AC219" s="451" t="e">
        <f t="shared" ca="1" si="158"/>
        <v>#REF!</v>
      </c>
      <c r="AD219" s="451" t="e">
        <f t="shared" ca="1" si="132"/>
        <v>#REF!</v>
      </c>
      <c r="AE219" s="451" t="e">
        <f t="shared" ca="1" si="133"/>
        <v>#REF!</v>
      </c>
      <c r="AF219" s="451" t="e">
        <f t="shared" ca="1" si="159"/>
        <v>#REF!</v>
      </c>
      <c r="AG219" s="451" t="e">
        <f t="shared" ca="1" si="160"/>
        <v>#REF!</v>
      </c>
      <c r="AH219" s="445" t="e">
        <f t="shared" ca="1" si="180"/>
        <v>#REF!</v>
      </c>
      <c r="AI219" s="453" t="e">
        <f ca="1">ROUND(IF(AH219&gt;AI172,AI170,IF(AH219&lt;AI171,AI169,AH219/AI171*AI169)),3)</f>
        <v>#REF!</v>
      </c>
      <c r="AJ219" s="453" t="e">
        <f ca="1">ROUND(IF(AH219&gt;AJ172,AJ170,IF(AH219&lt;AJ171,AJ169,AH219/AJ171*AJ169)),3)</f>
        <v>#REF!</v>
      </c>
      <c r="AK219" s="449" t="e">
        <f t="shared" ca="1" si="135"/>
        <v>#REF!</v>
      </c>
      <c r="AM219" s="450" t="str">
        <f t="shared" si="165"/>
        <v>SI</v>
      </c>
      <c r="AN219" s="447" t="e">
        <f t="shared" ca="1" si="177"/>
        <v>#REF!</v>
      </c>
      <c r="AO219" s="447" t="e">
        <f t="shared" ca="1" si="177"/>
        <v>#REF!</v>
      </c>
      <c r="AP219" s="451" t="e">
        <f t="shared" ca="1" si="166"/>
        <v>#REF!</v>
      </c>
      <c r="AQ219" s="451" t="e">
        <f t="shared" ca="1" si="167"/>
        <v>#REF!</v>
      </c>
      <c r="AR219" s="451" t="e">
        <f t="shared" ca="1" si="137"/>
        <v>#REF!</v>
      </c>
      <c r="AS219" s="451" t="e">
        <f t="shared" ca="1" si="138"/>
        <v>#REF!</v>
      </c>
      <c r="AT219" s="451" t="e">
        <f t="shared" ca="1" si="161"/>
        <v>#REF!</v>
      </c>
      <c r="AU219" s="451" t="e">
        <f t="shared" ca="1" si="162"/>
        <v>#REF!</v>
      </c>
      <c r="AV219" s="445" t="e">
        <f t="shared" ca="1" si="181"/>
        <v>#REF!</v>
      </c>
      <c r="AW219" s="453" t="e">
        <f ca="1">ROUND(IF(AV219&gt;AW172,AW170,IF(AV219&lt;AW171,AW169,AV219/AW171*AW169)),3)</f>
        <v>#REF!</v>
      </c>
      <c r="AX219" s="453" t="e">
        <f ca="1">ROUND(IF(AV219&gt;AX172,AX170,IF(AV219&lt;AX171,AX169,AV219/AX171*AX169)),3)</f>
        <v>#REF!</v>
      </c>
      <c r="AY219" s="449" t="e">
        <f t="shared" ca="1" si="140"/>
        <v>#REF!</v>
      </c>
      <c r="BA219" s="450" t="str">
        <f t="shared" si="168"/>
        <v>SI</v>
      </c>
      <c r="BB219" s="447" t="e">
        <f t="shared" ca="1" si="178"/>
        <v>#REF!</v>
      </c>
      <c r="BC219" s="447" t="e">
        <f t="shared" ca="1" si="178"/>
        <v>#REF!</v>
      </c>
      <c r="BD219" s="451" t="e">
        <f t="shared" ca="1" si="169"/>
        <v>#REF!</v>
      </c>
      <c r="BE219" s="451" t="e">
        <f t="shared" ca="1" si="170"/>
        <v>#REF!</v>
      </c>
      <c r="BF219" s="451" t="e">
        <f t="shared" ca="1" si="142"/>
        <v>#REF!</v>
      </c>
      <c r="BG219" s="451" t="e">
        <f t="shared" ca="1" si="143"/>
        <v>#REF!</v>
      </c>
      <c r="BH219" s="451" t="e">
        <f t="shared" ca="1" si="144"/>
        <v>#REF!</v>
      </c>
      <c r="BI219" s="451" t="e">
        <f t="shared" ca="1" si="145"/>
        <v>#REF!</v>
      </c>
      <c r="BJ219" s="445" t="e">
        <f t="shared" ca="1" si="182"/>
        <v>#REF!</v>
      </c>
      <c r="BK219" s="453" t="e">
        <f ca="1">ROUND(IF(BJ219&gt;BK172,BK170,IF(BJ219&lt;BK171,BK169,BJ219/BK171*BK169)),3)</f>
        <v>#REF!</v>
      </c>
      <c r="BL219" s="453" t="e">
        <f ca="1">ROUND(IF(BJ219&gt;BL172,BL170,IF(BJ219&lt;BL171,BL169,BJ219/BL171*BL169)),3)</f>
        <v>#REF!</v>
      </c>
      <c r="BM219" s="449" t="e">
        <f t="shared" ca="1" si="147"/>
        <v>#REF!</v>
      </c>
      <c r="BO219" s="450" t="str">
        <f t="shared" si="171"/>
        <v>SI</v>
      </c>
      <c r="BP219" s="399">
        <f t="shared" si="163"/>
        <v>1.2</v>
      </c>
      <c r="BQ219" s="453" t="e">
        <f t="shared" ca="1" si="183"/>
        <v>#REF!</v>
      </c>
      <c r="BR219" s="453" t="e">
        <f t="shared" ca="1" si="184"/>
        <v>#REF!</v>
      </c>
      <c r="BS219" s="453" t="e">
        <f t="shared" ca="1" si="185"/>
        <v>#REF!</v>
      </c>
      <c r="BT219" s="453" t="e">
        <f t="shared" ca="1" si="186"/>
        <v>#REF!</v>
      </c>
      <c r="BU219" s="453" t="e">
        <f t="shared" ca="1" si="187"/>
        <v>#REF!</v>
      </c>
      <c r="BV219" s="453" t="e">
        <f t="shared" ca="1" si="188"/>
        <v>#REF!</v>
      </c>
      <c r="BW219" s="453" t="e">
        <f t="shared" ca="1" si="172"/>
        <v>#REF!</v>
      </c>
      <c r="BX219" s="453" t="e">
        <f t="shared" ca="1" si="172"/>
        <v>#REF!</v>
      </c>
      <c r="CA219" s="450" t="str">
        <f t="shared" si="173"/>
        <v>SI</v>
      </c>
      <c r="CB219" s="454"/>
      <c r="CC219" s="454"/>
      <c r="CD219" s="454"/>
      <c r="CE219" s="454"/>
    </row>
    <row r="220" spans="2:83" x14ac:dyDescent="0.2">
      <c r="B220" s="399">
        <v>40</v>
      </c>
      <c r="C220" s="399" t="s">
        <v>153</v>
      </c>
      <c r="D220" s="399" t="s">
        <v>154</v>
      </c>
      <c r="E220" s="399">
        <v>2</v>
      </c>
      <c r="F220" s="399" t="s">
        <v>36</v>
      </c>
      <c r="K220" s="446"/>
      <c r="L220" s="447" t="e">
        <f t="shared" ca="1" si="175"/>
        <v>#REF!</v>
      </c>
      <c r="M220" s="447" t="e">
        <f t="shared" ca="1" si="175"/>
        <v>#REF!</v>
      </c>
      <c r="N220" s="451" t="e">
        <f t="shared" ca="1" si="174"/>
        <v>#REF!</v>
      </c>
      <c r="O220" s="451" t="e">
        <f t="shared" ca="1" si="154"/>
        <v>#REF!</v>
      </c>
      <c r="P220" s="451" t="e">
        <f t="shared" ca="1" si="127"/>
        <v>#REF!</v>
      </c>
      <c r="Q220" s="451" t="e">
        <f t="shared" ca="1" si="128"/>
        <v>#REF!</v>
      </c>
      <c r="R220" s="451" t="e">
        <f t="shared" ca="1" si="155"/>
        <v>#REF!</v>
      </c>
      <c r="S220" s="451" t="e">
        <f t="shared" ca="1" si="156"/>
        <v>#REF!</v>
      </c>
      <c r="T220" s="445" t="e">
        <f t="shared" ca="1" si="179"/>
        <v>#REF!</v>
      </c>
      <c r="U220" s="453" t="e">
        <f ca="1">ROUND(IF(T220&gt;U172,U170,IF(T220&lt;U171,U169,T220/U171*U169)),3)</f>
        <v>#REF!</v>
      </c>
      <c r="V220" s="453" t="e">
        <f ca="1">ROUND(IF(T220&gt;V172,V170,IF(T220&lt;V171,V169,T220/V171*V169)),3)</f>
        <v>#REF!</v>
      </c>
      <c r="W220" s="449" t="e">
        <f t="shared" ca="1" si="130"/>
        <v>#REF!</v>
      </c>
      <c r="X220" s="450"/>
      <c r="Y220" s="450" t="str">
        <f t="shared" si="164"/>
        <v>BB</v>
      </c>
      <c r="Z220" s="447" t="e">
        <f t="shared" ca="1" si="176"/>
        <v>#REF!</v>
      </c>
      <c r="AA220" s="447" t="e">
        <f t="shared" ca="1" si="176"/>
        <v>#REF!</v>
      </c>
      <c r="AB220" s="451" t="e">
        <f t="shared" ca="1" si="157"/>
        <v>#REF!</v>
      </c>
      <c r="AC220" s="451" t="e">
        <f t="shared" ca="1" si="158"/>
        <v>#REF!</v>
      </c>
      <c r="AD220" s="451" t="e">
        <f t="shared" ca="1" si="132"/>
        <v>#REF!</v>
      </c>
      <c r="AE220" s="451" t="e">
        <f t="shared" ca="1" si="133"/>
        <v>#REF!</v>
      </c>
      <c r="AF220" s="451" t="e">
        <f t="shared" ca="1" si="159"/>
        <v>#REF!</v>
      </c>
      <c r="AG220" s="451" t="e">
        <f t="shared" ca="1" si="160"/>
        <v>#REF!</v>
      </c>
      <c r="AH220" s="445" t="e">
        <f t="shared" ca="1" si="180"/>
        <v>#REF!</v>
      </c>
      <c r="AI220" s="453" t="e">
        <f ca="1">ROUND(IF(AH220&gt;AI172,AI170,IF(AH220&lt;AI171,AI169,AH220/AI171*AI169)),3)</f>
        <v>#REF!</v>
      </c>
      <c r="AJ220" s="453" t="e">
        <f ca="1">ROUND(IF(AH220&gt;AJ172,AJ170,IF(AH220&lt;AJ171,AJ169,AH220/AJ171*AJ169)),3)</f>
        <v>#REF!</v>
      </c>
      <c r="AK220" s="449" t="e">
        <f t="shared" ca="1" si="135"/>
        <v>#REF!</v>
      </c>
      <c r="AM220" s="450" t="str">
        <f t="shared" si="165"/>
        <v>BB</v>
      </c>
      <c r="AN220" s="447" t="e">
        <f t="shared" ca="1" si="177"/>
        <v>#REF!</v>
      </c>
      <c r="AO220" s="447" t="e">
        <f t="shared" ca="1" si="177"/>
        <v>#REF!</v>
      </c>
      <c r="AP220" s="451" t="e">
        <f t="shared" ca="1" si="166"/>
        <v>#REF!</v>
      </c>
      <c r="AQ220" s="451" t="e">
        <f t="shared" ca="1" si="167"/>
        <v>#REF!</v>
      </c>
      <c r="AR220" s="451" t="e">
        <f t="shared" ca="1" si="137"/>
        <v>#REF!</v>
      </c>
      <c r="AS220" s="451" t="e">
        <f t="shared" ca="1" si="138"/>
        <v>#REF!</v>
      </c>
      <c r="AT220" s="451" t="e">
        <f t="shared" ca="1" si="161"/>
        <v>#REF!</v>
      </c>
      <c r="AU220" s="451" t="e">
        <f t="shared" ca="1" si="162"/>
        <v>#REF!</v>
      </c>
      <c r="AV220" s="445" t="e">
        <f t="shared" ca="1" si="181"/>
        <v>#REF!</v>
      </c>
      <c r="AW220" s="453" t="e">
        <f ca="1">ROUND(IF(AV220&gt;AW172,AW170,IF(AV220&lt;AW171,AW169,AV220/AW171*AW169)),3)</f>
        <v>#REF!</v>
      </c>
      <c r="AX220" s="453" t="e">
        <f ca="1">ROUND(IF(AV220&gt;AX172,AX170,IF(AV220&lt;AX171,AX169,AV220/AX171*AX169)),3)</f>
        <v>#REF!</v>
      </c>
      <c r="AY220" s="449" t="e">
        <f t="shared" ca="1" si="140"/>
        <v>#REF!</v>
      </c>
      <c r="BA220" s="450" t="str">
        <f t="shared" si="168"/>
        <v>BB</v>
      </c>
      <c r="BB220" s="447" t="e">
        <f t="shared" ca="1" si="178"/>
        <v>#REF!</v>
      </c>
      <c r="BC220" s="447" t="e">
        <f t="shared" ca="1" si="178"/>
        <v>#REF!</v>
      </c>
      <c r="BD220" s="451" t="e">
        <f t="shared" ca="1" si="169"/>
        <v>#REF!</v>
      </c>
      <c r="BE220" s="451" t="e">
        <f t="shared" ca="1" si="170"/>
        <v>#REF!</v>
      </c>
      <c r="BF220" s="451" t="e">
        <f t="shared" ca="1" si="142"/>
        <v>#REF!</v>
      </c>
      <c r="BG220" s="451" t="e">
        <f t="shared" ca="1" si="143"/>
        <v>#REF!</v>
      </c>
      <c r="BH220" s="451" t="e">
        <f t="shared" ca="1" si="144"/>
        <v>#REF!</v>
      </c>
      <c r="BI220" s="451" t="e">
        <f t="shared" ca="1" si="145"/>
        <v>#REF!</v>
      </c>
      <c r="BJ220" s="445" t="e">
        <f t="shared" ca="1" si="182"/>
        <v>#REF!</v>
      </c>
      <c r="BK220" s="453" t="e">
        <f ca="1">ROUND(IF(BJ220&gt;BK172,BK170,IF(BJ220&lt;BK171,BK169,BJ220/BK171*BK169)),3)</f>
        <v>#REF!</v>
      </c>
      <c r="BL220" s="453" t="e">
        <f ca="1">ROUND(IF(BJ220&gt;BL172,BL170,IF(BJ220&lt;BL171,BL169,BJ220/BL171*BL169)),3)</f>
        <v>#REF!</v>
      </c>
      <c r="BM220" s="449" t="e">
        <f t="shared" ca="1" si="147"/>
        <v>#REF!</v>
      </c>
      <c r="BO220" s="450" t="str">
        <f t="shared" si="171"/>
        <v>BB</v>
      </c>
      <c r="BP220" s="399">
        <f t="shared" si="163"/>
        <v>2</v>
      </c>
      <c r="BQ220" s="453" t="e">
        <f t="shared" ca="1" si="183"/>
        <v>#REF!</v>
      </c>
      <c r="BR220" s="453" t="e">
        <f t="shared" ca="1" si="184"/>
        <v>#REF!</v>
      </c>
      <c r="BS220" s="453" t="e">
        <f t="shared" ca="1" si="185"/>
        <v>#REF!</v>
      </c>
      <c r="BT220" s="453" t="e">
        <f t="shared" ca="1" si="186"/>
        <v>#REF!</v>
      </c>
      <c r="BU220" s="453" t="e">
        <f t="shared" ca="1" si="187"/>
        <v>#REF!</v>
      </c>
      <c r="BV220" s="453" t="e">
        <f t="shared" ca="1" si="188"/>
        <v>#REF!</v>
      </c>
      <c r="BW220" s="453" t="e">
        <f t="shared" ca="1" si="172"/>
        <v>#REF!</v>
      </c>
      <c r="BX220" s="453" t="e">
        <f t="shared" ca="1" si="172"/>
        <v>#REF!</v>
      </c>
      <c r="CA220" s="450" t="str">
        <f t="shared" si="173"/>
        <v>BB</v>
      </c>
      <c r="CB220" s="454"/>
      <c r="CC220" s="454"/>
      <c r="CD220" s="454"/>
      <c r="CE220" s="454"/>
    </row>
    <row r="221" spans="2:83" x14ac:dyDescent="0.2">
      <c r="B221" s="399">
        <v>41</v>
      </c>
      <c r="C221" s="399" t="s">
        <v>155</v>
      </c>
      <c r="D221" s="399" t="s">
        <v>156</v>
      </c>
      <c r="E221" s="399">
        <v>2</v>
      </c>
      <c r="F221" s="399" t="s">
        <v>36</v>
      </c>
      <c r="K221" s="446"/>
      <c r="L221" s="447" t="e">
        <f t="shared" ref="L221:M240" ca="1" si="189">VLOOKUP($C221,INDIRECT($L$22),L$23,FALSE)</f>
        <v>#REF!</v>
      </c>
      <c r="M221" s="447" t="e">
        <f t="shared" ca="1" si="189"/>
        <v>#REF!</v>
      </c>
      <c r="N221" s="451" t="e">
        <f t="shared" ca="1" si="174"/>
        <v>#REF!</v>
      </c>
      <c r="O221" s="451" t="e">
        <f t="shared" ca="1" si="154"/>
        <v>#REF!</v>
      </c>
      <c r="P221" s="451" t="e">
        <f t="shared" ca="1" si="127"/>
        <v>#REF!</v>
      </c>
      <c r="Q221" s="451" t="e">
        <f t="shared" ca="1" si="128"/>
        <v>#REF!</v>
      </c>
      <c r="R221" s="451" t="e">
        <f t="shared" ca="1" si="155"/>
        <v>#REF!</v>
      </c>
      <c r="S221" s="451" t="e">
        <f t="shared" ca="1" si="156"/>
        <v>#REF!</v>
      </c>
      <c r="T221" s="445" t="e">
        <f t="shared" ca="1" si="179"/>
        <v>#REF!</v>
      </c>
      <c r="U221" s="453" t="e">
        <f ca="1">ROUND(IF(T221&gt;U172,U170,IF(T221&lt;U171,U169,T221/U171*U169)),3)</f>
        <v>#REF!</v>
      </c>
      <c r="V221" s="453" t="e">
        <f ca="1">ROUND(IF(T221&gt;V172,V170,IF(T221&lt;V171,V169,T221/V171*V169)),3)</f>
        <v>#REF!</v>
      </c>
      <c r="W221" s="449" t="e">
        <f t="shared" ca="1" si="130"/>
        <v>#REF!</v>
      </c>
      <c r="X221" s="450"/>
      <c r="Y221" s="450" t="str">
        <f t="shared" si="164"/>
        <v>BH</v>
      </c>
      <c r="Z221" s="447" t="e">
        <f t="shared" ref="Z221:AA240" ca="1" si="190">VLOOKUP($C221,INDIRECT($L$22),Z$23,FALSE)</f>
        <v>#REF!</v>
      </c>
      <c r="AA221" s="447" t="e">
        <f t="shared" ca="1" si="190"/>
        <v>#REF!</v>
      </c>
      <c r="AB221" s="451" t="e">
        <f t="shared" ca="1" si="157"/>
        <v>#REF!</v>
      </c>
      <c r="AC221" s="451" t="e">
        <f t="shared" ca="1" si="158"/>
        <v>#REF!</v>
      </c>
      <c r="AD221" s="451" t="e">
        <f t="shared" ca="1" si="132"/>
        <v>#REF!</v>
      </c>
      <c r="AE221" s="451" t="e">
        <f t="shared" ca="1" si="133"/>
        <v>#REF!</v>
      </c>
      <c r="AF221" s="451" t="e">
        <f t="shared" ca="1" si="159"/>
        <v>#REF!</v>
      </c>
      <c r="AG221" s="451" t="e">
        <f t="shared" ca="1" si="160"/>
        <v>#REF!</v>
      </c>
      <c r="AH221" s="445" t="e">
        <f t="shared" ca="1" si="180"/>
        <v>#REF!</v>
      </c>
      <c r="AI221" s="453" t="e">
        <f ca="1">ROUND(IF(AH221&gt;AI172,AI170,IF(AH221&lt;AI171,AI169,AH221/AI171*AI169)),3)</f>
        <v>#REF!</v>
      </c>
      <c r="AJ221" s="453" t="e">
        <f ca="1">ROUND(IF(AH221&gt;AJ172,AJ170,IF(AH221&lt;AJ171,AJ169,AH221/AJ171*AJ169)),3)</f>
        <v>#REF!</v>
      </c>
      <c r="AK221" s="449" t="e">
        <f t="shared" ca="1" si="135"/>
        <v>#REF!</v>
      </c>
      <c r="AM221" s="450" t="str">
        <f t="shared" si="165"/>
        <v>BH</v>
      </c>
      <c r="AN221" s="447" t="e">
        <f t="shared" ref="AN221:AO240" ca="1" si="191">VLOOKUP($C221,INDIRECT($L$22),AN$23,FALSE)</f>
        <v>#REF!</v>
      </c>
      <c r="AO221" s="447" t="e">
        <f t="shared" ca="1" si="191"/>
        <v>#REF!</v>
      </c>
      <c r="AP221" s="451" t="e">
        <f t="shared" ca="1" si="166"/>
        <v>#REF!</v>
      </c>
      <c r="AQ221" s="451" t="e">
        <f t="shared" ca="1" si="167"/>
        <v>#REF!</v>
      </c>
      <c r="AR221" s="451" t="e">
        <f t="shared" ca="1" si="137"/>
        <v>#REF!</v>
      </c>
      <c r="AS221" s="451" t="e">
        <f t="shared" ca="1" si="138"/>
        <v>#REF!</v>
      </c>
      <c r="AT221" s="451" t="e">
        <f t="shared" ca="1" si="161"/>
        <v>#REF!</v>
      </c>
      <c r="AU221" s="451" t="e">
        <f t="shared" ca="1" si="162"/>
        <v>#REF!</v>
      </c>
      <c r="AV221" s="445" t="e">
        <f t="shared" ca="1" si="181"/>
        <v>#REF!</v>
      </c>
      <c r="AW221" s="453" t="e">
        <f ca="1">ROUND(IF(AV221&gt;AW172,AW170,IF(AV221&lt;AW171,AW169,AV221/AW171*AW169)),3)</f>
        <v>#REF!</v>
      </c>
      <c r="AX221" s="453" t="e">
        <f ca="1">ROUND(IF(AV221&gt;AX172,AX170,IF(AV221&lt;AX171,AX169,AV221/AX171*AX169)),3)</f>
        <v>#REF!</v>
      </c>
      <c r="AY221" s="449" t="e">
        <f t="shared" ca="1" si="140"/>
        <v>#REF!</v>
      </c>
      <c r="BA221" s="450" t="str">
        <f t="shared" si="168"/>
        <v>BH</v>
      </c>
      <c r="BB221" s="447" t="e">
        <f t="shared" ref="BB221:BC240" ca="1" si="192">VLOOKUP($C221,INDIRECT($L$22),BB$23,FALSE)</f>
        <v>#REF!</v>
      </c>
      <c r="BC221" s="447" t="e">
        <f t="shared" ca="1" si="192"/>
        <v>#REF!</v>
      </c>
      <c r="BD221" s="451" t="e">
        <f t="shared" ca="1" si="169"/>
        <v>#REF!</v>
      </c>
      <c r="BE221" s="451" t="e">
        <f t="shared" ca="1" si="170"/>
        <v>#REF!</v>
      </c>
      <c r="BF221" s="451" t="e">
        <f t="shared" ca="1" si="142"/>
        <v>#REF!</v>
      </c>
      <c r="BG221" s="451" t="e">
        <f t="shared" ca="1" si="143"/>
        <v>#REF!</v>
      </c>
      <c r="BH221" s="451" t="e">
        <f t="shared" ca="1" si="144"/>
        <v>#REF!</v>
      </c>
      <c r="BI221" s="451" t="e">
        <f t="shared" ca="1" si="145"/>
        <v>#REF!</v>
      </c>
      <c r="BJ221" s="445" t="e">
        <f t="shared" ca="1" si="182"/>
        <v>#REF!</v>
      </c>
      <c r="BK221" s="453" t="e">
        <f ca="1">ROUND(IF(BJ221&gt;BK172,BK170,IF(BJ221&lt;BK171,BK169,BJ221/BK171*BK169)),3)</f>
        <v>#REF!</v>
      </c>
      <c r="BL221" s="453" t="e">
        <f ca="1">ROUND(IF(BJ221&gt;BL172,BL170,IF(BJ221&lt;BL171,BL169,BJ221/BL171*BL169)),3)</f>
        <v>#REF!</v>
      </c>
      <c r="BM221" s="449" t="e">
        <f t="shared" ca="1" si="147"/>
        <v>#REF!</v>
      </c>
      <c r="BO221" s="450" t="str">
        <f t="shared" si="171"/>
        <v>BH</v>
      </c>
      <c r="BP221" s="399">
        <f t="shared" si="163"/>
        <v>2</v>
      </c>
      <c r="BQ221" s="453" t="e">
        <f t="shared" ca="1" si="183"/>
        <v>#REF!</v>
      </c>
      <c r="BR221" s="453" t="e">
        <f t="shared" ca="1" si="184"/>
        <v>#REF!</v>
      </c>
      <c r="BS221" s="453" t="e">
        <f t="shared" ca="1" si="185"/>
        <v>#REF!</v>
      </c>
      <c r="BT221" s="453" t="e">
        <f t="shared" ca="1" si="186"/>
        <v>#REF!</v>
      </c>
      <c r="BU221" s="453" t="e">
        <f t="shared" ca="1" si="187"/>
        <v>#REF!</v>
      </c>
      <c r="BV221" s="453" t="e">
        <f t="shared" ca="1" si="188"/>
        <v>#REF!</v>
      </c>
      <c r="BW221" s="453" t="e">
        <f t="shared" ca="1" si="172"/>
        <v>#REF!</v>
      </c>
      <c r="BX221" s="453" t="e">
        <f t="shared" ca="1" si="172"/>
        <v>#REF!</v>
      </c>
      <c r="CA221" s="450" t="str">
        <f t="shared" si="173"/>
        <v>BH</v>
      </c>
      <c r="CB221" s="454"/>
      <c r="CC221" s="454"/>
      <c r="CD221" s="454"/>
      <c r="CE221" s="454"/>
    </row>
    <row r="222" spans="2:83" x14ac:dyDescent="0.2">
      <c r="B222" s="399">
        <v>42</v>
      </c>
      <c r="C222" s="399" t="s">
        <v>157</v>
      </c>
      <c r="D222" s="399" t="s">
        <v>158</v>
      </c>
      <c r="E222" s="399">
        <v>2</v>
      </c>
      <c r="F222" s="399" t="s">
        <v>36</v>
      </c>
      <c r="K222" s="446"/>
      <c r="L222" s="447" t="e">
        <f t="shared" ca="1" si="189"/>
        <v>#REF!</v>
      </c>
      <c r="M222" s="447" t="e">
        <f t="shared" ca="1" si="189"/>
        <v>#REF!</v>
      </c>
      <c r="N222" s="451" t="e">
        <f t="shared" ca="1" si="174"/>
        <v>#REF!</v>
      </c>
      <c r="O222" s="451" t="e">
        <f t="shared" ca="1" si="154"/>
        <v>#REF!</v>
      </c>
      <c r="P222" s="451" t="e">
        <f t="shared" ca="1" si="127"/>
        <v>#REF!</v>
      </c>
      <c r="Q222" s="451" t="e">
        <f t="shared" ca="1" si="128"/>
        <v>#REF!</v>
      </c>
      <c r="R222" s="451" t="e">
        <f t="shared" ca="1" si="155"/>
        <v>#REF!</v>
      </c>
      <c r="S222" s="451" t="e">
        <f t="shared" ca="1" si="156"/>
        <v>#REF!</v>
      </c>
      <c r="T222" s="445" t="e">
        <f t="shared" ca="1" si="179"/>
        <v>#REF!</v>
      </c>
      <c r="U222" s="453" t="e">
        <f ca="1">ROUND(IF(T222&gt;U172,U170,IF(T222&lt;U171,U169,T222/U171*U169)),3)</f>
        <v>#REF!</v>
      </c>
      <c r="V222" s="453" t="e">
        <f ca="1">ROUND(IF(T222&gt;V172,V170,IF(T222&lt;V171,V169,T222/V171*V169)),3)</f>
        <v>#REF!</v>
      </c>
      <c r="W222" s="449" t="e">
        <f t="shared" ca="1" si="130"/>
        <v>#REF!</v>
      </c>
      <c r="X222" s="450"/>
      <c r="Y222" s="450" t="str">
        <f t="shared" si="164"/>
        <v>BN</v>
      </c>
      <c r="Z222" s="447" t="e">
        <f t="shared" ca="1" si="190"/>
        <v>#REF!</v>
      </c>
      <c r="AA222" s="447" t="e">
        <f t="shared" ca="1" si="190"/>
        <v>#REF!</v>
      </c>
      <c r="AB222" s="451" t="e">
        <f t="shared" ca="1" si="157"/>
        <v>#REF!</v>
      </c>
      <c r="AC222" s="451" t="e">
        <f t="shared" ca="1" si="158"/>
        <v>#REF!</v>
      </c>
      <c r="AD222" s="451" t="e">
        <f t="shared" ca="1" si="132"/>
        <v>#REF!</v>
      </c>
      <c r="AE222" s="451" t="e">
        <f t="shared" ca="1" si="133"/>
        <v>#REF!</v>
      </c>
      <c r="AF222" s="451" t="e">
        <f t="shared" ca="1" si="159"/>
        <v>#REF!</v>
      </c>
      <c r="AG222" s="451" t="e">
        <f t="shared" ca="1" si="160"/>
        <v>#REF!</v>
      </c>
      <c r="AH222" s="445" t="e">
        <f t="shared" ca="1" si="180"/>
        <v>#REF!</v>
      </c>
      <c r="AI222" s="453" t="e">
        <f ca="1">ROUND(IF(AH222&gt;AI172,AI170,IF(AH222&lt;AI171,AI169,AH222/AI171*AI169)),3)</f>
        <v>#REF!</v>
      </c>
      <c r="AJ222" s="453" t="e">
        <f ca="1">ROUND(IF(AH222&gt;AJ172,AJ170,IF(AH222&lt;AJ171,AJ169,AH222/AJ171*AJ169)),3)</f>
        <v>#REF!</v>
      </c>
      <c r="AK222" s="449" t="e">
        <f t="shared" ca="1" si="135"/>
        <v>#REF!</v>
      </c>
      <c r="AM222" s="450" t="str">
        <f t="shared" si="165"/>
        <v>BN</v>
      </c>
      <c r="AN222" s="447" t="e">
        <f t="shared" ca="1" si="191"/>
        <v>#REF!</v>
      </c>
      <c r="AO222" s="447" t="e">
        <f t="shared" ca="1" si="191"/>
        <v>#REF!</v>
      </c>
      <c r="AP222" s="451" t="e">
        <f t="shared" ca="1" si="166"/>
        <v>#REF!</v>
      </c>
      <c r="AQ222" s="451" t="e">
        <f t="shared" ca="1" si="167"/>
        <v>#REF!</v>
      </c>
      <c r="AR222" s="451" t="e">
        <f t="shared" ca="1" si="137"/>
        <v>#REF!</v>
      </c>
      <c r="AS222" s="451" t="e">
        <f t="shared" ca="1" si="138"/>
        <v>#REF!</v>
      </c>
      <c r="AT222" s="451" t="e">
        <f t="shared" ca="1" si="161"/>
        <v>#REF!</v>
      </c>
      <c r="AU222" s="451" t="e">
        <f t="shared" ca="1" si="162"/>
        <v>#REF!</v>
      </c>
      <c r="AV222" s="445" t="e">
        <f t="shared" ca="1" si="181"/>
        <v>#REF!</v>
      </c>
      <c r="AW222" s="453" t="e">
        <f ca="1">ROUND(IF(AV222&gt;AW172,AW170,IF(AV222&lt;AW171,AW169,AV222/AW171*AW169)),3)</f>
        <v>#REF!</v>
      </c>
      <c r="AX222" s="453" t="e">
        <f ca="1">ROUND(IF(AV222&gt;AX172,AX170,IF(AV222&lt;AX171,AX169,AV222/AX171*AX169)),3)</f>
        <v>#REF!</v>
      </c>
      <c r="AY222" s="449" t="e">
        <f t="shared" ca="1" si="140"/>
        <v>#REF!</v>
      </c>
      <c r="BA222" s="450" t="str">
        <f t="shared" si="168"/>
        <v>BN</v>
      </c>
      <c r="BB222" s="447" t="e">
        <f t="shared" ca="1" si="192"/>
        <v>#REF!</v>
      </c>
      <c r="BC222" s="447" t="e">
        <f t="shared" ca="1" si="192"/>
        <v>#REF!</v>
      </c>
      <c r="BD222" s="451" t="e">
        <f t="shared" ca="1" si="169"/>
        <v>#REF!</v>
      </c>
      <c r="BE222" s="451" t="e">
        <f t="shared" ca="1" si="170"/>
        <v>#REF!</v>
      </c>
      <c r="BF222" s="451" t="e">
        <f t="shared" ca="1" si="142"/>
        <v>#REF!</v>
      </c>
      <c r="BG222" s="451" t="e">
        <f t="shared" ca="1" si="143"/>
        <v>#REF!</v>
      </c>
      <c r="BH222" s="451" t="e">
        <f t="shared" ca="1" si="144"/>
        <v>#REF!</v>
      </c>
      <c r="BI222" s="451" t="e">
        <f t="shared" ca="1" si="145"/>
        <v>#REF!</v>
      </c>
      <c r="BJ222" s="445" t="e">
        <f t="shared" ca="1" si="182"/>
        <v>#REF!</v>
      </c>
      <c r="BK222" s="453" t="e">
        <f ca="1">ROUND(IF(BJ222&gt;BK172,BK170,IF(BJ222&lt;BK171,BK169,BJ222/BK171*BK169)),3)</f>
        <v>#REF!</v>
      </c>
      <c r="BL222" s="453" t="e">
        <f ca="1">ROUND(IF(BJ222&gt;BL172,BL170,IF(BJ222&lt;BL171,BL169,BJ222/BL171*BL169)),3)</f>
        <v>#REF!</v>
      </c>
      <c r="BM222" s="449" t="e">
        <f t="shared" ca="1" si="147"/>
        <v>#REF!</v>
      </c>
      <c r="BO222" s="450" t="str">
        <f t="shared" si="171"/>
        <v>BN</v>
      </c>
      <c r="BP222" s="399">
        <f t="shared" si="163"/>
        <v>2</v>
      </c>
      <c r="BQ222" s="453" t="e">
        <f t="shared" ca="1" si="183"/>
        <v>#REF!</v>
      </c>
      <c r="BR222" s="453" t="e">
        <f t="shared" ca="1" si="184"/>
        <v>#REF!</v>
      </c>
      <c r="BS222" s="453" t="e">
        <f t="shared" ca="1" si="185"/>
        <v>#REF!</v>
      </c>
      <c r="BT222" s="453" t="e">
        <f t="shared" ca="1" si="186"/>
        <v>#REF!</v>
      </c>
      <c r="BU222" s="453" t="e">
        <f t="shared" ca="1" si="187"/>
        <v>#REF!</v>
      </c>
      <c r="BV222" s="453" t="e">
        <f t="shared" ca="1" si="188"/>
        <v>#REF!</v>
      </c>
      <c r="BW222" s="453" t="e">
        <f t="shared" ca="1" si="172"/>
        <v>#REF!</v>
      </c>
      <c r="BX222" s="453" t="e">
        <f t="shared" ca="1" si="172"/>
        <v>#REF!</v>
      </c>
      <c r="CA222" s="450" t="str">
        <f t="shared" si="173"/>
        <v>BN</v>
      </c>
      <c r="CB222" s="454"/>
      <c r="CC222" s="454"/>
      <c r="CD222" s="454"/>
      <c r="CE222" s="454"/>
    </row>
    <row r="223" spans="2:83" x14ac:dyDescent="0.2">
      <c r="B223" s="399">
        <v>43</v>
      </c>
      <c r="C223" s="399" t="s">
        <v>159</v>
      </c>
      <c r="D223" s="399" t="s">
        <v>160</v>
      </c>
      <c r="E223" s="399">
        <v>2</v>
      </c>
      <c r="F223" s="399" t="s">
        <v>36</v>
      </c>
      <c r="K223" s="446"/>
      <c r="L223" s="447" t="e">
        <f t="shared" ca="1" si="189"/>
        <v>#REF!</v>
      </c>
      <c r="M223" s="447" t="e">
        <f t="shared" ca="1" si="189"/>
        <v>#REF!</v>
      </c>
      <c r="N223" s="451" t="e">
        <f t="shared" ca="1" si="174"/>
        <v>#REF!</v>
      </c>
      <c r="O223" s="451" t="e">
        <f t="shared" ca="1" si="154"/>
        <v>#REF!</v>
      </c>
      <c r="P223" s="451" t="e">
        <f t="shared" ca="1" si="127"/>
        <v>#REF!</v>
      </c>
      <c r="Q223" s="451" t="e">
        <f t="shared" ca="1" si="128"/>
        <v>#REF!</v>
      </c>
      <c r="R223" s="451" t="e">
        <f t="shared" ca="1" si="155"/>
        <v>#REF!</v>
      </c>
      <c r="S223" s="451" t="e">
        <f t="shared" ca="1" si="156"/>
        <v>#REF!</v>
      </c>
      <c r="T223" s="445" t="e">
        <f t="shared" ca="1" si="179"/>
        <v>#REF!</v>
      </c>
      <c r="U223" s="453" t="e">
        <f ca="1">ROUND(IF(T223&gt;U172,U170,IF(T223&lt;U171,U169,T223/U171*U169)),3)</f>
        <v>#REF!</v>
      </c>
      <c r="V223" s="453" t="e">
        <f ca="1">ROUND(IF(T223&gt;V172,V170,IF(T223&lt;V171,V169,T223/V171*V169)),3)</f>
        <v>#REF!</v>
      </c>
      <c r="W223" s="449" t="e">
        <f t="shared" ca="1" si="130"/>
        <v>#REF!</v>
      </c>
      <c r="X223" s="450"/>
      <c r="Y223" s="450" t="str">
        <f t="shared" si="164"/>
        <v>CY</v>
      </c>
      <c r="Z223" s="447" t="e">
        <f t="shared" ca="1" si="190"/>
        <v>#REF!</v>
      </c>
      <c r="AA223" s="447" t="e">
        <f t="shared" ca="1" si="190"/>
        <v>#REF!</v>
      </c>
      <c r="AB223" s="451" t="e">
        <f t="shared" ca="1" si="157"/>
        <v>#REF!</v>
      </c>
      <c r="AC223" s="451" t="e">
        <f t="shared" ca="1" si="158"/>
        <v>#REF!</v>
      </c>
      <c r="AD223" s="451" t="e">
        <f t="shared" ca="1" si="132"/>
        <v>#REF!</v>
      </c>
      <c r="AE223" s="451" t="e">
        <f t="shared" ca="1" si="133"/>
        <v>#REF!</v>
      </c>
      <c r="AF223" s="451" t="e">
        <f t="shared" ca="1" si="159"/>
        <v>#REF!</v>
      </c>
      <c r="AG223" s="451" t="e">
        <f t="shared" ca="1" si="160"/>
        <v>#REF!</v>
      </c>
      <c r="AH223" s="445" t="e">
        <f t="shared" ca="1" si="180"/>
        <v>#REF!</v>
      </c>
      <c r="AI223" s="453" t="e">
        <f ca="1">ROUND(IF(AH223&gt;AI172,AI170,IF(AH223&lt;AI171,AI169,AH223/AI171*AI169)),3)</f>
        <v>#REF!</v>
      </c>
      <c r="AJ223" s="453" t="e">
        <f ca="1">ROUND(IF(AH223&gt;AJ172,AJ170,IF(AH223&lt;AJ171,AJ169,AH223/AJ171*AJ169)),3)</f>
        <v>#REF!</v>
      </c>
      <c r="AK223" s="449" t="e">
        <f t="shared" ca="1" si="135"/>
        <v>#REF!</v>
      </c>
      <c r="AM223" s="450" t="str">
        <f t="shared" si="165"/>
        <v>CY</v>
      </c>
      <c r="AN223" s="447" t="e">
        <f t="shared" ca="1" si="191"/>
        <v>#REF!</v>
      </c>
      <c r="AO223" s="447" t="e">
        <f t="shared" ca="1" si="191"/>
        <v>#REF!</v>
      </c>
      <c r="AP223" s="451" t="e">
        <f t="shared" ca="1" si="166"/>
        <v>#REF!</v>
      </c>
      <c r="AQ223" s="451" t="e">
        <f t="shared" ca="1" si="167"/>
        <v>#REF!</v>
      </c>
      <c r="AR223" s="451" t="e">
        <f t="shared" ca="1" si="137"/>
        <v>#REF!</v>
      </c>
      <c r="AS223" s="451" t="e">
        <f t="shared" ca="1" si="138"/>
        <v>#REF!</v>
      </c>
      <c r="AT223" s="451" t="e">
        <f t="shared" ca="1" si="161"/>
        <v>#REF!</v>
      </c>
      <c r="AU223" s="451" t="e">
        <f t="shared" ca="1" si="162"/>
        <v>#REF!</v>
      </c>
      <c r="AV223" s="445" t="e">
        <f t="shared" ca="1" si="181"/>
        <v>#REF!</v>
      </c>
      <c r="AW223" s="453" t="e">
        <f ca="1">ROUND(IF(AV223&gt;AW172,AW170,IF(AV223&lt;AW171,AW169,AV223/AW171*AW169)),3)</f>
        <v>#REF!</v>
      </c>
      <c r="AX223" s="453" t="e">
        <f ca="1">ROUND(IF(AV223&gt;AX172,AX170,IF(AV223&lt;AX171,AX169,AV223/AX171*AX169)),3)</f>
        <v>#REF!</v>
      </c>
      <c r="AY223" s="449" t="e">
        <f t="shared" ca="1" si="140"/>
        <v>#REF!</v>
      </c>
      <c r="BA223" s="450" t="str">
        <f t="shared" si="168"/>
        <v>CY</v>
      </c>
      <c r="BB223" s="447" t="e">
        <f t="shared" ca="1" si="192"/>
        <v>#REF!</v>
      </c>
      <c r="BC223" s="447" t="e">
        <f t="shared" ca="1" si="192"/>
        <v>#REF!</v>
      </c>
      <c r="BD223" s="451" t="e">
        <f t="shared" ca="1" si="169"/>
        <v>#REF!</v>
      </c>
      <c r="BE223" s="451" t="e">
        <f t="shared" ca="1" si="170"/>
        <v>#REF!</v>
      </c>
      <c r="BF223" s="451" t="e">
        <f t="shared" ca="1" si="142"/>
        <v>#REF!</v>
      </c>
      <c r="BG223" s="451" t="e">
        <f t="shared" ca="1" si="143"/>
        <v>#REF!</v>
      </c>
      <c r="BH223" s="451" t="e">
        <f t="shared" ca="1" si="144"/>
        <v>#REF!</v>
      </c>
      <c r="BI223" s="451" t="e">
        <f t="shared" ca="1" si="145"/>
        <v>#REF!</v>
      </c>
      <c r="BJ223" s="445" t="e">
        <f t="shared" ca="1" si="182"/>
        <v>#REF!</v>
      </c>
      <c r="BK223" s="453" t="e">
        <f ca="1">ROUND(IF(BJ223&gt;BK172,BK170,IF(BJ223&lt;BK171,BK169,BJ223/BK171*BK169)),3)</f>
        <v>#REF!</v>
      </c>
      <c r="BL223" s="453" t="e">
        <f ca="1">ROUND(IF(BJ223&gt;BL172,BL170,IF(BJ223&lt;BL171,BL169,BJ223/BL171*BL169)),3)</f>
        <v>#REF!</v>
      </c>
      <c r="BM223" s="449" t="e">
        <f t="shared" ca="1" si="147"/>
        <v>#REF!</v>
      </c>
      <c r="BO223" s="450" t="str">
        <f t="shared" si="171"/>
        <v>CY</v>
      </c>
      <c r="BP223" s="399">
        <f t="shared" si="163"/>
        <v>2</v>
      </c>
      <c r="BQ223" s="453" t="e">
        <f t="shared" ca="1" si="183"/>
        <v>#REF!</v>
      </c>
      <c r="BR223" s="453" t="e">
        <f t="shared" ca="1" si="184"/>
        <v>#REF!</v>
      </c>
      <c r="BS223" s="453" t="e">
        <f t="shared" ca="1" si="185"/>
        <v>#REF!</v>
      </c>
      <c r="BT223" s="453" t="e">
        <f t="shared" ca="1" si="186"/>
        <v>#REF!</v>
      </c>
      <c r="BU223" s="453" t="e">
        <f t="shared" ca="1" si="187"/>
        <v>#REF!</v>
      </c>
      <c r="BV223" s="453" t="e">
        <f t="shared" ca="1" si="188"/>
        <v>#REF!</v>
      </c>
      <c r="BW223" s="453" t="e">
        <f t="shared" ca="1" si="172"/>
        <v>#REF!</v>
      </c>
      <c r="BX223" s="453" t="e">
        <f t="shared" ca="1" si="172"/>
        <v>#REF!</v>
      </c>
      <c r="CA223" s="450" t="str">
        <f t="shared" si="173"/>
        <v>CY</v>
      </c>
      <c r="CB223" s="454"/>
      <c r="CC223" s="454"/>
      <c r="CD223" s="454"/>
      <c r="CE223" s="454"/>
    </row>
    <row r="224" spans="2:83" x14ac:dyDescent="0.2">
      <c r="B224" s="399">
        <v>44</v>
      </c>
      <c r="C224" s="399" t="s">
        <v>161</v>
      </c>
      <c r="D224" s="399" t="s">
        <v>162</v>
      </c>
      <c r="E224" s="399">
        <v>2</v>
      </c>
      <c r="F224" s="399" t="s">
        <v>36</v>
      </c>
      <c r="K224" s="446"/>
      <c r="L224" s="447" t="e">
        <f t="shared" ca="1" si="189"/>
        <v>#REF!</v>
      </c>
      <c r="M224" s="447" t="e">
        <f t="shared" ca="1" si="189"/>
        <v>#REF!</v>
      </c>
      <c r="N224" s="451" t="e">
        <f t="shared" ca="1" si="174"/>
        <v>#REF!</v>
      </c>
      <c r="O224" s="451" t="e">
        <f t="shared" ca="1" si="154"/>
        <v>#REF!</v>
      </c>
      <c r="P224" s="451" t="e">
        <f t="shared" ca="1" si="127"/>
        <v>#REF!</v>
      </c>
      <c r="Q224" s="451" t="e">
        <f t="shared" ca="1" si="128"/>
        <v>#REF!</v>
      </c>
      <c r="R224" s="451" t="e">
        <f t="shared" ca="1" si="155"/>
        <v>#REF!</v>
      </c>
      <c r="S224" s="451" t="e">
        <f t="shared" ca="1" si="156"/>
        <v>#REF!</v>
      </c>
      <c r="T224" s="445" t="e">
        <f t="shared" ca="1" si="179"/>
        <v>#REF!</v>
      </c>
      <c r="U224" s="453" t="e">
        <f ca="1">ROUND(IF(T224&gt;U172,U170,IF(T224&lt;U171,U169,T224/U171*U169)),3)</f>
        <v>#REF!</v>
      </c>
      <c r="V224" s="453" t="e">
        <f ca="1">ROUND(IF(T224&gt;V172,V170,IF(T224&lt;V171,V169,T224/V171*V169)),3)</f>
        <v>#REF!</v>
      </c>
      <c r="W224" s="449" t="e">
        <f t="shared" ca="1" si="130"/>
        <v>#REF!</v>
      </c>
      <c r="X224" s="450"/>
      <c r="Y224" s="450" t="str">
        <f t="shared" si="164"/>
        <v>CZ</v>
      </c>
      <c r="Z224" s="447" t="e">
        <f t="shared" ca="1" si="190"/>
        <v>#REF!</v>
      </c>
      <c r="AA224" s="447" t="e">
        <f t="shared" ca="1" si="190"/>
        <v>#REF!</v>
      </c>
      <c r="AB224" s="451" t="e">
        <f t="shared" ca="1" si="157"/>
        <v>#REF!</v>
      </c>
      <c r="AC224" s="451" t="e">
        <f t="shared" ca="1" si="158"/>
        <v>#REF!</v>
      </c>
      <c r="AD224" s="451" t="e">
        <f t="shared" ca="1" si="132"/>
        <v>#REF!</v>
      </c>
      <c r="AE224" s="451" t="e">
        <f t="shared" ca="1" si="133"/>
        <v>#REF!</v>
      </c>
      <c r="AF224" s="451" t="e">
        <f t="shared" ca="1" si="159"/>
        <v>#REF!</v>
      </c>
      <c r="AG224" s="451" t="e">
        <f t="shared" ca="1" si="160"/>
        <v>#REF!</v>
      </c>
      <c r="AH224" s="445" t="e">
        <f t="shared" ca="1" si="180"/>
        <v>#REF!</v>
      </c>
      <c r="AI224" s="453" t="e">
        <f ca="1">ROUND(IF(AH224&gt;AI172,AI170,IF(AH224&lt;AI171,AI169,AH224/AI171*AI169)),3)</f>
        <v>#REF!</v>
      </c>
      <c r="AJ224" s="453" t="e">
        <f ca="1">ROUND(IF(AH224&gt;AJ172,AJ170,IF(AH224&lt;AJ171,AJ169,AH224/AJ171*AJ169)),3)</f>
        <v>#REF!</v>
      </c>
      <c r="AK224" s="449" t="e">
        <f t="shared" ca="1" si="135"/>
        <v>#REF!</v>
      </c>
      <c r="AM224" s="450" t="str">
        <f t="shared" si="165"/>
        <v>CZ</v>
      </c>
      <c r="AN224" s="447" t="e">
        <f t="shared" ca="1" si="191"/>
        <v>#REF!</v>
      </c>
      <c r="AO224" s="447" t="e">
        <f t="shared" ca="1" si="191"/>
        <v>#REF!</v>
      </c>
      <c r="AP224" s="451" t="e">
        <f t="shared" ca="1" si="166"/>
        <v>#REF!</v>
      </c>
      <c r="AQ224" s="451" t="e">
        <f t="shared" ca="1" si="167"/>
        <v>#REF!</v>
      </c>
      <c r="AR224" s="451" t="e">
        <f t="shared" ca="1" si="137"/>
        <v>#REF!</v>
      </c>
      <c r="AS224" s="451" t="e">
        <f t="shared" ca="1" si="138"/>
        <v>#REF!</v>
      </c>
      <c r="AT224" s="451" t="e">
        <f t="shared" ca="1" si="161"/>
        <v>#REF!</v>
      </c>
      <c r="AU224" s="451" t="e">
        <f t="shared" ca="1" si="162"/>
        <v>#REF!</v>
      </c>
      <c r="AV224" s="445" t="e">
        <f t="shared" ca="1" si="181"/>
        <v>#REF!</v>
      </c>
      <c r="AW224" s="453" t="e">
        <f ca="1">ROUND(IF(AV224&gt;AW172,AW170,IF(AV224&lt;AW171,AW169,AV224/AW171*AW169)),3)</f>
        <v>#REF!</v>
      </c>
      <c r="AX224" s="453" t="e">
        <f ca="1">ROUND(IF(AV224&gt;AX172,AX170,IF(AV224&lt;AX171,AX169,AV224/AX171*AX169)),3)</f>
        <v>#REF!</v>
      </c>
      <c r="AY224" s="449" t="e">
        <f t="shared" ca="1" si="140"/>
        <v>#REF!</v>
      </c>
      <c r="BA224" s="450" t="str">
        <f t="shared" si="168"/>
        <v>CZ</v>
      </c>
      <c r="BB224" s="447" t="e">
        <f t="shared" ca="1" si="192"/>
        <v>#REF!</v>
      </c>
      <c r="BC224" s="447" t="e">
        <f t="shared" ca="1" si="192"/>
        <v>#REF!</v>
      </c>
      <c r="BD224" s="451" t="e">
        <f t="shared" ca="1" si="169"/>
        <v>#REF!</v>
      </c>
      <c r="BE224" s="451" t="e">
        <f t="shared" ca="1" si="170"/>
        <v>#REF!</v>
      </c>
      <c r="BF224" s="451" t="e">
        <f t="shared" ca="1" si="142"/>
        <v>#REF!</v>
      </c>
      <c r="BG224" s="451" t="e">
        <f t="shared" ca="1" si="143"/>
        <v>#REF!</v>
      </c>
      <c r="BH224" s="451" t="e">
        <f t="shared" ca="1" si="144"/>
        <v>#REF!</v>
      </c>
      <c r="BI224" s="451" t="e">
        <f t="shared" ca="1" si="145"/>
        <v>#REF!</v>
      </c>
      <c r="BJ224" s="445" t="e">
        <f t="shared" ca="1" si="182"/>
        <v>#REF!</v>
      </c>
      <c r="BK224" s="453" t="e">
        <f ca="1">ROUND(IF(BJ224&gt;BK172,BK170,IF(BJ224&lt;BK171,BK169,BJ224/BK171*BK169)),3)</f>
        <v>#REF!</v>
      </c>
      <c r="BL224" s="453" t="e">
        <f ca="1">ROUND(IF(BJ224&gt;BL172,BL170,IF(BJ224&lt;BL171,BL169,BJ224/BL171*BL169)),3)</f>
        <v>#REF!</v>
      </c>
      <c r="BM224" s="449" t="e">
        <f t="shared" ca="1" si="147"/>
        <v>#REF!</v>
      </c>
      <c r="BO224" s="450" t="str">
        <f t="shared" si="171"/>
        <v>CZ</v>
      </c>
      <c r="BP224" s="399">
        <f t="shared" si="163"/>
        <v>2</v>
      </c>
      <c r="BQ224" s="453" t="e">
        <f t="shared" ca="1" si="183"/>
        <v>#REF!</v>
      </c>
      <c r="BR224" s="453" t="e">
        <f t="shared" ca="1" si="184"/>
        <v>#REF!</v>
      </c>
      <c r="BS224" s="453" t="e">
        <f t="shared" ca="1" si="185"/>
        <v>#REF!</v>
      </c>
      <c r="BT224" s="453" t="e">
        <f t="shared" ca="1" si="186"/>
        <v>#REF!</v>
      </c>
      <c r="BU224" s="453" t="e">
        <f t="shared" ca="1" si="187"/>
        <v>#REF!</v>
      </c>
      <c r="BV224" s="453" t="e">
        <f t="shared" ca="1" si="188"/>
        <v>#REF!</v>
      </c>
      <c r="BW224" s="453" t="e">
        <f t="shared" ca="1" si="172"/>
        <v>#REF!</v>
      </c>
      <c r="BX224" s="453" t="e">
        <f t="shared" ca="1" si="172"/>
        <v>#REF!</v>
      </c>
      <c r="CA224" s="450" t="str">
        <f t="shared" si="173"/>
        <v>CZ</v>
      </c>
      <c r="CB224" s="454"/>
      <c r="CC224" s="454"/>
      <c r="CD224" s="454"/>
      <c r="CE224" s="454"/>
    </row>
    <row r="225" spans="2:83" x14ac:dyDescent="0.2">
      <c r="B225" s="399">
        <v>45</v>
      </c>
      <c r="C225" s="399" t="s">
        <v>163</v>
      </c>
      <c r="D225" s="399" t="s">
        <v>164</v>
      </c>
      <c r="E225" s="399">
        <v>2</v>
      </c>
      <c r="F225" s="399" t="s">
        <v>36</v>
      </c>
      <c r="K225" s="446"/>
      <c r="L225" s="447" t="e">
        <f t="shared" ca="1" si="189"/>
        <v>#REF!</v>
      </c>
      <c r="M225" s="447" t="e">
        <f t="shared" ca="1" si="189"/>
        <v>#REF!</v>
      </c>
      <c r="N225" s="451" t="e">
        <f t="shared" ca="1" si="174"/>
        <v>#REF!</v>
      </c>
      <c r="O225" s="451" t="e">
        <f t="shared" ca="1" si="154"/>
        <v>#REF!</v>
      </c>
      <c r="P225" s="451" t="e">
        <f t="shared" ca="1" si="127"/>
        <v>#REF!</v>
      </c>
      <c r="Q225" s="451" t="e">
        <f t="shared" ca="1" si="128"/>
        <v>#REF!</v>
      </c>
      <c r="R225" s="451" t="e">
        <f t="shared" ca="1" si="155"/>
        <v>#REF!</v>
      </c>
      <c r="S225" s="451" t="e">
        <f t="shared" ca="1" si="156"/>
        <v>#REF!</v>
      </c>
      <c r="T225" s="445" t="e">
        <f t="shared" ca="1" si="179"/>
        <v>#REF!</v>
      </c>
      <c r="U225" s="453" t="e">
        <f ca="1">ROUND(IF(T225&gt;U172,U170,IF(T225&lt;U171,U169,T225/U171*U169)),3)</f>
        <v>#REF!</v>
      </c>
      <c r="V225" s="453" t="e">
        <f ca="1">ROUND(IF(T225&gt;V172,V170,IF(T225&lt;V171,V169,T225/V171*V169)),3)</f>
        <v>#REF!</v>
      </c>
      <c r="W225" s="449" t="e">
        <f t="shared" ca="1" si="130"/>
        <v>#REF!</v>
      </c>
      <c r="X225" s="450"/>
      <c r="Y225" s="450" t="str">
        <f t="shared" si="164"/>
        <v>EE</v>
      </c>
      <c r="Z225" s="447" t="e">
        <f t="shared" ca="1" si="190"/>
        <v>#REF!</v>
      </c>
      <c r="AA225" s="447" t="e">
        <f t="shared" ca="1" si="190"/>
        <v>#REF!</v>
      </c>
      <c r="AB225" s="451" t="e">
        <f t="shared" ca="1" si="157"/>
        <v>#REF!</v>
      </c>
      <c r="AC225" s="451" t="e">
        <f t="shared" ca="1" si="158"/>
        <v>#REF!</v>
      </c>
      <c r="AD225" s="451" t="e">
        <f t="shared" ca="1" si="132"/>
        <v>#REF!</v>
      </c>
      <c r="AE225" s="451" t="e">
        <f t="shared" ca="1" si="133"/>
        <v>#REF!</v>
      </c>
      <c r="AF225" s="451" t="e">
        <f t="shared" ca="1" si="159"/>
        <v>#REF!</v>
      </c>
      <c r="AG225" s="451" t="e">
        <f t="shared" ca="1" si="160"/>
        <v>#REF!</v>
      </c>
      <c r="AH225" s="445" t="e">
        <f t="shared" ca="1" si="180"/>
        <v>#REF!</v>
      </c>
      <c r="AI225" s="453" t="e">
        <f ca="1">ROUND(IF(AH225&gt;AI172,AI170,IF(AH225&lt;AI171,AI169,AH225/AI171*AI169)),3)</f>
        <v>#REF!</v>
      </c>
      <c r="AJ225" s="453" t="e">
        <f ca="1">ROUND(IF(AH225&gt;AJ172,AJ170,IF(AH225&lt;AJ171,AJ169,AH225/AJ171*AJ169)),3)</f>
        <v>#REF!</v>
      </c>
      <c r="AK225" s="449" t="e">
        <f t="shared" ca="1" si="135"/>
        <v>#REF!</v>
      </c>
      <c r="AM225" s="450" t="str">
        <f t="shared" si="165"/>
        <v>EE</v>
      </c>
      <c r="AN225" s="447" t="e">
        <f t="shared" ca="1" si="191"/>
        <v>#REF!</v>
      </c>
      <c r="AO225" s="447" t="e">
        <f t="shared" ca="1" si="191"/>
        <v>#REF!</v>
      </c>
      <c r="AP225" s="451" t="e">
        <f t="shared" ca="1" si="166"/>
        <v>#REF!</v>
      </c>
      <c r="AQ225" s="451" t="e">
        <f t="shared" ca="1" si="167"/>
        <v>#REF!</v>
      </c>
      <c r="AR225" s="451" t="e">
        <f t="shared" ca="1" si="137"/>
        <v>#REF!</v>
      </c>
      <c r="AS225" s="451" t="e">
        <f t="shared" ca="1" si="138"/>
        <v>#REF!</v>
      </c>
      <c r="AT225" s="451" t="e">
        <f t="shared" ca="1" si="161"/>
        <v>#REF!</v>
      </c>
      <c r="AU225" s="451" t="e">
        <f t="shared" ca="1" si="162"/>
        <v>#REF!</v>
      </c>
      <c r="AV225" s="445" t="e">
        <f t="shared" ca="1" si="181"/>
        <v>#REF!</v>
      </c>
      <c r="AW225" s="453" t="e">
        <f ca="1">ROUND(IF(AV225&gt;AW172,AW170,IF(AV225&lt;AW171,AW169,AV225/AW171*AW169)),3)</f>
        <v>#REF!</v>
      </c>
      <c r="AX225" s="453" t="e">
        <f ca="1">ROUND(IF(AV225&gt;AX172,AX170,IF(AV225&lt;AX171,AX169,AV225/AX171*AX169)),3)</f>
        <v>#REF!</v>
      </c>
      <c r="AY225" s="449" t="e">
        <f t="shared" ca="1" si="140"/>
        <v>#REF!</v>
      </c>
      <c r="BA225" s="450" t="str">
        <f t="shared" si="168"/>
        <v>EE</v>
      </c>
      <c r="BB225" s="447" t="e">
        <f t="shared" ca="1" si="192"/>
        <v>#REF!</v>
      </c>
      <c r="BC225" s="447" t="e">
        <f t="shared" ca="1" si="192"/>
        <v>#REF!</v>
      </c>
      <c r="BD225" s="451" t="e">
        <f t="shared" ca="1" si="169"/>
        <v>#REF!</v>
      </c>
      <c r="BE225" s="451" t="e">
        <f t="shared" ca="1" si="170"/>
        <v>#REF!</v>
      </c>
      <c r="BF225" s="451" t="e">
        <f t="shared" ca="1" si="142"/>
        <v>#REF!</v>
      </c>
      <c r="BG225" s="451" t="e">
        <f t="shared" ca="1" si="143"/>
        <v>#REF!</v>
      </c>
      <c r="BH225" s="451" t="e">
        <f t="shared" ca="1" si="144"/>
        <v>#REF!</v>
      </c>
      <c r="BI225" s="451" t="e">
        <f t="shared" ca="1" si="145"/>
        <v>#REF!</v>
      </c>
      <c r="BJ225" s="445" t="e">
        <f t="shared" ca="1" si="182"/>
        <v>#REF!</v>
      </c>
      <c r="BK225" s="453" t="e">
        <f ca="1">ROUND(IF(BJ225&gt;BK172,BK170,IF(BJ225&lt;BK171,BK169,BJ225/BK171*BK169)),3)</f>
        <v>#REF!</v>
      </c>
      <c r="BL225" s="453" t="e">
        <f ca="1">ROUND(IF(BJ225&gt;BL172,BL170,IF(BJ225&lt;BL171,BL169,BJ225/BL171*BL169)),3)</f>
        <v>#REF!</v>
      </c>
      <c r="BM225" s="449" t="e">
        <f t="shared" ca="1" si="147"/>
        <v>#REF!</v>
      </c>
      <c r="BO225" s="450" t="str">
        <f t="shared" si="171"/>
        <v>EE</v>
      </c>
      <c r="BP225" s="399">
        <f t="shared" si="163"/>
        <v>2</v>
      </c>
      <c r="BQ225" s="453" t="e">
        <f t="shared" ca="1" si="183"/>
        <v>#REF!</v>
      </c>
      <c r="BR225" s="453" t="e">
        <f t="shared" ca="1" si="184"/>
        <v>#REF!</v>
      </c>
      <c r="BS225" s="453" t="e">
        <f t="shared" ca="1" si="185"/>
        <v>#REF!</v>
      </c>
      <c r="BT225" s="453" t="e">
        <f t="shared" ca="1" si="186"/>
        <v>#REF!</v>
      </c>
      <c r="BU225" s="453" t="e">
        <f t="shared" ca="1" si="187"/>
        <v>#REF!</v>
      </c>
      <c r="BV225" s="453" t="e">
        <f t="shared" ca="1" si="188"/>
        <v>#REF!</v>
      </c>
      <c r="BW225" s="453" t="e">
        <f t="shared" ca="1" si="172"/>
        <v>#REF!</v>
      </c>
      <c r="BX225" s="453" t="e">
        <f t="shared" ca="1" si="172"/>
        <v>#REF!</v>
      </c>
      <c r="CA225" s="450" t="str">
        <f t="shared" si="173"/>
        <v>EE</v>
      </c>
      <c r="CB225" s="454"/>
      <c r="CC225" s="454"/>
      <c r="CD225" s="454"/>
      <c r="CE225" s="454"/>
    </row>
    <row r="226" spans="2:83" x14ac:dyDescent="0.2">
      <c r="B226" s="399">
        <v>46</v>
      </c>
      <c r="C226" s="399" t="s">
        <v>165</v>
      </c>
      <c r="D226" s="399" t="s">
        <v>166</v>
      </c>
      <c r="E226" s="399">
        <v>2</v>
      </c>
      <c r="F226" s="399" t="s">
        <v>36</v>
      </c>
      <c r="K226" s="446"/>
      <c r="L226" s="447" t="e">
        <f t="shared" ca="1" si="189"/>
        <v>#REF!</v>
      </c>
      <c r="M226" s="447" t="e">
        <f t="shared" ca="1" si="189"/>
        <v>#REF!</v>
      </c>
      <c r="N226" s="451" t="e">
        <f t="shared" ca="1" si="174"/>
        <v>#REF!</v>
      </c>
      <c r="O226" s="451" t="e">
        <f t="shared" ca="1" si="154"/>
        <v>#REF!</v>
      </c>
      <c r="P226" s="451" t="e">
        <f t="shared" ca="1" si="127"/>
        <v>#REF!</v>
      </c>
      <c r="Q226" s="451" t="e">
        <f t="shared" ca="1" si="128"/>
        <v>#REF!</v>
      </c>
      <c r="R226" s="451" t="e">
        <f t="shared" ca="1" si="155"/>
        <v>#REF!</v>
      </c>
      <c r="S226" s="451" t="e">
        <f t="shared" ca="1" si="156"/>
        <v>#REF!</v>
      </c>
      <c r="T226" s="445" t="e">
        <f t="shared" ca="1" si="179"/>
        <v>#REF!</v>
      </c>
      <c r="U226" s="453" t="e">
        <f ca="1">ROUND(IF(T226&gt;U172,U170,IF(T226&lt;U171,U169,T226/U171*U169)),3)</f>
        <v>#REF!</v>
      </c>
      <c r="V226" s="453" t="e">
        <f ca="1">ROUND(IF(T226&gt;V172,V170,IF(T226&lt;V171,V169,T226/V171*V169)),3)</f>
        <v>#REF!</v>
      </c>
      <c r="W226" s="449" t="e">
        <f t="shared" ca="1" si="130"/>
        <v>#REF!</v>
      </c>
      <c r="X226" s="450"/>
      <c r="Y226" s="450" t="str">
        <f t="shared" si="164"/>
        <v>HR</v>
      </c>
      <c r="Z226" s="447" t="e">
        <f t="shared" ca="1" si="190"/>
        <v>#REF!</v>
      </c>
      <c r="AA226" s="447" t="e">
        <f t="shared" ca="1" si="190"/>
        <v>#REF!</v>
      </c>
      <c r="AB226" s="451" t="e">
        <f t="shared" ca="1" si="157"/>
        <v>#REF!</v>
      </c>
      <c r="AC226" s="451" t="e">
        <f t="shared" ca="1" si="158"/>
        <v>#REF!</v>
      </c>
      <c r="AD226" s="451" t="e">
        <f t="shared" ca="1" si="132"/>
        <v>#REF!</v>
      </c>
      <c r="AE226" s="451" t="e">
        <f t="shared" ca="1" si="133"/>
        <v>#REF!</v>
      </c>
      <c r="AF226" s="451" t="e">
        <f t="shared" ca="1" si="159"/>
        <v>#REF!</v>
      </c>
      <c r="AG226" s="451" t="e">
        <f t="shared" ca="1" si="160"/>
        <v>#REF!</v>
      </c>
      <c r="AH226" s="445" t="e">
        <f t="shared" ca="1" si="180"/>
        <v>#REF!</v>
      </c>
      <c r="AI226" s="453" t="e">
        <f ca="1">ROUND(IF(AH226&gt;AI172,AI170,IF(AH226&lt;AI171,AI169,AH226/AI171*AI169)),3)</f>
        <v>#REF!</v>
      </c>
      <c r="AJ226" s="453" t="e">
        <f ca="1">ROUND(IF(AH226&gt;AJ172,AJ170,IF(AH226&lt;AJ171,AJ169,AH226/AJ171*AJ169)),3)</f>
        <v>#REF!</v>
      </c>
      <c r="AK226" s="449" t="e">
        <f t="shared" ca="1" si="135"/>
        <v>#REF!</v>
      </c>
      <c r="AM226" s="450" t="str">
        <f t="shared" si="165"/>
        <v>HR</v>
      </c>
      <c r="AN226" s="447" t="e">
        <f t="shared" ca="1" si="191"/>
        <v>#REF!</v>
      </c>
      <c r="AO226" s="447" t="e">
        <f t="shared" ca="1" si="191"/>
        <v>#REF!</v>
      </c>
      <c r="AP226" s="451" t="e">
        <f t="shared" ca="1" si="166"/>
        <v>#REF!</v>
      </c>
      <c r="AQ226" s="451" t="e">
        <f t="shared" ca="1" si="167"/>
        <v>#REF!</v>
      </c>
      <c r="AR226" s="451" t="e">
        <f t="shared" ca="1" si="137"/>
        <v>#REF!</v>
      </c>
      <c r="AS226" s="451" t="e">
        <f t="shared" ca="1" si="138"/>
        <v>#REF!</v>
      </c>
      <c r="AT226" s="451" t="e">
        <f t="shared" ca="1" si="161"/>
        <v>#REF!</v>
      </c>
      <c r="AU226" s="451" t="e">
        <f t="shared" ca="1" si="162"/>
        <v>#REF!</v>
      </c>
      <c r="AV226" s="445" t="e">
        <f t="shared" ca="1" si="181"/>
        <v>#REF!</v>
      </c>
      <c r="AW226" s="453" t="e">
        <f ca="1">ROUND(IF(AV226&gt;AW172,AW170,IF(AV226&lt;AW171,AW169,AV226/AW171*AW169)),3)</f>
        <v>#REF!</v>
      </c>
      <c r="AX226" s="453" t="e">
        <f ca="1">ROUND(IF(AV226&gt;AX172,AX170,IF(AV226&lt;AX171,AX169,AV226/AX171*AX169)),3)</f>
        <v>#REF!</v>
      </c>
      <c r="AY226" s="449" t="e">
        <f t="shared" ca="1" si="140"/>
        <v>#REF!</v>
      </c>
      <c r="BA226" s="450" t="str">
        <f t="shared" si="168"/>
        <v>HR</v>
      </c>
      <c r="BB226" s="447" t="e">
        <f t="shared" ca="1" si="192"/>
        <v>#REF!</v>
      </c>
      <c r="BC226" s="447" t="e">
        <f t="shared" ca="1" si="192"/>
        <v>#REF!</v>
      </c>
      <c r="BD226" s="451" t="e">
        <f t="shared" ca="1" si="169"/>
        <v>#REF!</v>
      </c>
      <c r="BE226" s="451" t="e">
        <f t="shared" ca="1" si="170"/>
        <v>#REF!</v>
      </c>
      <c r="BF226" s="451" t="e">
        <f t="shared" ca="1" si="142"/>
        <v>#REF!</v>
      </c>
      <c r="BG226" s="451" t="e">
        <f t="shared" ca="1" si="143"/>
        <v>#REF!</v>
      </c>
      <c r="BH226" s="451" t="e">
        <f t="shared" ca="1" si="144"/>
        <v>#REF!</v>
      </c>
      <c r="BI226" s="451" t="e">
        <f t="shared" ca="1" si="145"/>
        <v>#REF!</v>
      </c>
      <c r="BJ226" s="445" t="e">
        <f t="shared" ca="1" si="182"/>
        <v>#REF!</v>
      </c>
      <c r="BK226" s="453" t="e">
        <f ca="1">ROUND(IF(BJ226&gt;BK172,BK170,IF(BJ226&lt;BK171,BK169,BJ226/BK171*BK169)),3)</f>
        <v>#REF!</v>
      </c>
      <c r="BL226" s="453" t="e">
        <f ca="1">ROUND(IF(BJ226&gt;BL172,BL170,IF(BJ226&lt;BL171,BL169,BJ226/BL171*BL169)),3)</f>
        <v>#REF!</v>
      </c>
      <c r="BM226" s="449" t="e">
        <f t="shared" ca="1" si="147"/>
        <v>#REF!</v>
      </c>
      <c r="BO226" s="450" t="str">
        <f t="shared" si="171"/>
        <v>HR</v>
      </c>
      <c r="BP226" s="399">
        <f t="shared" si="163"/>
        <v>2</v>
      </c>
      <c r="BQ226" s="453" t="e">
        <f t="shared" ca="1" si="183"/>
        <v>#REF!</v>
      </c>
      <c r="BR226" s="453" t="e">
        <f t="shared" ca="1" si="184"/>
        <v>#REF!</v>
      </c>
      <c r="BS226" s="453" t="e">
        <f t="shared" ca="1" si="185"/>
        <v>#REF!</v>
      </c>
      <c r="BT226" s="453" t="e">
        <f t="shared" ca="1" si="186"/>
        <v>#REF!</v>
      </c>
      <c r="BU226" s="453" t="e">
        <f t="shared" ca="1" si="187"/>
        <v>#REF!</v>
      </c>
      <c r="BV226" s="453" t="e">
        <f t="shared" ca="1" si="188"/>
        <v>#REF!</v>
      </c>
      <c r="BW226" s="453" t="e">
        <f t="shared" ca="1" si="172"/>
        <v>#REF!</v>
      </c>
      <c r="BX226" s="453" t="e">
        <f t="shared" ca="1" si="172"/>
        <v>#REF!</v>
      </c>
      <c r="CA226" s="450" t="str">
        <f t="shared" si="173"/>
        <v>HR</v>
      </c>
      <c r="CB226" s="454"/>
      <c r="CC226" s="454"/>
      <c r="CD226" s="454"/>
      <c r="CE226" s="454"/>
    </row>
    <row r="227" spans="2:83" x14ac:dyDescent="0.2">
      <c r="B227" s="399">
        <v>47</v>
      </c>
      <c r="C227" s="399" t="s">
        <v>167</v>
      </c>
      <c r="D227" s="399" t="s">
        <v>168</v>
      </c>
      <c r="E227" s="399">
        <v>2</v>
      </c>
      <c r="F227" s="399" t="s">
        <v>36</v>
      </c>
      <c r="K227" s="446"/>
      <c r="L227" s="447" t="e">
        <f t="shared" ca="1" si="189"/>
        <v>#REF!</v>
      </c>
      <c r="M227" s="447" t="e">
        <f t="shared" ca="1" si="189"/>
        <v>#REF!</v>
      </c>
      <c r="N227" s="451" t="e">
        <f t="shared" ca="1" si="174"/>
        <v>#REF!</v>
      </c>
      <c r="O227" s="451" t="e">
        <f t="shared" ca="1" si="154"/>
        <v>#REF!</v>
      </c>
      <c r="P227" s="451" t="e">
        <f t="shared" ca="1" si="127"/>
        <v>#REF!</v>
      </c>
      <c r="Q227" s="451" t="e">
        <f t="shared" ca="1" si="128"/>
        <v>#REF!</v>
      </c>
      <c r="R227" s="451" t="e">
        <f t="shared" ca="1" si="155"/>
        <v>#REF!</v>
      </c>
      <c r="S227" s="451" t="e">
        <f t="shared" ca="1" si="156"/>
        <v>#REF!</v>
      </c>
      <c r="T227" s="445" t="e">
        <f t="shared" ca="1" si="179"/>
        <v>#REF!</v>
      </c>
      <c r="U227" s="453" t="e">
        <f ca="1">ROUND(IF(T227&gt;U172,U170,IF(T227&lt;U171,U169,T227/U171*U169)),3)</f>
        <v>#REF!</v>
      </c>
      <c r="V227" s="453" t="e">
        <f ca="1">ROUND(IF(T227&gt;V172,V170,IF(T227&lt;V171,V169,T227/V171*V169)),3)</f>
        <v>#REF!</v>
      </c>
      <c r="W227" s="449" t="e">
        <f t="shared" ca="1" si="130"/>
        <v>#REF!</v>
      </c>
      <c r="X227" s="450"/>
      <c r="Y227" s="450" t="str">
        <f t="shared" si="164"/>
        <v>HU</v>
      </c>
      <c r="Z227" s="447" t="e">
        <f t="shared" ca="1" si="190"/>
        <v>#REF!</v>
      </c>
      <c r="AA227" s="447" t="e">
        <f t="shared" ca="1" si="190"/>
        <v>#REF!</v>
      </c>
      <c r="AB227" s="451" t="e">
        <f t="shared" ca="1" si="157"/>
        <v>#REF!</v>
      </c>
      <c r="AC227" s="451" t="e">
        <f t="shared" ca="1" si="158"/>
        <v>#REF!</v>
      </c>
      <c r="AD227" s="451" t="e">
        <f t="shared" ca="1" si="132"/>
        <v>#REF!</v>
      </c>
      <c r="AE227" s="451" t="e">
        <f t="shared" ca="1" si="133"/>
        <v>#REF!</v>
      </c>
      <c r="AF227" s="451" t="e">
        <f t="shared" ca="1" si="159"/>
        <v>#REF!</v>
      </c>
      <c r="AG227" s="451" t="e">
        <f t="shared" ca="1" si="160"/>
        <v>#REF!</v>
      </c>
      <c r="AH227" s="445" t="e">
        <f t="shared" ca="1" si="180"/>
        <v>#REF!</v>
      </c>
      <c r="AI227" s="453" t="e">
        <f ca="1">ROUND(IF(AH227&gt;AI172,AI170,IF(AH227&lt;AI171,AI169,AH227/AI171*AI169)),3)</f>
        <v>#REF!</v>
      </c>
      <c r="AJ227" s="453" t="e">
        <f ca="1">ROUND(IF(AH227&gt;AJ172,AJ170,IF(AH227&lt;AJ171,AJ169,AH227/AJ171*AJ169)),3)</f>
        <v>#REF!</v>
      </c>
      <c r="AK227" s="449" t="e">
        <f t="shared" ca="1" si="135"/>
        <v>#REF!</v>
      </c>
      <c r="AM227" s="450" t="str">
        <f t="shared" si="165"/>
        <v>HU</v>
      </c>
      <c r="AN227" s="447" t="e">
        <f t="shared" ca="1" si="191"/>
        <v>#REF!</v>
      </c>
      <c r="AO227" s="447" t="e">
        <f t="shared" ca="1" si="191"/>
        <v>#REF!</v>
      </c>
      <c r="AP227" s="451" t="e">
        <f t="shared" ca="1" si="166"/>
        <v>#REF!</v>
      </c>
      <c r="AQ227" s="451" t="e">
        <f t="shared" ca="1" si="167"/>
        <v>#REF!</v>
      </c>
      <c r="AR227" s="451" t="e">
        <f t="shared" ca="1" si="137"/>
        <v>#REF!</v>
      </c>
      <c r="AS227" s="451" t="e">
        <f t="shared" ca="1" si="138"/>
        <v>#REF!</v>
      </c>
      <c r="AT227" s="451" t="e">
        <f t="shared" ca="1" si="161"/>
        <v>#REF!</v>
      </c>
      <c r="AU227" s="451" t="e">
        <f t="shared" ca="1" si="162"/>
        <v>#REF!</v>
      </c>
      <c r="AV227" s="445" t="e">
        <f t="shared" ca="1" si="181"/>
        <v>#REF!</v>
      </c>
      <c r="AW227" s="453" t="e">
        <f ca="1">ROUND(IF(AV227&gt;AW172,AW170,IF(AV227&lt;AW171,AW169,AV227/AW171*AW169)),3)</f>
        <v>#REF!</v>
      </c>
      <c r="AX227" s="453" t="e">
        <f ca="1">ROUND(IF(AV227&gt;AX172,AX170,IF(AV227&lt;AX171,AX169,AV227/AX171*AX169)),3)</f>
        <v>#REF!</v>
      </c>
      <c r="AY227" s="449" t="e">
        <f t="shared" ca="1" si="140"/>
        <v>#REF!</v>
      </c>
      <c r="BA227" s="450" t="str">
        <f t="shared" si="168"/>
        <v>HU</v>
      </c>
      <c r="BB227" s="447" t="e">
        <f t="shared" ca="1" si="192"/>
        <v>#REF!</v>
      </c>
      <c r="BC227" s="447" t="e">
        <f t="shared" ca="1" si="192"/>
        <v>#REF!</v>
      </c>
      <c r="BD227" s="451" t="e">
        <f t="shared" ca="1" si="169"/>
        <v>#REF!</v>
      </c>
      <c r="BE227" s="451" t="e">
        <f t="shared" ca="1" si="170"/>
        <v>#REF!</v>
      </c>
      <c r="BF227" s="451" t="e">
        <f t="shared" ca="1" si="142"/>
        <v>#REF!</v>
      </c>
      <c r="BG227" s="451" t="e">
        <f t="shared" ca="1" si="143"/>
        <v>#REF!</v>
      </c>
      <c r="BH227" s="451" t="e">
        <f t="shared" ca="1" si="144"/>
        <v>#REF!</v>
      </c>
      <c r="BI227" s="451" t="e">
        <f t="shared" ca="1" si="145"/>
        <v>#REF!</v>
      </c>
      <c r="BJ227" s="445" t="e">
        <f t="shared" ca="1" si="182"/>
        <v>#REF!</v>
      </c>
      <c r="BK227" s="453" t="e">
        <f ca="1">ROUND(IF(BJ227&gt;BK172,BK170,IF(BJ227&lt;BK171,BK169,BJ227/BK171*BK169)),3)</f>
        <v>#REF!</v>
      </c>
      <c r="BL227" s="453" t="e">
        <f ca="1">ROUND(IF(BJ227&gt;BL172,BL170,IF(BJ227&lt;BL171,BL169,BJ227/BL171*BL169)),3)</f>
        <v>#REF!</v>
      </c>
      <c r="BM227" s="449" t="e">
        <f t="shared" ca="1" si="147"/>
        <v>#REF!</v>
      </c>
      <c r="BO227" s="450" t="str">
        <f t="shared" si="171"/>
        <v>HU</v>
      </c>
      <c r="BP227" s="399">
        <f t="shared" si="163"/>
        <v>2</v>
      </c>
      <c r="BQ227" s="453" t="e">
        <f t="shared" ca="1" si="183"/>
        <v>#REF!</v>
      </c>
      <c r="BR227" s="453" t="e">
        <f t="shared" ca="1" si="184"/>
        <v>#REF!</v>
      </c>
      <c r="BS227" s="453" t="e">
        <f t="shared" ca="1" si="185"/>
        <v>#REF!</v>
      </c>
      <c r="BT227" s="453" t="e">
        <f t="shared" ca="1" si="186"/>
        <v>#REF!</v>
      </c>
      <c r="BU227" s="453" t="e">
        <f t="shared" ca="1" si="187"/>
        <v>#REF!</v>
      </c>
      <c r="BV227" s="453" t="e">
        <f t="shared" ca="1" si="188"/>
        <v>#REF!</v>
      </c>
      <c r="BW227" s="453" t="e">
        <f t="shared" ca="1" si="172"/>
        <v>#REF!</v>
      </c>
      <c r="BX227" s="453" t="e">
        <f t="shared" ca="1" si="172"/>
        <v>#REF!</v>
      </c>
      <c r="CA227" s="450" t="str">
        <f t="shared" si="173"/>
        <v>HU</v>
      </c>
      <c r="CB227" s="454"/>
      <c r="CC227" s="454"/>
      <c r="CD227" s="454"/>
      <c r="CE227" s="454"/>
    </row>
    <row r="228" spans="2:83" x14ac:dyDescent="0.2">
      <c r="B228" s="399">
        <v>48</v>
      </c>
      <c r="C228" s="399" t="s">
        <v>169</v>
      </c>
      <c r="D228" s="399" t="s">
        <v>170</v>
      </c>
      <c r="E228" s="399">
        <v>2</v>
      </c>
      <c r="F228" s="399" t="s">
        <v>36</v>
      </c>
      <c r="K228" s="446"/>
      <c r="L228" s="447" t="e">
        <f t="shared" ca="1" si="189"/>
        <v>#REF!</v>
      </c>
      <c r="M228" s="447" t="e">
        <f t="shared" ca="1" si="189"/>
        <v>#REF!</v>
      </c>
      <c r="N228" s="451" t="e">
        <f t="shared" ca="1" si="174"/>
        <v>#REF!</v>
      </c>
      <c r="O228" s="451" t="e">
        <f t="shared" ca="1" si="154"/>
        <v>#REF!</v>
      </c>
      <c r="P228" s="451" t="e">
        <f t="shared" ca="1" si="127"/>
        <v>#REF!</v>
      </c>
      <c r="Q228" s="451" t="e">
        <f t="shared" ca="1" si="128"/>
        <v>#REF!</v>
      </c>
      <c r="R228" s="451" t="e">
        <f t="shared" ca="1" si="155"/>
        <v>#REF!</v>
      </c>
      <c r="S228" s="451" t="e">
        <f t="shared" ca="1" si="156"/>
        <v>#REF!</v>
      </c>
      <c r="T228" s="445" t="e">
        <f t="shared" ca="1" si="179"/>
        <v>#REF!</v>
      </c>
      <c r="U228" s="453" t="e">
        <f ca="1">ROUND(IF(T228&gt;U172,U170,IF(T228&lt;U171,U169,T228/U171*U169)),3)</f>
        <v>#REF!</v>
      </c>
      <c r="V228" s="453" t="e">
        <f ca="1">ROUND(IF(T228&gt;V172,V170,IF(T228&lt;V171,V169,T228/V171*V169)),3)</f>
        <v>#REF!</v>
      </c>
      <c r="W228" s="449" t="e">
        <f t="shared" ca="1" si="130"/>
        <v>#REF!</v>
      </c>
      <c r="X228" s="450"/>
      <c r="Y228" s="450" t="str">
        <f t="shared" si="164"/>
        <v>KR</v>
      </c>
      <c r="Z228" s="447" t="e">
        <f t="shared" ca="1" si="190"/>
        <v>#REF!</v>
      </c>
      <c r="AA228" s="447" t="e">
        <f t="shared" ca="1" si="190"/>
        <v>#REF!</v>
      </c>
      <c r="AB228" s="451" t="e">
        <f t="shared" ca="1" si="157"/>
        <v>#REF!</v>
      </c>
      <c r="AC228" s="451" t="e">
        <f t="shared" ca="1" si="158"/>
        <v>#REF!</v>
      </c>
      <c r="AD228" s="451" t="e">
        <f t="shared" ca="1" si="132"/>
        <v>#REF!</v>
      </c>
      <c r="AE228" s="451" t="e">
        <f t="shared" ca="1" si="133"/>
        <v>#REF!</v>
      </c>
      <c r="AF228" s="451" t="e">
        <f t="shared" ca="1" si="159"/>
        <v>#REF!</v>
      </c>
      <c r="AG228" s="451" t="e">
        <f t="shared" ca="1" si="160"/>
        <v>#REF!</v>
      </c>
      <c r="AH228" s="445" t="e">
        <f t="shared" ca="1" si="180"/>
        <v>#REF!</v>
      </c>
      <c r="AI228" s="453" t="e">
        <f ca="1">ROUND(IF(AH228&gt;AI172,AI170,IF(AH228&lt;AI171,AI169,AH228/AI171*AI169)),3)</f>
        <v>#REF!</v>
      </c>
      <c r="AJ228" s="453" t="e">
        <f ca="1">ROUND(IF(AH228&gt;AJ172,AJ170,IF(AH228&lt;AJ171,AJ169,AH228/AJ171*AJ169)),3)</f>
        <v>#REF!</v>
      </c>
      <c r="AK228" s="449" t="e">
        <f t="shared" ca="1" si="135"/>
        <v>#REF!</v>
      </c>
      <c r="AM228" s="450" t="str">
        <f t="shared" si="165"/>
        <v>KR</v>
      </c>
      <c r="AN228" s="447" t="e">
        <f t="shared" ca="1" si="191"/>
        <v>#REF!</v>
      </c>
      <c r="AO228" s="447" t="e">
        <f t="shared" ca="1" si="191"/>
        <v>#REF!</v>
      </c>
      <c r="AP228" s="451" t="e">
        <f t="shared" ca="1" si="166"/>
        <v>#REF!</v>
      </c>
      <c r="AQ228" s="451" t="e">
        <f t="shared" ca="1" si="167"/>
        <v>#REF!</v>
      </c>
      <c r="AR228" s="451" t="e">
        <f t="shared" ca="1" si="137"/>
        <v>#REF!</v>
      </c>
      <c r="AS228" s="451" t="e">
        <f t="shared" ca="1" si="138"/>
        <v>#REF!</v>
      </c>
      <c r="AT228" s="451" t="e">
        <f t="shared" ca="1" si="161"/>
        <v>#REF!</v>
      </c>
      <c r="AU228" s="451" t="e">
        <f t="shared" ca="1" si="162"/>
        <v>#REF!</v>
      </c>
      <c r="AV228" s="445" t="e">
        <f t="shared" ca="1" si="181"/>
        <v>#REF!</v>
      </c>
      <c r="AW228" s="453" t="e">
        <f ca="1">ROUND(IF(AV228&gt;AW172,AW170,IF(AV228&lt;AW171,AW169,AV228/AW171*AW169)),3)</f>
        <v>#REF!</v>
      </c>
      <c r="AX228" s="453" t="e">
        <f ca="1">ROUND(IF(AV228&gt;AX172,AX170,IF(AV228&lt;AX171,AX169,AV228/AX171*AX169)),3)</f>
        <v>#REF!</v>
      </c>
      <c r="AY228" s="449" t="e">
        <f t="shared" ca="1" si="140"/>
        <v>#REF!</v>
      </c>
      <c r="BA228" s="450" t="str">
        <f t="shared" si="168"/>
        <v>KR</v>
      </c>
      <c r="BB228" s="447" t="e">
        <f t="shared" ca="1" si="192"/>
        <v>#REF!</v>
      </c>
      <c r="BC228" s="447" t="e">
        <f t="shared" ca="1" si="192"/>
        <v>#REF!</v>
      </c>
      <c r="BD228" s="451" t="e">
        <f t="shared" ca="1" si="169"/>
        <v>#REF!</v>
      </c>
      <c r="BE228" s="451" t="e">
        <f t="shared" ca="1" si="170"/>
        <v>#REF!</v>
      </c>
      <c r="BF228" s="451" t="e">
        <f t="shared" ca="1" si="142"/>
        <v>#REF!</v>
      </c>
      <c r="BG228" s="451" t="e">
        <f t="shared" ca="1" si="143"/>
        <v>#REF!</v>
      </c>
      <c r="BH228" s="451" t="e">
        <f t="shared" ca="1" si="144"/>
        <v>#REF!</v>
      </c>
      <c r="BI228" s="451" t="e">
        <f t="shared" ca="1" si="145"/>
        <v>#REF!</v>
      </c>
      <c r="BJ228" s="445" t="e">
        <f t="shared" ca="1" si="182"/>
        <v>#REF!</v>
      </c>
      <c r="BK228" s="453" t="e">
        <f ca="1">ROUND(IF(BJ228&gt;BK172,BK170,IF(BJ228&lt;BK171,BK169,BJ228/BK171*BK169)),3)</f>
        <v>#REF!</v>
      </c>
      <c r="BL228" s="453" t="e">
        <f ca="1">ROUND(IF(BJ228&gt;BL172,BL170,IF(BJ228&lt;BL171,BL169,BJ228/BL171*BL169)),3)</f>
        <v>#REF!</v>
      </c>
      <c r="BM228" s="449" t="e">
        <f t="shared" ca="1" si="147"/>
        <v>#REF!</v>
      </c>
      <c r="BO228" s="450" t="str">
        <f t="shared" si="171"/>
        <v>KR</v>
      </c>
      <c r="BP228" s="399">
        <f t="shared" si="163"/>
        <v>2</v>
      </c>
      <c r="BQ228" s="453" t="e">
        <f t="shared" ca="1" si="183"/>
        <v>#REF!</v>
      </c>
      <c r="BR228" s="453" t="e">
        <f t="shared" ca="1" si="184"/>
        <v>#REF!</v>
      </c>
      <c r="BS228" s="453" t="e">
        <f t="shared" ca="1" si="185"/>
        <v>#REF!</v>
      </c>
      <c r="BT228" s="453" t="e">
        <f t="shared" ca="1" si="186"/>
        <v>#REF!</v>
      </c>
      <c r="BU228" s="453" t="e">
        <f t="shared" ca="1" si="187"/>
        <v>#REF!</v>
      </c>
      <c r="BV228" s="453" t="e">
        <f t="shared" ca="1" si="188"/>
        <v>#REF!</v>
      </c>
      <c r="BW228" s="453" t="e">
        <f t="shared" ca="1" si="172"/>
        <v>#REF!</v>
      </c>
      <c r="BX228" s="453" t="e">
        <f t="shared" ca="1" si="172"/>
        <v>#REF!</v>
      </c>
      <c r="CA228" s="450" t="str">
        <f t="shared" si="173"/>
        <v>KR</v>
      </c>
      <c r="CB228" s="454"/>
      <c r="CC228" s="454"/>
      <c r="CD228" s="454"/>
      <c r="CE228" s="454"/>
    </row>
    <row r="229" spans="2:83" x14ac:dyDescent="0.2">
      <c r="B229" s="399">
        <v>49</v>
      </c>
      <c r="C229" s="399" t="s">
        <v>171</v>
      </c>
      <c r="D229" s="399" t="s">
        <v>172</v>
      </c>
      <c r="E229" s="399">
        <v>2</v>
      </c>
      <c r="F229" s="399" t="s">
        <v>36</v>
      </c>
      <c r="K229" s="446"/>
      <c r="L229" s="447" t="e">
        <f t="shared" ca="1" si="189"/>
        <v>#REF!</v>
      </c>
      <c r="M229" s="447" t="e">
        <f t="shared" ca="1" si="189"/>
        <v>#REF!</v>
      </c>
      <c r="N229" s="451" t="e">
        <f t="shared" ca="1" si="174"/>
        <v>#REF!</v>
      </c>
      <c r="O229" s="451" t="e">
        <f t="shared" ca="1" si="154"/>
        <v>#REF!</v>
      </c>
      <c r="P229" s="451" t="e">
        <f t="shared" ca="1" si="127"/>
        <v>#REF!</v>
      </c>
      <c r="Q229" s="451" t="e">
        <f t="shared" ca="1" si="128"/>
        <v>#REF!</v>
      </c>
      <c r="R229" s="451" t="e">
        <f t="shared" ca="1" si="155"/>
        <v>#REF!</v>
      </c>
      <c r="S229" s="451" t="e">
        <f t="shared" ca="1" si="156"/>
        <v>#REF!</v>
      </c>
      <c r="T229" s="445" t="e">
        <f t="shared" ca="1" si="179"/>
        <v>#REF!</v>
      </c>
      <c r="U229" s="453" t="e">
        <f ca="1">ROUND(IF(T229&gt;U172,U170,IF(T229&lt;U171,U169,T229/U171*U169)),3)</f>
        <v>#REF!</v>
      </c>
      <c r="V229" s="453" t="e">
        <f ca="1">ROUND(IF(T229&gt;V172,V170,IF(T229&lt;V171,V169,T229/V171*V169)),3)</f>
        <v>#REF!</v>
      </c>
      <c r="W229" s="449" t="e">
        <f t="shared" ca="1" si="130"/>
        <v>#REF!</v>
      </c>
      <c r="X229" s="450"/>
      <c r="Y229" s="450" t="str">
        <f t="shared" si="164"/>
        <v>MO</v>
      </c>
      <c r="Z229" s="447" t="e">
        <f t="shared" ca="1" si="190"/>
        <v>#REF!</v>
      </c>
      <c r="AA229" s="447" t="e">
        <f t="shared" ca="1" si="190"/>
        <v>#REF!</v>
      </c>
      <c r="AB229" s="451" t="e">
        <f t="shared" ca="1" si="157"/>
        <v>#REF!</v>
      </c>
      <c r="AC229" s="451" t="e">
        <f t="shared" ca="1" si="158"/>
        <v>#REF!</v>
      </c>
      <c r="AD229" s="451" t="e">
        <f t="shared" ca="1" si="132"/>
        <v>#REF!</v>
      </c>
      <c r="AE229" s="451" t="e">
        <f t="shared" ca="1" si="133"/>
        <v>#REF!</v>
      </c>
      <c r="AF229" s="451" t="e">
        <f t="shared" ca="1" si="159"/>
        <v>#REF!</v>
      </c>
      <c r="AG229" s="451" t="e">
        <f t="shared" ca="1" si="160"/>
        <v>#REF!</v>
      </c>
      <c r="AH229" s="445" t="e">
        <f t="shared" ca="1" si="180"/>
        <v>#REF!</v>
      </c>
      <c r="AI229" s="453" t="e">
        <f ca="1">ROUND(IF(AH229&gt;AI172,AI170,IF(AH229&lt;AI171,AI169,AH229/AI171*AI169)),3)</f>
        <v>#REF!</v>
      </c>
      <c r="AJ229" s="453" t="e">
        <f ca="1">ROUND(IF(AH229&gt;AJ172,AJ170,IF(AH229&lt;AJ171,AJ169,AH229/AJ171*AJ169)),3)</f>
        <v>#REF!</v>
      </c>
      <c r="AK229" s="449" t="e">
        <f t="shared" ca="1" si="135"/>
        <v>#REF!</v>
      </c>
      <c r="AM229" s="450" t="str">
        <f t="shared" si="165"/>
        <v>MO</v>
      </c>
      <c r="AN229" s="447" t="e">
        <f t="shared" ca="1" si="191"/>
        <v>#REF!</v>
      </c>
      <c r="AO229" s="447" t="e">
        <f t="shared" ca="1" si="191"/>
        <v>#REF!</v>
      </c>
      <c r="AP229" s="451" t="e">
        <f t="shared" ca="1" si="166"/>
        <v>#REF!</v>
      </c>
      <c r="AQ229" s="451" t="e">
        <f t="shared" ca="1" si="167"/>
        <v>#REF!</v>
      </c>
      <c r="AR229" s="451" t="e">
        <f t="shared" ca="1" si="137"/>
        <v>#REF!</v>
      </c>
      <c r="AS229" s="451" t="e">
        <f t="shared" ca="1" si="138"/>
        <v>#REF!</v>
      </c>
      <c r="AT229" s="451" t="e">
        <f t="shared" ca="1" si="161"/>
        <v>#REF!</v>
      </c>
      <c r="AU229" s="451" t="e">
        <f t="shared" ca="1" si="162"/>
        <v>#REF!</v>
      </c>
      <c r="AV229" s="445" t="e">
        <f t="shared" ca="1" si="181"/>
        <v>#REF!</v>
      </c>
      <c r="AW229" s="453" t="e">
        <f ca="1">ROUND(IF(AV229&gt;AW172,AW170,IF(AV229&lt;AW171,AW169,AV229/AW171*AW169)),3)</f>
        <v>#REF!</v>
      </c>
      <c r="AX229" s="453" t="e">
        <f ca="1">ROUND(IF(AV229&gt;AX172,AX170,IF(AV229&lt;AX171,AX169,AV229/AX171*AX169)),3)</f>
        <v>#REF!</v>
      </c>
      <c r="AY229" s="449" t="e">
        <f t="shared" ca="1" si="140"/>
        <v>#REF!</v>
      </c>
      <c r="BA229" s="450" t="str">
        <f t="shared" si="168"/>
        <v>MO</v>
      </c>
      <c r="BB229" s="447" t="e">
        <f t="shared" ca="1" si="192"/>
        <v>#REF!</v>
      </c>
      <c r="BC229" s="447" t="e">
        <f t="shared" ca="1" si="192"/>
        <v>#REF!</v>
      </c>
      <c r="BD229" s="451" t="e">
        <f t="shared" ca="1" si="169"/>
        <v>#REF!</v>
      </c>
      <c r="BE229" s="451" t="e">
        <f t="shared" ca="1" si="170"/>
        <v>#REF!</v>
      </c>
      <c r="BF229" s="451" t="e">
        <f t="shared" ca="1" si="142"/>
        <v>#REF!</v>
      </c>
      <c r="BG229" s="451" t="e">
        <f t="shared" ca="1" si="143"/>
        <v>#REF!</v>
      </c>
      <c r="BH229" s="451" t="e">
        <f t="shared" ca="1" si="144"/>
        <v>#REF!</v>
      </c>
      <c r="BI229" s="451" t="e">
        <f t="shared" ca="1" si="145"/>
        <v>#REF!</v>
      </c>
      <c r="BJ229" s="445" t="e">
        <f t="shared" ca="1" si="182"/>
        <v>#REF!</v>
      </c>
      <c r="BK229" s="453" t="e">
        <f ca="1">ROUND(IF(BJ229&gt;BK172,BK170,IF(BJ229&lt;BK171,BK169,BJ229/BK171*BK169)),3)</f>
        <v>#REF!</v>
      </c>
      <c r="BL229" s="453" t="e">
        <f ca="1">ROUND(IF(BJ229&gt;BL172,BL170,IF(BJ229&lt;BL171,BL169,BJ229/BL171*BL169)),3)</f>
        <v>#REF!</v>
      </c>
      <c r="BM229" s="449" t="e">
        <f t="shared" ca="1" si="147"/>
        <v>#REF!</v>
      </c>
      <c r="BO229" s="450" t="str">
        <f t="shared" si="171"/>
        <v>MO</v>
      </c>
      <c r="BP229" s="399">
        <f t="shared" si="163"/>
        <v>2</v>
      </c>
      <c r="BQ229" s="453" t="e">
        <f t="shared" ca="1" si="183"/>
        <v>#REF!</v>
      </c>
      <c r="BR229" s="453" t="e">
        <f t="shared" ca="1" si="184"/>
        <v>#REF!</v>
      </c>
      <c r="BS229" s="453" t="e">
        <f t="shared" ca="1" si="185"/>
        <v>#REF!</v>
      </c>
      <c r="BT229" s="453" t="e">
        <f t="shared" ca="1" si="186"/>
        <v>#REF!</v>
      </c>
      <c r="BU229" s="453" t="e">
        <f t="shared" ca="1" si="187"/>
        <v>#REF!</v>
      </c>
      <c r="BV229" s="453" t="e">
        <f t="shared" ca="1" si="188"/>
        <v>#REF!</v>
      </c>
      <c r="BW229" s="453" t="e">
        <f t="shared" ca="1" si="172"/>
        <v>#REF!</v>
      </c>
      <c r="BX229" s="453" t="e">
        <f t="shared" ca="1" si="172"/>
        <v>#REF!</v>
      </c>
      <c r="CA229" s="450" t="str">
        <f t="shared" si="173"/>
        <v>MO</v>
      </c>
      <c r="CB229" s="454"/>
      <c r="CC229" s="454"/>
      <c r="CD229" s="454"/>
      <c r="CE229" s="454"/>
    </row>
    <row r="230" spans="2:83" x14ac:dyDescent="0.2">
      <c r="B230" s="399">
        <v>50</v>
      </c>
      <c r="C230" s="399" t="s">
        <v>173</v>
      </c>
      <c r="D230" s="399" t="s">
        <v>174</v>
      </c>
      <c r="E230" s="399">
        <v>2</v>
      </c>
      <c r="F230" s="399" t="s">
        <v>36</v>
      </c>
      <c r="K230" s="446"/>
      <c r="L230" s="447" t="e">
        <f t="shared" ca="1" si="189"/>
        <v>#REF!</v>
      </c>
      <c r="M230" s="447" t="e">
        <f t="shared" ca="1" si="189"/>
        <v>#REF!</v>
      </c>
      <c r="N230" s="451" t="e">
        <f t="shared" ca="1" si="174"/>
        <v>#REF!</v>
      </c>
      <c r="O230" s="451" t="e">
        <f t="shared" ca="1" si="154"/>
        <v>#REF!</v>
      </c>
      <c r="P230" s="451" t="e">
        <f t="shared" ca="1" si="127"/>
        <v>#REF!</v>
      </c>
      <c r="Q230" s="451" t="e">
        <f t="shared" ca="1" si="128"/>
        <v>#REF!</v>
      </c>
      <c r="R230" s="451" t="e">
        <f t="shared" ca="1" si="155"/>
        <v>#REF!</v>
      </c>
      <c r="S230" s="451" t="e">
        <f t="shared" ca="1" si="156"/>
        <v>#REF!</v>
      </c>
      <c r="T230" s="445" t="e">
        <f t="shared" ca="1" si="179"/>
        <v>#REF!</v>
      </c>
      <c r="U230" s="453" t="e">
        <f ca="1">ROUND(IF(T230&gt;U172,U170,IF(T230&lt;U171,U169,T230/U171*U169)),3)</f>
        <v>#REF!</v>
      </c>
      <c r="V230" s="453" t="e">
        <f ca="1">ROUND(IF(T230&gt;V172,V170,IF(T230&lt;V171,V169,T230/V171*V169)),3)</f>
        <v>#REF!</v>
      </c>
      <c r="W230" s="449" t="e">
        <f t="shared" ca="1" si="130"/>
        <v>#REF!</v>
      </c>
      <c r="X230" s="450"/>
      <c r="Y230" s="450" t="str">
        <f t="shared" si="164"/>
        <v>MT</v>
      </c>
      <c r="Z230" s="447" t="e">
        <f t="shared" ca="1" si="190"/>
        <v>#REF!</v>
      </c>
      <c r="AA230" s="447" t="e">
        <f t="shared" ca="1" si="190"/>
        <v>#REF!</v>
      </c>
      <c r="AB230" s="451" t="e">
        <f t="shared" ca="1" si="157"/>
        <v>#REF!</v>
      </c>
      <c r="AC230" s="451" t="e">
        <f t="shared" ca="1" si="158"/>
        <v>#REF!</v>
      </c>
      <c r="AD230" s="451" t="e">
        <f t="shared" ca="1" si="132"/>
        <v>#REF!</v>
      </c>
      <c r="AE230" s="451" t="e">
        <f t="shared" ca="1" si="133"/>
        <v>#REF!</v>
      </c>
      <c r="AF230" s="451" t="e">
        <f t="shared" ca="1" si="159"/>
        <v>#REF!</v>
      </c>
      <c r="AG230" s="451" t="e">
        <f t="shared" ca="1" si="160"/>
        <v>#REF!</v>
      </c>
      <c r="AH230" s="445" t="e">
        <f t="shared" ca="1" si="180"/>
        <v>#REF!</v>
      </c>
      <c r="AI230" s="453" t="e">
        <f ca="1">ROUND(IF(AH230&gt;AI172,AI170,IF(AH230&lt;AI171,AI169,AH230/AI171*AI169)),3)</f>
        <v>#REF!</v>
      </c>
      <c r="AJ230" s="453" t="e">
        <f ca="1">ROUND(IF(AH230&gt;AJ172,AJ170,IF(AH230&lt;AJ171,AJ169,AH230/AJ171*AJ169)),3)</f>
        <v>#REF!</v>
      </c>
      <c r="AK230" s="449" t="e">
        <f t="shared" ca="1" si="135"/>
        <v>#REF!</v>
      </c>
      <c r="AM230" s="450" t="str">
        <f t="shared" si="165"/>
        <v>MT</v>
      </c>
      <c r="AN230" s="447" t="e">
        <f t="shared" ca="1" si="191"/>
        <v>#REF!</v>
      </c>
      <c r="AO230" s="447" t="e">
        <f t="shared" ca="1" si="191"/>
        <v>#REF!</v>
      </c>
      <c r="AP230" s="451" t="e">
        <f t="shared" ca="1" si="166"/>
        <v>#REF!</v>
      </c>
      <c r="AQ230" s="451" t="e">
        <f t="shared" ca="1" si="167"/>
        <v>#REF!</v>
      </c>
      <c r="AR230" s="451" t="e">
        <f t="shared" ca="1" si="137"/>
        <v>#REF!</v>
      </c>
      <c r="AS230" s="451" t="e">
        <f t="shared" ca="1" si="138"/>
        <v>#REF!</v>
      </c>
      <c r="AT230" s="451" t="e">
        <f t="shared" ca="1" si="161"/>
        <v>#REF!</v>
      </c>
      <c r="AU230" s="451" t="e">
        <f t="shared" ca="1" si="162"/>
        <v>#REF!</v>
      </c>
      <c r="AV230" s="445" t="e">
        <f t="shared" ca="1" si="181"/>
        <v>#REF!</v>
      </c>
      <c r="AW230" s="453" t="e">
        <f ca="1">ROUND(IF(AV230&gt;AW172,AW170,IF(AV230&lt;AW171,AW169,AV230/AW171*AW169)),3)</f>
        <v>#REF!</v>
      </c>
      <c r="AX230" s="453" t="e">
        <f ca="1">ROUND(IF(AV230&gt;AX172,AX170,IF(AV230&lt;AX171,AX169,AV230/AX171*AX169)),3)</f>
        <v>#REF!</v>
      </c>
      <c r="AY230" s="449" t="e">
        <f t="shared" ca="1" si="140"/>
        <v>#REF!</v>
      </c>
      <c r="BA230" s="450" t="str">
        <f t="shared" si="168"/>
        <v>MT</v>
      </c>
      <c r="BB230" s="447" t="e">
        <f t="shared" ca="1" si="192"/>
        <v>#REF!</v>
      </c>
      <c r="BC230" s="447" t="e">
        <f t="shared" ca="1" si="192"/>
        <v>#REF!</v>
      </c>
      <c r="BD230" s="451" t="e">
        <f t="shared" ca="1" si="169"/>
        <v>#REF!</v>
      </c>
      <c r="BE230" s="451" t="e">
        <f t="shared" ca="1" si="170"/>
        <v>#REF!</v>
      </c>
      <c r="BF230" s="451" t="e">
        <f t="shared" ca="1" si="142"/>
        <v>#REF!</v>
      </c>
      <c r="BG230" s="451" t="e">
        <f t="shared" ca="1" si="143"/>
        <v>#REF!</v>
      </c>
      <c r="BH230" s="451" t="e">
        <f t="shared" ca="1" si="144"/>
        <v>#REF!</v>
      </c>
      <c r="BI230" s="451" t="e">
        <f t="shared" ca="1" si="145"/>
        <v>#REF!</v>
      </c>
      <c r="BJ230" s="445" t="e">
        <f t="shared" ca="1" si="182"/>
        <v>#REF!</v>
      </c>
      <c r="BK230" s="453" t="e">
        <f ca="1">ROUND(IF(BJ230&gt;BK172,BK170,IF(BJ230&lt;BK171,BK169,BJ230/BK171*BK169)),3)</f>
        <v>#REF!</v>
      </c>
      <c r="BL230" s="453" t="e">
        <f ca="1">ROUND(IF(BJ230&gt;BL172,BL170,IF(BJ230&lt;BL171,BL169,BJ230/BL171*BL169)),3)</f>
        <v>#REF!</v>
      </c>
      <c r="BM230" s="449" t="e">
        <f t="shared" ca="1" si="147"/>
        <v>#REF!</v>
      </c>
      <c r="BO230" s="450" t="str">
        <f t="shared" si="171"/>
        <v>MT</v>
      </c>
      <c r="BP230" s="399">
        <f t="shared" si="163"/>
        <v>2</v>
      </c>
      <c r="BQ230" s="453" t="e">
        <f t="shared" ca="1" si="183"/>
        <v>#REF!</v>
      </c>
      <c r="BR230" s="453" t="e">
        <f t="shared" ca="1" si="184"/>
        <v>#REF!</v>
      </c>
      <c r="BS230" s="453" t="e">
        <f t="shared" ca="1" si="185"/>
        <v>#REF!</v>
      </c>
      <c r="BT230" s="453" t="e">
        <f t="shared" ca="1" si="186"/>
        <v>#REF!</v>
      </c>
      <c r="BU230" s="453" t="e">
        <f t="shared" ca="1" si="187"/>
        <v>#REF!</v>
      </c>
      <c r="BV230" s="453" t="e">
        <f t="shared" ca="1" si="188"/>
        <v>#REF!</v>
      </c>
      <c r="BW230" s="453" t="e">
        <f t="shared" ca="1" si="172"/>
        <v>#REF!</v>
      </c>
      <c r="BX230" s="453" t="e">
        <f t="shared" ca="1" si="172"/>
        <v>#REF!</v>
      </c>
      <c r="CA230" s="450" t="str">
        <f t="shared" si="173"/>
        <v>MT</v>
      </c>
      <c r="CB230" s="454"/>
      <c r="CC230" s="454"/>
      <c r="CD230" s="454"/>
      <c r="CE230" s="454"/>
    </row>
    <row r="231" spans="2:83" x14ac:dyDescent="0.2">
      <c r="B231" s="399">
        <v>51</v>
      </c>
      <c r="C231" s="399" t="s">
        <v>175</v>
      </c>
      <c r="D231" s="399" t="s">
        <v>176</v>
      </c>
      <c r="E231" s="399">
        <v>2</v>
      </c>
      <c r="F231" s="399" t="s">
        <v>36</v>
      </c>
      <c r="K231" s="446"/>
      <c r="L231" s="447" t="e">
        <f t="shared" ca="1" si="189"/>
        <v>#REF!</v>
      </c>
      <c r="M231" s="447" t="e">
        <f t="shared" ca="1" si="189"/>
        <v>#REF!</v>
      </c>
      <c r="N231" s="451" t="e">
        <f t="shared" ca="1" si="174"/>
        <v>#REF!</v>
      </c>
      <c r="O231" s="451" t="e">
        <f t="shared" ca="1" si="154"/>
        <v>#REF!</v>
      </c>
      <c r="P231" s="451" t="e">
        <f t="shared" ca="1" si="127"/>
        <v>#REF!</v>
      </c>
      <c r="Q231" s="451" t="e">
        <f t="shared" ca="1" si="128"/>
        <v>#REF!</v>
      </c>
      <c r="R231" s="451" t="e">
        <f t="shared" ca="1" si="155"/>
        <v>#REF!</v>
      </c>
      <c r="S231" s="451" t="e">
        <f t="shared" ca="1" si="156"/>
        <v>#REF!</v>
      </c>
      <c r="T231" s="445" t="e">
        <f t="shared" ca="1" si="179"/>
        <v>#REF!</v>
      </c>
      <c r="U231" s="453" t="e">
        <f ca="1">ROUND(IF(T231&gt;U172,U170,IF(T231&lt;U171,U169,T231/U171*U169)),3)</f>
        <v>#REF!</v>
      </c>
      <c r="V231" s="453" t="e">
        <f ca="1">ROUND(IF(T231&gt;V172,V170,IF(T231&lt;V171,V169,T231/V171*V169)),3)</f>
        <v>#REF!</v>
      </c>
      <c r="W231" s="449" t="e">
        <f t="shared" ca="1" si="130"/>
        <v>#REF!</v>
      </c>
      <c r="X231" s="450"/>
      <c r="Y231" s="450" t="str">
        <f t="shared" si="164"/>
        <v>PL</v>
      </c>
      <c r="Z231" s="447" t="e">
        <f t="shared" ca="1" si="190"/>
        <v>#REF!</v>
      </c>
      <c r="AA231" s="447" t="e">
        <f t="shared" ca="1" si="190"/>
        <v>#REF!</v>
      </c>
      <c r="AB231" s="451" t="e">
        <f t="shared" ca="1" si="157"/>
        <v>#REF!</v>
      </c>
      <c r="AC231" s="451" t="e">
        <f t="shared" ca="1" si="158"/>
        <v>#REF!</v>
      </c>
      <c r="AD231" s="451" t="e">
        <f t="shared" ca="1" si="132"/>
        <v>#REF!</v>
      </c>
      <c r="AE231" s="451" t="e">
        <f t="shared" ca="1" si="133"/>
        <v>#REF!</v>
      </c>
      <c r="AF231" s="451" t="e">
        <f t="shared" ca="1" si="159"/>
        <v>#REF!</v>
      </c>
      <c r="AG231" s="451" t="e">
        <f t="shared" ca="1" si="160"/>
        <v>#REF!</v>
      </c>
      <c r="AH231" s="445" t="e">
        <f t="shared" ca="1" si="180"/>
        <v>#REF!</v>
      </c>
      <c r="AI231" s="453" t="e">
        <f ca="1">ROUND(IF(AH231&gt;AI172,AI170,IF(AH231&lt;AI171,AI169,AH231/AI171*AI169)),3)</f>
        <v>#REF!</v>
      </c>
      <c r="AJ231" s="453" t="e">
        <f ca="1">ROUND(IF(AH231&gt;AJ172,AJ170,IF(AH231&lt;AJ171,AJ169,AH231/AJ171*AJ169)),3)</f>
        <v>#REF!</v>
      </c>
      <c r="AK231" s="449" t="e">
        <f t="shared" ca="1" si="135"/>
        <v>#REF!</v>
      </c>
      <c r="AM231" s="450" t="str">
        <f t="shared" si="165"/>
        <v>PL</v>
      </c>
      <c r="AN231" s="447" t="e">
        <f t="shared" ca="1" si="191"/>
        <v>#REF!</v>
      </c>
      <c r="AO231" s="447" t="e">
        <f t="shared" ca="1" si="191"/>
        <v>#REF!</v>
      </c>
      <c r="AP231" s="451" t="e">
        <f t="shared" ca="1" si="166"/>
        <v>#REF!</v>
      </c>
      <c r="AQ231" s="451" t="e">
        <f t="shared" ca="1" si="167"/>
        <v>#REF!</v>
      </c>
      <c r="AR231" s="451" t="e">
        <f t="shared" ca="1" si="137"/>
        <v>#REF!</v>
      </c>
      <c r="AS231" s="451" t="e">
        <f t="shared" ca="1" si="138"/>
        <v>#REF!</v>
      </c>
      <c r="AT231" s="451" t="e">
        <f t="shared" ca="1" si="161"/>
        <v>#REF!</v>
      </c>
      <c r="AU231" s="451" t="e">
        <f t="shared" ca="1" si="162"/>
        <v>#REF!</v>
      </c>
      <c r="AV231" s="445" t="e">
        <f t="shared" ca="1" si="181"/>
        <v>#REF!</v>
      </c>
      <c r="AW231" s="453" t="e">
        <f ca="1">ROUND(IF(AV231&gt;AW172,AW170,IF(AV231&lt;AW171,AW169,AV231/AW171*AW169)),3)</f>
        <v>#REF!</v>
      </c>
      <c r="AX231" s="453" t="e">
        <f ca="1">ROUND(IF(AV231&gt;AX172,AX170,IF(AV231&lt;AX171,AX169,AV231/AX171*AX169)),3)</f>
        <v>#REF!</v>
      </c>
      <c r="AY231" s="449" t="e">
        <f t="shared" ca="1" si="140"/>
        <v>#REF!</v>
      </c>
      <c r="BA231" s="450" t="str">
        <f t="shared" si="168"/>
        <v>PL</v>
      </c>
      <c r="BB231" s="447" t="e">
        <f t="shared" ca="1" si="192"/>
        <v>#REF!</v>
      </c>
      <c r="BC231" s="447" t="e">
        <f t="shared" ca="1" si="192"/>
        <v>#REF!</v>
      </c>
      <c r="BD231" s="451" t="e">
        <f t="shared" ca="1" si="169"/>
        <v>#REF!</v>
      </c>
      <c r="BE231" s="451" t="e">
        <f t="shared" ca="1" si="170"/>
        <v>#REF!</v>
      </c>
      <c r="BF231" s="451" t="e">
        <f t="shared" ca="1" si="142"/>
        <v>#REF!</v>
      </c>
      <c r="BG231" s="451" t="e">
        <f t="shared" ca="1" si="143"/>
        <v>#REF!</v>
      </c>
      <c r="BH231" s="451" t="e">
        <f t="shared" ca="1" si="144"/>
        <v>#REF!</v>
      </c>
      <c r="BI231" s="451" t="e">
        <f t="shared" ca="1" si="145"/>
        <v>#REF!</v>
      </c>
      <c r="BJ231" s="445" t="e">
        <f t="shared" ca="1" si="182"/>
        <v>#REF!</v>
      </c>
      <c r="BK231" s="453" t="e">
        <f ca="1">ROUND(IF(BJ231&gt;BK172,BK170,IF(BJ231&lt;BK171,BK169,BJ231/BK171*BK169)),3)</f>
        <v>#REF!</v>
      </c>
      <c r="BL231" s="453" t="e">
        <f ca="1">ROUND(IF(BJ231&gt;BL172,BL170,IF(BJ231&lt;BL171,BL169,BJ231/BL171*BL169)),3)</f>
        <v>#REF!</v>
      </c>
      <c r="BM231" s="449" t="e">
        <f t="shared" ca="1" si="147"/>
        <v>#REF!</v>
      </c>
      <c r="BO231" s="450" t="str">
        <f t="shared" si="171"/>
        <v>PL</v>
      </c>
      <c r="BP231" s="399">
        <f t="shared" si="163"/>
        <v>2</v>
      </c>
      <c r="BQ231" s="453" t="e">
        <f t="shared" ca="1" si="183"/>
        <v>#REF!</v>
      </c>
      <c r="BR231" s="453" t="e">
        <f t="shared" ca="1" si="184"/>
        <v>#REF!</v>
      </c>
      <c r="BS231" s="453" t="e">
        <f t="shared" ca="1" si="185"/>
        <v>#REF!</v>
      </c>
      <c r="BT231" s="453" t="e">
        <f t="shared" ca="1" si="186"/>
        <v>#REF!</v>
      </c>
      <c r="BU231" s="453" t="e">
        <f t="shared" ca="1" si="187"/>
        <v>#REF!</v>
      </c>
      <c r="BV231" s="453" t="e">
        <f t="shared" ca="1" si="188"/>
        <v>#REF!</v>
      </c>
      <c r="BW231" s="453" t="e">
        <f t="shared" ca="1" si="172"/>
        <v>#REF!</v>
      </c>
      <c r="BX231" s="453" t="e">
        <f t="shared" ca="1" si="172"/>
        <v>#REF!</v>
      </c>
      <c r="CA231" s="450" t="str">
        <f t="shared" si="173"/>
        <v>PL</v>
      </c>
      <c r="CB231" s="454"/>
      <c r="CC231" s="454"/>
      <c r="CD231" s="454"/>
      <c r="CE231" s="454"/>
    </row>
    <row r="232" spans="2:83" x14ac:dyDescent="0.2">
      <c r="B232" s="399">
        <v>52</v>
      </c>
      <c r="C232" s="399" t="s">
        <v>177</v>
      </c>
      <c r="D232" s="399" t="s">
        <v>178</v>
      </c>
      <c r="E232" s="399">
        <v>2</v>
      </c>
      <c r="F232" s="399" t="s">
        <v>36</v>
      </c>
      <c r="K232" s="446"/>
      <c r="L232" s="447" t="e">
        <f t="shared" ca="1" si="189"/>
        <v>#REF!</v>
      </c>
      <c r="M232" s="447" t="e">
        <f t="shared" ca="1" si="189"/>
        <v>#REF!</v>
      </c>
      <c r="N232" s="451" t="e">
        <f t="shared" ca="1" si="174"/>
        <v>#REF!</v>
      </c>
      <c r="O232" s="451" t="e">
        <f t="shared" ca="1" si="154"/>
        <v>#REF!</v>
      </c>
      <c r="P232" s="451" t="e">
        <f t="shared" ca="1" si="127"/>
        <v>#REF!</v>
      </c>
      <c r="Q232" s="451" t="e">
        <f t="shared" ca="1" si="128"/>
        <v>#REF!</v>
      </c>
      <c r="R232" s="451" t="e">
        <f t="shared" ca="1" si="155"/>
        <v>#REF!</v>
      </c>
      <c r="S232" s="451" t="e">
        <f t="shared" ca="1" si="156"/>
        <v>#REF!</v>
      </c>
      <c r="T232" s="445" t="e">
        <f t="shared" ca="1" si="179"/>
        <v>#REF!</v>
      </c>
      <c r="U232" s="453" t="e">
        <f ca="1">ROUND(IF(T232&gt;U172,U170,IF(T232&lt;U171,U169,T232/U171*U169)),3)</f>
        <v>#REF!</v>
      </c>
      <c r="V232" s="453" t="e">
        <f ca="1">ROUND(IF(T232&gt;V172,V170,IF(T232&lt;V171,V169,T232/V171*V169)),3)</f>
        <v>#REF!</v>
      </c>
      <c r="W232" s="449" t="e">
        <f t="shared" ca="1" si="130"/>
        <v>#REF!</v>
      </c>
      <c r="X232" s="450"/>
      <c r="Y232" s="450" t="str">
        <f t="shared" si="164"/>
        <v>SK</v>
      </c>
      <c r="Z232" s="447" t="e">
        <f t="shared" ca="1" si="190"/>
        <v>#REF!</v>
      </c>
      <c r="AA232" s="447" t="e">
        <f t="shared" ca="1" si="190"/>
        <v>#REF!</v>
      </c>
      <c r="AB232" s="451" t="e">
        <f t="shared" ca="1" si="157"/>
        <v>#REF!</v>
      </c>
      <c r="AC232" s="451" t="e">
        <f t="shared" ca="1" si="158"/>
        <v>#REF!</v>
      </c>
      <c r="AD232" s="451" t="e">
        <f t="shared" ca="1" si="132"/>
        <v>#REF!</v>
      </c>
      <c r="AE232" s="451" t="e">
        <f t="shared" ca="1" si="133"/>
        <v>#REF!</v>
      </c>
      <c r="AF232" s="451" t="e">
        <f t="shared" ca="1" si="159"/>
        <v>#REF!</v>
      </c>
      <c r="AG232" s="451" t="e">
        <f t="shared" ca="1" si="160"/>
        <v>#REF!</v>
      </c>
      <c r="AH232" s="445" t="e">
        <f t="shared" ca="1" si="180"/>
        <v>#REF!</v>
      </c>
      <c r="AI232" s="453" t="e">
        <f ca="1">ROUND(IF(AH232&gt;AI172,AI170,IF(AH232&lt;AI171,AI169,AH232/AI171*AI169)),3)</f>
        <v>#REF!</v>
      </c>
      <c r="AJ232" s="453" t="e">
        <f ca="1">ROUND(IF(AH232&gt;AJ172,AJ170,IF(AH232&lt;AJ171,AJ169,AH232/AJ171*AJ169)),3)</f>
        <v>#REF!</v>
      </c>
      <c r="AK232" s="449" t="e">
        <f t="shared" ca="1" si="135"/>
        <v>#REF!</v>
      </c>
      <c r="AM232" s="450" t="str">
        <f t="shared" si="165"/>
        <v>SK</v>
      </c>
      <c r="AN232" s="447" t="e">
        <f t="shared" ca="1" si="191"/>
        <v>#REF!</v>
      </c>
      <c r="AO232" s="447" t="e">
        <f t="shared" ca="1" si="191"/>
        <v>#REF!</v>
      </c>
      <c r="AP232" s="451" t="e">
        <f t="shared" ca="1" si="166"/>
        <v>#REF!</v>
      </c>
      <c r="AQ232" s="451" t="e">
        <f t="shared" ca="1" si="167"/>
        <v>#REF!</v>
      </c>
      <c r="AR232" s="451" t="e">
        <f t="shared" ca="1" si="137"/>
        <v>#REF!</v>
      </c>
      <c r="AS232" s="451" t="e">
        <f t="shared" ca="1" si="138"/>
        <v>#REF!</v>
      </c>
      <c r="AT232" s="451" t="e">
        <f t="shared" ca="1" si="161"/>
        <v>#REF!</v>
      </c>
      <c r="AU232" s="451" t="e">
        <f t="shared" ca="1" si="162"/>
        <v>#REF!</v>
      </c>
      <c r="AV232" s="445" t="e">
        <f t="shared" ca="1" si="181"/>
        <v>#REF!</v>
      </c>
      <c r="AW232" s="453" t="e">
        <f ca="1">ROUND(IF(AV232&gt;AW172,AW170,IF(AV232&lt;AW171,AW169,AV232/AW171*AW169)),3)</f>
        <v>#REF!</v>
      </c>
      <c r="AX232" s="453" t="e">
        <f ca="1">ROUND(IF(AV232&gt;AX172,AX170,IF(AV232&lt;AX171,AX169,AV232/AX171*AX169)),3)</f>
        <v>#REF!</v>
      </c>
      <c r="AY232" s="449" t="e">
        <f t="shared" ca="1" si="140"/>
        <v>#REF!</v>
      </c>
      <c r="BA232" s="450" t="str">
        <f t="shared" si="168"/>
        <v>SK</v>
      </c>
      <c r="BB232" s="447" t="e">
        <f t="shared" ca="1" si="192"/>
        <v>#REF!</v>
      </c>
      <c r="BC232" s="447" t="e">
        <f t="shared" ca="1" si="192"/>
        <v>#REF!</v>
      </c>
      <c r="BD232" s="451" t="e">
        <f t="shared" ca="1" si="169"/>
        <v>#REF!</v>
      </c>
      <c r="BE232" s="451" t="e">
        <f t="shared" ca="1" si="170"/>
        <v>#REF!</v>
      </c>
      <c r="BF232" s="451" t="e">
        <f t="shared" ca="1" si="142"/>
        <v>#REF!</v>
      </c>
      <c r="BG232" s="451" t="e">
        <f t="shared" ca="1" si="143"/>
        <v>#REF!</v>
      </c>
      <c r="BH232" s="451" t="e">
        <f t="shared" ca="1" si="144"/>
        <v>#REF!</v>
      </c>
      <c r="BI232" s="451" t="e">
        <f t="shared" ca="1" si="145"/>
        <v>#REF!</v>
      </c>
      <c r="BJ232" s="445" t="e">
        <f t="shared" ca="1" si="182"/>
        <v>#REF!</v>
      </c>
      <c r="BK232" s="453" t="e">
        <f ca="1">ROUND(IF(BJ232&gt;BK172,BK170,IF(BJ232&lt;BK171,BK169,BJ232/BK171*BK169)),3)</f>
        <v>#REF!</v>
      </c>
      <c r="BL232" s="453" t="e">
        <f ca="1">ROUND(IF(BJ232&gt;BL172,BL170,IF(BJ232&lt;BL171,BL169,BJ232/BL171*BL169)),3)</f>
        <v>#REF!</v>
      </c>
      <c r="BM232" s="449" t="e">
        <f t="shared" ca="1" si="147"/>
        <v>#REF!</v>
      </c>
      <c r="BO232" s="450" t="str">
        <f t="shared" si="171"/>
        <v>SK</v>
      </c>
      <c r="BP232" s="399">
        <f t="shared" si="163"/>
        <v>2</v>
      </c>
      <c r="BQ232" s="453" t="e">
        <f t="shared" ca="1" si="183"/>
        <v>#REF!</v>
      </c>
      <c r="BR232" s="453" t="e">
        <f t="shared" ca="1" si="184"/>
        <v>#REF!</v>
      </c>
      <c r="BS232" s="453" t="e">
        <f t="shared" ca="1" si="185"/>
        <v>#REF!</v>
      </c>
      <c r="BT232" s="453" t="e">
        <f t="shared" ca="1" si="186"/>
        <v>#REF!</v>
      </c>
      <c r="BU232" s="453" t="e">
        <f t="shared" ca="1" si="187"/>
        <v>#REF!</v>
      </c>
      <c r="BV232" s="453" t="e">
        <f t="shared" ca="1" si="188"/>
        <v>#REF!</v>
      </c>
      <c r="BW232" s="453" t="e">
        <f t="shared" ca="1" si="172"/>
        <v>#REF!</v>
      </c>
      <c r="BX232" s="453" t="e">
        <f t="shared" ca="1" si="172"/>
        <v>#REF!</v>
      </c>
      <c r="CA232" s="450" t="str">
        <f t="shared" si="173"/>
        <v>SK</v>
      </c>
      <c r="CB232" s="454"/>
      <c r="CC232" s="454"/>
      <c r="CD232" s="454"/>
      <c r="CE232" s="454"/>
    </row>
    <row r="233" spans="2:83" x14ac:dyDescent="0.2">
      <c r="B233" s="399">
        <v>53</v>
      </c>
      <c r="C233" s="399" t="s">
        <v>179</v>
      </c>
      <c r="D233" s="399" t="s">
        <v>180</v>
      </c>
      <c r="E233" s="399">
        <v>2</v>
      </c>
      <c r="F233" s="399" t="s">
        <v>36</v>
      </c>
      <c r="K233" s="446"/>
      <c r="L233" s="447" t="e">
        <f t="shared" ca="1" si="189"/>
        <v>#REF!</v>
      </c>
      <c r="M233" s="447" t="e">
        <f t="shared" ca="1" si="189"/>
        <v>#REF!</v>
      </c>
      <c r="N233" s="451" t="e">
        <f t="shared" ca="1" si="174"/>
        <v>#REF!</v>
      </c>
      <c r="O233" s="451" t="e">
        <f t="shared" ca="1" si="154"/>
        <v>#REF!</v>
      </c>
      <c r="P233" s="451" t="e">
        <f t="shared" ca="1" si="127"/>
        <v>#REF!</v>
      </c>
      <c r="Q233" s="451" t="e">
        <f t="shared" ca="1" si="128"/>
        <v>#REF!</v>
      </c>
      <c r="R233" s="451" t="e">
        <f t="shared" ca="1" si="155"/>
        <v>#REF!</v>
      </c>
      <c r="S233" s="451" t="e">
        <f t="shared" ca="1" si="156"/>
        <v>#REF!</v>
      </c>
      <c r="T233" s="445" t="e">
        <f t="shared" ca="1" si="179"/>
        <v>#REF!</v>
      </c>
      <c r="U233" s="453" t="e">
        <f ca="1">ROUND(IF(T233&gt;U172,U170,IF(T233&lt;U171,U169,T233/U171*U169)),3)</f>
        <v>#REF!</v>
      </c>
      <c r="V233" s="453" t="e">
        <f ca="1">ROUND(IF(T233&gt;V172,V170,IF(T233&lt;V171,V169,T233/V171*V169)),3)</f>
        <v>#REF!</v>
      </c>
      <c r="W233" s="449" t="e">
        <f t="shared" ca="1" si="130"/>
        <v>#REF!</v>
      </c>
      <c r="X233" s="450"/>
      <c r="Y233" s="450" t="str">
        <f t="shared" si="164"/>
        <v>TT</v>
      </c>
      <c r="Z233" s="447" t="e">
        <f t="shared" ca="1" si="190"/>
        <v>#REF!</v>
      </c>
      <c r="AA233" s="447" t="e">
        <f t="shared" ca="1" si="190"/>
        <v>#REF!</v>
      </c>
      <c r="AB233" s="451" t="e">
        <f t="shared" ca="1" si="157"/>
        <v>#REF!</v>
      </c>
      <c r="AC233" s="451" t="e">
        <f t="shared" ca="1" si="158"/>
        <v>#REF!</v>
      </c>
      <c r="AD233" s="451" t="e">
        <f t="shared" ca="1" si="132"/>
        <v>#REF!</v>
      </c>
      <c r="AE233" s="451" t="e">
        <f t="shared" ca="1" si="133"/>
        <v>#REF!</v>
      </c>
      <c r="AF233" s="451" t="e">
        <f t="shared" ca="1" si="159"/>
        <v>#REF!</v>
      </c>
      <c r="AG233" s="451" t="e">
        <f t="shared" ca="1" si="160"/>
        <v>#REF!</v>
      </c>
      <c r="AH233" s="445" t="e">
        <f t="shared" ca="1" si="180"/>
        <v>#REF!</v>
      </c>
      <c r="AI233" s="453" t="e">
        <f ca="1">ROUND(IF(AH233&gt;AI172,AI170,IF(AH233&lt;AI171,AI169,AH233/AI171*AI169)),3)</f>
        <v>#REF!</v>
      </c>
      <c r="AJ233" s="453" t="e">
        <f ca="1">ROUND(IF(AH233&gt;AJ172,AJ170,IF(AH233&lt;AJ171,AJ169,AH233/AJ171*AJ169)),3)</f>
        <v>#REF!</v>
      </c>
      <c r="AK233" s="449" t="e">
        <f t="shared" ca="1" si="135"/>
        <v>#REF!</v>
      </c>
      <c r="AM233" s="450" t="str">
        <f t="shared" si="165"/>
        <v>TT</v>
      </c>
      <c r="AN233" s="447" t="e">
        <f t="shared" ca="1" si="191"/>
        <v>#REF!</v>
      </c>
      <c r="AO233" s="447" t="e">
        <f t="shared" ca="1" si="191"/>
        <v>#REF!</v>
      </c>
      <c r="AP233" s="451" t="e">
        <f t="shared" ca="1" si="166"/>
        <v>#REF!</v>
      </c>
      <c r="AQ233" s="451" t="e">
        <f t="shared" ca="1" si="167"/>
        <v>#REF!</v>
      </c>
      <c r="AR233" s="451" t="e">
        <f t="shared" ca="1" si="137"/>
        <v>#REF!</v>
      </c>
      <c r="AS233" s="451" t="e">
        <f t="shared" ca="1" si="138"/>
        <v>#REF!</v>
      </c>
      <c r="AT233" s="451" t="e">
        <f t="shared" ca="1" si="161"/>
        <v>#REF!</v>
      </c>
      <c r="AU233" s="451" t="e">
        <f t="shared" ca="1" si="162"/>
        <v>#REF!</v>
      </c>
      <c r="AV233" s="445" t="e">
        <f t="shared" ca="1" si="181"/>
        <v>#REF!</v>
      </c>
      <c r="AW233" s="453" t="e">
        <f ca="1">ROUND(IF(AV233&gt;AW172,AW170,IF(AV233&lt;AW171,AW169,AV233/AW171*AW169)),3)</f>
        <v>#REF!</v>
      </c>
      <c r="AX233" s="453" t="e">
        <f ca="1">ROUND(IF(AV233&gt;AX172,AX170,IF(AV233&lt;AX171,AX169,AV233/AX171*AX169)),3)</f>
        <v>#REF!</v>
      </c>
      <c r="AY233" s="449" t="e">
        <f t="shared" ca="1" si="140"/>
        <v>#REF!</v>
      </c>
      <c r="BA233" s="450" t="str">
        <f t="shared" si="168"/>
        <v>TT</v>
      </c>
      <c r="BB233" s="447" t="e">
        <f t="shared" ca="1" si="192"/>
        <v>#REF!</v>
      </c>
      <c r="BC233" s="447" t="e">
        <f t="shared" ca="1" si="192"/>
        <v>#REF!</v>
      </c>
      <c r="BD233" s="451" t="e">
        <f t="shared" ca="1" si="169"/>
        <v>#REF!</v>
      </c>
      <c r="BE233" s="451" t="e">
        <f t="shared" ca="1" si="170"/>
        <v>#REF!</v>
      </c>
      <c r="BF233" s="451" t="e">
        <f t="shared" ca="1" si="142"/>
        <v>#REF!</v>
      </c>
      <c r="BG233" s="451" t="e">
        <f t="shared" ca="1" si="143"/>
        <v>#REF!</v>
      </c>
      <c r="BH233" s="451" t="e">
        <f t="shared" ca="1" si="144"/>
        <v>#REF!</v>
      </c>
      <c r="BI233" s="451" t="e">
        <f t="shared" ca="1" si="145"/>
        <v>#REF!</v>
      </c>
      <c r="BJ233" s="445" t="e">
        <f t="shared" ca="1" si="182"/>
        <v>#REF!</v>
      </c>
      <c r="BK233" s="453" t="e">
        <f ca="1">ROUND(IF(BJ233&gt;BK172,BK170,IF(BJ233&lt;BK171,BK169,BJ233/BK171*BK169)),3)</f>
        <v>#REF!</v>
      </c>
      <c r="BL233" s="453" t="e">
        <f ca="1">ROUND(IF(BJ233&gt;BL172,BL170,IF(BJ233&lt;BL171,BL169,BJ233/BL171*BL169)),3)</f>
        <v>#REF!</v>
      </c>
      <c r="BM233" s="449" t="e">
        <f t="shared" ca="1" si="147"/>
        <v>#REF!</v>
      </c>
      <c r="BO233" s="450" t="str">
        <f t="shared" si="171"/>
        <v>TT</v>
      </c>
      <c r="BP233" s="399">
        <f t="shared" si="163"/>
        <v>2</v>
      </c>
      <c r="BQ233" s="453" t="e">
        <f t="shared" ca="1" si="183"/>
        <v>#REF!</v>
      </c>
      <c r="BR233" s="453" t="e">
        <f t="shared" ca="1" si="184"/>
        <v>#REF!</v>
      </c>
      <c r="BS233" s="453" t="e">
        <f t="shared" ca="1" si="185"/>
        <v>#REF!</v>
      </c>
      <c r="BT233" s="453" t="e">
        <f t="shared" ca="1" si="186"/>
        <v>#REF!</v>
      </c>
      <c r="BU233" s="453" t="e">
        <f t="shared" ca="1" si="187"/>
        <v>#REF!</v>
      </c>
      <c r="BV233" s="453" t="e">
        <f t="shared" ca="1" si="188"/>
        <v>#REF!</v>
      </c>
      <c r="BW233" s="453" t="e">
        <f t="shared" ca="1" si="172"/>
        <v>#REF!</v>
      </c>
      <c r="BX233" s="453" t="e">
        <f t="shared" ca="1" si="172"/>
        <v>#REF!</v>
      </c>
      <c r="CA233" s="450" t="str">
        <f t="shared" si="173"/>
        <v>TT</v>
      </c>
      <c r="CB233" s="454"/>
      <c r="CC233" s="454"/>
      <c r="CD233" s="454"/>
      <c r="CE233" s="454"/>
    </row>
    <row r="234" spans="2:83" x14ac:dyDescent="0.2">
      <c r="B234" s="399">
        <v>54</v>
      </c>
      <c r="C234" s="399" t="s">
        <v>181</v>
      </c>
      <c r="D234" s="399" t="s">
        <v>182</v>
      </c>
      <c r="E234" s="399">
        <v>3</v>
      </c>
      <c r="F234" s="399" t="s">
        <v>38</v>
      </c>
      <c r="K234" s="446"/>
      <c r="L234" s="447" t="e">
        <f t="shared" ca="1" si="189"/>
        <v>#REF!</v>
      </c>
      <c r="M234" s="447" t="e">
        <f t="shared" ca="1" si="189"/>
        <v>#REF!</v>
      </c>
      <c r="N234" s="451" t="e">
        <f t="shared" ca="1" si="174"/>
        <v>#REF!</v>
      </c>
      <c r="O234" s="451" t="e">
        <f t="shared" ca="1" si="154"/>
        <v>#REF!</v>
      </c>
      <c r="P234" s="451" t="e">
        <f t="shared" ca="1" si="127"/>
        <v>#REF!</v>
      </c>
      <c r="Q234" s="451" t="e">
        <f t="shared" ca="1" si="128"/>
        <v>#REF!</v>
      </c>
      <c r="R234" s="451" t="e">
        <f t="shared" ca="1" si="155"/>
        <v>#REF!</v>
      </c>
      <c r="S234" s="451" t="e">
        <f t="shared" ca="1" si="156"/>
        <v>#REF!</v>
      </c>
      <c r="T234" s="445" t="e">
        <f t="shared" ca="1" si="179"/>
        <v>#REF!</v>
      </c>
      <c r="U234" s="453" t="e">
        <f ca="1">ROUND(IF(T234&gt;U172,U170,IF(T234&lt;U171,U169,T234/U171*U169)),3)</f>
        <v>#REF!</v>
      </c>
      <c r="V234" s="453" t="e">
        <f ca="1">ROUND(IF(T234&gt;V172,V170,IF(T234&lt;V171,V169,T234/V171*V169)),3)</f>
        <v>#REF!</v>
      </c>
      <c r="W234" s="449" t="e">
        <f t="shared" ca="1" si="130"/>
        <v>#REF!</v>
      </c>
      <c r="X234" s="450"/>
      <c r="Y234" s="450" t="str">
        <f t="shared" si="164"/>
        <v>AR</v>
      </c>
      <c r="Z234" s="447" t="e">
        <f t="shared" ca="1" si="190"/>
        <v>#REF!</v>
      </c>
      <c r="AA234" s="447" t="e">
        <f t="shared" ca="1" si="190"/>
        <v>#REF!</v>
      </c>
      <c r="AB234" s="451" t="e">
        <f t="shared" ca="1" si="157"/>
        <v>#REF!</v>
      </c>
      <c r="AC234" s="451" t="e">
        <f t="shared" ca="1" si="158"/>
        <v>#REF!</v>
      </c>
      <c r="AD234" s="451" t="e">
        <f t="shared" ca="1" si="132"/>
        <v>#REF!</v>
      </c>
      <c r="AE234" s="451" t="e">
        <f t="shared" ca="1" si="133"/>
        <v>#REF!</v>
      </c>
      <c r="AF234" s="451" t="e">
        <f t="shared" ca="1" si="159"/>
        <v>#REF!</v>
      </c>
      <c r="AG234" s="451" t="e">
        <f t="shared" ca="1" si="160"/>
        <v>#REF!</v>
      </c>
      <c r="AH234" s="445" t="e">
        <f t="shared" ca="1" si="180"/>
        <v>#REF!</v>
      </c>
      <c r="AI234" s="453" t="e">
        <f ca="1">ROUND(IF(AH234&gt;AI172,AI170,IF(AH234&lt;AI171,AI169,AH234/AI171*AI169)),3)</f>
        <v>#REF!</v>
      </c>
      <c r="AJ234" s="453" t="e">
        <f ca="1">ROUND(IF(AH234&gt;AJ172,AJ170,IF(AH234&lt;AJ171,AJ169,AH234/AJ171*AJ169)),3)</f>
        <v>#REF!</v>
      </c>
      <c r="AK234" s="449" t="e">
        <f t="shared" ca="1" si="135"/>
        <v>#REF!</v>
      </c>
      <c r="AM234" s="450" t="str">
        <f t="shared" si="165"/>
        <v>AR</v>
      </c>
      <c r="AN234" s="447" t="e">
        <f t="shared" ca="1" si="191"/>
        <v>#REF!</v>
      </c>
      <c r="AO234" s="447" t="e">
        <f t="shared" ca="1" si="191"/>
        <v>#REF!</v>
      </c>
      <c r="AP234" s="451" t="e">
        <f t="shared" ca="1" si="166"/>
        <v>#REF!</v>
      </c>
      <c r="AQ234" s="451" t="e">
        <f t="shared" ca="1" si="167"/>
        <v>#REF!</v>
      </c>
      <c r="AR234" s="451" t="e">
        <f t="shared" ca="1" si="137"/>
        <v>#REF!</v>
      </c>
      <c r="AS234" s="451" t="e">
        <f t="shared" ca="1" si="138"/>
        <v>#REF!</v>
      </c>
      <c r="AT234" s="451" t="e">
        <f t="shared" ca="1" si="161"/>
        <v>#REF!</v>
      </c>
      <c r="AU234" s="451" t="e">
        <f t="shared" ca="1" si="162"/>
        <v>#REF!</v>
      </c>
      <c r="AV234" s="445" t="e">
        <f t="shared" ca="1" si="181"/>
        <v>#REF!</v>
      </c>
      <c r="AW234" s="453" t="e">
        <f ca="1">ROUND(IF(AV234&gt;AW172,AW170,IF(AV234&lt;AW171,AW169,AV234/AW171*AW169)),3)</f>
        <v>#REF!</v>
      </c>
      <c r="AX234" s="453" t="e">
        <f ca="1">ROUND(IF(AV234&gt;AX172,AX170,IF(AV234&lt;AX171,AX169,AV234/AX171*AX169)),3)</f>
        <v>#REF!</v>
      </c>
      <c r="AY234" s="449" t="e">
        <f t="shared" ca="1" si="140"/>
        <v>#REF!</v>
      </c>
      <c r="BA234" s="450" t="str">
        <f t="shared" si="168"/>
        <v>AR</v>
      </c>
      <c r="BB234" s="447" t="e">
        <f t="shared" ca="1" si="192"/>
        <v>#REF!</v>
      </c>
      <c r="BC234" s="447" t="e">
        <f t="shared" ca="1" si="192"/>
        <v>#REF!</v>
      </c>
      <c r="BD234" s="451" t="e">
        <f t="shared" ca="1" si="169"/>
        <v>#REF!</v>
      </c>
      <c r="BE234" s="451" t="e">
        <f t="shared" ca="1" si="170"/>
        <v>#REF!</v>
      </c>
      <c r="BF234" s="451" t="e">
        <f t="shared" ca="1" si="142"/>
        <v>#REF!</v>
      </c>
      <c r="BG234" s="451" t="e">
        <f t="shared" ca="1" si="143"/>
        <v>#REF!</v>
      </c>
      <c r="BH234" s="451" t="e">
        <f t="shared" ca="1" si="144"/>
        <v>#REF!</v>
      </c>
      <c r="BI234" s="451" t="e">
        <f t="shared" ca="1" si="145"/>
        <v>#REF!</v>
      </c>
      <c r="BJ234" s="445" t="e">
        <f t="shared" ca="1" si="182"/>
        <v>#REF!</v>
      </c>
      <c r="BK234" s="453" t="e">
        <f ca="1">ROUND(IF(BJ234&gt;BK172,BK170,IF(BJ234&lt;BK171,BK169,BJ234/BK171*BK169)),3)</f>
        <v>#REF!</v>
      </c>
      <c r="BL234" s="453" t="e">
        <f ca="1">ROUND(IF(BJ234&gt;BL172,BL170,IF(BJ234&lt;BL171,BL169,BJ234/BL171*BL169)),3)</f>
        <v>#REF!</v>
      </c>
      <c r="BM234" s="449" t="e">
        <f t="shared" ca="1" si="147"/>
        <v>#REF!</v>
      </c>
      <c r="BO234" s="450" t="str">
        <f t="shared" si="171"/>
        <v>AR</v>
      </c>
      <c r="BP234" s="399">
        <f t="shared" si="163"/>
        <v>3</v>
      </c>
      <c r="BQ234" s="453" t="e">
        <f t="shared" ca="1" si="183"/>
        <v>#REF!</v>
      </c>
      <c r="BR234" s="453" t="e">
        <f t="shared" ca="1" si="184"/>
        <v>#REF!</v>
      </c>
      <c r="BS234" s="453" t="e">
        <f t="shared" ca="1" si="185"/>
        <v>#REF!</v>
      </c>
      <c r="BT234" s="453" t="e">
        <f t="shared" ca="1" si="186"/>
        <v>#REF!</v>
      </c>
      <c r="BU234" s="453" t="e">
        <f t="shared" ca="1" si="187"/>
        <v>#REF!</v>
      </c>
      <c r="BV234" s="453" t="e">
        <f t="shared" ca="1" si="188"/>
        <v>#REF!</v>
      </c>
      <c r="BW234" s="453" t="e">
        <f t="shared" ca="1" si="172"/>
        <v>#REF!</v>
      </c>
      <c r="BX234" s="453" t="e">
        <f t="shared" ca="1" si="172"/>
        <v>#REF!</v>
      </c>
      <c r="CA234" s="450" t="str">
        <f t="shared" si="173"/>
        <v>AR</v>
      </c>
      <c r="CB234" s="454"/>
      <c r="CC234" s="454"/>
      <c r="CD234" s="454"/>
      <c r="CE234" s="454"/>
    </row>
    <row r="235" spans="2:83" x14ac:dyDescent="0.2">
      <c r="B235" s="399">
        <v>55</v>
      </c>
      <c r="C235" s="399" t="s">
        <v>183</v>
      </c>
      <c r="D235" s="399" t="s">
        <v>184</v>
      </c>
      <c r="E235" s="399">
        <v>3</v>
      </c>
      <c r="F235" s="399" t="s">
        <v>38</v>
      </c>
      <c r="K235" s="446"/>
      <c r="L235" s="447" t="e">
        <f t="shared" ca="1" si="189"/>
        <v>#REF!</v>
      </c>
      <c r="M235" s="447" t="e">
        <f t="shared" ca="1" si="189"/>
        <v>#REF!</v>
      </c>
      <c r="N235" s="451" t="e">
        <f t="shared" ca="1" si="174"/>
        <v>#REF!</v>
      </c>
      <c r="O235" s="451" t="e">
        <f t="shared" ca="1" si="154"/>
        <v>#REF!</v>
      </c>
      <c r="P235" s="451" t="e">
        <f t="shared" ca="1" si="127"/>
        <v>#REF!</v>
      </c>
      <c r="Q235" s="451" t="e">
        <f t="shared" ca="1" si="128"/>
        <v>#REF!</v>
      </c>
      <c r="R235" s="451" t="e">
        <f t="shared" ca="1" si="155"/>
        <v>#REF!</v>
      </c>
      <c r="S235" s="451" t="e">
        <f t="shared" ca="1" si="156"/>
        <v>#REF!</v>
      </c>
      <c r="T235" s="445" t="e">
        <f t="shared" ca="1" si="179"/>
        <v>#REF!</v>
      </c>
      <c r="U235" s="453" t="e">
        <f ca="1">ROUND(IF(T235&gt;U172,U170,IF(T235&lt;U171,U169,T235/U171*U169)),3)</f>
        <v>#REF!</v>
      </c>
      <c r="V235" s="453" t="e">
        <f ca="1">ROUND(IF(T235&gt;V172,V170,IF(T235&lt;V171,V169,T235/V171*V169)),3)</f>
        <v>#REF!</v>
      </c>
      <c r="W235" s="449" t="e">
        <f t="shared" ca="1" si="130"/>
        <v>#REF!</v>
      </c>
      <c r="X235" s="450"/>
      <c r="Y235" s="450" t="str">
        <f t="shared" si="164"/>
        <v>BA</v>
      </c>
      <c r="Z235" s="447" t="e">
        <f t="shared" ca="1" si="190"/>
        <v>#REF!</v>
      </c>
      <c r="AA235" s="447" t="e">
        <f t="shared" ca="1" si="190"/>
        <v>#REF!</v>
      </c>
      <c r="AB235" s="451" t="e">
        <f t="shared" ca="1" si="157"/>
        <v>#REF!</v>
      </c>
      <c r="AC235" s="451" t="e">
        <f t="shared" ca="1" si="158"/>
        <v>#REF!</v>
      </c>
      <c r="AD235" s="451" t="e">
        <f t="shared" ca="1" si="132"/>
        <v>#REF!</v>
      </c>
      <c r="AE235" s="451" t="e">
        <f t="shared" ca="1" si="133"/>
        <v>#REF!</v>
      </c>
      <c r="AF235" s="451" t="e">
        <f t="shared" ca="1" si="159"/>
        <v>#REF!</v>
      </c>
      <c r="AG235" s="451" t="e">
        <f t="shared" ca="1" si="160"/>
        <v>#REF!</v>
      </c>
      <c r="AH235" s="445" t="e">
        <f t="shared" ca="1" si="180"/>
        <v>#REF!</v>
      </c>
      <c r="AI235" s="453" t="e">
        <f ca="1">ROUND(IF(AH235&gt;AI172,AI170,IF(AH235&lt;AI171,AI169,AH235/AI171*AI169)),3)</f>
        <v>#REF!</v>
      </c>
      <c r="AJ235" s="453" t="e">
        <f ca="1">ROUND(IF(AH235&gt;AJ172,AJ170,IF(AH235&lt;AJ171,AJ169,AH235/AJ171*AJ169)),3)</f>
        <v>#REF!</v>
      </c>
      <c r="AK235" s="449" t="e">
        <f t="shared" ca="1" si="135"/>
        <v>#REF!</v>
      </c>
      <c r="AM235" s="450" t="str">
        <f t="shared" si="165"/>
        <v>BA</v>
      </c>
      <c r="AN235" s="447" t="e">
        <f t="shared" ca="1" si="191"/>
        <v>#REF!</v>
      </c>
      <c r="AO235" s="447" t="e">
        <f t="shared" ca="1" si="191"/>
        <v>#REF!</v>
      </c>
      <c r="AP235" s="451" t="e">
        <f t="shared" ca="1" si="166"/>
        <v>#REF!</v>
      </c>
      <c r="AQ235" s="451" t="e">
        <f t="shared" ca="1" si="167"/>
        <v>#REF!</v>
      </c>
      <c r="AR235" s="451" t="e">
        <f t="shared" ca="1" si="137"/>
        <v>#REF!</v>
      </c>
      <c r="AS235" s="451" t="e">
        <f t="shared" ca="1" si="138"/>
        <v>#REF!</v>
      </c>
      <c r="AT235" s="451" t="e">
        <f t="shared" ca="1" si="161"/>
        <v>#REF!</v>
      </c>
      <c r="AU235" s="451" t="e">
        <f t="shared" ca="1" si="162"/>
        <v>#REF!</v>
      </c>
      <c r="AV235" s="445" t="e">
        <f t="shared" ca="1" si="181"/>
        <v>#REF!</v>
      </c>
      <c r="AW235" s="453" t="e">
        <f ca="1">ROUND(IF(AV235&gt;AW172,AW170,IF(AV235&lt;AW171,AW169,AV235/AW171*AW169)),3)</f>
        <v>#REF!</v>
      </c>
      <c r="AX235" s="453" t="e">
        <f ca="1">ROUND(IF(AV235&gt;AX172,AX170,IF(AV235&lt;AX171,AX169,AV235/AX171*AX169)),3)</f>
        <v>#REF!</v>
      </c>
      <c r="AY235" s="449" t="e">
        <f t="shared" ca="1" si="140"/>
        <v>#REF!</v>
      </c>
      <c r="BA235" s="450" t="str">
        <f t="shared" si="168"/>
        <v>BA</v>
      </c>
      <c r="BB235" s="447" t="e">
        <f t="shared" ca="1" si="192"/>
        <v>#REF!</v>
      </c>
      <c r="BC235" s="447" t="e">
        <f t="shared" ca="1" si="192"/>
        <v>#REF!</v>
      </c>
      <c r="BD235" s="451" t="e">
        <f t="shared" ca="1" si="169"/>
        <v>#REF!</v>
      </c>
      <c r="BE235" s="451" t="e">
        <f t="shared" ca="1" si="170"/>
        <v>#REF!</v>
      </c>
      <c r="BF235" s="451" t="e">
        <f t="shared" ca="1" si="142"/>
        <v>#REF!</v>
      </c>
      <c r="BG235" s="451" t="e">
        <f t="shared" ca="1" si="143"/>
        <v>#REF!</v>
      </c>
      <c r="BH235" s="451" t="e">
        <f t="shared" ca="1" si="144"/>
        <v>#REF!</v>
      </c>
      <c r="BI235" s="451" t="e">
        <f t="shared" ca="1" si="145"/>
        <v>#REF!</v>
      </c>
      <c r="BJ235" s="445" t="e">
        <f t="shared" ca="1" si="182"/>
        <v>#REF!</v>
      </c>
      <c r="BK235" s="453" t="e">
        <f ca="1">ROUND(IF(BJ235&gt;BK172,BK170,IF(BJ235&lt;BK171,BK169,BJ235/BK171*BK169)),3)</f>
        <v>#REF!</v>
      </c>
      <c r="BL235" s="453" t="e">
        <f ca="1">ROUND(IF(BJ235&gt;BL172,BL170,IF(BJ235&lt;BL171,BL169,BJ235/BL171*BL169)),3)</f>
        <v>#REF!</v>
      </c>
      <c r="BM235" s="449" t="e">
        <f t="shared" ca="1" si="147"/>
        <v>#REF!</v>
      </c>
      <c r="BO235" s="450" t="str">
        <f t="shared" si="171"/>
        <v>BA</v>
      </c>
      <c r="BP235" s="399">
        <f t="shared" si="163"/>
        <v>3</v>
      </c>
      <c r="BQ235" s="453" t="e">
        <f t="shared" ca="1" si="183"/>
        <v>#REF!</v>
      </c>
      <c r="BR235" s="453" t="e">
        <f t="shared" ca="1" si="184"/>
        <v>#REF!</v>
      </c>
      <c r="BS235" s="453" t="e">
        <f t="shared" ca="1" si="185"/>
        <v>#REF!</v>
      </c>
      <c r="BT235" s="453" t="e">
        <f t="shared" ca="1" si="186"/>
        <v>#REF!</v>
      </c>
      <c r="BU235" s="453" t="e">
        <f t="shared" ca="1" si="187"/>
        <v>#REF!</v>
      </c>
      <c r="BV235" s="453" t="e">
        <f t="shared" ca="1" si="188"/>
        <v>#REF!</v>
      </c>
      <c r="BW235" s="453" t="e">
        <f t="shared" ca="1" si="172"/>
        <v>#REF!</v>
      </c>
      <c r="BX235" s="453" t="e">
        <f t="shared" ca="1" si="172"/>
        <v>#REF!</v>
      </c>
      <c r="CA235" s="450" t="str">
        <f t="shared" si="173"/>
        <v>BA</v>
      </c>
      <c r="CB235" s="454"/>
      <c r="CC235" s="454"/>
      <c r="CD235" s="454"/>
      <c r="CE235" s="454"/>
    </row>
    <row r="236" spans="2:83" x14ac:dyDescent="0.2">
      <c r="B236" s="399">
        <v>56</v>
      </c>
      <c r="C236" s="399" t="s">
        <v>185</v>
      </c>
      <c r="D236" s="399" t="s">
        <v>186</v>
      </c>
      <c r="E236" s="399">
        <v>3</v>
      </c>
      <c r="F236" s="399" t="s">
        <v>38</v>
      </c>
      <c r="K236" s="446"/>
      <c r="L236" s="447" t="e">
        <f t="shared" ca="1" si="189"/>
        <v>#REF!</v>
      </c>
      <c r="M236" s="447" t="e">
        <f t="shared" ca="1" si="189"/>
        <v>#REF!</v>
      </c>
      <c r="N236" s="451" t="e">
        <f t="shared" ca="1" si="174"/>
        <v>#REF!</v>
      </c>
      <c r="O236" s="451" t="e">
        <f t="shared" ca="1" si="154"/>
        <v>#REF!</v>
      </c>
      <c r="P236" s="451" t="e">
        <f t="shared" ca="1" si="127"/>
        <v>#REF!</v>
      </c>
      <c r="Q236" s="451" t="e">
        <f t="shared" ca="1" si="128"/>
        <v>#REF!</v>
      </c>
      <c r="R236" s="451" t="e">
        <f t="shared" ca="1" si="155"/>
        <v>#REF!</v>
      </c>
      <c r="S236" s="451" t="e">
        <f t="shared" ca="1" si="156"/>
        <v>#REF!</v>
      </c>
      <c r="T236" s="445" t="e">
        <f t="shared" ca="1" si="179"/>
        <v>#REF!</v>
      </c>
      <c r="U236" s="453" t="e">
        <f ca="1">ROUND(IF(T236&gt;U172,U170,IF(T236&lt;U171,U169,T236/U171*U169)),3)</f>
        <v>#REF!</v>
      </c>
      <c r="V236" s="453" t="e">
        <f ca="1">ROUND(IF(T236&gt;V172,V170,IF(T236&lt;V171,V169,T236/V171*V169)),3)</f>
        <v>#REF!</v>
      </c>
      <c r="W236" s="449" t="e">
        <f t="shared" ca="1" si="130"/>
        <v>#REF!</v>
      </c>
      <c r="X236" s="450"/>
      <c r="Y236" s="450" t="str">
        <f t="shared" si="164"/>
        <v>BG</v>
      </c>
      <c r="Z236" s="447" t="e">
        <f t="shared" ca="1" si="190"/>
        <v>#REF!</v>
      </c>
      <c r="AA236" s="447" t="e">
        <f t="shared" ca="1" si="190"/>
        <v>#REF!</v>
      </c>
      <c r="AB236" s="451" t="e">
        <f t="shared" ca="1" si="157"/>
        <v>#REF!</v>
      </c>
      <c r="AC236" s="451" t="e">
        <f t="shared" ca="1" si="158"/>
        <v>#REF!</v>
      </c>
      <c r="AD236" s="451" t="e">
        <f t="shared" ca="1" si="132"/>
        <v>#REF!</v>
      </c>
      <c r="AE236" s="451" t="e">
        <f t="shared" ca="1" si="133"/>
        <v>#REF!</v>
      </c>
      <c r="AF236" s="451" t="e">
        <f t="shared" ca="1" si="159"/>
        <v>#REF!</v>
      </c>
      <c r="AG236" s="451" t="e">
        <f t="shared" ca="1" si="160"/>
        <v>#REF!</v>
      </c>
      <c r="AH236" s="445" t="e">
        <f t="shared" ca="1" si="180"/>
        <v>#REF!</v>
      </c>
      <c r="AI236" s="453" t="e">
        <f ca="1">ROUND(IF(AH236&gt;AI172,AI170,IF(AH236&lt;AI171,AI169,AH236/AI171*AI169)),3)</f>
        <v>#REF!</v>
      </c>
      <c r="AJ236" s="453" t="e">
        <f ca="1">ROUND(IF(AH236&gt;AJ172,AJ170,IF(AH236&lt;AJ171,AJ169,AH236/AJ171*AJ169)),3)</f>
        <v>#REF!</v>
      </c>
      <c r="AK236" s="449" t="e">
        <f t="shared" ca="1" si="135"/>
        <v>#REF!</v>
      </c>
      <c r="AM236" s="450" t="str">
        <f t="shared" si="165"/>
        <v>BG</v>
      </c>
      <c r="AN236" s="447" t="e">
        <f t="shared" ca="1" si="191"/>
        <v>#REF!</v>
      </c>
      <c r="AO236" s="447" t="e">
        <f t="shared" ca="1" si="191"/>
        <v>#REF!</v>
      </c>
      <c r="AP236" s="451" t="e">
        <f t="shared" ca="1" si="166"/>
        <v>#REF!</v>
      </c>
      <c r="AQ236" s="451" t="e">
        <f t="shared" ca="1" si="167"/>
        <v>#REF!</v>
      </c>
      <c r="AR236" s="451" t="e">
        <f t="shared" ca="1" si="137"/>
        <v>#REF!</v>
      </c>
      <c r="AS236" s="451" t="e">
        <f t="shared" ca="1" si="138"/>
        <v>#REF!</v>
      </c>
      <c r="AT236" s="451" t="e">
        <f t="shared" ca="1" si="161"/>
        <v>#REF!</v>
      </c>
      <c r="AU236" s="451" t="e">
        <f t="shared" ca="1" si="162"/>
        <v>#REF!</v>
      </c>
      <c r="AV236" s="445" t="e">
        <f t="shared" ca="1" si="181"/>
        <v>#REF!</v>
      </c>
      <c r="AW236" s="453" t="e">
        <f ca="1">ROUND(IF(AV236&gt;AW172,AW170,IF(AV236&lt;AW171,AW169,AV236/AW171*AW169)),3)</f>
        <v>#REF!</v>
      </c>
      <c r="AX236" s="453" t="e">
        <f ca="1">ROUND(IF(AV236&gt;AX172,AX170,IF(AV236&lt;AX171,AX169,AV236/AX171*AX169)),3)</f>
        <v>#REF!</v>
      </c>
      <c r="AY236" s="449" t="e">
        <f t="shared" ca="1" si="140"/>
        <v>#REF!</v>
      </c>
      <c r="BA236" s="450" t="str">
        <f t="shared" si="168"/>
        <v>BG</v>
      </c>
      <c r="BB236" s="447" t="e">
        <f t="shared" ca="1" si="192"/>
        <v>#REF!</v>
      </c>
      <c r="BC236" s="447" t="e">
        <f t="shared" ca="1" si="192"/>
        <v>#REF!</v>
      </c>
      <c r="BD236" s="451" t="e">
        <f t="shared" ca="1" si="169"/>
        <v>#REF!</v>
      </c>
      <c r="BE236" s="451" t="e">
        <f t="shared" ca="1" si="170"/>
        <v>#REF!</v>
      </c>
      <c r="BF236" s="451" t="e">
        <f t="shared" ca="1" si="142"/>
        <v>#REF!</v>
      </c>
      <c r="BG236" s="451" t="e">
        <f t="shared" ca="1" si="143"/>
        <v>#REF!</v>
      </c>
      <c r="BH236" s="451" t="e">
        <f t="shared" ca="1" si="144"/>
        <v>#REF!</v>
      </c>
      <c r="BI236" s="451" t="e">
        <f t="shared" ca="1" si="145"/>
        <v>#REF!</v>
      </c>
      <c r="BJ236" s="445" t="e">
        <f t="shared" ca="1" si="182"/>
        <v>#REF!</v>
      </c>
      <c r="BK236" s="453" t="e">
        <f ca="1">ROUND(IF(BJ236&gt;BK172,BK170,IF(BJ236&lt;BK171,BK169,BJ236/BK171*BK169)),3)</f>
        <v>#REF!</v>
      </c>
      <c r="BL236" s="453" t="e">
        <f ca="1">ROUND(IF(BJ236&gt;BL172,BL170,IF(BJ236&lt;BL171,BL169,BJ236/BL171*BL169)),3)</f>
        <v>#REF!</v>
      </c>
      <c r="BM236" s="449" t="e">
        <f t="shared" ca="1" si="147"/>
        <v>#REF!</v>
      </c>
      <c r="BO236" s="450" t="str">
        <f t="shared" si="171"/>
        <v>BG</v>
      </c>
      <c r="BP236" s="399">
        <f t="shared" si="163"/>
        <v>3</v>
      </c>
      <c r="BQ236" s="453" t="e">
        <f t="shared" ca="1" si="183"/>
        <v>#REF!</v>
      </c>
      <c r="BR236" s="453" t="e">
        <f t="shared" ca="1" si="184"/>
        <v>#REF!</v>
      </c>
      <c r="BS236" s="453" t="e">
        <f t="shared" ca="1" si="185"/>
        <v>#REF!</v>
      </c>
      <c r="BT236" s="453" t="e">
        <f t="shared" ca="1" si="186"/>
        <v>#REF!</v>
      </c>
      <c r="BU236" s="453" t="e">
        <f t="shared" ca="1" si="187"/>
        <v>#REF!</v>
      </c>
      <c r="BV236" s="453" t="e">
        <f t="shared" ca="1" si="188"/>
        <v>#REF!</v>
      </c>
      <c r="BW236" s="453" t="e">
        <f t="shared" ca="1" si="172"/>
        <v>#REF!</v>
      </c>
      <c r="BX236" s="453" t="e">
        <f t="shared" ca="1" si="172"/>
        <v>#REF!</v>
      </c>
      <c r="CA236" s="450" t="str">
        <f t="shared" si="173"/>
        <v>BG</v>
      </c>
      <c r="CB236" s="454"/>
      <c r="CC236" s="454"/>
      <c r="CD236" s="454"/>
      <c r="CE236" s="454"/>
    </row>
    <row r="237" spans="2:83" x14ac:dyDescent="0.2">
      <c r="B237" s="399">
        <v>57</v>
      </c>
      <c r="C237" s="399" t="s">
        <v>187</v>
      </c>
      <c r="D237" s="399" t="s">
        <v>188</v>
      </c>
      <c r="E237" s="399">
        <v>3</v>
      </c>
      <c r="F237" s="399" t="s">
        <v>38</v>
      </c>
      <c r="K237" s="446"/>
      <c r="L237" s="447" t="e">
        <f t="shared" ca="1" si="189"/>
        <v>#REF!</v>
      </c>
      <c r="M237" s="447" t="e">
        <f t="shared" ca="1" si="189"/>
        <v>#REF!</v>
      </c>
      <c r="N237" s="451" t="e">
        <f t="shared" ca="1" si="174"/>
        <v>#REF!</v>
      </c>
      <c r="O237" s="451" t="e">
        <f t="shared" ca="1" si="154"/>
        <v>#REF!</v>
      </c>
      <c r="P237" s="451" t="e">
        <f t="shared" ca="1" si="127"/>
        <v>#REF!</v>
      </c>
      <c r="Q237" s="451" t="e">
        <f t="shared" ca="1" si="128"/>
        <v>#REF!</v>
      </c>
      <c r="R237" s="451" t="e">
        <f t="shared" ca="1" si="155"/>
        <v>#REF!</v>
      </c>
      <c r="S237" s="451" t="e">
        <f t="shared" ca="1" si="156"/>
        <v>#REF!</v>
      </c>
      <c r="T237" s="445" t="e">
        <f t="shared" ca="1" si="179"/>
        <v>#REF!</v>
      </c>
      <c r="U237" s="453" t="e">
        <f ca="1">ROUND(IF(T237&gt;U172,U170,IF(T237&lt;U171,U169,T237/U171*U169)),3)</f>
        <v>#REF!</v>
      </c>
      <c r="V237" s="453" t="e">
        <f ca="1">ROUND(IF(T237&gt;V172,V170,IF(T237&lt;V171,V169,T237/V171*V169)),3)</f>
        <v>#REF!</v>
      </c>
      <c r="W237" s="449" t="e">
        <f t="shared" ca="1" si="130"/>
        <v>#REF!</v>
      </c>
      <c r="X237" s="450"/>
      <c r="Y237" s="450" t="str">
        <f t="shared" si="164"/>
        <v>BR</v>
      </c>
      <c r="Z237" s="447" t="e">
        <f t="shared" ca="1" si="190"/>
        <v>#REF!</v>
      </c>
      <c r="AA237" s="447" t="e">
        <f t="shared" ca="1" si="190"/>
        <v>#REF!</v>
      </c>
      <c r="AB237" s="451" t="e">
        <f t="shared" ca="1" si="157"/>
        <v>#REF!</v>
      </c>
      <c r="AC237" s="451" t="e">
        <f t="shared" ca="1" si="158"/>
        <v>#REF!</v>
      </c>
      <c r="AD237" s="451" t="e">
        <f t="shared" ca="1" si="132"/>
        <v>#REF!</v>
      </c>
      <c r="AE237" s="451" t="e">
        <f t="shared" ca="1" si="133"/>
        <v>#REF!</v>
      </c>
      <c r="AF237" s="451" t="e">
        <f t="shared" ca="1" si="159"/>
        <v>#REF!</v>
      </c>
      <c r="AG237" s="451" t="e">
        <f t="shared" ca="1" si="160"/>
        <v>#REF!</v>
      </c>
      <c r="AH237" s="445" t="e">
        <f t="shared" ca="1" si="180"/>
        <v>#REF!</v>
      </c>
      <c r="AI237" s="453" t="e">
        <f ca="1">ROUND(IF(AH237&gt;AI172,AI170,IF(AH237&lt;AI171,AI169,AH237/AI171*AI169)),3)</f>
        <v>#REF!</v>
      </c>
      <c r="AJ237" s="453" t="e">
        <f ca="1">ROUND(IF(AH237&gt;AJ172,AJ170,IF(AH237&lt;AJ171,AJ169,AH237/AJ171*AJ169)),3)</f>
        <v>#REF!</v>
      </c>
      <c r="AK237" s="449" t="e">
        <f t="shared" ca="1" si="135"/>
        <v>#REF!</v>
      </c>
      <c r="AM237" s="450" t="str">
        <f t="shared" si="165"/>
        <v>BR</v>
      </c>
      <c r="AN237" s="447" t="e">
        <f t="shared" ca="1" si="191"/>
        <v>#REF!</v>
      </c>
      <c r="AO237" s="447" t="e">
        <f t="shared" ca="1" si="191"/>
        <v>#REF!</v>
      </c>
      <c r="AP237" s="451" t="e">
        <f t="shared" ca="1" si="166"/>
        <v>#REF!</v>
      </c>
      <c r="AQ237" s="451" t="e">
        <f t="shared" ca="1" si="167"/>
        <v>#REF!</v>
      </c>
      <c r="AR237" s="451" t="e">
        <f t="shared" ca="1" si="137"/>
        <v>#REF!</v>
      </c>
      <c r="AS237" s="451" t="e">
        <f t="shared" ca="1" si="138"/>
        <v>#REF!</v>
      </c>
      <c r="AT237" s="451" t="e">
        <f t="shared" ca="1" si="161"/>
        <v>#REF!</v>
      </c>
      <c r="AU237" s="451" t="e">
        <f t="shared" ca="1" si="162"/>
        <v>#REF!</v>
      </c>
      <c r="AV237" s="445" t="e">
        <f t="shared" ca="1" si="181"/>
        <v>#REF!</v>
      </c>
      <c r="AW237" s="453" t="e">
        <f ca="1">ROUND(IF(AV237&gt;AW172,AW170,IF(AV237&lt;AW171,AW169,AV237/AW171*AW169)),3)</f>
        <v>#REF!</v>
      </c>
      <c r="AX237" s="453" t="e">
        <f ca="1">ROUND(IF(AV237&gt;AX172,AX170,IF(AV237&lt;AX171,AX169,AV237/AX171*AX169)),3)</f>
        <v>#REF!</v>
      </c>
      <c r="AY237" s="449" t="e">
        <f t="shared" ca="1" si="140"/>
        <v>#REF!</v>
      </c>
      <c r="BA237" s="450" t="str">
        <f t="shared" si="168"/>
        <v>BR</v>
      </c>
      <c r="BB237" s="447" t="e">
        <f t="shared" ca="1" si="192"/>
        <v>#REF!</v>
      </c>
      <c r="BC237" s="447" t="e">
        <f t="shared" ca="1" si="192"/>
        <v>#REF!</v>
      </c>
      <c r="BD237" s="451" t="e">
        <f t="shared" ca="1" si="169"/>
        <v>#REF!</v>
      </c>
      <c r="BE237" s="451" t="e">
        <f t="shared" ca="1" si="170"/>
        <v>#REF!</v>
      </c>
      <c r="BF237" s="451" t="e">
        <f t="shared" ca="1" si="142"/>
        <v>#REF!</v>
      </c>
      <c r="BG237" s="451" t="e">
        <f t="shared" ca="1" si="143"/>
        <v>#REF!</v>
      </c>
      <c r="BH237" s="451" t="e">
        <f t="shared" ca="1" si="144"/>
        <v>#REF!</v>
      </c>
      <c r="BI237" s="451" t="e">
        <f t="shared" ca="1" si="145"/>
        <v>#REF!</v>
      </c>
      <c r="BJ237" s="445" t="e">
        <f t="shared" ca="1" si="182"/>
        <v>#REF!</v>
      </c>
      <c r="BK237" s="453" t="e">
        <f ca="1">ROUND(IF(BJ237&gt;BK172,BK170,IF(BJ237&lt;BK171,BK169,BJ237/BK171*BK169)),3)</f>
        <v>#REF!</v>
      </c>
      <c r="BL237" s="453" t="e">
        <f ca="1">ROUND(IF(BJ237&gt;BL172,BL170,IF(BJ237&lt;BL171,BL169,BJ237/BL171*BL169)),3)</f>
        <v>#REF!</v>
      </c>
      <c r="BM237" s="449" t="e">
        <f t="shared" ca="1" si="147"/>
        <v>#REF!</v>
      </c>
      <c r="BO237" s="450" t="str">
        <f t="shared" si="171"/>
        <v>BR</v>
      </c>
      <c r="BP237" s="399">
        <f t="shared" si="163"/>
        <v>3</v>
      </c>
      <c r="BQ237" s="453" t="e">
        <f t="shared" ca="1" si="183"/>
        <v>#REF!</v>
      </c>
      <c r="BR237" s="453" t="e">
        <f t="shared" ca="1" si="184"/>
        <v>#REF!</v>
      </c>
      <c r="BS237" s="453" t="e">
        <f t="shared" ca="1" si="185"/>
        <v>#REF!</v>
      </c>
      <c r="BT237" s="453" t="e">
        <f t="shared" ca="1" si="186"/>
        <v>#REF!</v>
      </c>
      <c r="BU237" s="453" t="e">
        <f t="shared" ca="1" si="187"/>
        <v>#REF!</v>
      </c>
      <c r="BV237" s="453" t="e">
        <f t="shared" ca="1" si="188"/>
        <v>#REF!</v>
      </c>
      <c r="BW237" s="453" t="e">
        <f t="shared" ca="1" si="172"/>
        <v>#REF!</v>
      </c>
      <c r="BX237" s="453" t="e">
        <f t="shared" ca="1" si="172"/>
        <v>#REF!</v>
      </c>
      <c r="CA237" s="450" t="str">
        <f t="shared" si="173"/>
        <v>BR</v>
      </c>
      <c r="CB237" s="454"/>
      <c r="CC237" s="454"/>
      <c r="CD237" s="454"/>
      <c r="CE237" s="454"/>
    </row>
    <row r="238" spans="2:83" x14ac:dyDescent="0.2">
      <c r="B238" s="399">
        <v>58</v>
      </c>
      <c r="C238" s="399" t="s">
        <v>189</v>
      </c>
      <c r="D238" s="399" t="s">
        <v>190</v>
      </c>
      <c r="E238" s="399">
        <v>3</v>
      </c>
      <c r="F238" s="399" t="s">
        <v>38</v>
      </c>
      <c r="K238" s="446"/>
      <c r="L238" s="447" t="e">
        <f t="shared" ca="1" si="189"/>
        <v>#REF!</v>
      </c>
      <c r="M238" s="447" t="e">
        <f t="shared" ca="1" si="189"/>
        <v>#REF!</v>
      </c>
      <c r="N238" s="451" t="e">
        <f t="shared" ca="1" si="174"/>
        <v>#REF!</v>
      </c>
      <c r="O238" s="451" t="e">
        <f t="shared" ca="1" si="154"/>
        <v>#REF!</v>
      </c>
      <c r="P238" s="451" t="e">
        <f t="shared" ca="1" si="127"/>
        <v>#REF!</v>
      </c>
      <c r="Q238" s="451" t="e">
        <f t="shared" ca="1" si="128"/>
        <v>#REF!</v>
      </c>
      <c r="R238" s="451" t="e">
        <f t="shared" ca="1" si="155"/>
        <v>#REF!</v>
      </c>
      <c r="S238" s="451" t="e">
        <f t="shared" ca="1" si="156"/>
        <v>#REF!</v>
      </c>
      <c r="T238" s="445" t="e">
        <f t="shared" ca="1" si="179"/>
        <v>#REF!</v>
      </c>
      <c r="U238" s="453" t="e">
        <f ca="1">ROUND(IF(T238&gt;U172,U170,IF(T238&lt;U171,U169,T238/U171*U169)),3)</f>
        <v>#REF!</v>
      </c>
      <c r="V238" s="453" t="e">
        <f ca="1">ROUND(IF(T238&gt;V172,V170,IF(T238&lt;V171,V169,T238/V171*V169)),3)</f>
        <v>#REF!</v>
      </c>
      <c r="W238" s="449" t="e">
        <f t="shared" ca="1" si="130"/>
        <v>#REF!</v>
      </c>
      <c r="X238" s="450"/>
      <c r="Y238" s="450" t="str">
        <f t="shared" si="164"/>
        <v>BW</v>
      </c>
      <c r="Z238" s="447" t="e">
        <f t="shared" ca="1" si="190"/>
        <v>#REF!</v>
      </c>
      <c r="AA238" s="447" t="e">
        <f t="shared" ca="1" si="190"/>
        <v>#REF!</v>
      </c>
      <c r="AB238" s="451" t="e">
        <f t="shared" ca="1" si="157"/>
        <v>#REF!</v>
      </c>
      <c r="AC238" s="451" t="e">
        <f t="shared" ca="1" si="158"/>
        <v>#REF!</v>
      </c>
      <c r="AD238" s="451" t="e">
        <f t="shared" ca="1" si="132"/>
        <v>#REF!</v>
      </c>
      <c r="AE238" s="451" t="e">
        <f t="shared" ca="1" si="133"/>
        <v>#REF!</v>
      </c>
      <c r="AF238" s="451" t="e">
        <f t="shared" ca="1" si="159"/>
        <v>#REF!</v>
      </c>
      <c r="AG238" s="451" t="e">
        <f t="shared" ca="1" si="160"/>
        <v>#REF!</v>
      </c>
      <c r="AH238" s="445" t="e">
        <f t="shared" ca="1" si="180"/>
        <v>#REF!</v>
      </c>
      <c r="AI238" s="453" t="e">
        <f ca="1">ROUND(IF(AH238&gt;AI172,AI170,IF(AH238&lt;AI171,AI169,AH238/AI171*AI169)),3)</f>
        <v>#REF!</v>
      </c>
      <c r="AJ238" s="453" t="e">
        <f ca="1">ROUND(IF(AH238&gt;AJ172,AJ170,IF(AH238&lt;AJ171,AJ169,AH238/AJ171*AJ169)),3)</f>
        <v>#REF!</v>
      </c>
      <c r="AK238" s="449" t="e">
        <f t="shared" ca="1" si="135"/>
        <v>#REF!</v>
      </c>
      <c r="AM238" s="450" t="str">
        <f t="shared" si="165"/>
        <v>BW</v>
      </c>
      <c r="AN238" s="447" t="e">
        <f t="shared" ca="1" si="191"/>
        <v>#REF!</v>
      </c>
      <c r="AO238" s="447" t="e">
        <f t="shared" ca="1" si="191"/>
        <v>#REF!</v>
      </c>
      <c r="AP238" s="451" t="e">
        <f t="shared" ca="1" si="166"/>
        <v>#REF!</v>
      </c>
      <c r="AQ238" s="451" t="e">
        <f t="shared" ca="1" si="167"/>
        <v>#REF!</v>
      </c>
      <c r="AR238" s="451" t="e">
        <f t="shared" ca="1" si="137"/>
        <v>#REF!</v>
      </c>
      <c r="AS238" s="451" t="e">
        <f t="shared" ca="1" si="138"/>
        <v>#REF!</v>
      </c>
      <c r="AT238" s="451" t="e">
        <f t="shared" ca="1" si="161"/>
        <v>#REF!</v>
      </c>
      <c r="AU238" s="451" t="e">
        <f t="shared" ca="1" si="162"/>
        <v>#REF!</v>
      </c>
      <c r="AV238" s="445" t="e">
        <f t="shared" ca="1" si="181"/>
        <v>#REF!</v>
      </c>
      <c r="AW238" s="453" t="e">
        <f ca="1">ROUND(IF(AV238&gt;AW172,AW170,IF(AV238&lt;AW171,AW169,AV238/AW171*AW169)),3)</f>
        <v>#REF!</v>
      </c>
      <c r="AX238" s="453" t="e">
        <f ca="1">ROUND(IF(AV238&gt;AX172,AX170,IF(AV238&lt;AX171,AX169,AV238/AX171*AX169)),3)</f>
        <v>#REF!</v>
      </c>
      <c r="AY238" s="449" t="e">
        <f t="shared" ca="1" si="140"/>
        <v>#REF!</v>
      </c>
      <c r="BA238" s="450" t="str">
        <f t="shared" si="168"/>
        <v>BW</v>
      </c>
      <c r="BB238" s="447" t="e">
        <f t="shared" ca="1" si="192"/>
        <v>#REF!</v>
      </c>
      <c r="BC238" s="447" t="e">
        <f t="shared" ca="1" si="192"/>
        <v>#REF!</v>
      </c>
      <c r="BD238" s="451" t="e">
        <f t="shared" ca="1" si="169"/>
        <v>#REF!</v>
      </c>
      <c r="BE238" s="451" t="e">
        <f t="shared" ca="1" si="170"/>
        <v>#REF!</v>
      </c>
      <c r="BF238" s="451" t="e">
        <f t="shared" ca="1" si="142"/>
        <v>#REF!</v>
      </c>
      <c r="BG238" s="451" t="e">
        <f t="shared" ca="1" si="143"/>
        <v>#REF!</v>
      </c>
      <c r="BH238" s="451" t="e">
        <f t="shared" ca="1" si="144"/>
        <v>#REF!</v>
      </c>
      <c r="BI238" s="451" t="e">
        <f t="shared" ca="1" si="145"/>
        <v>#REF!</v>
      </c>
      <c r="BJ238" s="445" t="e">
        <f t="shared" ca="1" si="182"/>
        <v>#REF!</v>
      </c>
      <c r="BK238" s="453" t="e">
        <f ca="1">ROUND(IF(BJ238&gt;BK172,BK170,IF(BJ238&lt;BK171,BK169,BJ238/BK171*BK169)),3)</f>
        <v>#REF!</v>
      </c>
      <c r="BL238" s="453" t="e">
        <f ca="1">ROUND(IF(BJ238&gt;BL172,BL170,IF(BJ238&lt;BL171,BL169,BJ238/BL171*BL169)),3)</f>
        <v>#REF!</v>
      </c>
      <c r="BM238" s="449" t="e">
        <f t="shared" ca="1" si="147"/>
        <v>#REF!</v>
      </c>
      <c r="BO238" s="450" t="str">
        <f t="shared" si="171"/>
        <v>BW</v>
      </c>
      <c r="BP238" s="399">
        <f t="shared" si="163"/>
        <v>3</v>
      </c>
      <c r="BQ238" s="453" t="e">
        <f t="shared" ca="1" si="183"/>
        <v>#REF!</v>
      </c>
      <c r="BR238" s="453" t="e">
        <f t="shared" ca="1" si="184"/>
        <v>#REF!</v>
      </c>
      <c r="BS238" s="453" t="e">
        <f t="shared" ca="1" si="185"/>
        <v>#REF!</v>
      </c>
      <c r="BT238" s="453" t="e">
        <f t="shared" ca="1" si="186"/>
        <v>#REF!</v>
      </c>
      <c r="BU238" s="453" t="e">
        <f t="shared" ca="1" si="187"/>
        <v>#REF!</v>
      </c>
      <c r="BV238" s="453" t="e">
        <f t="shared" ca="1" si="188"/>
        <v>#REF!</v>
      </c>
      <c r="BW238" s="453" t="e">
        <f t="shared" ca="1" si="172"/>
        <v>#REF!</v>
      </c>
      <c r="BX238" s="453" t="e">
        <f t="shared" ca="1" si="172"/>
        <v>#REF!</v>
      </c>
      <c r="CA238" s="450" t="str">
        <f t="shared" si="173"/>
        <v>BW</v>
      </c>
      <c r="CB238" s="454"/>
      <c r="CC238" s="454"/>
      <c r="CD238" s="454"/>
      <c r="CE238" s="454"/>
    </row>
    <row r="239" spans="2:83" x14ac:dyDescent="0.2">
      <c r="B239" s="399">
        <v>59</v>
      </c>
      <c r="C239" s="399" t="s">
        <v>191</v>
      </c>
      <c r="D239" s="399" t="s">
        <v>192</v>
      </c>
      <c r="E239" s="399">
        <v>3</v>
      </c>
      <c r="F239" s="399" t="s">
        <v>38</v>
      </c>
      <c r="K239" s="446"/>
      <c r="L239" s="447" t="e">
        <f t="shared" ca="1" si="189"/>
        <v>#REF!</v>
      </c>
      <c r="M239" s="447" t="e">
        <f t="shared" ca="1" si="189"/>
        <v>#REF!</v>
      </c>
      <c r="N239" s="451" t="e">
        <f t="shared" ca="1" si="174"/>
        <v>#REF!</v>
      </c>
      <c r="O239" s="451" t="e">
        <f t="shared" ca="1" si="154"/>
        <v>#REF!</v>
      </c>
      <c r="P239" s="451" t="e">
        <f t="shared" ca="1" si="127"/>
        <v>#REF!</v>
      </c>
      <c r="Q239" s="451" t="e">
        <f t="shared" ca="1" si="128"/>
        <v>#REF!</v>
      </c>
      <c r="R239" s="451" t="e">
        <f t="shared" ca="1" si="155"/>
        <v>#REF!</v>
      </c>
      <c r="S239" s="451" t="e">
        <f t="shared" ca="1" si="156"/>
        <v>#REF!</v>
      </c>
      <c r="T239" s="445" t="e">
        <f t="shared" ca="1" si="179"/>
        <v>#REF!</v>
      </c>
      <c r="U239" s="453" t="e">
        <f ca="1">ROUND(IF(T239&gt;U172,U170,IF(T239&lt;U171,U169,T239/U171*U169)),3)</f>
        <v>#REF!</v>
      </c>
      <c r="V239" s="453" t="e">
        <f ca="1">ROUND(IF(T239&gt;V172,V170,IF(T239&lt;V171,V169,T239/V171*V169)),3)</f>
        <v>#REF!</v>
      </c>
      <c r="W239" s="449" t="e">
        <f t="shared" ca="1" si="130"/>
        <v>#REF!</v>
      </c>
      <c r="X239" s="450"/>
      <c r="Y239" s="450" t="str">
        <f t="shared" si="164"/>
        <v>BY</v>
      </c>
      <c r="Z239" s="447" t="e">
        <f t="shared" ca="1" si="190"/>
        <v>#REF!</v>
      </c>
      <c r="AA239" s="447" t="e">
        <f t="shared" ca="1" si="190"/>
        <v>#REF!</v>
      </c>
      <c r="AB239" s="451" t="e">
        <f t="shared" ca="1" si="157"/>
        <v>#REF!</v>
      </c>
      <c r="AC239" s="451" t="e">
        <f t="shared" ca="1" si="158"/>
        <v>#REF!</v>
      </c>
      <c r="AD239" s="451" t="e">
        <f t="shared" ca="1" si="132"/>
        <v>#REF!</v>
      </c>
      <c r="AE239" s="451" t="e">
        <f t="shared" ca="1" si="133"/>
        <v>#REF!</v>
      </c>
      <c r="AF239" s="451" t="e">
        <f t="shared" ca="1" si="159"/>
        <v>#REF!</v>
      </c>
      <c r="AG239" s="451" t="e">
        <f t="shared" ca="1" si="160"/>
        <v>#REF!</v>
      </c>
      <c r="AH239" s="445" t="e">
        <f t="shared" ca="1" si="180"/>
        <v>#REF!</v>
      </c>
      <c r="AI239" s="453" t="e">
        <f ca="1">ROUND(IF(AH239&gt;AI172,AI170,IF(AH239&lt;AI171,AI169,AH239/AI171*AI169)),3)</f>
        <v>#REF!</v>
      </c>
      <c r="AJ239" s="453" t="e">
        <f ca="1">ROUND(IF(AH239&gt;AJ172,AJ170,IF(AH239&lt;AJ171,AJ169,AH239/AJ171*AJ169)),3)</f>
        <v>#REF!</v>
      </c>
      <c r="AK239" s="449" t="e">
        <f t="shared" ca="1" si="135"/>
        <v>#REF!</v>
      </c>
      <c r="AM239" s="450" t="str">
        <f t="shared" si="165"/>
        <v>BY</v>
      </c>
      <c r="AN239" s="447" t="e">
        <f t="shared" ca="1" si="191"/>
        <v>#REF!</v>
      </c>
      <c r="AO239" s="447" t="e">
        <f t="shared" ca="1" si="191"/>
        <v>#REF!</v>
      </c>
      <c r="AP239" s="451" t="e">
        <f t="shared" ca="1" si="166"/>
        <v>#REF!</v>
      </c>
      <c r="AQ239" s="451" t="e">
        <f t="shared" ca="1" si="167"/>
        <v>#REF!</v>
      </c>
      <c r="AR239" s="451" t="e">
        <f t="shared" ca="1" si="137"/>
        <v>#REF!</v>
      </c>
      <c r="AS239" s="451" t="e">
        <f t="shared" ca="1" si="138"/>
        <v>#REF!</v>
      </c>
      <c r="AT239" s="451" t="e">
        <f t="shared" ca="1" si="161"/>
        <v>#REF!</v>
      </c>
      <c r="AU239" s="451" t="e">
        <f t="shared" ca="1" si="162"/>
        <v>#REF!</v>
      </c>
      <c r="AV239" s="445" t="e">
        <f t="shared" ca="1" si="181"/>
        <v>#REF!</v>
      </c>
      <c r="AW239" s="453" t="e">
        <f ca="1">ROUND(IF(AV239&gt;AW172,AW170,IF(AV239&lt;AW171,AW169,AV239/AW171*AW169)),3)</f>
        <v>#REF!</v>
      </c>
      <c r="AX239" s="453" t="e">
        <f ca="1">ROUND(IF(AV239&gt;AX172,AX170,IF(AV239&lt;AX171,AX169,AV239/AX171*AX169)),3)</f>
        <v>#REF!</v>
      </c>
      <c r="AY239" s="449" t="e">
        <f t="shared" ca="1" si="140"/>
        <v>#REF!</v>
      </c>
      <c r="BA239" s="450" t="str">
        <f t="shared" si="168"/>
        <v>BY</v>
      </c>
      <c r="BB239" s="447" t="e">
        <f t="shared" ca="1" si="192"/>
        <v>#REF!</v>
      </c>
      <c r="BC239" s="447" t="e">
        <f t="shared" ca="1" si="192"/>
        <v>#REF!</v>
      </c>
      <c r="BD239" s="451" t="e">
        <f t="shared" ca="1" si="169"/>
        <v>#REF!</v>
      </c>
      <c r="BE239" s="451" t="e">
        <f t="shared" ca="1" si="170"/>
        <v>#REF!</v>
      </c>
      <c r="BF239" s="451" t="e">
        <f t="shared" ca="1" si="142"/>
        <v>#REF!</v>
      </c>
      <c r="BG239" s="451" t="e">
        <f t="shared" ca="1" si="143"/>
        <v>#REF!</v>
      </c>
      <c r="BH239" s="451" t="e">
        <f t="shared" ca="1" si="144"/>
        <v>#REF!</v>
      </c>
      <c r="BI239" s="451" t="e">
        <f t="shared" ca="1" si="145"/>
        <v>#REF!</v>
      </c>
      <c r="BJ239" s="445" t="e">
        <f t="shared" ca="1" si="182"/>
        <v>#REF!</v>
      </c>
      <c r="BK239" s="453" t="e">
        <f ca="1">ROUND(IF(BJ239&gt;BK172,BK170,IF(BJ239&lt;BK171,BK169,BJ239/BK171*BK169)),3)</f>
        <v>#REF!</v>
      </c>
      <c r="BL239" s="453" t="e">
        <f ca="1">ROUND(IF(BJ239&gt;BL172,BL170,IF(BJ239&lt;BL171,BL169,BJ239/BL171*BL169)),3)</f>
        <v>#REF!</v>
      </c>
      <c r="BM239" s="449" t="e">
        <f t="shared" ca="1" si="147"/>
        <v>#REF!</v>
      </c>
      <c r="BO239" s="450" t="str">
        <f t="shared" si="171"/>
        <v>BY</v>
      </c>
      <c r="BP239" s="399">
        <f t="shared" si="163"/>
        <v>3</v>
      </c>
      <c r="BQ239" s="453" t="e">
        <f t="shared" ca="1" si="183"/>
        <v>#REF!</v>
      </c>
      <c r="BR239" s="453" t="e">
        <f t="shared" ca="1" si="184"/>
        <v>#REF!</v>
      </c>
      <c r="BS239" s="453" t="e">
        <f t="shared" ca="1" si="185"/>
        <v>#REF!</v>
      </c>
      <c r="BT239" s="453" t="e">
        <f t="shared" ca="1" si="186"/>
        <v>#REF!</v>
      </c>
      <c r="BU239" s="453" t="e">
        <f t="shared" ca="1" si="187"/>
        <v>#REF!</v>
      </c>
      <c r="BV239" s="453" t="e">
        <f t="shared" ca="1" si="188"/>
        <v>#REF!</v>
      </c>
      <c r="BW239" s="453" t="e">
        <f t="shared" ca="1" si="172"/>
        <v>#REF!</v>
      </c>
      <c r="BX239" s="453" t="e">
        <f t="shared" ca="1" si="172"/>
        <v>#REF!</v>
      </c>
      <c r="CA239" s="450" t="str">
        <f t="shared" si="173"/>
        <v>BY</v>
      </c>
      <c r="CB239" s="454"/>
      <c r="CC239" s="454"/>
      <c r="CD239" s="454"/>
      <c r="CE239" s="454"/>
    </row>
    <row r="240" spans="2:83" x14ac:dyDescent="0.2">
      <c r="B240" s="399">
        <v>60</v>
      </c>
      <c r="C240" s="399" t="s">
        <v>193</v>
      </c>
      <c r="D240" s="399" t="s">
        <v>194</v>
      </c>
      <c r="E240" s="399">
        <v>3</v>
      </c>
      <c r="F240" s="399" t="s">
        <v>38</v>
      </c>
      <c r="K240" s="446"/>
      <c r="L240" s="447" t="e">
        <f t="shared" ca="1" si="189"/>
        <v>#REF!</v>
      </c>
      <c r="M240" s="447" t="e">
        <f t="shared" ca="1" si="189"/>
        <v>#REF!</v>
      </c>
      <c r="N240" s="451" t="e">
        <f t="shared" ca="1" si="174"/>
        <v>#REF!</v>
      </c>
      <c r="O240" s="451" t="e">
        <f t="shared" ca="1" si="154"/>
        <v>#REF!</v>
      </c>
      <c r="P240" s="451" t="e">
        <f t="shared" ca="1" si="127"/>
        <v>#REF!</v>
      </c>
      <c r="Q240" s="451" t="e">
        <f t="shared" ca="1" si="128"/>
        <v>#REF!</v>
      </c>
      <c r="R240" s="451" t="e">
        <f t="shared" ca="1" si="155"/>
        <v>#REF!</v>
      </c>
      <c r="S240" s="451" t="e">
        <f t="shared" ca="1" si="156"/>
        <v>#REF!</v>
      </c>
      <c r="T240" s="445" t="e">
        <f t="shared" ca="1" si="179"/>
        <v>#REF!</v>
      </c>
      <c r="U240" s="453" t="e">
        <f ca="1">ROUND(IF(T240&gt;U172,U170,IF(T240&lt;U171,U169,T240/U171*U169)),3)</f>
        <v>#REF!</v>
      </c>
      <c r="V240" s="453" t="e">
        <f ca="1">ROUND(IF(T240&gt;V172,V170,IF(T240&lt;V171,V169,T240/V171*V169)),3)</f>
        <v>#REF!</v>
      </c>
      <c r="W240" s="449" t="e">
        <f t="shared" ca="1" si="130"/>
        <v>#REF!</v>
      </c>
      <c r="X240" s="450"/>
      <c r="Y240" s="450" t="str">
        <f t="shared" si="164"/>
        <v>CL</v>
      </c>
      <c r="Z240" s="447" t="e">
        <f t="shared" ca="1" si="190"/>
        <v>#REF!</v>
      </c>
      <c r="AA240" s="447" t="e">
        <f t="shared" ca="1" si="190"/>
        <v>#REF!</v>
      </c>
      <c r="AB240" s="451" t="e">
        <f t="shared" ca="1" si="157"/>
        <v>#REF!</v>
      </c>
      <c r="AC240" s="451" t="e">
        <f t="shared" ca="1" si="158"/>
        <v>#REF!</v>
      </c>
      <c r="AD240" s="451" t="e">
        <f t="shared" ca="1" si="132"/>
        <v>#REF!</v>
      </c>
      <c r="AE240" s="451" t="e">
        <f t="shared" ca="1" si="133"/>
        <v>#REF!</v>
      </c>
      <c r="AF240" s="451" t="e">
        <f t="shared" ca="1" si="159"/>
        <v>#REF!</v>
      </c>
      <c r="AG240" s="451" t="e">
        <f t="shared" ca="1" si="160"/>
        <v>#REF!</v>
      </c>
      <c r="AH240" s="445" t="e">
        <f t="shared" ca="1" si="180"/>
        <v>#REF!</v>
      </c>
      <c r="AI240" s="453" t="e">
        <f ca="1">ROUND(IF(AH240&gt;AI172,AI170,IF(AH240&lt;AI171,AI169,AH240/AI171*AI169)),3)</f>
        <v>#REF!</v>
      </c>
      <c r="AJ240" s="453" t="e">
        <f ca="1">ROUND(IF(AH240&gt;AJ172,AJ170,IF(AH240&lt;AJ171,AJ169,AH240/AJ171*AJ169)),3)</f>
        <v>#REF!</v>
      </c>
      <c r="AK240" s="449" t="e">
        <f t="shared" ca="1" si="135"/>
        <v>#REF!</v>
      </c>
      <c r="AM240" s="450" t="str">
        <f t="shared" si="165"/>
        <v>CL</v>
      </c>
      <c r="AN240" s="447" t="e">
        <f t="shared" ca="1" si="191"/>
        <v>#REF!</v>
      </c>
      <c r="AO240" s="447" t="e">
        <f t="shared" ca="1" si="191"/>
        <v>#REF!</v>
      </c>
      <c r="AP240" s="451" t="e">
        <f t="shared" ca="1" si="166"/>
        <v>#REF!</v>
      </c>
      <c r="AQ240" s="451" t="e">
        <f t="shared" ca="1" si="167"/>
        <v>#REF!</v>
      </c>
      <c r="AR240" s="451" t="e">
        <f t="shared" ca="1" si="137"/>
        <v>#REF!</v>
      </c>
      <c r="AS240" s="451" t="e">
        <f t="shared" ca="1" si="138"/>
        <v>#REF!</v>
      </c>
      <c r="AT240" s="451" t="e">
        <f t="shared" ca="1" si="161"/>
        <v>#REF!</v>
      </c>
      <c r="AU240" s="451" t="e">
        <f t="shared" ca="1" si="162"/>
        <v>#REF!</v>
      </c>
      <c r="AV240" s="445" t="e">
        <f t="shared" ca="1" si="181"/>
        <v>#REF!</v>
      </c>
      <c r="AW240" s="453" t="e">
        <f ca="1">ROUND(IF(AV240&gt;AW172,AW170,IF(AV240&lt;AW171,AW169,AV240/AW171*AW169)),3)</f>
        <v>#REF!</v>
      </c>
      <c r="AX240" s="453" t="e">
        <f ca="1">ROUND(IF(AV240&gt;AX172,AX170,IF(AV240&lt;AX171,AX169,AV240/AX171*AX169)),3)</f>
        <v>#REF!</v>
      </c>
      <c r="AY240" s="449" t="e">
        <f t="shared" ca="1" si="140"/>
        <v>#REF!</v>
      </c>
      <c r="BA240" s="450" t="str">
        <f t="shared" si="168"/>
        <v>CL</v>
      </c>
      <c r="BB240" s="447" t="e">
        <f t="shared" ca="1" si="192"/>
        <v>#REF!</v>
      </c>
      <c r="BC240" s="447" t="e">
        <f t="shared" ca="1" si="192"/>
        <v>#REF!</v>
      </c>
      <c r="BD240" s="451" t="e">
        <f t="shared" ca="1" si="169"/>
        <v>#REF!</v>
      </c>
      <c r="BE240" s="451" t="e">
        <f t="shared" ca="1" si="170"/>
        <v>#REF!</v>
      </c>
      <c r="BF240" s="451" t="e">
        <f t="shared" ca="1" si="142"/>
        <v>#REF!</v>
      </c>
      <c r="BG240" s="451" t="e">
        <f t="shared" ca="1" si="143"/>
        <v>#REF!</v>
      </c>
      <c r="BH240" s="451" t="e">
        <f t="shared" ca="1" si="144"/>
        <v>#REF!</v>
      </c>
      <c r="BI240" s="451" t="e">
        <f t="shared" ca="1" si="145"/>
        <v>#REF!</v>
      </c>
      <c r="BJ240" s="445" t="e">
        <f t="shared" ca="1" si="182"/>
        <v>#REF!</v>
      </c>
      <c r="BK240" s="453" t="e">
        <f ca="1">ROUND(IF(BJ240&gt;BK172,BK170,IF(BJ240&lt;BK171,BK169,BJ240/BK171*BK169)),3)</f>
        <v>#REF!</v>
      </c>
      <c r="BL240" s="453" t="e">
        <f ca="1">ROUND(IF(BJ240&gt;BL172,BL170,IF(BJ240&lt;BL171,BL169,BJ240/BL171*BL169)),3)</f>
        <v>#REF!</v>
      </c>
      <c r="BM240" s="449" t="e">
        <f t="shared" ca="1" si="147"/>
        <v>#REF!</v>
      </c>
      <c r="BO240" s="450" t="str">
        <f t="shared" si="171"/>
        <v>CL</v>
      </c>
      <c r="BP240" s="399">
        <f t="shared" si="163"/>
        <v>3</v>
      </c>
      <c r="BQ240" s="453" t="e">
        <f t="shared" ca="1" si="183"/>
        <v>#REF!</v>
      </c>
      <c r="BR240" s="453" t="e">
        <f t="shared" ca="1" si="184"/>
        <v>#REF!</v>
      </c>
      <c r="BS240" s="453" t="e">
        <f t="shared" ca="1" si="185"/>
        <v>#REF!</v>
      </c>
      <c r="BT240" s="453" t="e">
        <f t="shared" ca="1" si="186"/>
        <v>#REF!</v>
      </c>
      <c r="BU240" s="453" t="e">
        <f t="shared" ca="1" si="187"/>
        <v>#REF!</v>
      </c>
      <c r="BV240" s="453" t="e">
        <f t="shared" ca="1" si="188"/>
        <v>#REF!</v>
      </c>
      <c r="BW240" s="453" t="e">
        <f t="shared" ca="1" si="172"/>
        <v>#REF!</v>
      </c>
      <c r="BX240" s="453" t="e">
        <f t="shared" ca="1" si="172"/>
        <v>#REF!</v>
      </c>
      <c r="CA240" s="450" t="str">
        <f t="shared" si="173"/>
        <v>CL</v>
      </c>
      <c r="CB240" s="454"/>
      <c r="CC240" s="454"/>
      <c r="CD240" s="454"/>
      <c r="CE240" s="454"/>
    </row>
    <row r="241" spans="2:83" x14ac:dyDescent="0.2">
      <c r="B241" s="399">
        <v>61</v>
      </c>
      <c r="C241" s="399" t="s">
        <v>195</v>
      </c>
      <c r="D241" s="399" t="s">
        <v>196</v>
      </c>
      <c r="E241" s="399">
        <v>3</v>
      </c>
      <c r="F241" s="399" t="s">
        <v>38</v>
      </c>
      <c r="K241" s="446"/>
      <c r="L241" s="447" t="e">
        <f t="shared" ref="L241:M260" ca="1" si="193">VLOOKUP($C241,INDIRECT($L$22),L$23,FALSE)</f>
        <v>#REF!</v>
      </c>
      <c r="M241" s="447" t="e">
        <f t="shared" ca="1" si="193"/>
        <v>#REF!</v>
      </c>
      <c r="N241" s="451" t="e">
        <f t="shared" ca="1" si="174"/>
        <v>#REF!</v>
      </c>
      <c r="O241" s="451" t="e">
        <f t="shared" ca="1" si="154"/>
        <v>#REF!</v>
      </c>
      <c r="P241" s="451" t="e">
        <f t="shared" ca="1" si="127"/>
        <v>#REF!</v>
      </c>
      <c r="Q241" s="451" t="e">
        <f t="shared" ca="1" si="128"/>
        <v>#REF!</v>
      </c>
      <c r="R241" s="451" t="e">
        <f t="shared" ca="1" si="155"/>
        <v>#REF!</v>
      </c>
      <c r="S241" s="451" t="e">
        <f t="shared" ca="1" si="156"/>
        <v>#REF!</v>
      </c>
      <c r="T241" s="445" t="e">
        <f t="shared" ca="1" si="179"/>
        <v>#REF!</v>
      </c>
      <c r="U241" s="453" t="e">
        <f ca="1">ROUND(IF(T241&gt;U172,U170,IF(T241&lt;U171,U169,T241/U171*U169)),3)</f>
        <v>#REF!</v>
      </c>
      <c r="V241" s="453" t="e">
        <f ca="1">ROUND(IF(T241&gt;V172,V170,IF(T241&lt;V171,V169,T241/V171*V169)),3)</f>
        <v>#REF!</v>
      </c>
      <c r="W241" s="449" t="e">
        <f t="shared" ca="1" si="130"/>
        <v>#REF!</v>
      </c>
      <c r="X241" s="450"/>
      <c r="Y241" s="450" t="str">
        <f t="shared" si="164"/>
        <v>CN</v>
      </c>
      <c r="Z241" s="447" t="e">
        <f t="shared" ref="Z241:AA260" ca="1" si="194">VLOOKUP($C241,INDIRECT($L$22),Z$23,FALSE)</f>
        <v>#REF!</v>
      </c>
      <c r="AA241" s="447" t="e">
        <f t="shared" ca="1" si="194"/>
        <v>#REF!</v>
      </c>
      <c r="AB241" s="451" t="e">
        <f t="shared" ca="1" si="157"/>
        <v>#REF!</v>
      </c>
      <c r="AC241" s="451" t="e">
        <f t="shared" ca="1" si="158"/>
        <v>#REF!</v>
      </c>
      <c r="AD241" s="451" t="e">
        <f t="shared" ca="1" si="132"/>
        <v>#REF!</v>
      </c>
      <c r="AE241" s="451" t="e">
        <f t="shared" ca="1" si="133"/>
        <v>#REF!</v>
      </c>
      <c r="AF241" s="451" t="e">
        <f t="shared" ca="1" si="159"/>
        <v>#REF!</v>
      </c>
      <c r="AG241" s="451" t="e">
        <f t="shared" ca="1" si="160"/>
        <v>#REF!</v>
      </c>
      <c r="AH241" s="445" t="e">
        <f t="shared" ca="1" si="180"/>
        <v>#REF!</v>
      </c>
      <c r="AI241" s="453" t="e">
        <f ca="1">ROUND(IF(AH241&gt;AI172,AI170,IF(AH241&lt;AI171,AI169,AH241/AI171*AI169)),3)</f>
        <v>#REF!</v>
      </c>
      <c r="AJ241" s="453" t="e">
        <f ca="1">ROUND(IF(AH241&gt;AJ172,AJ170,IF(AH241&lt;AJ171,AJ169,AH241/AJ171*AJ169)),3)</f>
        <v>#REF!</v>
      </c>
      <c r="AK241" s="449" t="e">
        <f t="shared" ca="1" si="135"/>
        <v>#REF!</v>
      </c>
      <c r="AM241" s="450" t="str">
        <f t="shared" si="165"/>
        <v>CN</v>
      </c>
      <c r="AN241" s="447" t="e">
        <f t="shared" ref="AN241:AO260" ca="1" si="195">VLOOKUP($C241,INDIRECT($L$22),AN$23,FALSE)</f>
        <v>#REF!</v>
      </c>
      <c r="AO241" s="447" t="e">
        <f t="shared" ca="1" si="195"/>
        <v>#REF!</v>
      </c>
      <c r="AP241" s="451" t="e">
        <f t="shared" ca="1" si="166"/>
        <v>#REF!</v>
      </c>
      <c r="AQ241" s="451" t="e">
        <f t="shared" ca="1" si="167"/>
        <v>#REF!</v>
      </c>
      <c r="AR241" s="451" t="e">
        <f t="shared" ca="1" si="137"/>
        <v>#REF!</v>
      </c>
      <c r="AS241" s="451" t="e">
        <f t="shared" ca="1" si="138"/>
        <v>#REF!</v>
      </c>
      <c r="AT241" s="451" t="e">
        <f t="shared" ca="1" si="161"/>
        <v>#REF!</v>
      </c>
      <c r="AU241" s="451" t="e">
        <f t="shared" ca="1" si="162"/>
        <v>#REF!</v>
      </c>
      <c r="AV241" s="445" t="e">
        <f t="shared" ca="1" si="181"/>
        <v>#REF!</v>
      </c>
      <c r="AW241" s="453" t="e">
        <f ca="1">ROUND(IF(AV241&gt;AW172,AW170,IF(AV241&lt;AW171,AW169,AV241/AW171*AW169)),3)</f>
        <v>#REF!</v>
      </c>
      <c r="AX241" s="453" t="e">
        <f ca="1">ROUND(IF(AV241&gt;AX172,AX170,IF(AV241&lt;AX171,AX169,AV241/AX171*AX169)),3)</f>
        <v>#REF!</v>
      </c>
      <c r="AY241" s="449" t="e">
        <f t="shared" ca="1" si="140"/>
        <v>#REF!</v>
      </c>
      <c r="BA241" s="450" t="str">
        <f t="shared" si="168"/>
        <v>CN</v>
      </c>
      <c r="BB241" s="447" t="e">
        <f t="shared" ref="BB241:BC260" ca="1" si="196">VLOOKUP($C241,INDIRECT($L$22),BB$23,FALSE)</f>
        <v>#REF!</v>
      </c>
      <c r="BC241" s="447" t="e">
        <f t="shared" ca="1" si="196"/>
        <v>#REF!</v>
      </c>
      <c r="BD241" s="451" t="e">
        <f t="shared" ca="1" si="169"/>
        <v>#REF!</v>
      </c>
      <c r="BE241" s="451" t="e">
        <f t="shared" ca="1" si="170"/>
        <v>#REF!</v>
      </c>
      <c r="BF241" s="451" t="e">
        <f t="shared" ca="1" si="142"/>
        <v>#REF!</v>
      </c>
      <c r="BG241" s="451" t="e">
        <f t="shared" ca="1" si="143"/>
        <v>#REF!</v>
      </c>
      <c r="BH241" s="451" t="e">
        <f t="shared" ca="1" si="144"/>
        <v>#REF!</v>
      </c>
      <c r="BI241" s="451" t="e">
        <f t="shared" ca="1" si="145"/>
        <v>#REF!</v>
      </c>
      <c r="BJ241" s="445" t="e">
        <f t="shared" ca="1" si="182"/>
        <v>#REF!</v>
      </c>
      <c r="BK241" s="453" t="e">
        <f ca="1">ROUND(IF(BJ241&gt;BK172,BK170,IF(BJ241&lt;BK171,BK169,BJ241/BK171*BK169)),3)</f>
        <v>#REF!</v>
      </c>
      <c r="BL241" s="453" t="e">
        <f ca="1">ROUND(IF(BJ241&gt;BL172,BL170,IF(BJ241&lt;BL171,BL169,BJ241/BL171*BL169)),3)</f>
        <v>#REF!</v>
      </c>
      <c r="BM241" s="449" t="e">
        <f t="shared" ca="1" si="147"/>
        <v>#REF!</v>
      </c>
      <c r="BO241" s="450" t="str">
        <f t="shared" si="171"/>
        <v>CN</v>
      </c>
      <c r="BP241" s="399">
        <f t="shared" si="163"/>
        <v>3</v>
      </c>
      <c r="BQ241" s="453" t="e">
        <f t="shared" ca="1" si="183"/>
        <v>#REF!</v>
      </c>
      <c r="BR241" s="453" t="e">
        <f t="shared" ca="1" si="184"/>
        <v>#REF!</v>
      </c>
      <c r="BS241" s="453" t="e">
        <f t="shared" ca="1" si="185"/>
        <v>#REF!</v>
      </c>
      <c r="BT241" s="453" t="e">
        <f t="shared" ca="1" si="186"/>
        <v>#REF!</v>
      </c>
      <c r="BU241" s="453" t="e">
        <f t="shared" ca="1" si="187"/>
        <v>#REF!</v>
      </c>
      <c r="BV241" s="453" t="e">
        <f t="shared" ca="1" si="188"/>
        <v>#REF!</v>
      </c>
      <c r="BW241" s="453" t="e">
        <f t="shared" ca="1" si="172"/>
        <v>#REF!</v>
      </c>
      <c r="BX241" s="453" t="e">
        <f t="shared" ca="1" si="172"/>
        <v>#REF!</v>
      </c>
      <c r="CA241" s="450" t="str">
        <f t="shared" si="173"/>
        <v>CN</v>
      </c>
      <c r="CB241" s="454"/>
      <c r="CC241" s="454"/>
      <c r="CD241" s="454"/>
      <c r="CE241" s="454"/>
    </row>
    <row r="242" spans="2:83" x14ac:dyDescent="0.2">
      <c r="B242" s="399">
        <v>62</v>
      </c>
      <c r="C242" s="399" t="s">
        <v>197</v>
      </c>
      <c r="D242" s="399" t="s">
        <v>198</v>
      </c>
      <c r="E242" s="399">
        <v>3</v>
      </c>
      <c r="F242" s="399" t="s">
        <v>38</v>
      </c>
      <c r="K242" s="446"/>
      <c r="L242" s="447" t="e">
        <f t="shared" ca="1" si="193"/>
        <v>#REF!</v>
      </c>
      <c r="M242" s="447" t="e">
        <f t="shared" ca="1" si="193"/>
        <v>#REF!</v>
      </c>
      <c r="N242" s="451" t="e">
        <f t="shared" ca="1" si="174"/>
        <v>#REF!</v>
      </c>
      <c r="O242" s="451" t="e">
        <f t="shared" ca="1" si="154"/>
        <v>#REF!</v>
      </c>
      <c r="P242" s="451" t="e">
        <f t="shared" ca="1" si="127"/>
        <v>#REF!</v>
      </c>
      <c r="Q242" s="451" t="e">
        <f t="shared" ca="1" si="128"/>
        <v>#REF!</v>
      </c>
      <c r="R242" s="451" t="e">
        <f t="shared" ca="1" si="155"/>
        <v>#REF!</v>
      </c>
      <c r="S242" s="451" t="e">
        <f t="shared" ca="1" si="156"/>
        <v>#REF!</v>
      </c>
      <c r="T242" s="445" t="e">
        <f t="shared" ca="1" si="179"/>
        <v>#REF!</v>
      </c>
      <c r="U242" s="453" t="e">
        <f ca="1">ROUND(IF(T242&gt;U172,U170,IF(T242&lt;U171,U169,T242/U171*U169)),3)</f>
        <v>#REF!</v>
      </c>
      <c r="V242" s="453" t="e">
        <f ca="1">ROUND(IF(T242&gt;V172,V170,IF(T242&lt;V171,V169,T242/V171*V169)),3)</f>
        <v>#REF!</v>
      </c>
      <c r="W242" s="449" t="e">
        <f t="shared" ca="1" si="130"/>
        <v>#REF!</v>
      </c>
      <c r="X242" s="450"/>
      <c r="Y242" s="450" t="str">
        <f t="shared" si="164"/>
        <v>CR</v>
      </c>
      <c r="Z242" s="447" t="e">
        <f t="shared" ca="1" si="194"/>
        <v>#REF!</v>
      </c>
      <c r="AA242" s="447" t="e">
        <f t="shared" ca="1" si="194"/>
        <v>#REF!</v>
      </c>
      <c r="AB242" s="451" t="e">
        <f t="shared" ca="1" si="157"/>
        <v>#REF!</v>
      </c>
      <c r="AC242" s="451" t="e">
        <f t="shared" ca="1" si="158"/>
        <v>#REF!</v>
      </c>
      <c r="AD242" s="451" t="e">
        <f t="shared" ca="1" si="132"/>
        <v>#REF!</v>
      </c>
      <c r="AE242" s="451" t="e">
        <f t="shared" ca="1" si="133"/>
        <v>#REF!</v>
      </c>
      <c r="AF242" s="451" t="e">
        <f t="shared" ca="1" si="159"/>
        <v>#REF!</v>
      </c>
      <c r="AG242" s="451" t="e">
        <f t="shared" ca="1" si="160"/>
        <v>#REF!</v>
      </c>
      <c r="AH242" s="445" t="e">
        <f t="shared" ca="1" si="180"/>
        <v>#REF!</v>
      </c>
      <c r="AI242" s="453" t="e">
        <f ca="1">ROUND(IF(AH242&gt;AI172,AI170,IF(AH242&lt;AI171,AI169,AH242/AI171*AI169)),3)</f>
        <v>#REF!</v>
      </c>
      <c r="AJ242" s="453" t="e">
        <f ca="1">ROUND(IF(AH242&gt;AJ172,AJ170,IF(AH242&lt;AJ171,AJ169,AH242/AJ171*AJ169)),3)</f>
        <v>#REF!</v>
      </c>
      <c r="AK242" s="449" t="e">
        <f t="shared" ca="1" si="135"/>
        <v>#REF!</v>
      </c>
      <c r="AM242" s="450" t="str">
        <f t="shared" si="165"/>
        <v>CR</v>
      </c>
      <c r="AN242" s="447" t="e">
        <f t="shared" ca="1" si="195"/>
        <v>#REF!</v>
      </c>
      <c r="AO242" s="447" t="e">
        <f t="shared" ca="1" si="195"/>
        <v>#REF!</v>
      </c>
      <c r="AP242" s="451" t="e">
        <f t="shared" ca="1" si="166"/>
        <v>#REF!</v>
      </c>
      <c r="AQ242" s="451" t="e">
        <f t="shared" ca="1" si="167"/>
        <v>#REF!</v>
      </c>
      <c r="AR242" s="451" t="e">
        <f t="shared" ca="1" si="137"/>
        <v>#REF!</v>
      </c>
      <c r="AS242" s="451" t="e">
        <f t="shared" ca="1" si="138"/>
        <v>#REF!</v>
      </c>
      <c r="AT242" s="451" t="e">
        <f t="shared" ca="1" si="161"/>
        <v>#REF!</v>
      </c>
      <c r="AU242" s="451" t="e">
        <f t="shared" ca="1" si="162"/>
        <v>#REF!</v>
      </c>
      <c r="AV242" s="445" t="e">
        <f t="shared" ca="1" si="181"/>
        <v>#REF!</v>
      </c>
      <c r="AW242" s="453" t="e">
        <f ca="1">ROUND(IF(AV242&gt;AW172,AW170,IF(AV242&lt;AW171,AW169,AV242/AW171*AW169)),3)</f>
        <v>#REF!</v>
      </c>
      <c r="AX242" s="453" t="e">
        <f ca="1">ROUND(IF(AV242&gt;AX172,AX170,IF(AV242&lt;AX171,AX169,AV242/AX171*AX169)),3)</f>
        <v>#REF!</v>
      </c>
      <c r="AY242" s="449" t="e">
        <f t="shared" ca="1" si="140"/>
        <v>#REF!</v>
      </c>
      <c r="BA242" s="450" t="str">
        <f t="shared" si="168"/>
        <v>CR</v>
      </c>
      <c r="BB242" s="447" t="e">
        <f t="shared" ca="1" si="196"/>
        <v>#REF!</v>
      </c>
      <c r="BC242" s="447" t="e">
        <f t="shared" ca="1" si="196"/>
        <v>#REF!</v>
      </c>
      <c r="BD242" s="451" t="e">
        <f t="shared" ca="1" si="169"/>
        <v>#REF!</v>
      </c>
      <c r="BE242" s="451" t="e">
        <f t="shared" ca="1" si="170"/>
        <v>#REF!</v>
      </c>
      <c r="BF242" s="451" t="e">
        <f t="shared" ca="1" si="142"/>
        <v>#REF!</v>
      </c>
      <c r="BG242" s="451" t="e">
        <f t="shared" ca="1" si="143"/>
        <v>#REF!</v>
      </c>
      <c r="BH242" s="451" t="e">
        <f t="shared" ca="1" si="144"/>
        <v>#REF!</v>
      </c>
      <c r="BI242" s="451" t="e">
        <f t="shared" ca="1" si="145"/>
        <v>#REF!</v>
      </c>
      <c r="BJ242" s="445" t="e">
        <f t="shared" ca="1" si="182"/>
        <v>#REF!</v>
      </c>
      <c r="BK242" s="453" t="e">
        <f ca="1">ROUND(IF(BJ242&gt;BK172,BK170,IF(BJ242&lt;BK171,BK169,BJ242/BK171*BK169)),3)</f>
        <v>#REF!</v>
      </c>
      <c r="BL242" s="453" t="e">
        <f ca="1">ROUND(IF(BJ242&gt;BL172,BL170,IF(BJ242&lt;BL171,BL169,BJ242/BL171*BL169)),3)</f>
        <v>#REF!</v>
      </c>
      <c r="BM242" s="449" t="e">
        <f t="shared" ca="1" si="147"/>
        <v>#REF!</v>
      </c>
      <c r="BO242" s="450" t="str">
        <f t="shared" si="171"/>
        <v>CR</v>
      </c>
      <c r="BP242" s="399">
        <f t="shared" si="163"/>
        <v>3</v>
      </c>
      <c r="BQ242" s="453" t="e">
        <f t="shared" ca="1" si="183"/>
        <v>#REF!</v>
      </c>
      <c r="BR242" s="453" t="e">
        <f t="shared" ca="1" si="184"/>
        <v>#REF!</v>
      </c>
      <c r="BS242" s="453" t="e">
        <f t="shared" ca="1" si="185"/>
        <v>#REF!</v>
      </c>
      <c r="BT242" s="453" t="e">
        <f t="shared" ca="1" si="186"/>
        <v>#REF!</v>
      </c>
      <c r="BU242" s="453" t="e">
        <f t="shared" ca="1" si="187"/>
        <v>#REF!</v>
      </c>
      <c r="BV242" s="453" t="e">
        <f t="shared" ca="1" si="188"/>
        <v>#REF!</v>
      </c>
      <c r="BW242" s="453" t="e">
        <f t="shared" ca="1" si="172"/>
        <v>#REF!</v>
      </c>
      <c r="BX242" s="453" t="e">
        <f t="shared" ca="1" si="172"/>
        <v>#REF!</v>
      </c>
      <c r="CA242" s="450" t="str">
        <f t="shared" si="173"/>
        <v>CR</v>
      </c>
      <c r="CB242" s="454"/>
      <c r="CC242" s="454"/>
      <c r="CD242" s="454"/>
      <c r="CE242" s="454"/>
    </row>
    <row r="243" spans="2:83" x14ac:dyDescent="0.2">
      <c r="B243" s="399">
        <v>63</v>
      </c>
      <c r="C243" s="399" t="s">
        <v>199</v>
      </c>
      <c r="D243" s="399" t="s">
        <v>200</v>
      </c>
      <c r="E243" s="399">
        <v>3</v>
      </c>
      <c r="F243" s="399" t="s">
        <v>38</v>
      </c>
      <c r="K243" s="446"/>
      <c r="L243" s="447" t="e">
        <f t="shared" ca="1" si="193"/>
        <v>#REF!</v>
      </c>
      <c r="M243" s="447" t="e">
        <f t="shared" ca="1" si="193"/>
        <v>#REF!</v>
      </c>
      <c r="N243" s="451" t="e">
        <f t="shared" ca="1" si="174"/>
        <v>#REF!</v>
      </c>
      <c r="O243" s="451" t="e">
        <f t="shared" ca="1" si="154"/>
        <v>#REF!</v>
      </c>
      <c r="P243" s="451" t="e">
        <f t="shared" ca="1" si="127"/>
        <v>#REF!</v>
      </c>
      <c r="Q243" s="451" t="e">
        <f t="shared" ca="1" si="128"/>
        <v>#REF!</v>
      </c>
      <c r="R243" s="451" t="e">
        <f t="shared" ca="1" si="155"/>
        <v>#REF!</v>
      </c>
      <c r="S243" s="451" t="e">
        <f t="shared" ca="1" si="156"/>
        <v>#REF!</v>
      </c>
      <c r="T243" s="445" t="e">
        <f t="shared" ca="1" si="179"/>
        <v>#REF!</v>
      </c>
      <c r="U243" s="453" t="e">
        <f ca="1">ROUND(IF(T243&gt;U172,U170,IF(T243&lt;U171,U169,T243/U171*U169)),3)</f>
        <v>#REF!</v>
      </c>
      <c r="V243" s="453" t="e">
        <f ca="1">ROUND(IF(T243&gt;V172,V170,IF(T243&lt;V171,V169,T243/V171*V169)),3)</f>
        <v>#REF!</v>
      </c>
      <c r="W243" s="449" t="e">
        <f t="shared" ca="1" si="130"/>
        <v>#REF!</v>
      </c>
      <c r="X243" s="450"/>
      <c r="Y243" s="450" t="str">
        <f t="shared" si="164"/>
        <v>CU</v>
      </c>
      <c r="Z243" s="447" t="e">
        <f t="shared" ca="1" si="194"/>
        <v>#REF!</v>
      </c>
      <c r="AA243" s="447" t="e">
        <f t="shared" ca="1" si="194"/>
        <v>#REF!</v>
      </c>
      <c r="AB243" s="451" t="e">
        <f t="shared" ca="1" si="157"/>
        <v>#REF!</v>
      </c>
      <c r="AC243" s="451" t="e">
        <f t="shared" ca="1" si="158"/>
        <v>#REF!</v>
      </c>
      <c r="AD243" s="451" t="e">
        <f t="shared" ca="1" si="132"/>
        <v>#REF!</v>
      </c>
      <c r="AE243" s="451" t="e">
        <f t="shared" ca="1" si="133"/>
        <v>#REF!</v>
      </c>
      <c r="AF243" s="451" t="e">
        <f t="shared" ca="1" si="159"/>
        <v>#REF!</v>
      </c>
      <c r="AG243" s="451" t="e">
        <f t="shared" ca="1" si="160"/>
        <v>#REF!</v>
      </c>
      <c r="AH243" s="445" t="e">
        <f t="shared" ca="1" si="180"/>
        <v>#REF!</v>
      </c>
      <c r="AI243" s="453" t="e">
        <f ca="1">ROUND(IF(AH243&gt;AI172,AI170,IF(AH243&lt;AI171,AI169,AH243/AI171*AI169)),3)</f>
        <v>#REF!</v>
      </c>
      <c r="AJ243" s="453" t="e">
        <f ca="1">ROUND(IF(AH243&gt;AJ172,AJ170,IF(AH243&lt;AJ171,AJ169,AH243/AJ171*AJ169)),3)</f>
        <v>#REF!</v>
      </c>
      <c r="AK243" s="449" t="e">
        <f t="shared" ca="1" si="135"/>
        <v>#REF!</v>
      </c>
      <c r="AM243" s="450" t="str">
        <f t="shared" si="165"/>
        <v>CU</v>
      </c>
      <c r="AN243" s="447" t="e">
        <f t="shared" ca="1" si="195"/>
        <v>#REF!</v>
      </c>
      <c r="AO243" s="447" t="e">
        <f t="shared" ca="1" si="195"/>
        <v>#REF!</v>
      </c>
      <c r="AP243" s="451" t="e">
        <f t="shared" ca="1" si="166"/>
        <v>#REF!</v>
      </c>
      <c r="AQ243" s="451" t="e">
        <f t="shared" ca="1" si="167"/>
        <v>#REF!</v>
      </c>
      <c r="AR243" s="451" t="e">
        <f t="shared" ca="1" si="137"/>
        <v>#REF!</v>
      </c>
      <c r="AS243" s="451" t="e">
        <f t="shared" ca="1" si="138"/>
        <v>#REF!</v>
      </c>
      <c r="AT243" s="451" t="e">
        <f t="shared" ca="1" si="161"/>
        <v>#REF!</v>
      </c>
      <c r="AU243" s="451" t="e">
        <f t="shared" ca="1" si="162"/>
        <v>#REF!</v>
      </c>
      <c r="AV243" s="445" t="e">
        <f t="shared" ca="1" si="181"/>
        <v>#REF!</v>
      </c>
      <c r="AW243" s="453" t="e">
        <f ca="1">ROUND(IF(AV243&gt;AW172,AW170,IF(AV243&lt;AW171,AW169,AV243/AW171*AW169)),3)</f>
        <v>#REF!</v>
      </c>
      <c r="AX243" s="453" t="e">
        <f ca="1">ROUND(IF(AV243&gt;AX172,AX170,IF(AV243&lt;AX171,AX169,AV243/AX171*AX169)),3)</f>
        <v>#REF!</v>
      </c>
      <c r="AY243" s="449" t="e">
        <f t="shared" ca="1" si="140"/>
        <v>#REF!</v>
      </c>
      <c r="BA243" s="450" t="str">
        <f t="shared" si="168"/>
        <v>CU</v>
      </c>
      <c r="BB243" s="447" t="e">
        <f t="shared" ca="1" si="196"/>
        <v>#REF!</v>
      </c>
      <c r="BC243" s="447" t="e">
        <f t="shared" ca="1" si="196"/>
        <v>#REF!</v>
      </c>
      <c r="BD243" s="451" t="e">
        <f t="shared" ca="1" si="169"/>
        <v>#REF!</v>
      </c>
      <c r="BE243" s="451" t="e">
        <f t="shared" ca="1" si="170"/>
        <v>#REF!</v>
      </c>
      <c r="BF243" s="451" t="e">
        <f t="shared" ca="1" si="142"/>
        <v>#REF!</v>
      </c>
      <c r="BG243" s="451" t="e">
        <f t="shared" ca="1" si="143"/>
        <v>#REF!</v>
      </c>
      <c r="BH243" s="451" t="e">
        <f t="shared" ca="1" si="144"/>
        <v>#REF!</v>
      </c>
      <c r="BI243" s="451" t="e">
        <f t="shared" ca="1" si="145"/>
        <v>#REF!</v>
      </c>
      <c r="BJ243" s="445" t="e">
        <f t="shared" ca="1" si="182"/>
        <v>#REF!</v>
      </c>
      <c r="BK243" s="453" t="e">
        <f ca="1">ROUND(IF(BJ243&gt;BK172,BK170,IF(BJ243&lt;BK171,BK169,BJ243/BK171*BK169)),3)</f>
        <v>#REF!</v>
      </c>
      <c r="BL243" s="453" t="e">
        <f ca="1">ROUND(IF(BJ243&gt;BL172,BL170,IF(BJ243&lt;BL171,BL169,BJ243/BL171*BL169)),3)</f>
        <v>#REF!</v>
      </c>
      <c r="BM243" s="449" t="e">
        <f t="shared" ca="1" si="147"/>
        <v>#REF!</v>
      </c>
      <c r="BO243" s="450" t="str">
        <f t="shared" si="171"/>
        <v>CU</v>
      </c>
      <c r="BP243" s="399">
        <f t="shared" si="163"/>
        <v>3</v>
      </c>
      <c r="BQ243" s="453" t="e">
        <f t="shared" ca="1" si="183"/>
        <v>#REF!</v>
      </c>
      <c r="BR243" s="453" t="e">
        <f t="shared" ca="1" si="184"/>
        <v>#REF!</v>
      </c>
      <c r="BS243" s="453" t="e">
        <f t="shared" ca="1" si="185"/>
        <v>#REF!</v>
      </c>
      <c r="BT243" s="453" t="e">
        <f t="shared" ca="1" si="186"/>
        <v>#REF!</v>
      </c>
      <c r="BU243" s="453" t="e">
        <f t="shared" ca="1" si="187"/>
        <v>#REF!</v>
      </c>
      <c r="BV243" s="453" t="e">
        <f t="shared" ca="1" si="188"/>
        <v>#REF!</v>
      </c>
      <c r="BW243" s="453" t="e">
        <f t="shared" ca="1" si="172"/>
        <v>#REF!</v>
      </c>
      <c r="BX243" s="453" t="e">
        <f t="shared" ca="1" si="172"/>
        <v>#REF!</v>
      </c>
      <c r="CA243" s="450" t="str">
        <f t="shared" si="173"/>
        <v>CU</v>
      </c>
      <c r="CB243" s="454"/>
      <c r="CC243" s="454"/>
      <c r="CD243" s="454"/>
      <c r="CE243" s="454"/>
    </row>
    <row r="244" spans="2:83" x14ac:dyDescent="0.2">
      <c r="B244" s="399">
        <v>64</v>
      </c>
      <c r="C244" s="399" t="s">
        <v>201</v>
      </c>
      <c r="D244" s="399" t="s">
        <v>202</v>
      </c>
      <c r="E244" s="399">
        <v>3</v>
      </c>
      <c r="F244" s="399" t="s">
        <v>38</v>
      </c>
      <c r="K244" s="446"/>
      <c r="L244" s="447" t="e">
        <f t="shared" ca="1" si="193"/>
        <v>#REF!</v>
      </c>
      <c r="M244" s="447" t="e">
        <f t="shared" ca="1" si="193"/>
        <v>#REF!</v>
      </c>
      <c r="N244" s="451" t="e">
        <f t="shared" ca="1" si="174"/>
        <v>#REF!</v>
      </c>
      <c r="O244" s="451" t="e">
        <f t="shared" ca="1" si="154"/>
        <v>#REF!</v>
      </c>
      <c r="P244" s="451" t="e">
        <f t="shared" ca="1" si="127"/>
        <v>#REF!</v>
      </c>
      <c r="Q244" s="451" t="e">
        <f t="shared" ca="1" si="128"/>
        <v>#REF!</v>
      </c>
      <c r="R244" s="451" t="e">
        <f t="shared" ca="1" si="155"/>
        <v>#REF!</v>
      </c>
      <c r="S244" s="451" t="e">
        <f t="shared" ca="1" si="156"/>
        <v>#REF!</v>
      </c>
      <c r="T244" s="445" t="e">
        <f t="shared" ca="1" si="179"/>
        <v>#REF!</v>
      </c>
      <c r="U244" s="453" t="e">
        <f ca="1">ROUND(IF(T244&gt;U172,U170,IF(T244&lt;U171,U169,T244/U171*U169)),3)</f>
        <v>#REF!</v>
      </c>
      <c r="V244" s="453" t="e">
        <f ca="1">ROUND(IF(T244&gt;V172,V170,IF(T244&lt;V171,V169,T244/V171*V169)),3)</f>
        <v>#REF!</v>
      </c>
      <c r="W244" s="449" t="e">
        <f t="shared" ca="1" si="130"/>
        <v>#REF!</v>
      </c>
      <c r="X244" s="450"/>
      <c r="Y244" s="450" t="str">
        <f t="shared" si="164"/>
        <v>JM</v>
      </c>
      <c r="Z244" s="447" t="e">
        <f t="shared" ca="1" si="194"/>
        <v>#REF!</v>
      </c>
      <c r="AA244" s="447" t="e">
        <f t="shared" ca="1" si="194"/>
        <v>#REF!</v>
      </c>
      <c r="AB244" s="451" t="e">
        <f t="shared" ca="1" si="157"/>
        <v>#REF!</v>
      </c>
      <c r="AC244" s="451" t="e">
        <f t="shared" ca="1" si="158"/>
        <v>#REF!</v>
      </c>
      <c r="AD244" s="451" t="e">
        <f t="shared" ca="1" si="132"/>
        <v>#REF!</v>
      </c>
      <c r="AE244" s="451" t="e">
        <f t="shared" ca="1" si="133"/>
        <v>#REF!</v>
      </c>
      <c r="AF244" s="451" t="e">
        <f t="shared" ca="1" si="159"/>
        <v>#REF!</v>
      </c>
      <c r="AG244" s="451" t="e">
        <f t="shared" ca="1" si="160"/>
        <v>#REF!</v>
      </c>
      <c r="AH244" s="445" t="e">
        <f t="shared" ca="1" si="180"/>
        <v>#REF!</v>
      </c>
      <c r="AI244" s="453" t="e">
        <f ca="1">ROUND(IF(AH244&gt;AI172,AI170,IF(AH244&lt;AI171,AI169,AH244/AI171*AI169)),3)</f>
        <v>#REF!</v>
      </c>
      <c r="AJ244" s="453" t="e">
        <f ca="1">ROUND(IF(AH244&gt;AJ172,AJ170,IF(AH244&lt;AJ171,AJ169,AH244/AJ171*AJ169)),3)</f>
        <v>#REF!</v>
      </c>
      <c r="AK244" s="449" t="e">
        <f t="shared" ca="1" si="135"/>
        <v>#REF!</v>
      </c>
      <c r="AM244" s="450" t="str">
        <f t="shared" si="165"/>
        <v>JM</v>
      </c>
      <c r="AN244" s="447" t="e">
        <f t="shared" ca="1" si="195"/>
        <v>#REF!</v>
      </c>
      <c r="AO244" s="447" t="e">
        <f t="shared" ca="1" si="195"/>
        <v>#REF!</v>
      </c>
      <c r="AP244" s="451" t="e">
        <f t="shared" ca="1" si="166"/>
        <v>#REF!</v>
      </c>
      <c r="AQ244" s="451" t="e">
        <f t="shared" ca="1" si="167"/>
        <v>#REF!</v>
      </c>
      <c r="AR244" s="451" t="e">
        <f t="shared" ca="1" si="137"/>
        <v>#REF!</v>
      </c>
      <c r="AS244" s="451" t="e">
        <f t="shared" ca="1" si="138"/>
        <v>#REF!</v>
      </c>
      <c r="AT244" s="451" t="e">
        <f t="shared" ca="1" si="161"/>
        <v>#REF!</v>
      </c>
      <c r="AU244" s="451" t="e">
        <f t="shared" ca="1" si="162"/>
        <v>#REF!</v>
      </c>
      <c r="AV244" s="445" t="e">
        <f t="shared" ca="1" si="181"/>
        <v>#REF!</v>
      </c>
      <c r="AW244" s="453" t="e">
        <f ca="1">ROUND(IF(AV244&gt;AW172,AW170,IF(AV244&lt;AW171,AW169,AV244/AW171*AW169)),3)</f>
        <v>#REF!</v>
      </c>
      <c r="AX244" s="453" t="e">
        <f ca="1">ROUND(IF(AV244&gt;AX172,AX170,IF(AV244&lt;AX171,AX169,AV244/AX171*AX169)),3)</f>
        <v>#REF!</v>
      </c>
      <c r="AY244" s="449" t="e">
        <f t="shared" ca="1" si="140"/>
        <v>#REF!</v>
      </c>
      <c r="BA244" s="450" t="str">
        <f t="shared" si="168"/>
        <v>JM</v>
      </c>
      <c r="BB244" s="447" t="e">
        <f t="shared" ca="1" si="196"/>
        <v>#REF!</v>
      </c>
      <c r="BC244" s="447" t="e">
        <f t="shared" ca="1" si="196"/>
        <v>#REF!</v>
      </c>
      <c r="BD244" s="451" t="e">
        <f t="shared" ca="1" si="169"/>
        <v>#REF!</v>
      </c>
      <c r="BE244" s="451" t="e">
        <f t="shared" ca="1" si="170"/>
        <v>#REF!</v>
      </c>
      <c r="BF244" s="451" t="e">
        <f t="shared" ca="1" si="142"/>
        <v>#REF!</v>
      </c>
      <c r="BG244" s="451" t="e">
        <f t="shared" ca="1" si="143"/>
        <v>#REF!</v>
      </c>
      <c r="BH244" s="451" t="e">
        <f t="shared" ca="1" si="144"/>
        <v>#REF!</v>
      </c>
      <c r="BI244" s="451" t="e">
        <f t="shared" ca="1" si="145"/>
        <v>#REF!</v>
      </c>
      <c r="BJ244" s="445" t="e">
        <f t="shared" ca="1" si="182"/>
        <v>#REF!</v>
      </c>
      <c r="BK244" s="453" t="e">
        <f ca="1">ROUND(IF(BJ244&gt;BK172,BK170,IF(BJ244&lt;BK171,BK169,BJ244/BK171*BK169)),3)</f>
        <v>#REF!</v>
      </c>
      <c r="BL244" s="453" t="e">
        <f ca="1">ROUND(IF(BJ244&gt;BL172,BL170,IF(BJ244&lt;BL171,BL169,BJ244/BL171*BL169)),3)</f>
        <v>#REF!</v>
      </c>
      <c r="BM244" s="449" t="e">
        <f t="shared" ca="1" si="147"/>
        <v>#REF!</v>
      </c>
      <c r="BO244" s="450" t="str">
        <f t="shared" si="171"/>
        <v>JM</v>
      </c>
      <c r="BP244" s="399">
        <f t="shared" si="163"/>
        <v>3</v>
      </c>
      <c r="BQ244" s="453" t="e">
        <f t="shared" ca="1" si="183"/>
        <v>#REF!</v>
      </c>
      <c r="BR244" s="453" t="e">
        <f t="shared" ca="1" si="184"/>
        <v>#REF!</v>
      </c>
      <c r="BS244" s="453" t="e">
        <f t="shared" ca="1" si="185"/>
        <v>#REF!</v>
      </c>
      <c r="BT244" s="453" t="e">
        <f t="shared" ca="1" si="186"/>
        <v>#REF!</v>
      </c>
      <c r="BU244" s="453" t="e">
        <f t="shared" ca="1" si="187"/>
        <v>#REF!</v>
      </c>
      <c r="BV244" s="453" t="e">
        <f t="shared" ca="1" si="188"/>
        <v>#REF!</v>
      </c>
      <c r="BW244" s="453" t="e">
        <f t="shared" ca="1" si="172"/>
        <v>#REF!</v>
      </c>
      <c r="BX244" s="453" t="e">
        <f t="shared" ca="1" si="172"/>
        <v>#REF!</v>
      </c>
      <c r="CA244" s="450" t="str">
        <f t="shared" si="173"/>
        <v>JM</v>
      </c>
      <c r="CB244" s="454"/>
      <c r="CC244" s="454"/>
      <c r="CD244" s="454"/>
      <c r="CE244" s="454"/>
    </row>
    <row r="245" spans="2:83" x14ac:dyDescent="0.2">
      <c r="B245" s="399">
        <v>65</v>
      </c>
      <c r="C245" s="399" t="s">
        <v>203</v>
      </c>
      <c r="D245" s="399" t="s">
        <v>204</v>
      </c>
      <c r="E245" s="399">
        <v>3</v>
      </c>
      <c r="F245" s="399" t="s">
        <v>38</v>
      </c>
      <c r="K245" s="446"/>
      <c r="L245" s="447" t="e">
        <f t="shared" ca="1" si="193"/>
        <v>#REF!</v>
      </c>
      <c r="M245" s="447" t="e">
        <f t="shared" ca="1" si="193"/>
        <v>#REF!</v>
      </c>
      <c r="N245" s="451" t="e">
        <f t="shared" ca="1" si="174"/>
        <v>#REF!</v>
      </c>
      <c r="O245" s="451" t="e">
        <f t="shared" ca="1" si="154"/>
        <v>#REF!</v>
      </c>
      <c r="P245" s="451" t="e">
        <f t="shared" ref="P245:P266" ca="1" si="197">Q245*P$16</f>
        <v>#REF!</v>
      </c>
      <c r="Q245" s="451" t="e">
        <f t="shared" ref="Q245:Q266" ca="1" si="198">(N245+Q$17*O245)/(Q$17+Q$16)</f>
        <v>#REF!</v>
      </c>
      <c r="R245" s="451" t="e">
        <f t="shared" ca="1" si="155"/>
        <v>#REF!</v>
      </c>
      <c r="S245" s="451" t="e">
        <f t="shared" ca="1" si="156"/>
        <v>#REF!</v>
      </c>
      <c r="T245" s="445" t="e">
        <f t="shared" ref="T245:T266" ca="1" si="199">Q245*T$15+P245</f>
        <v>#REF!</v>
      </c>
      <c r="U245" s="453" t="e">
        <f ca="1">ROUND(IF(T245&gt;U172,U170,IF(T245&lt;U171,U169,T245/U171*U169)),3)</f>
        <v>#REF!</v>
      </c>
      <c r="V245" s="453" t="e">
        <f ca="1">ROUND(IF(T245&gt;V172,V170,IF(T245&lt;V171,V169,T245/V171*V169)),3)</f>
        <v>#REF!</v>
      </c>
      <c r="W245" s="449" t="e">
        <f t="shared" ref="W245:W266" ca="1" si="200">IF(T245&gt;U$32,"C",IF(T245&lt;U$31,"F",""))</f>
        <v>#REF!</v>
      </c>
      <c r="X245" s="450"/>
      <c r="Y245" s="450" t="str">
        <f t="shared" si="164"/>
        <v>KZ</v>
      </c>
      <c r="Z245" s="447" t="e">
        <f t="shared" ca="1" si="194"/>
        <v>#REF!</v>
      </c>
      <c r="AA245" s="447" t="e">
        <f t="shared" ca="1" si="194"/>
        <v>#REF!</v>
      </c>
      <c r="AB245" s="451" t="e">
        <f t="shared" ca="1" si="157"/>
        <v>#REF!</v>
      </c>
      <c r="AC245" s="451" t="e">
        <f t="shared" ca="1" si="158"/>
        <v>#REF!</v>
      </c>
      <c r="AD245" s="451" t="e">
        <f t="shared" ref="AD245:AD266" ca="1" si="201">AE245*AD$16</f>
        <v>#REF!</v>
      </c>
      <c r="AE245" s="451" t="e">
        <f t="shared" ref="AE245:AE266" ca="1" si="202">(AB245+AE$17*AC245)/(AE$17+AE$16)</f>
        <v>#REF!</v>
      </c>
      <c r="AF245" s="451" t="e">
        <f t="shared" ca="1" si="159"/>
        <v>#REF!</v>
      </c>
      <c r="AG245" s="451" t="e">
        <f t="shared" ca="1" si="160"/>
        <v>#REF!</v>
      </c>
      <c r="AH245" s="445" t="e">
        <f t="shared" ref="AH245:AH266" ca="1" si="203">AE245*AH$15+AD245</f>
        <v>#REF!</v>
      </c>
      <c r="AI245" s="453" t="e">
        <f ca="1">ROUND(IF(AH245&gt;AI172,AI170,IF(AH245&lt;AI171,AI169,AH245/AI171*AI169)),3)</f>
        <v>#REF!</v>
      </c>
      <c r="AJ245" s="453" t="e">
        <f ca="1">ROUND(IF(AH245&gt;AJ172,AJ170,IF(AH245&lt;AJ171,AJ169,AH245/AJ171*AJ169)),3)</f>
        <v>#REF!</v>
      </c>
      <c r="AK245" s="449" t="e">
        <f t="shared" ref="AK245:AK266" ca="1" si="204">IF(AH245&gt;AI$32,"C",IF(AH245&lt;AI$31,"F",""))</f>
        <v>#REF!</v>
      </c>
      <c r="AM245" s="450" t="str">
        <f t="shared" si="165"/>
        <v>KZ</v>
      </c>
      <c r="AN245" s="447" t="e">
        <f t="shared" ca="1" si="195"/>
        <v>#REF!</v>
      </c>
      <c r="AO245" s="447" t="e">
        <f t="shared" ca="1" si="195"/>
        <v>#REF!</v>
      </c>
      <c r="AP245" s="451" t="e">
        <f t="shared" ca="1" si="166"/>
        <v>#REF!</v>
      </c>
      <c r="AQ245" s="451" t="e">
        <f t="shared" ca="1" si="167"/>
        <v>#REF!</v>
      </c>
      <c r="AR245" s="451" t="e">
        <f t="shared" ref="AR245:AR266" ca="1" si="205">AS245*AR$16</f>
        <v>#REF!</v>
      </c>
      <c r="AS245" s="451" t="e">
        <f t="shared" ref="AS245:AS266" ca="1" si="206">(AP245+AS$17*AQ245)/(AS$17+AS$16)</f>
        <v>#REF!</v>
      </c>
      <c r="AT245" s="451" t="e">
        <f t="shared" ca="1" si="161"/>
        <v>#REF!</v>
      </c>
      <c r="AU245" s="451" t="e">
        <f t="shared" ca="1" si="162"/>
        <v>#REF!</v>
      </c>
      <c r="AV245" s="445" t="e">
        <f t="shared" ref="AV245:AV266" ca="1" si="207">AS245*AV$15+AR245</f>
        <v>#REF!</v>
      </c>
      <c r="AW245" s="453" t="e">
        <f ca="1">ROUND(IF(AV245&gt;AW172,AW170,IF(AV245&lt;AW171,AW169,AV245/AW171*AW169)),3)</f>
        <v>#REF!</v>
      </c>
      <c r="AX245" s="453" t="e">
        <f ca="1">ROUND(IF(AV245&gt;AX172,AX170,IF(AV245&lt;AX171,AX169,AV245/AX171*AX169)),3)</f>
        <v>#REF!</v>
      </c>
      <c r="AY245" s="449" t="e">
        <f t="shared" ref="AY245:AY266" ca="1" si="208">IF(AV245&gt;AW$32,"C",IF(AV245&lt;AW$31,"F",""))</f>
        <v>#REF!</v>
      </c>
      <c r="BA245" s="450" t="str">
        <f t="shared" si="168"/>
        <v>KZ</v>
      </c>
      <c r="BB245" s="447" t="e">
        <f t="shared" ca="1" si="196"/>
        <v>#REF!</v>
      </c>
      <c r="BC245" s="447" t="e">
        <f t="shared" ca="1" si="196"/>
        <v>#REF!</v>
      </c>
      <c r="BD245" s="451" t="e">
        <f t="shared" ca="1" si="169"/>
        <v>#REF!</v>
      </c>
      <c r="BE245" s="451" t="e">
        <f t="shared" ca="1" si="170"/>
        <v>#REF!</v>
      </c>
      <c r="BF245" s="451" t="e">
        <f t="shared" ref="BF245:BF266" ca="1" si="209">BG245*BF$16</f>
        <v>#REF!</v>
      </c>
      <c r="BG245" s="451" t="e">
        <f t="shared" ref="BG245:BG266" ca="1" si="210">(BD245+BG$17*BE245)/(BG$17+BG$16)</f>
        <v>#REF!</v>
      </c>
      <c r="BH245" s="451" t="e">
        <f t="shared" ref="BH245:BH266" ca="1" si="211">BI245*BH$16</f>
        <v>#REF!</v>
      </c>
      <c r="BI245" s="451" t="e">
        <f t="shared" ref="BI245:BI266" ca="1" si="212">(BF245+BI$17*BG245)/(BI$17+BI$16)</f>
        <v>#REF!</v>
      </c>
      <c r="BJ245" s="445" t="e">
        <f t="shared" ref="BJ245:BJ266" ca="1" si="213">BG245*BJ$15+BF245</f>
        <v>#REF!</v>
      </c>
      <c r="BK245" s="453" t="e">
        <f ca="1">ROUND(IF(BJ245&gt;BK172,BK170,IF(BJ245&lt;BK171,BK169,BJ245/BK171*BK169)),3)</f>
        <v>#REF!</v>
      </c>
      <c r="BL245" s="453" t="e">
        <f ca="1">ROUND(IF(BJ245&gt;BL172,BL170,IF(BJ245&lt;BL171,BL169,BJ245/BL171*BL169)),3)</f>
        <v>#REF!</v>
      </c>
      <c r="BM245" s="449" t="e">
        <f t="shared" ref="BM245:BM266" ca="1" si="214">IF(BJ245&gt;BK$32,"C",IF(BJ245&lt;BK$31,"F",""))</f>
        <v>#REF!</v>
      </c>
      <c r="BO245" s="450" t="str">
        <f t="shared" si="171"/>
        <v>KZ</v>
      </c>
      <c r="BP245" s="399">
        <f t="shared" si="163"/>
        <v>3</v>
      </c>
      <c r="BQ245" s="453" t="e">
        <f t="shared" ref="BQ245:BQ266" ca="1" si="215">+U245</f>
        <v>#REF!</v>
      </c>
      <c r="BR245" s="453" t="e">
        <f t="shared" ref="BR245:BR266" ca="1" si="216">+V245</f>
        <v>#REF!</v>
      </c>
      <c r="BS245" s="453" t="e">
        <f t="shared" ref="BS245:BS266" ca="1" si="217">+AI245</f>
        <v>#REF!</v>
      </c>
      <c r="BT245" s="453" t="e">
        <f t="shared" ref="BT245:BT266" ca="1" si="218">+AJ245</f>
        <v>#REF!</v>
      </c>
      <c r="BU245" s="453" t="e">
        <f t="shared" ref="BU245:BU266" ca="1" si="219">+AW245</f>
        <v>#REF!</v>
      </c>
      <c r="BV245" s="453" t="e">
        <f t="shared" ref="BV245:BV266" ca="1" si="220">+AX245</f>
        <v>#REF!</v>
      </c>
      <c r="BW245" s="453" t="e">
        <f t="shared" ca="1" si="172"/>
        <v>#REF!</v>
      </c>
      <c r="BX245" s="453" t="e">
        <f t="shared" ca="1" si="172"/>
        <v>#REF!</v>
      </c>
      <c r="CA245" s="450" t="str">
        <f t="shared" si="173"/>
        <v>KZ</v>
      </c>
      <c r="CB245" s="454"/>
      <c r="CC245" s="454"/>
      <c r="CD245" s="454"/>
      <c r="CE245" s="454"/>
    </row>
    <row r="246" spans="2:83" x14ac:dyDescent="0.2">
      <c r="B246" s="399">
        <v>66</v>
      </c>
      <c r="C246" s="399" t="s">
        <v>205</v>
      </c>
      <c r="D246" s="399" t="s">
        <v>206</v>
      </c>
      <c r="E246" s="399">
        <v>3</v>
      </c>
      <c r="F246" s="399" t="s">
        <v>38</v>
      </c>
      <c r="K246" s="446"/>
      <c r="L246" s="447" t="e">
        <f t="shared" ca="1" si="193"/>
        <v>#REF!</v>
      </c>
      <c r="M246" s="447" t="e">
        <f t="shared" ca="1" si="193"/>
        <v>#REF!</v>
      </c>
      <c r="N246" s="451" t="e">
        <f t="shared" ca="1" si="174"/>
        <v>#REF!</v>
      </c>
      <c r="O246" s="451" t="e">
        <f t="shared" ref="O246:O266" ca="1" si="221">O$14*(M246-L246)/(0.175-0.01)</f>
        <v>#REF!</v>
      </c>
      <c r="P246" s="451" t="e">
        <f t="shared" ca="1" si="197"/>
        <v>#REF!</v>
      </c>
      <c r="Q246" s="451" t="e">
        <f t="shared" ca="1" si="198"/>
        <v>#REF!</v>
      </c>
      <c r="R246" s="451" t="e">
        <f t="shared" ref="R246:R266" ca="1" si="222">S246*R$16</f>
        <v>#REF!</v>
      </c>
      <c r="S246" s="451" t="e">
        <f t="shared" ref="S246:S266" ca="1" si="223">(P246+S$17*Q246)/(S$17+S$16)</f>
        <v>#REF!</v>
      </c>
      <c r="T246" s="445" t="e">
        <f t="shared" ca="1" si="199"/>
        <v>#REF!</v>
      </c>
      <c r="U246" s="453" t="e">
        <f ca="1">ROUND(IF(T246&gt;U172,U170,IF(T246&lt;U171,U169,T246/U171*U169)),3)</f>
        <v>#REF!</v>
      </c>
      <c r="V246" s="453" t="e">
        <f ca="1">ROUND(IF(T246&gt;V172,V170,IF(T246&lt;V171,V169,T246/V171*V169)),3)</f>
        <v>#REF!</v>
      </c>
      <c r="W246" s="449" t="e">
        <f t="shared" ca="1" si="200"/>
        <v>#REF!</v>
      </c>
      <c r="X246" s="450"/>
      <c r="Y246" s="450" t="str">
        <f t="shared" si="164"/>
        <v>LB</v>
      </c>
      <c r="Z246" s="447" t="e">
        <f t="shared" ca="1" si="194"/>
        <v>#REF!</v>
      </c>
      <c r="AA246" s="447" t="e">
        <f t="shared" ca="1" si="194"/>
        <v>#REF!</v>
      </c>
      <c r="AB246" s="451" t="e">
        <f t="shared" ref="AB246:AB266" ca="1" si="224">AB$14*Z246-AC246*0.01</f>
        <v>#REF!</v>
      </c>
      <c r="AC246" s="451" t="e">
        <f t="shared" ref="AC246:AC266" ca="1" si="225">AC$14*(AA246-Z246)/(0.175-0.01)</f>
        <v>#REF!</v>
      </c>
      <c r="AD246" s="451" t="e">
        <f t="shared" ca="1" si="201"/>
        <v>#REF!</v>
      </c>
      <c r="AE246" s="451" t="e">
        <f t="shared" ca="1" si="202"/>
        <v>#REF!</v>
      </c>
      <c r="AF246" s="451" t="e">
        <f t="shared" ref="AF246:AF266" ca="1" si="226">AG246*AF$16</f>
        <v>#REF!</v>
      </c>
      <c r="AG246" s="451" t="e">
        <f t="shared" ref="AG246:AG266" ca="1" si="227">(AD246+AG$17*AE246)/(AG$17+AG$16)</f>
        <v>#REF!</v>
      </c>
      <c r="AH246" s="445" t="e">
        <f t="shared" ca="1" si="203"/>
        <v>#REF!</v>
      </c>
      <c r="AI246" s="453" t="e">
        <f ca="1">ROUND(IF(AH246&gt;AI172,AI170,IF(AH246&lt;AI171,AI169,AH246/AI171*AI169)),3)</f>
        <v>#REF!</v>
      </c>
      <c r="AJ246" s="453" t="e">
        <f ca="1">ROUND(IF(AH246&gt;AJ172,AJ170,IF(AH246&lt;AJ171,AJ169,AH246/AJ171*AJ169)),3)</f>
        <v>#REF!</v>
      </c>
      <c r="AK246" s="449" t="e">
        <f t="shared" ca="1" si="204"/>
        <v>#REF!</v>
      </c>
      <c r="AM246" s="450" t="str">
        <f t="shared" si="165"/>
        <v>LB</v>
      </c>
      <c r="AN246" s="447" t="e">
        <f t="shared" ca="1" si="195"/>
        <v>#REF!</v>
      </c>
      <c r="AO246" s="447" t="e">
        <f t="shared" ca="1" si="195"/>
        <v>#REF!</v>
      </c>
      <c r="AP246" s="451" t="e">
        <f t="shared" ca="1" si="166"/>
        <v>#REF!</v>
      </c>
      <c r="AQ246" s="451" t="e">
        <f t="shared" ca="1" si="167"/>
        <v>#REF!</v>
      </c>
      <c r="AR246" s="451" t="e">
        <f t="shared" ca="1" si="205"/>
        <v>#REF!</v>
      </c>
      <c r="AS246" s="451" t="e">
        <f t="shared" ca="1" si="206"/>
        <v>#REF!</v>
      </c>
      <c r="AT246" s="451" t="e">
        <f t="shared" ref="AT246:AT266" ca="1" si="228">AU246*AT$16</f>
        <v>#REF!</v>
      </c>
      <c r="AU246" s="451" t="e">
        <f t="shared" ref="AU246:AU266" ca="1" si="229">(AR246+AU$17*AS246)/(AU$17+AU$16)</f>
        <v>#REF!</v>
      </c>
      <c r="AV246" s="445" t="e">
        <f t="shared" ca="1" si="207"/>
        <v>#REF!</v>
      </c>
      <c r="AW246" s="453" t="e">
        <f ca="1">ROUND(IF(AV246&gt;AW172,AW170,IF(AV246&lt;AW171,AW169,AV246/AW171*AW169)),3)</f>
        <v>#REF!</v>
      </c>
      <c r="AX246" s="453" t="e">
        <f ca="1">ROUND(IF(AV246&gt;AX172,AX170,IF(AV246&lt;AX171,AX169,AV246/AX171*AX169)),3)</f>
        <v>#REF!</v>
      </c>
      <c r="AY246" s="449" t="e">
        <f t="shared" ca="1" si="208"/>
        <v>#REF!</v>
      </c>
      <c r="BA246" s="450" t="str">
        <f t="shared" si="168"/>
        <v>LB</v>
      </c>
      <c r="BB246" s="447" t="e">
        <f t="shared" ca="1" si="196"/>
        <v>#REF!</v>
      </c>
      <c r="BC246" s="447" t="e">
        <f t="shared" ca="1" si="196"/>
        <v>#REF!</v>
      </c>
      <c r="BD246" s="451" t="e">
        <f t="shared" ca="1" si="169"/>
        <v>#REF!</v>
      </c>
      <c r="BE246" s="451" t="e">
        <f t="shared" ca="1" si="170"/>
        <v>#REF!</v>
      </c>
      <c r="BF246" s="451" t="e">
        <f t="shared" ca="1" si="209"/>
        <v>#REF!</v>
      </c>
      <c r="BG246" s="451" t="e">
        <f t="shared" ca="1" si="210"/>
        <v>#REF!</v>
      </c>
      <c r="BH246" s="451" t="e">
        <f t="shared" ca="1" si="211"/>
        <v>#REF!</v>
      </c>
      <c r="BI246" s="451" t="e">
        <f t="shared" ca="1" si="212"/>
        <v>#REF!</v>
      </c>
      <c r="BJ246" s="445" t="e">
        <f t="shared" ca="1" si="213"/>
        <v>#REF!</v>
      </c>
      <c r="BK246" s="453" t="e">
        <f ca="1">ROUND(IF(BJ246&gt;BK172,BK170,IF(BJ246&lt;BK171,BK169,BJ246/BK171*BK169)),3)</f>
        <v>#REF!</v>
      </c>
      <c r="BL246" s="453" t="e">
        <f ca="1">ROUND(IF(BJ246&gt;BL172,BL170,IF(BJ246&lt;BL171,BL169,BJ246/BL171*BL169)),3)</f>
        <v>#REF!</v>
      </c>
      <c r="BM246" s="449" t="e">
        <f t="shared" ca="1" si="214"/>
        <v>#REF!</v>
      </c>
      <c r="BO246" s="450" t="str">
        <f t="shared" si="171"/>
        <v>LB</v>
      </c>
      <c r="BP246" s="399">
        <f t="shared" ref="BP246:BP266" si="230">+$E246</f>
        <v>3</v>
      </c>
      <c r="BQ246" s="453" t="e">
        <f t="shared" ca="1" si="215"/>
        <v>#REF!</v>
      </c>
      <c r="BR246" s="453" t="e">
        <f t="shared" ca="1" si="216"/>
        <v>#REF!</v>
      </c>
      <c r="BS246" s="453" t="e">
        <f t="shared" ca="1" si="217"/>
        <v>#REF!</v>
      </c>
      <c r="BT246" s="453" t="e">
        <f t="shared" ca="1" si="218"/>
        <v>#REF!</v>
      </c>
      <c r="BU246" s="453" t="e">
        <f t="shared" ca="1" si="219"/>
        <v>#REF!</v>
      </c>
      <c r="BV246" s="453" t="e">
        <f t="shared" ca="1" si="220"/>
        <v>#REF!</v>
      </c>
      <c r="BW246" s="453" t="e">
        <f t="shared" ca="1" si="172"/>
        <v>#REF!</v>
      </c>
      <c r="BX246" s="453" t="e">
        <f t="shared" ca="1" si="172"/>
        <v>#REF!</v>
      </c>
      <c r="CA246" s="450" t="str">
        <f t="shared" si="173"/>
        <v>LB</v>
      </c>
      <c r="CB246" s="454"/>
      <c r="CC246" s="454"/>
      <c r="CD246" s="454"/>
      <c r="CE246" s="454"/>
    </row>
    <row r="247" spans="2:83" x14ac:dyDescent="0.2">
      <c r="B247" s="399">
        <v>67</v>
      </c>
      <c r="C247" s="399" t="s">
        <v>207</v>
      </c>
      <c r="D247" s="399" t="s">
        <v>208</v>
      </c>
      <c r="E247" s="399">
        <v>3</v>
      </c>
      <c r="F247" s="399" t="s">
        <v>38</v>
      </c>
      <c r="K247" s="446"/>
      <c r="L247" s="447" t="e">
        <f t="shared" ca="1" si="193"/>
        <v>#REF!</v>
      </c>
      <c r="M247" s="447" t="e">
        <f t="shared" ca="1" si="193"/>
        <v>#REF!</v>
      </c>
      <c r="N247" s="451" t="e">
        <f t="shared" ca="1" si="174"/>
        <v>#REF!</v>
      </c>
      <c r="O247" s="451" t="e">
        <f t="shared" ca="1" si="221"/>
        <v>#REF!</v>
      </c>
      <c r="P247" s="451" t="e">
        <f t="shared" ca="1" si="197"/>
        <v>#REF!</v>
      </c>
      <c r="Q247" s="451" t="e">
        <f t="shared" ca="1" si="198"/>
        <v>#REF!</v>
      </c>
      <c r="R247" s="451" t="e">
        <f t="shared" ca="1" si="222"/>
        <v>#REF!</v>
      </c>
      <c r="S247" s="451" t="e">
        <f t="shared" ca="1" si="223"/>
        <v>#REF!</v>
      </c>
      <c r="T247" s="445" t="e">
        <f t="shared" ca="1" si="199"/>
        <v>#REF!</v>
      </c>
      <c r="U247" s="453" t="e">
        <f ca="1">ROUND(IF(T247&gt;U172,U170,IF(T247&lt;U171,U169,T247/U171*U169)),3)</f>
        <v>#REF!</v>
      </c>
      <c r="V247" s="453" t="e">
        <f ca="1">ROUND(IF(T247&gt;V172,V170,IF(T247&lt;V171,V169,T247/V171*V169)),3)</f>
        <v>#REF!</v>
      </c>
      <c r="W247" s="449" t="e">
        <f t="shared" ca="1" si="200"/>
        <v>#REF!</v>
      </c>
      <c r="X247" s="450"/>
      <c r="Y247" s="450" t="str">
        <f t="shared" ref="Y247:Y266" si="231">+$C247</f>
        <v>LC</v>
      </c>
      <c r="Z247" s="447" t="e">
        <f t="shared" ca="1" si="194"/>
        <v>#REF!</v>
      </c>
      <c r="AA247" s="447" t="e">
        <f t="shared" ca="1" si="194"/>
        <v>#REF!</v>
      </c>
      <c r="AB247" s="451" t="e">
        <f t="shared" ca="1" si="224"/>
        <v>#REF!</v>
      </c>
      <c r="AC247" s="451" t="e">
        <f t="shared" ca="1" si="225"/>
        <v>#REF!</v>
      </c>
      <c r="AD247" s="451" t="e">
        <f t="shared" ca="1" si="201"/>
        <v>#REF!</v>
      </c>
      <c r="AE247" s="451" t="e">
        <f t="shared" ca="1" si="202"/>
        <v>#REF!</v>
      </c>
      <c r="AF247" s="451" t="e">
        <f t="shared" ca="1" si="226"/>
        <v>#REF!</v>
      </c>
      <c r="AG247" s="451" t="e">
        <f t="shared" ca="1" si="227"/>
        <v>#REF!</v>
      </c>
      <c r="AH247" s="445" t="e">
        <f t="shared" ca="1" si="203"/>
        <v>#REF!</v>
      </c>
      <c r="AI247" s="453" t="e">
        <f ca="1">ROUND(IF(AH247&gt;AI172,AI170,IF(AH247&lt;AI171,AI169,AH247/AI171*AI169)),3)</f>
        <v>#REF!</v>
      </c>
      <c r="AJ247" s="453" t="e">
        <f ca="1">ROUND(IF(AH247&gt;AJ172,AJ170,IF(AH247&lt;AJ171,AJ169,AH247/AJ171*AJ169)),3)</f>
        <v>#REF!</v>
      </c>
      <c r="AK247" s="449" t="e">
        <f t="shared" ca="1" si="204"/>
        <v>#REF!</v>
      </c>
      <c r="AM247" s="450" t="str">
        <f t="shared" ref="AM247:AM266" si="232">+$C247</f>
        <v>LC</v>
      </c>
      <c r="AN247" s="447" t="e">
        <f t="shared" ca="1" si="195"/>
        <v>#REF!</v>
      </c>
      <c r="AO247" s="447" t="e">
        <f t="shared" ca="1" si="195"/>
        <v>#REF!</v>
      </c>
      <c r="AP247" s="451" t="e">
        <f t="shared" ref="AP247:AP266" ca="1" si="233">AP$14*AN247-AQ247*0.01</f>
        <v>#REF!</v>
      </c>
      <c r="AQ247" s="451" t="e">
        <f t="shared" ref="AQ247:AQ266" ca="1" si="234">AQ$14*(AO247-AN247)/(0.175-0.01)</f>
        <v>#REF!</v>
      </c>
      <c r="AR247" s="451" t="e">
        <f t="shared" ca="1" si="205"/>
        <v>#REF!</v>
      </c>
      <c r="AS247" s="451" t="e">
        <f t="shared" ca="1" si="206"/>
        <v>#REF!</v>
      </c>
      <c r="AT247" s="451" t="e">
        <f t="shared" ca="1" si="228"/>
        <v>#REF!</v>
      </c>
      <c r="AU247" s="451" t="e">
        <f t="shared" ca="1" si="229"/>
        <v>#REF!</v>
      </c>
      <c r="AV247" s="445" t="e">
        <f t="shared" ca="1" si="207"/>
        <v>#REF!</v>
      </c>
      <c r="AW247" s="453" t="e">
        <f ca="1">ROUND(IF(AV247&gt;AW172,AW170,IF(AV247&lt;AW171,AW169,AV247/AW171*AW169)),3)</f>
        <v>#REF!</v>
      </c>
      <c r="AX247" s="453" t="e">
        <f ca="1">ROUND(IF(AV247&gt;AX172,AX170,IF(AV247&lt;AX171,AX169,AV247/AX171*AX169)),3)</f>
        <v>#REF!</v>
      </c>
      <c r="AY247" s="449" t="e">
        <f t="shared" ca="1" si="208"/>
        <v>#REF!</v>
      </c>
      <c r="BA247" s="450" t="str">
        <f t="shared" ref="BA247:BA266" si="235">+$C247</f>
        <v>LC</v>
      </c>
      <c r="BB247" s="447" t="e">
        <f t="shared" ca="1" si="196"/>
        <v>#REF!</v>
      </c>
      <c r="BC247" s="447" t="e">
        <f t="shared" ca="1" si="196"/>
        <v>#REF!</v>
      </c>
      <c r="BD247" s="451" t="e">
        <f t="shared" ref="BD247:BD266" ca="1" si="236">BD$14*BB247-BE247*0.01</f>
        <v>#REF!</v>
      </c>
      <c r="BE247" s="451" t="e">
        <f t="shared" ref="BE247:BE266" ca="1" si="237">BE$14*(BC247-BB247)/(0.175-0.01)</f>
        <v>#REF!</v>
      </c>
      <c r="BF247" s="451" t="e">
        <f t="shared" ca="1" si="209"/>
        <v>#REF!</v>
      </c>
      <c r="BG247" s="451" t="e">
        <f t="shared" ca="1" si="210"/>
        <v>#REF!</v>
      </c>
      <c r="BH247" s="451" t="e">
        <f t="shared" ca="1" si="211"/>
        <v>#REF!</v>
      </c>
      <c r="BI247" s="451" t="e">
        <f t="shared" ca="1" si="212"/>
        <v>#REF!</v>
      </c>
      <c r="BJ247" s="445" t="e">
        <f t="shared" ca="1" si="213"/>
        <v>#REF!</v>
      </c>
      <c r="BK247" s="453" t="e">
        <f ca="1">ROUND(IF(BJ247&gt;BK172,BK170,IF(BJ247&lt;BK171,BK169,BJ247/BK171*BK169)),3)</f>
        <v>#REF!</v>
      </c>
      <c r="BL247" s="453" t="e">
        <f ca="1">ROUND(IF(BJ247&gt;BL172,BL170,IF(BJ247&lt;BL171,BL169,BJ247/BL171*BL169)),3)</f>
        <v>#REF!</v>
      </c>
      <c r="BM247" s="449" t="e">
        <f t="shared" ca="1" si="214"/>
        <v>#REF!</v>
      </c>
      <c r="BO247" s="450" t="str">
        <f t="shared" ref="BO247:BO266" si="238">+$C247</f>
        <v>LC</v>
      </c>
      <c r="BP247" s="399">
        <f t="shared" si="230"/>
        <v>3</v>
      </c>
      <c r="BQ247" s="453" t="e">
        <f t="shared" ca="1" si="215"/>
        <v>#REF!</v>
      </c>
      <c r="BR247" s="453" t="e">
        <f t="shared" ca="1" si="216"/>
        <v>#REF!</v>
      </c>
      <c r="BS247" s="453" t="e">
        <f t="shared" ca="1" si="217"/>
        <v>#REF!</v>
      </c>
      <c r="BT247" s="453" t="e">
        <f t="shared" ca="1" si="218"/>
        <v>#REF!</v>
      </c>
      <c r="BU247" s="453" t="e">
        <f t="shared" ca="1" si="219"/>
        <v>#REF!</v>
      </c>
      <c r="BV247" s="453" t="e">
        <f t="shared" ca="1" si="220"/>
        <v>#REF!</v>
      </c>
      <c r="BW247" s="453" t="e">
        <f t="shared" ref="BW247:BX266" ca="1" si="239">+BK247</f>
        <v>#REF!</v>
      </c>
      <c r="BX247" s="453" t="e">
        <f t="shared" ca="1" si="239"/>
        <v>#REF!</v>
      </c>
      <c r="CA247" s="450" t="str">
        <f t="shared" ref="CA247:CA266" si="240">+$C247</f>
        <v>LC</v>
      </c>
      <c r="CB247" s="454"/>
      <c r="CC247" s="454"/>
      <c r="CD247" s="454"/>
      <c r="CE247" s="454"/>
    </row>
    <row r="248" spans="2:83" x14ac:dyDescent="0.2">
      <c r="B248" s="399">
        <v>68</v>
      </c>
      <c r="C248" s="399" t="s">
        <v>209</v>
      </c>
      <c r="D248" s="399" t="s">
        <v>210</v>
      </c>
      <c r="E248" s="399">
        <v>3</v>
      </c>
      <c r="F248" s="399" t="s">
        <v>38</v>
      </c>
      <c r="K248" s="446"/>
      <c r="L248" s="447" t="e">
        <f t="shared" ca="1" si="193"/>
        <v>#REF!</v>
      </c>
      <c r="M248" s="447" t="e">
        <f t="shared" ca="1" si="193"/>
        <v>#REF!</v>
      </c>
      <c r="N248" s="451" t="e">
        <f t="shared" ref="N248:N266" ca="1" si="241">N$14*L248-O248*0.01</f>
        <v>#REF!</v>
      </c>
      <c r="O248" s="451" t="e">
        <f t="shared" ca="1" si="221"/>
        <v>#REF!</v>
      </c>
      <c r="P248" s="451" t="e">
        <f t="shared" ca="1" si="197"/>
        <v>#REF!</v>
      </c>
      <c r="Q248" s="451" t="e">
        <f t="shared" ca="1" si="198"/>
        <v>#REF!</v>
      </c>
      <c r="R248" s="451" t="e">
        <f t="shared" ca="1" si="222"/>
        <v>#REF!</v>
      </c>
      <c r="S248" s="451" t="e">
        <f t="shared" ca="1" si="223"/>
        <v>#REF!</v>
      </c>
      <c r="T248" s="445" t="e">
        <f t="shared" ca="1" si="199"/>
        <v>#REF!</v>
      </c>
      <c r="U248" s="453" t="e">
        <f ca="1">ROUND(IF(T248&gt;U172,U170,IF(T248&lt;U171,U169,T248/U171*U169)),3)</f>
        <v>#REF!</v>
      </c>
      <c r="V248" s="453" t="e">
        <f ca="1">ROUND(IF(T248&gt;V172,V170,IF(T248&lt;V171,V169,T248/V171*V169)),3)</f>
        <v>#REF!</v>
      </c>
      <c r="W248" s="449" t="e">
        <f t="shared" ca="1" si="200"/>
        <v>#REF!</v>
      </c>
      <c r="X248" s="450"/>
      <c r="Y248" s="450" t="str">
        <f t="shared" si="231"/>
        <v>LT</v>
      </c>
      <c r="Z248" s="447" t="e">
        <f t="shared" ca="1" si="194"/>
        <v>#REF!</v>
      </c>
      <c r="AA248" s="447" t="e">
        <f t="shared" ca="1" si="194"/>
        <v>#REF!</v>
      </c>
      <c r="AB248" s="451" t="e">
        <f t="shared" ca="1" si="224"/>
        <v>#REF!</v>
      </c>
      <c r="AC248" s="451" t="e">
        <f t="shared" ca="1" si="225"/>
        <v>#REF!</v>
      </c>
      <c r="AD248" s="451" t="e">
        <f t="shared" ca="1" si="201"/>
        <v>#REF!</v>
      </c>
      <c r="AE248" s="451" t="e">
        <f t="shared" ca="1" si="202"/>
        <v>#REF!</v>
      </c>
      <c r="AF248" s="451" t="e">
        <f t="shared" ca="1" si="226"/>
        <v>#REF!</v>
      </c>
      <c r="AG248" s="451" t="e">
        <f t="shared" ca="1" si="227"/>
        <v>#REF!</v>
      </c>
      <c r="AH248" s="445" t="e">
        <f t="shared" ca="1" si="203"/>
        <v>#REF!</v>
      </c>
      <c r="AI248" s="453" t="e">
        <f ca="1">ROUND(IF(AH248&gt;AI172,AI170,IF(AH248&lt;AI171,AI169,AH248/AI171*AI169)),3)</f>
        <v>#REF!</v>
      </c>
      <c r="AJ248" s="453" t="e">
        <f ca="1">ROUND(IF(AH248&gt;AJ172,AJ170,IF(AH248&lt;AJ171,AJ169,AH248/AJ171*AJ169)),3)</f>
        <v>#REF!</v>
      </c>
      <c r="AK248" s="449" t="e">
        <f t="shared" ca="1" si="204"/>
        <v>#REF!</v>
      </c>
      <c r="AM248" s="450" t="str">
        <f t="shared" si="232"/>
        <v>LT</v>
      </c>
      <c r="AN248" s="447" t="e">
        <f t="shared" ca="1" si="195"/>
        <v>#REF!</v>
      </c>
      <c r="AO248" s="447" t="e">
        <f t="shared" ca="1" si="195"/>
        <v>#REF!</v>
      </c>
      <c r="AP248" s="451" t="e">
        <f t="shared" ca="1" si="233"/>
        <v>#REF!</v>
      </c>
      <c r="AQ248" s="451" t="e">
        <f t="shared" ca="1" si="234"/>
        <v>#REF!</v>
      </c>
      <c r="AR248" s="451" t="e">
        <f t="shared" ca="1" si="205"/>
        <v>#REF!</v>
      </c>
      <c r="AS248" s="451" t="e">
        <f t="shared" ca="1" si="206"/>
        <v>#REF!</v>
      </c>
      <c r="AT248" s="451" t="e">
        <f t="shared" ca="1" si="228"/>
        <v>#REF!</v>
      </c>
      <c r="AU248" s="451" t="e">
        <f t="shared" ca="1" si="229"/>
        <v>#REF!</v>
      </c>
      <c r="AV248" s="445" t="e">
        <f t="shared" ca="1" si="207"/>
        <v>#REF!</v>
      </c>
      <c r="AW248" s="453" t="e">
        <f ca="1">ROUND(IF(AV248&gt;AW172,AW170,IF(AV248&lt;AW171,AW169,AV248/AW171*AW169)),3)</f>
        <v>#REF!</v>
      </c>
      <c r="AX248" s="453" t="e">
        <f ca="1">ROUND(IF(AV248&gt;AX172,AX170,IF(AV248&lt;AX171,AX169,AV248/AX171*AX169)),3)</f>
        <v>#REF!</v>
      </c>
      <c r="AY248" s="449" t="e">
        <f t="shared" ca="1" si="208"/>
        <v>#REF!</v>
      </c>
      <c r="BA248" s="450" t="str">
        <f t="shared" si="235"/>
        <v>LT</v>
      </c>
      <c r="BB248" s="447" t="e">
        <f t="shared" ca="1" si="196"/>
        <v>#REF!</v>
      </c>
      <c r="BC248" s="447" t="e">
        <f t="shared" ca="1" si="196"/>
        <v>#REF!</v>
      </c>
      <c r="BD248" s="451" t="e">
        <f t="shared" ca="1" si="236"/>
        <v>#REF!</v>
      </c>
      <c r="BE248" s="451" t="e">
        <f t="shared" ca="1" si="237"/>
        <v>#REF!</v>
      </c>
      <c r="BF248" s="451" t="e">
        <f t="shared" ca="1" si="209"/>
        <v>#REF!</v>
      </c>
      <c r="BG248" s="451" t="e">
        <f t="shared" ca="1" si="210"/>
        <v>#REF!</v>
      </c>
      <c r="BH248" s="451" t="e">
        <f t="shared" ca="1" si="211"/>
        <v>#REF!</v>
      </c>
      <c r="BI248" s="451" t="e">
        <f t="shared" ca="1" si="212"/>
        <v>#REF!</v>
      </c>
      <c r="BJ248" s="445" t="e">
        <f t="shared" ca="1" si="213"/>
        <v>#REF!</v>
      </c>
      <c r="BK248" s="453" t="e">
        <f ca="1">ROUND(IF(BJ248&gt;BK172,BK170,IF(BJ248&lt;BK171,BK169,BJ248/BK171*BK169)),3)</f>
        <v>#REF!</v>
      </c>
      <c r="BL248" s="453" t="e">
        <f ca="1">ROUND(IF(BJ248&gt;BL172,BL170,IF(BJ248&lt;BL171,BL169,BJ248/BL171*BL169)),3)</f>
        <v>#REF!</v>
      </c>
      <c r="BM248" s="449" t="e">
        <f t="shared" ca="1" si="214"/>
        <v>#REF!</v>
      </c>
      <c r="BO248" s="450" t="str">
        <f t="shared" si="238"/>
        <v>LT</v>
      </c>
      <c r="BP248" s="399">
        <f t="shared" si="230"/>
        <v>3</v>
      </c>
      <c r="BQ248" s="453" t="e">
        <f t="shared" ca="1" si="215"/>
        <v>#REF!</v>
      </c>
      <c r="BR248" s="453" t="e">
        <f t="shared" ca="1" si="216"/>
        <v>#REF!</v>
      </c>
      <c r="BS248" s="453" t="e">
        <f t="shared" ca="1" si="217"/>
        <v>#REF!</v>
      </c>
      <c r="BT248" s="453" t="e">
        <f t="shared" ca="1" si="218"/>
        <v>#REF!</v>
      </c>
      <c r="BU248" s="453" t="e">
        <f t="shared" ca="1" si="219"/>
        <v>#REF!</v>
      </c>
      <c r="BV248" s="453" t="e">
        <f t="shared" ca="1" si="220"/>
        <v>#REF!</v>
      </c>
      <c r="BW248" s="453" t="e">
        <f t="shared" ca="1" si="239"/>
        <v>#REF!</v>
      </c>
      <c r="BX248" s="453" t="e">
        <f t="shared" ca="1" si="239"/>
        <v>#REF!</v>
      </c>
      <c r="CA248" s="450" t="str">
        <f t="shared" si="240"/>
        <v>LT</v>
      </c>
      <c r="CB248" s="454"/>
      <c r="CC248" s="454"/>
      <c r="CD248" s="454"/>
      <c r="CE248" s="454"/>
    </row>
    <row r="249" spans="2:83" x14ac:dyDescent="0.2">
      <c r="B249" s="399">
        <v>69</v>
      </c>
      <c r="C249" s="399" t="s">
        <v>211</v>
      </c>
      <c r="D249" s="399" t="s">
        <v>212</v>
      </c>
      <c r="E249" s="399">
        <v>3</v>
      </c>
      <c r="F249" s="399" t="s">
        <v>38</v>
      </c>
      <c r="K249" s="446"/>
      <c r="L249" s="447" t="e">
        <f t="shared" ca="1" si="193"/>
        <v>#REF!</v>
      </c>
      <c r="M249" s="447" t="e">
        <f t="shared" ca="1" si="193"/>
        <v>#REF!</v>
      </c>
      <c r="N249" s="451" t="e">
        <f t="shared" ca="1" si="241"/>
        <v>#REF!</v>
      </c>
      <c r="O249" s="451" t="e">
        <f t="shared" ca="1" si="221"/>
        <v>#REF!</v>
      </c>
      <c r="P249" s="451" t="e">
        <f t="shared" ca="1" si="197"/>
        <v>#REF!</v>
      </c>
      <c r="Q249" s="451" t="e">
        <f t="shared" ca="1" si="198"/>
        <v>#REF!</v>
      </c>
      <c r="R249" s="451" t="e">
        <f t="shared" ca="1" si="222"/>
        <v>#REF!</v>
      </c>
      <c r="S249" s="451" t="e">
        <f t="shared" ca="1" si="223"/>
        <v>#REF!</v>
      </c>
      <c r="T249" s="445" t="e">
        <f t="shared" ca="1" si="199"/>
        <v>#REF!</v>
      </c>
      <c r="U249" s="453" t="e">
        <f ca="1">ROUND(IF(T249&gt;U172,U170,IF(T249&lt;U171,U169,T249/U171*U169)),3)</f>
        <v>#REF!</v>
      </c>
      <c r="V249" s="453" t="e">
        <f ca="1">ROUND(IF(T249&gt;V172,V170,IF(T249&lt;V171,V169,T249/V171*V169)),3)</f>
        <v>#REF!</v>
      </c>
      <c r="W249" s="449" t="e">
        <f t="shared" ca="1" si="200"/>
        <v>#REF!</v>
      </c>
      <c r="X249" s="450"/>
      <c r="Y249" s="450" t="str">
        <f t="shared" si="231"/>
        <v>LV</v>
      </c>
      <c r="Z249" s="447" t="e">
        <f t="shared" ca="1" si="194"/>
        <v>#REF!</v>
      </c>
      <c r="AA249" s="447" t="e">
        <f t="shared" ca="1" si="194"/>
        <v>#REF!</v>
      </c>
      <c r="AB249" s="451" t="e">
        <f t="shared" ca="1" si="224"/>
        <v>#REF!</v>
      </c>
      <c r="AC249" s="451" t="e">
        <f t="shared" ca="1" si="225"/>
        <v>#REF!</v>
      </c>
      <c r="AD249" s="451" t="e">
        <f t="shared" ca="1" si="201"/>
        <v>#REF!</v>
      </c>
      <c r="AE249" s="451" t="e">
        <f t="shared" ca="1" si="202"/>
        <v>#REF!</v>
      </c>
      <c r="AF249" s="451" t="e">
        <f t="shared" ca="1" si="226"/>
        <v>#REF!</v>
      </c>
      <c r="AG249" s="451" t="e">
        <f t="shared" ca="1" si="227"/>
        <v>#REF!</v>
      </c>
      <c r="AH249" s="445" t="e">
        <f t="shared" ca="1" si="203"/>
        <v>#REF!</v>
      </c>
      <c r="AI249" s="453" t="e">
        <f ca="1">ROUND(IF(AH249&gt;AI172,AI170,IF(AH249&lt;AI171,AI169,AH249/AI171*AI169)),3)</f>
        <v>#REF!</v>
      </c>
      <c r="AJ249" s="453" t="e">
        <f ca="1">ROUND(IF(AH249&gt;AJ172,AJ170,IF(AH249&lt;AJ171,AJ169,AH249/AJ171*AJ169)),3)</f>
        <v>#REF!</v>
      </c>
      <c r="AK249" s="449" t="e">
        <f t="shared" ca="1" si="204"/>
        <v>#REF!</v>
      </c>
      <c r="AM249" s="450" t="str">
        <f t="shared" si="232"/>
        <v>LV</v>
      </c>
      <c r="AN249" s="447" t="e">
        <f t="shared" ca="1" si="195"/>
        <v>#REF!</v>
      </c>
      <c r="AO249" s="447" t="e">
        <f t="shared" ca="1" si="195"/>
        <v>#REF!</v>
      </c>
      <c r="AP249" s="451" t="e">
        <f t="shared" ca="1" si="233"/>
        <v>#REF!</v>
      </c>
      <c r="AQ249" s="451" t="e">
        <f t="shared" ca="1" si="234"/>
        <v>#REF!</v>
      </c>
      <c r="AR249" s="451" t="e">
        <f t="shared" ca="1" si="205"/>
        <v>#REF!</v>
      </c>
      <c r="AS249" s="451" t="e">
        <f t="shared" ca="1" si="206"/>
        <v>#REF!</v>
      </c>
      <c r="AT249" s="451" t="e">
        <f t="shared" ca="1" si="228"/>
        <v>#REF!</v>
      </c>
      <c r="AU249" s="451" t="e">
        <f t="shared" ca="1" si="229"/>
        <v>#REF!</v>
      </c>
      <c r="AV249" s="445" t="e">
        <f t="shared" ca="1" si="207"/>
        <v>#REF!</v>
      </c>
      <c r="AW249" s="453" t="e">
        <f ca="1">ROUND(IF(AV249&gt;AW172,AW170,IF(AV249&lt;AW171,AW169,AV249/AW171*AW169)),3)</f>
        <v>#REF!</v>
      </c>
      <c r="AX249" s="453" t="e">
        <f ca="1">ROUND(IF(AV249&gt;AX172,AX170,IF(AV249&lt;AX171,AX169,AV249/AX171*AX169)),3)</f>
        <v>#REF!</v>
      </c>
      <c r="AY249" s="449" t="e">
        <f t="shared" ca="1" si="208"/>
        <v>#REF!</v>
      </c>
      <c r="BA249" s="450" t="str">
        <f t="shared" si="235"/>
        <v>LV</v>
      </c>
      <c r="BB249" s="447" t="e">
        <f t="shared" ca="1" si="196"/>
        <v>#REF!</v>
      </c>
      <c r="BC249" s="447" t="e">
        <f t="shared" ca="1" si="196"/>
        <v>#REF!</v>
      </c>
      <c r="BD249" s="451" t="e">
        <f t="shared" ca="1" si="236"/>
        <v>#REF!</v>
      </c>
      <c r="BE249" s="451" t="e">
        <f t="shared" ca="1" si="237"/>
        <v>#REF!</v>
      </c>
      <c r="BF249" s="451" t="e">
        <f t="shared" ca="1" si="209"/>
        <v>#REF!</v>
      </c>
      <c r="BG249" s="451" t="e">
        <f t="shared" ca="1" si="210"/>
        <v>#REF!</v>
      </c>
      <c r="BH249" s="451" t="e">
        <f t="shared" ca="1" si="211"/>
        <v>#REF!</v>
      </c>
      <c r="BI249" s="451" t="e">
        <f t="shared" ca="1" si="212"/>
        <v>#REF!</v>
      </c>
      <c r="BJ249" s="445" t="e">
        <f t="shared" ca="1" si="213"/>
        <v>#REF!</v>
      </c>
      <c r="BK249" s="453" t="e">
        <f ca="1">ROUND(IF(BJ249&gt;BK172,BK170,IF(BJ249&lt;BK171,BK169,BJ249/BK171*BK169)),3)</f>
        <v>#REF!</v>
      </c>
      <c r="BL249" s="453" t="e">
        <f ca="1">ROUND(IF(BJ249&gt;BL172,BL170,IF(BJ249&lt;BL171,BL169,BJ249/BL171*BL169)),3)</f>
        <v>#REF!</v>
      </c>
      <c r="BM249" s="449" t="e">
        <f t="shared" ca="1" si="214"/>
        <v>#REF!</v>
      </c>
      <c r="BO249" s="450" t="str">
        <f t="shared" si="238"/>
        <v>LV</v>
      </c>
      <c r="BP249" s="399">
        <f t="shared" si="230"/>
        <v>3</v>
      </c>
      <c r="BQ249" s="453" t="e">
        <f t="shared" ca="1" si="215"/>
        <v>#REF!</v>
      </c>
      <c r="BR249" s="453" t="e">
        <f t="shared" ca="1" si="216"/>
        <v>#REF!</v>
      </c>
      <c r="BS249" s="453" t="e">
        <f t="shared" ca="1" si="217"/>
        <v>#REF!</v>
      </c>
      <c r="BT249" s="453" t="e">
        <f t="shared" ca="1" si="218"/>
        <v>#REF!</v>
      </c>
      <c r="BU249" s="453" t="e">
        <f t="shared" ca="1" si="219"/>
        <v>#REF!</v>
      </c>
      <c r="BV249" s="453" t="e">
        <f t="shared" ca="1" si="220"/>
        <v>#REF!</v>
      </c>
      <c r="BW249" s="453" t="e">
        <f t="shared" ca="1" si="239"/>
        <v>#REF!</v>
      </c>
      <c r="BX249" s="453" t="e">
        <f t="shared" ca="1" si="239"/>
        <v>#REF!</v>
      </c>
      <c r="CA249" s="450" t="str">
        <f t="shared" si="240"/>
        <v>LV</v>
      </c>
      <c r="CB249" s="454"/>
      <c r="CC249" s="454"/>
      <c r="CD249" s="454"/>
      <c r="CE249" s="454"/>
    </row>
    <row r="250" spans="2:83" x14ac:dyDescent="0.2">
      <c r="B250" s="399">
        <v>70</v>
      </c>
      <c r="C250" s="399" t="s">
        <v>213</v>
      </c>
      <c r="D250" s="399" t="s">
        <v>214</v>
      </c>
      <c r="E250" s="399">
        <v>3</v>
      </c>
      <c r="F250" s="399" t="s">
        <v>38</v>
      </c>
      <c r="K250" s="446"/>
      <c r="L250" s="447" t="e">
        <f t="shared" ca="1" si="193"/>
        <v>#REF!</v>
      </c>
      <c r="M250" s="447" t="e">
        <f t="shared" ca="1" si="193"/>
        <v>#REF!</v>
      </c>
      <c r="N250" s="451" t="e">
        <f t="shared" ca="1" si="241"/>
        <v>#REF!</v>
      </c>
      <c r="O250" s="451" t="e">
        <f t="shared" ca="1" si="221"/>
        <v>#REF!</v>
      </c>
      <c r="P250" s="451" t="e">
        <f t="shared" ca="1" si="197"/>
        <v>#REF!</v>
      </c>
      <c r="Q250" s="451" t="e">
        <f t="shared" ca="1" si="198"/>
        <v>#REF!</v>
      </c>
      <c r="R250" s="451" t="e">
        <f t="shared" ca="1" si="222"/>
        <v>#REF!</v>
      </c>
      <c r="S250" s="451" t="e">
        <f t="shared" ca="1" si="223"/>
        <v>#REF!</v>
      </c>
      <c r="T250" s="445" t="e">
        <f t="shared" ca="1" si="199"/>
        <v>#REF!</v>
      </c>
      <c r="U250" s="453" t="e">
        <f ca="1">ROUND(IF(T250&gt;U172,U170,IF(T250&lt;U171,U169,T250/U171*U169)),3)</f>
        <v>#REF!</v>
      </c>
      <c r="V250" s="453" t="e">
        <f ca="1">ROUND(IF(T250&gt;V172,V170,IF(T250&lt;V171,V169,T250/V171*V169)),3)</f>
        <v>#REF!</v>
      </c>
      <c r="W250" s="449" t="e">
        <f t="shared" ca="1" si="200"/>
        <v>#REF!</v>
      </c>
      <c r="X250" s="450"/>
      <c r="Y250" s="450" t="str">
        <f t="shared" si="231"/>
        <v>MK</v>
      </c>
      <c r="Z250" s="447" t="e">
        <f t="shared" ca="1" si="194"/>
        <v>#REF!</v>
      </c>
      <c r="AA250" s="447" t="e">
        <f t="shared" ca="1" si="194"/>
        <v>#REF!</v>
      </c>
      <c r="AB250" s="451" t="e">
        <f t="shared" ca="1" si="224"/>
        <v>#REF!</v>
      </c>
      <c r="AC250" s="451" t="e">
        <f t="shared" ca="1" si="225"/>
        <v>#REF!</v>
      </c>
      <c r="AD250" s="451" t="e">
        <f t="shared" ca="1" si="201"/>
        <v>#REF!</v>
      </c>
      <c r="AE250" s="451" t="e">
        <f t="shared" ca="1" si="202"/>
        <v>#REF!</v>
      </c>
      <c r="AF250" s="451" t="e">
        <f t="shared" ca="1" si="226"/>
        <v>#REF!</v>
      </c>
      <c r="AG250" s="451" t="e">
        <f t="shared" ca="1" si="227"/>
        <v>#REF!</v>
      </c>
      <c r="AH250" s="445" t="e">
        <f t="shared" ca="1" si="203"/>
        <v>#REF!</v>
      </c>
      <c r="AI250" s="453" t="e">
        <f ca="1">ROUND(IF(AH250&gt;AI172,AI170,IF(AH250&lt;AI171,AI169,AH250/AI171*AI169)),3)</f>
        <v>#REF!</v>
      </c>
      <c r="AJ250" s="453" t="e">
        <f ca="1">ROUND(IF(AH250&gt;AJ172,AJ170,IF(AH250&lt;AJ171,AJ169,AH250/AJ171*AJ169)),3)</f>
        <v>#REF!</v>
      </c>
      <c r="AK250" s="449" t="e">
        <f t="shared" ca="1" si="204"/>
        <v>#REF!</v>
      </c>
      <c r="AM250" s="450" t="str">
        <f t="shared" si="232"/>
        <v>MK</v>
      </c>
      <c r="AN250" s="447" t="e">
        <f t="shared" ca="1" si="195"/>
        <v>#REF!</v>
      </c>
      <c r="AO250" s="447" t="e">
        <f t="shared" ca="1" si="195"/>
        <v>#REF!</v>
      </c>
      <c r="AP250" s="451" t="e">
        <f t="shared" ca="1" si="233"/>
        <v>#REF!</v>
      </c>
      <c r="AQ250" s="451" t="e">
        <f t="shared" ca="1" si="234"/>
        <v>#REF!</v>
      </c>
      <c r="AR250" s="451" t="e">
        <f t="shared" ca="1" si="205"/>
        <v>#REF!</v>
      </c>
      <c r="AS250" s="451" t="e">
        <f t="shared" ca="1" si="206"/>
        <v>#REF!</v>
      </c>
      <c r="AT250" s="451" t="e">
        <f t="shared" ca="1" si="228"/>
        <v>#REF!</v>
      </c>
      <c r="AU250" s="451" t="e">
        <f t="shared" ca="1" si="229"/>
        <v>#REF!</v>
      </c>
      <c r="AV250" s="445" t="e">
        <f t="shared" ca="1" si="207"/>
        <v>#REF!</v>
      </c>
      <c r="AW250" s="453" t="e">
        <f ca="1">ROUND(IF(AV250&gt;AW172,AW170,IF(AV250&lt;AW171,AW169,AV250/AW171*AW169)),3)</f>
        <v>#REF!</v>
      </c>
      <c r="AX250" s="453" t="e">
        <f ca="1">ROUND(IF(AV250&gt;AX172,AX170,IF(AV250&lt;AX171,AX169,AV250/AX171*AX169)),3)</f>
        <v>#REF!</v>
      </c>
      <c r="AY250" s="449" t="e">
        <f t="shared" ca="1" si="208"/>
        <v>#REF!</v>
      </c>
      <c r="BA250" s="450" t="str">
        <f t="shared" si="235"/>
        <v>MK</v>
      </c>
      <c r="BB250" s="447" t="e">
        <f t="shared" ca="1" si="196"/>
        <v>#REF!</v>
      </c>
      <c r="BC250" s="447" t="e">
        <f t="shared" ca="1" si="196"/>
        <v>#REF!</v>
      </c>
      <c r="BD250" s="451" t="e">
        <f t="shared" ca="1" si="236"/>
        <v>#REF!</v>
      </c>
      <c r="BE250" s="451" t="e">
        <f t="shared" ca="1" si="237"/>
        <v>#REF!</v>
      </c>
      <c r="BF250" s="451" t="e">
        <f t="shared" ca="1" si="209"/>
        <v>#REF!</v>
      </c>
      <c r="BG250" s="451" t="e">
        <f t="shared" ca="1" si="210"/>
        <v>#REF!</v>
      </c>
      <c r="BH250" s="451" t="e">
        <f t="shared" ca="1" si="211"/>
        <v>#REF!</v>
      </c>
      <c r="BI250" s="451" t="e">
        <f t="shared" ca="1" si="212"/>
        <v>#REF!</v>
      </c>
      <c r="BJ250" s="445" t="e">
        <f t="shared" ca="1" si="213"/>
        <v>#REF!</v>
      </c>
      <c r="BK250" s="453" t="e">
        <f ca="1">ROUND(IF(BJ250&gt;BK172,BK170,IF(BJ250&lt;BK171,BK169,BJ250/BK171*BK169)),3)</f>
        <v>#REF!</v>
      </c>
      <c r="BL250" s="453" t="e">
        <f ca="1">ROUND(IF(BJ250&gt;BL172,BL170,IF(BJ250&lt;BL171,BL169,BJ250/BL171*BL169)),3)</f>
        <v>#REF!</v>
      </c>
      <c r="BM250" s="449" t="e">
        <f t="shared" ca="1" si="214"/>
        <v>#REF!</v>
      </c>
      <c r="BO250" s="450" t="str">
        <f t="shared" si="238"/>
        <v>MK</v>
      </c>
      <c r="BP250" s="399">
        <f t="shared" si="230"/>
        <v>3</v>
      </c>
      <c r="BQ250" s="453" t="e">
        <f t="shared" ca="1" si="215"/>
        <v>#REF!</v>
      </c>
      <c r="BR250" s="453" t="e">
        <f t="shared" ca="1" si="216"/>
        <v>#REF!</v>
      </c>
      <c r="BS250" s="453" t="e">
        <f t="shared" ca="1" si="217"/>
        <v>#REF!</v>
      </c>
      <c r="BT250" s="453" t="e">
        <f t="shared" ca="1" si="218"/>
        <v>#REF!</v>
      </c>
      <c r="BU250" s="453" t="e">
        <f t="shared" ca="1" si="219"/>
        <v>#REF!</v>
      </c>
      <c r="BV250" s="453" t="e">
        <f t="shared" ca="1" si="220"/>
        <v>#REF!</v>
      </c>
      <c r="BW250" s="453" t="e">
        <f t="shared" ca="1" si="239"/>
        <v>#REF!</v>
      </c>
      <c r="BX250" s="453" t="e">
        <f t="shared" ca="1" si="239"/>
        <v>#REF!</v>
      </c>
      <c r="CA250" s="450" t="str">
        <f t="shared" si="240"/>
        <v>MK</v>
      </c>
      <c r="CB250" s="454"/>
      <c r="CC250" s="454"/>
      <c r="CD250" s="454"/>
      <c r="CE250" s="454"/>
    </row>
    <row r="251" spans="2:83" x14ac:dyDescent="0.2">
      <c r="B251" s="399">
        <v>71</v>
      </c>
      <c r="C251" s="399" t="s">
        <v>215</v>
      </c>
      <c r="D251" s="399" t="s">
        <v>216</v>
      </c>
      <c r="E251" s="399">
        <v>3</v>
      </c>
      <c r="F251" s="399" t="s">
        <v>38</v>
      </c>
      <c r="K251" s="446"/>
      <c r="L251" s="447" t="e">
        <f t="shared" ca="1" si="193"/>
        <v>#REF!</v>
      </c>
      <c r="M251" s="447" t="e">
        <f t="shared" ca="1" si="193"/>
        <v>#REF!</v>
      </c>
      <c r="N251" s="451" t="e">
        <f t="shared" ca="1" si="241"/>
        <v>#REF!</v>
      </c>
      <c r="O251" s="451" t="e">
        <f t="shared" ca="1" si="221"/>
        <v>#REF!</v>
      </c>
      <c r="P251" s="451" t="e">
        <f t="shared" ca="1" si="197"/>
        <v>#REF!</v>
      </c>
      <c r="Q251" s="451" t="e">
        <f t="shared" ca="1" si="198"/>
        <v>#REF!</v>
      </c>
      <c r="R251" s="451" t="e">
        <f t="shared" ca="1" si="222"/>
        <v>#REF!</v>
      </c>
      <c r="S251" s="451" t="e">
        <f t="shared" ca="1" si="223"/>
        <v>#REF!</v>
      </c>
      <c r="T251" s="445" t="e">
        <f t="shared" ca="1" si="199"/>
        <v>#REF!</v>
      </c>
      <c r="U251" s="453" t="e">
        <f ca="1">ROUND(IF(T251&gt;U172,U170,IF(T251&lt;U171,U169,T251/U171*U169)),3)</f>
        <v>#REF!</v>
      </c>
      <c r="V251" s="453" t="e">
        <f ca="1">ROUND(IF(T251&gt;V172,V170,IF(T251&lt;V171,V169,T251/V171*V169)),3)</f>
        <v>#REF!</v>
      </c>
      <c r="W251" s="449" t="e">
        <f t="shared" ca="1" si="200"/>
        <v>#REF!</v>
      </c>
      <c r="X251" s="450"/>
      <c r="Y251" s="450" t="str">
        <f t="shared" si="231"/>
        <v>MU</v>
      </c>
      <c r="Z251" s="447" t="e">
        <f t="shared" ca="1" si="194"/>
        <v>#REF!</v>
      </c>
      <c r="AA251" s="447" t="e">
        <f t="shared" ca="1" si="194"/>
        <v>#REF!</v>
      </c>
      <c r="AB251" s="451" t="e">
        <f t="shared" ca="1" si="224"/>
        <v>#REF!</v>
      </c>
      <c r="AC251" s="451" t="e">
        <f t="shared" ca="1" si="225"/>
        <v>#REF!</v>
      </c>
      <c r="AD251" s="451" t="e">
        <f t="shared" ca="1" si="201"/>
        <v>#REF!</v>
      </c>
      <c r="AE251" s="451" t="e">
        <f t="shared" ca="1" si="202"/>
        <v>#REF!</v>
      </c>
      <c r="AF251" s="451" t="e">
        <f t="shared" ca="1" si="226"/>
        <v>#REF!</v>
      </c>
      <c r="AG251" s="451" t="e">
        <f t="shared" ca="1" si="227"/>
        <v>#REF!</v>
      </c>
      <c r="AH251" s="445" t="e">
        <f t="shared" ca="1" si="203"/>
        <v>#REF!</v>
      </c>
      <c r="AI251" s="453" t="e">
        <f ca="1">ROUND(IF(AH251&gt;AI172,AI170,IF(AH251&lt;AI171,AI169,AH251/AI171*AI169)),3)</f>
        <v>#REF!</v>
      </c>
      <c r="AJ251" s="453" t="e">
        <f ca="1">ROUND(IF(AH251&gt;AJ172,AJ170,IF(AH251&lt;AJ171,AJ169,AH251/AJ171*AJ169)),3)</f>
        <v>#REF!</v>
      </c>
      <c r="AK251" s="449" t="e">
        <f t="shared" ca="1" si="204"/>
        <v>#REF!</v>
      </c>
      <c r="AM251" s="450" t="str">
        <f t="shared" si="232"/>
        <v>MU</v>
      </c>
      <c r="AN251" s="447" t="e">
        <f t="shared" ca="1" si="195"/>
        <v>#REF!</v>
      </c>
      <c r="AO251" s="447" t="e">
        <f t="shared" ca="1" si="195"/>
        <v>#REF!</v>
      </c>
      <c r="AP251" s="451" t="e">
        <f t="shared" ca="1" si="233"/>
        <v>#REF!</v>
      </c>
      <c r="AQ251" s="451" t="e">
        <f t="shared" ca="1" si="234"/>
        <v>#REF!</v>
      </c>
      <c r="AR251" s="451" t="e">
        <f t="shared" ca="1" si="205"/>
        <v>#REF!</v>
      </c>
      <c r="AS251" s="451" t="e">
        <f t="shared" ca="1" si="206"/>
        <v>#REF!</v>
      </c>
      <c r="AT251" s="451" t="e">
        <f t="shared" ca="1" si="228"/>
        <v>#REF!</v>
      </c>
      <c r="AU251" s="451" t="e">
        <f t="shared" ca="1" si="229"/>
        <v>#REF!</v>
      </c>
      <c r="AV251" s="445" t="e">
        <f t="shared" ca="1" si="207"/>
        <v>#REF!</v>
      </c>
      <c r="AW251" s="453" t="e">
        <f ca="1">ROUND(IF(AV251&gt;AW172,AW170,IF(AV251&lt;AW171,AW169,AV251/AW171*AW169)),3)</f>
        <v>#REF!</v>
      </c>
      <c r="AX251" s="453" t="e">
        <f ca="1">ROUND(IF(AV251&gt;AX172,AX170,IF(AV251&lt;AX171,AX169,AV251/AX171*AX169)),3)</f>
        <v>#REF!</v>
      </c>
      <c r="AY251" s="449" t="e">
        <f t="shared" ca="1" si="208"/>
        <v>#REF!</v>
      </c>
      <c r="BA251" s="450" t="str">
        <f t="shared" si="235"/>
        <v>MU</v>
      </c>
      <c r="BB251" s="447" t="e">
        <f t="shared" ca="1" si="196"/>
        <v>#REF!</v>
      </c>
      <c r="BC251" s="447" t="e">
        <f t="shared" ca="1" si="196"/>
        <v>#REF!</v>
      </c>
      <c r="BD251" s="451" t="e">
        <f t="shared" ca="1" si="236"/>
        <v>#REF!</v>
      </c>
      <c r="BE251" s="451" t="e">
        <f t="shared" ca="1" si="237"/>
        <v>#REF!</v>
      </c>
      <c r="BF251" s="451" t="e">
        <f t="shared" ca="1" si="209"/>
        <v>#REF!</v>
      </c>
      <c r="BG251" s="451" t="e">
        <f t="shared" ca="1" si="210"/>
        <v>#REF!</v>
      </c>
      <c r="BH251" s="451" t="e">
        <f t="shared" ca="1" si="211"/>
        <v>#REF!</v>
      </c>
      <c r="BI251" s="451" t="e">
        <f t="shared" ca="1" si="212"/>
        <v>#REF!</v>
      </c>
      <c r="BJ251" s="445" t="e">
        <f t="shared" ca="1" si="213"/>
        <v>#REF!</v>
      </c>
      <c r="BK251" s="453" t="e">
        <f ca="1">ROUND(IF(BJ251&gt;BK172,BK170,IF(BJ251&lt;BK171,BK169,BJ251/BK171*BK169)),3)</f>
        <v>#REF!</v>
      </c>
      <c r="BL251" s="453" t="e">
        <f ca="1">ROUND(IF(BJ251&gt;BL172,BL170,IF(BJ251&lt;BL171,BL169,BJ251/BL171*BL169)),3)</f>
        <v>#REF!</v>
      </c>
      <c r="BM251" s="449" t="e">
        <f t="shared" ca="1" si="214"/>
        <v>#REF!</v>
      </c>
      <c r="BO251" s="450" t="str">
        <f t="shared" si="238"/>
        <v>MU</v>
      </c>
      <c r="BP251" s="399">
        <f t="shared" si="230"/>
        <v>3</v>
      </c>
      <c r="BQ251" s="453" t="e">
        <f t="shared" ca="1" si="215"/>
        <v>#REF!</v>
      </c>
      <c r="BR251" s="453" t="e">
        <f t="shared" ca="1" si="216"/>
        <v>#REF!</v>
      </c>
      <c r="BS251" s="453" t="e">
        <f t="shared" ca="1" si="217"/>
        <v>#REF!</v>
      </c>
      <c r="BT251" s="453" t="e">
        <f t="shared" ca="1" si="218"/>
        <v>#REF!</v>
      </c>
      <c r="BU251" s="453" t="e">
        <f t="shared" ca="1" si="219"/>
        <v>#REF!</v>
      </c>
      <c r="BV251" s="453" t="e">
        <f t="shared" ca="1" si="220"/>
        <v>#REF!</v>
      </c>
      <c r="BW251" s="453" t="e">
        <f t="shared" ca="1" si="239"/>
        <v>#REF!</v>
      </c>
      <c r="BX251" s="453" t="e">
        <f t="shared" ca="1" si="239"/>
        <v>#REF!</v>
      </c>
      <c r="CA251" s="450" t="str">
        <f t="shared" si="240"/>
        <v>MU</v>
      </c>
      <c r="CB251" s="454"/>
      <c r="CC251" s="454"/>
      <c r="CD251" s="454"/>
      <c r="CE251" s="454"/>
    </row>
    <row r="252" spans="2:83" x14ac:dyDescent="0.2">
      <c r="B252" s="399">
        <v>72</v>
      </c>
      <c r="C252" s="399" t="s">
        <v>217</v>
      </c>
      <c r="D252" s="399" t="s">
        <v>218</v>
      </c>
      <c r="E252" s="399">
        <v>3</v>
      </c>
      <c r="F252" s="399" t="s">
        <v>38</v>
      </c>
      <c r="K252" s="446"/>
      <c r="L252" s="447" t="e">
        <f t="shared" ca="1" si="193"/>
        <v>#REF!</v>
      </c>
      <c r="M252" s="447" t="e">
        <f t="shared" ca="1" si="193"/>
        <v>#REF!</v>
      </c>
      <c r="N252" s="451" t="e">
        <f t="shared" ca="1" si="241"/>
        <v>#REF!</v>
      </c>
      <c r="O252" s="451" t="e">
        <f t="shared" ca="1" si="221"/>
        <v>#REF!</v>
      </c>
      <c r="P252" s="451" t="e">
        <f t="shared" ca="1" si="197"/>
        <v>#REF!</v>
      </c>
      <c r="Q252" s="451" t="e">
        <f t="shared" ca="1" si="198"/>
        <v>#REF!</v>
      </c>
      <c r="R252" s="451" t="e">
        <f t="shared" ca="1" si="222"/>
        <v>#REF!</v>
      </c>
      <c r="S252" s="451" t="e">
        <f t="shared" ca="1" si="223"/>
        <v>#REF!</v>
      </c>
      <c r="T252" s="445" t="e">
        <f t="shared" ca="1" si="199"/>
        <v>#REF!</v>
      </c>
      <c r="U252" s="453" t="e">
        <f ca="1">ROUND(IF(T252&gt;U172,U170,IF(T252&lt;U171,U169,T252/U171*U169)),3)</f>
        <v>#REF!</v>
      </c>
      <c r="V252" s="453" t="e">
        <f ca="1">ROUND(IF(T252&gt;V172,V170,IF(T252&lt;V171,V169,T252/V171*V169)),3)</f>
        <v>#REF!</v>
      </c>
      <c r="W252" s="449" t="e">
        <f t="shared" ca="1" si="200"/>
        <v>#REF!</v>
      </c>
      <c r="X252" s="450"/>
      <c r="Y252" s="450" t="str">
        <f t="shared" si="231"/>
        <v>MV</v>
      </c>
      <c r="Z252" s="447" t="e">
        <f t="shared" ca="1" si="194"/>
        <v>#REF!</v>
      </c>
      <c r="AA252" s="447" t="e">
        <f t="shared" ca="1" si="194"/>
        <v>#REF!</v>
      </c>
      <c r="AB252" s="451" t="e">
        <f t="shared" ca="1" si="224"/>
        <v>#REF!</v>
      </c>
      <c r="AC252" s="451" t="e">
        <f t="shared" ca="1" si="225"/>
        <v>#REF!</v>
      </c>
      <c r="AD252" s="451" t="e">
        <f t="shared" ca="1" si="201"/>
        <v>#REF!</v>
      </c>
      <c r="AE252" s="451" t="e">
        <f t="shared" ca="1" si="202"/>
        <v>#REF!</v>
      </c>
      <c r="AF252" s="451" t="e">
        <f t="shared" ca="1" si="226"/>
        <v>#REF!</v>
      </c>
      <c r="AG252" s="451" t="e">
        <f t="shared" ca="1" si="227"/>
        <v>#REF!</v>
      </c>
      <c r="AH252" s="445" t="e">
        <f t="shared" ca="1" si="203"/>
        <v>#REF!</v>
      </c>
      <c r="AI252" s="453" t="e">
        <f ca="1">ROUND(IF(AH252&gt;AI172,AI170,IF(AH252&lt;AI171,AI169,AH252/AI171*AI169)),3)</f>
        <v>#REF!</v>
      </c>
      <c r="AJ252" s="453" t="e">
        <f ca="1">ROUND(IF(AH252&gt;AJ172,AJ170,IF(AH252&lt;AJ171,AJ169,AH252/AJ171*AJ169)),3)</f>
        <v>#REF!</v>
      </c>
      <c r="AK252" s="449" t="e">
        <f t="shared" ca="1" si="204"/>
        <v>#REF!</v>
      </c>
      <c r="AM252" s="450" t="str">
        <f t="shared" si="232"/>
        <v>MV</v>
      </c>
      <c r="AN252" s="447" t="e">
        <f t="shared" ca="1" si="195"/>
        <v>#REF!</v>
      </c>
      <c r="AO252" s="447" t="e">
        <f t="shared" ca="1" si="195"/>
        <v>#REF!</v>
      </c>
      <c r="AP252" s="451" t="e">
        <f t="shared" ca="1" si="233"/>
        <v>#REF!</v>
      </c>
      <c r="AQ252" s="451" t="e">
        <f t="shared" ca="1" si="234"/>
        <v>#REF!</v>
      </c>
      <c r="AR252" s="451" t="e">
        <f t="shared" ca="1" si="205"/>
        <v>#REF!</v>
      </c>
      <c r="AS252" s="451" t="e">
        <f t="shared" ca="1" si="206"/>
        <v>#REF!</v>
      </c>
      <c r="AT252" s="451" t="e">
        <f t="shared" ca="1" si="228"/>
        <v>#REF!</v>
      </c>
      <c r="AU252" s="451" t="e">
        <f t="shared" ca="1" si="229"/>
        <v>#REF!</v>
      </c>
      <c r="AV252" s="445" t="e">
        <f t="shared" ca="1" si="207"/>
        <v>#REF!</v>
      </c>
      <c r="AW252" s="453" t="e">
        <f ca="1">ROUND(IF(AV252&gt;AW172,AW170,IF(AV252&lt;AW171,AW169,AV252/AW171*AW169)),3)</f>
        <v>#REF!</v>
      </c>
      <c r="AX252" s="453" t="e">
        <f ca="1">ROUND(IF(AV252&gt;AX172,AX170,IF(AV252&lt;AX171,AX169,AV252/AX171*AX169)),3)</f>
        <v>#REF!</v>
      </c>
      <c r="AY252" s="449" t="e">
        <f t="shared" ca="1" si="208"/>
        <v>#REF!</v>
      </c>
      <c r="BA252" s="450" t="str">
        <f t="shared" si="235"/>
        <v>MV</v>
      </c>
      <c r="BB252" s="447" t="e">
        <f t="shared" ca="1" si="196"/>
        <v>#REF!</v>
      </c>
      <c r="BC252" s="447" t="e">
        <f t="shared" ca="1" si="196"/>
        <v>#REF!</v>
      </c>
      <c r="BD252" s="451" t="e">
        <f t="shared" ca="1" si="236"/>
        <v>#REF!</v>
      </c>
      <c r="BE252" s="451" t="e">
        <f t="shared" ca="1" si="237"/>
        <v>#REF!</v>
      </c>
      <c r="BF252" s="451" t="e">
        <f t="shared" ca="1" si="209"/>
        <v>#REF!</v>
      </c>
      <c r="BG252" s="451" t="e">
        <f t="shared" ca="1" si="210"/>
        <v>#REF!</v>
      </c>
      <c r="BH252" s="451" t="e">
        <f t="shared" ca="1" si="211"/>
        <v>#REF!</v>
      </c>
      <c r="BI252" s="451" t="e">
        <f t="shared" ca="1" si="212"/>
        <v>#REF!</v>
      </c>
      <c r="BJ252" s="445" t="e">
        <f t="shared" ca="1" si="213"/>
        <v>#REF!</v>
      </c>
      <c r="BK252" s="453" t="e">
        <f ca="1">ROUND(IF(BJ252&gt;BK172,BK170,IF(BJ252&lt;BK171,BK169,BJ252/BK171*BK169)),3)</f>
        <v>#REF!</v>
      </c>
      <c r="BL252" s="453" t="e">
        <f ca="1">ROUND(IF(BJ252&gt;BL172,BL170,IF(BJ252&lt;BL171,BL169,BJ252/BL171*BL169)),3)</f>
        <v>#REF!</v>
      </c>
      <c r="BM252" s="449" t="e">
        <f t="shared" ca="1" si="214"/>
        <v>#REF!</v>
      </c>
      <c r="BO252" s="450" t="str">
        <f t="shared" si="238"/>
        <v>MV</v>
      </c>
      <c r="BP252" s="399">
        <f t="shared" si="230"/>
        <v>3</v>
      </c>
      <c r="BQ252" s="453" t="e">
        <f t="shared" ca="1" si="215"/>
        <v>#REF!</v>
      </c>
      <c r="BR252" s="453" t="e">
        <f t="shared" ca="1" si="216"/>
        <v>#REF!</v>
      </c>
      <c r="BS252" s="453" t="e">
        <f t="shared" ca="1" si="217"/>
        <v>#REF!</v>
      </c>
      <c r="BT252" s="453" t="e">
        <f t="shared" ca="1" si="218"/>
        <v>#REF!</v>
      </c>
      <c r="BU252" s="453" t="e">
        <f t="shared" ca="1" si="219"/>
        <v>#REF!</v>
      </c>
      <c r="BV252" s="453" t="e">
        <f t="shared" ca="1" si="220"/>
        <v>#REF!</v>
      </c>
      <c r="BW252" s="453" t="e">
        <f t="shared" ca="1" si="239"/>
        <v>#REF!</v>
      </c>
      <c r="BX252" s="453" t="e">
        <f t="shared" ca="1" si="239"/>
        <v>#REF!</v>
      </c>
      <c r="CA252" s="450" t="str">
        <f t="shared" si="240"/>
        <v>MV</v>
      </c>
      <c r="CB252" s="454"/>
      <c r="CC252" s="454"/>
      <c r="CD252" s="454"/>
      <c r="CE252" s="454"/>
    </row>
    <row r="253" spans="2:83" x14ac:dyDescent="0.2">
      <c r="B253" s="399">
        <v>73</v>
      </c>
      <c r="C253" s="399" t="s">
        <v>219</v>
      </c>
      <c r="D253" s="399" t="s">
        <v>220</v>
      </c>
      <c r="E253" s="399">
        <v>3</v>
      </c>
      <c r="F253" s="399" t="s">
        <v>38</v>
      </c>
      <c r="K253" s="446"/>
      <c r="L253" s="447" t="e">
        <f t="shared" ca="1" si="193"/>
        <v>#REF!</v>
      </c>
      <c r="M253" s="447" t="e">
        <f t="shared" ca="1" si="193"/>
        <v>#REF!</v>
      </c>
      <c r="N253" s="451" t="e">
        <f t="shared" ca="1" si="241"/>
        <v>#REF!</v>
      </c>
      <c r="O253" s="451" t="e">
        <f t="shared" ca="1" si="221"/>
        <v>#REF!</v>
      </c>
      <c r="P253" s="451" t="e">
        <f t="shared" ca="1" si="197"/>
        <v>#REF!</v>
      </c>
      <c r="Q253" s="451" t="e">
        <f t="shared" ca="1" si="198"/>
        <v>#REF!</v>
      </c>
      <c r="R253" s="451" t="e">
        <f t="shared" ca="1" si="222"/>
        <v>#REF!</v>
      </c>
      <c r="S253" s="451" t="e">
        <f t="shared" ca="1" si="223"/>
        <v>#REF!</v>
      </c>
      <c r="T253" s="445" t="e">
        <f t="shared" ca="1" si="199"/>
        <v>#REF!</v>
      </c>
      <c r="U253" s="453" t="e">
        <f ca="1">ROUND(IF(T253&gt;U172,U170,IF(T253&lt;U171,U169,T253/U171*U169)),3)</f>
        <v>#REF!</v>
      </c>
      <c r="V253" s="453" t="e">
        <f ca="1">ROUND(IF(T253&gt;V172,V170,IF(T253&lt;V171,V169,T253/V171*V169)),3)</f>
        <v>#REF!</v>
      </c>
      <c r="W253" s="449" t="e">
        <f t="shared" ca="1" si="200"/>
        <v>#REF!</v>
      </c>
      <c r="X253" s="450"/>
      <c r="Y253" s="450" t="str">
        <f t="shared" si="231"/>
        <v>MX</v>
      </c>
      <c r="Z253" s="447" t="e">
        <f t="shared" ca="1" si="194"/>
        <v>#REF!</v>
      </c>
      <c r="AA253" s="447" t="e">
        <f t="shared" ca="1" si="194"/>
        <v>#REF!</v>
      </c>
      <c r="AB253" s="451" t="e">
        <f t="shared" ca="1" si="224"/>
        <v>#REF!</v>
      </c>
      <c r="AC253" s="451" t="e">
        <f t="shared" ca="1" si="225"/>
        <v>#REF!</v>
      </c>
      <c r="AD253" s="451" t="e">
        <f t="shared" ca="1" si="201"/>
        <v>#REF!</v>
      </c>
      <c r="AE253" s="451" t="e">
        <f t="shared" ca="1" si="202"/>
        <v>#REF!</v>
      </c>
      <c r="AF253" s="451" t="e">
        <f t="shared" ca="1" si="226"/>
        <v>#REF!</v>
      </c>
      <c r="AG253" s="451" t="e">
        <f t="shared" ca="1" si="227"/>
        <v>#REF!</v>
      </c>
      <c r="AH253" s="445" t="e">
        <f t="shared" ca="1" si="203"/>
        <v>#REF!</v>
      </c>
      <c r="AI253" s="453" t="e">
        <f ca="1">ROUND(IF(AH253&gt;AI172,AI170,IF(AH253&lt;AI171,AI169,AH253/AI171*AI169)),3)</f>
        <v>#REF!</v>
      </c>
      <c r="AJ253" s="453" t="e">
        <f ca="1">ROUND(IF(AH253&gt;AJ172,AJ170,IF(AH253&lt;AJ171,AJ169,AH253/AJ171*AJ169)),3)</f>
        <v>#REF!</v>
      </c>
      <c r="AK253" s="449" t="e">
        <f t="shared" ca="1" si="204"/>
        <v>#REF!</v>
      </c>
      <c r="AM253" s="450" t="str">
        <f t="shared" si="232"/>
        <v>MX</v>
      </c>
      <c r="AN253" s="447" t="e">
        <f t="shared" ca="1" si="195"/>
        <v>#REF!</v>
      </c>
      <c r="AO253" s="447" t="e">
        <f t="shared" ca="1" si="195"/>
        <v>#REF!</v>
      </c>
      <c r="AP253" s="451" t="e">
        <f t="shared" ca="1" si="233"/>
        <v>#REF!</v>
      </c>
      <c r="AQ253" s="451" t="e">
        <f t="shared" ca="1" si="234"/>
        <v>#REF!</v>
      </c>
      <c r="AR253" s="451" t="e">
        <f t="shared" ca="1" si="205"/>
        <v>#REF!</v>
      </c>
      <c r="AS253" s="451" t="e">
        <f t="shared" ca="1" si="206"/>
        <v>#REF!</v>
      </c>
      <c r="AT253" s="451" t="e">
        <f t="shared" ca="1" si="228"/>
        <v>#REF!</v>
      </c>
      <c r="AU253" s="451" t="e">
        <f t="shared" ca="1" si="229"/>
        <v>#REF!</v>
      </c>
      <c r="AV253" s="445" t="e">
        <f t="shared" ca="1" si="207"/>
        <v>#REF!</v>
      </c>
      <c r="AW253" s="453" t="e">
        <f ca="1">ROUND(IF(AV253&gt;AW172,AW170,IF(AV253&lt;AW171,AW169,AV253/AW171*AW169)),3)</f>
        <v>#REF!</v>
      </c>
      <c r="AX253" s="453" t="e">
        <f ca="1">ROUND(IF(AV253&gt;AX172,AX170,IF(AV253&lt;AX171,AX169,AV253/AX171*AX169)),3)</f>
        <v>#REF!</v>
      </c>
      <c r="AY253" s="449" t="e">
        <f t="shared" ca="1" si="208"/>
        <v>#REF!</v>
      </c>
      <c r="BA253" s="450" t="str">
        <f t="shared" si="235"/>
        <v>MX</v>
      </c>
      <c r="BB253" s="447" t="e">
        <f t="shared" ca="1" si="196"/>
        <v>#REF!</v>
      </c>
      <c r="BC253" s="447" t="e">
        <f t="shared" ca="1" si="196"/>
        <v>#REF!</v>
      </c>
      <c r="BD253" s="451" t="e">
        <f t="shared" ca="1" si="236"/>
        <v>#REF!</v>
      </c>
      <c r="BE253" s="451" t="e">
        <f t="shared" ca="1" si="237"/>
        <v>#REF!</v>
      </c>
      <c r="BF253" s="451" t="e">
        <f t="shared" ca="1" si="209"/>
        <v>#REF!</v>
      </c>
      <c r="BG253" s="451" t="e">
        <f t="shared" ca="1" si="210"/>
        <v>#REF!</v>
      </c>
      <c r="BH253" s="451" t="e">
        <f t="shared" ca="1" si="211"/>
        <v>#REF!</v>
      </c>
      <c r="BI253" s="451" t="e">
        <f t="shared" ca="1" si="212"/>
        <v>#REF!</v>
      </c>
      <c r="BJ253" s="445" t="e">
        <f t="shared" ca="1" si="213"/>
        <v>#REF!</v>
      </c>
      <c r="BK253" s="453" t="e">
        <f ca="1">ROUND(IF(BJ253&gt;BK172,BK170,IF(BJ253&lt;BK171,BK169,BJ253/BK171*BK169)),3)</f>
        <v>#REF!</v>
      </c>
      <c r="BL253" s="453" t="e">
        <f ca="1">ROUND(IF(BJ253&gt;BL172,BL170,IF(BJ253&lt;BL171,BL169,BJ253/BL171*BL169)),3)</f>
        <v>#REF!</v>
      </c>
      <c r="BM253" s="449" t="e">
        <f t="shared" ca="1" si="214"/>
        <v>#REF!</v>
      </c>
      <c r="BO253" s="450" t="str">
        <f t="shared" si="238"/>
        <v>MX</v>
      </c>
      <c r="BP253" s="399">
        <f t="shared" si="230"/>
        <v>3</v>
      </c>
      <c r="BQ253" s="453" t="e">
        <f t="shared" ca="1" si="215"/>
        <v>#REF!</v>
      </c>
      <c r="BR253" s="453" t="e">
        <f t="shared" ca="1" si="216"/>
        <v>#REF!</v>
      </c>
      <c r="BS253" s="453" t="e">
        <f t="shared" ca="1" si="217"/>
        <v>#REF!</v>
      </c>
      <c r="BT253" s="453" t="e">
        <f t="shared" ca="1" si="218"/>
        <v>#REF!</v>
      </c>
      <c r="BU253" s="453" t="e">
        <f t="shared" ca="1" si="219"/>
        <v>#REF!</v>
      </c>
      <c r="BV253" s="453" t="e">
        <f t="shared" ca="1" si="220"/>
        <v>#REF!</v>
      </c>
      <c r="BW253" s="453" t="e">
        <f t="shared" ca="1" si="239"/>
        <v>#REF!</v>
      </c>
      <c r="BX253" s="453" t="e">
        <f t="shared" ca="1" si="239"/>
        <v>#REF!</v>
      </c>
      <c r="CA253" s="450" t="str">
        <f t="shared" si="240"/>
        <v>MX</v>
      </c>
      <c r="CB253" s="454"/>
      <c r="CC253" s="454"/>
      <c r="CD253" s="454"/>
      <c r="CE253" s="454"/>
    </row>
    <row r="254" spans="2:83" x14ac:dyDescent="0.2">
      <c r="B254" s="399">
        <v>74</v>
      </c>
      <c r="C254" s="399" t="s">
        <v>221</v>
      </c>
      <c r="D254" s="399" t="s">
        <v>222</v>
      </c>
      <c r="E254" s="399">
        <v>3</v>
      </c>
      <c r="F254" s="399" t="s">
        <v>38</v>
      </c>
      <c r="K254" s="446"/>
      <c r="L254" s="447" t="e">
        <f t="shared" ca="1" si="193"/>
        <v>#REF!</v>
      </c>
      <c r="M254" s="447" t="e">
        <f t="shared" ca="1" si="193"/>
        <v>#REF!</v>
      </c>
      <c r="N254" s="451" t="e">
        <f t="shared" ca="1" si="241"/>
        <v>#REF!</v>
      </c>
      <c r="O254" s="451" t="e">
        <f t="shared" ca="1" si="221"/>
        <v>#REF!</v>
      </c>
      <c r="P254" s="451" t="e">
        <f t="shared" ca="1" si="197"/>
        <v>#REF!</v>
      </c>
      <c r="Q254" s="451" t="e">
        <f t="shared" ca="1" si="198"/>
        <v>#REF!</v>
      </c>
      <c r="R254" s="451" t="e">
        <f t="shared" ca="1" si="222"/>
        <v>#REF!</v>
      </c>
      <c r="S254" s="451" t="e">
        <f t="shared" ca="1" si="223"/>
        <v>#REF!</v>
      </c>
      <c r="T254" s="445" t="e">
        <f t="shared" ca="1" si="199"/>
        <v>#REF!</v>
      </c>
      <c r="U254" s="453" t="e">
        <f ca="1">ROUND(IF(T254&gt;U172,U170,IF(T254&lt;U171,U169,T254/U171*U169)),3)</f>
        <v>#REF!</v>
      </c>
      <c r="V254" s="453" t="e">
        <f ca="1">ROUND(IF(T254&gt;V172,V170,IF(T254&lt;V171,V169,T254/V171*V169)),3)</f>
        <v>#REF!</v>
      </c>
      <c r="W254" s="449" t="e">
        <f t="shared" ca="1" si="200"/>
        <v>#REF!</v>
      </c>
      <c r="X254" s="450"/>
      <c r="Y254" s="450" t="str">
        <f t="shared" si="231"/>
        <v>MY</v>
      </c>
      <c r="Z254" s="447" t="e">
        <f t="shared" ca="1" si="194"/>
        <v>#REF!</v>
      </c>
      <c r="AA254" s="447" t="e">
        <f t="shared" ca="1" si="194"/>
        <v>#REF!</v>
      </c>
      <c r="AB254" s="451" t="e">
        <f t="shared" ca="1" si="224"/>
        <v>#REF!</v>
      </c>
      <c r="AC254" s="451" t="e">
        <f t="shared" ca="1" si="225"/>
        <v>#REF!</v>
      </c>
      <c r="AD254" s="451" t="e">
        <f t="shared" ca="1" si="201"/>
        <v>#REF!</v>
      </c>
      <c r="AE254" s="451" t="e">
        <f t="shared" ca="1" si="202"/>
        <v>#REF!</v>
      </c>
      <c r="AF254" s="451" t="e">
        <f t="shared" ca="1" si="226"/>
        <v>#REF!</v>
      </c>
      <c r="AG254" s="451" t="e">
        <f t="shared" ca="1" si="227"/>
        <v>#REF!</v>
      </c>
      <c r="AH254" s="445" t="e">
        <f t="shared" ca="1" si="203"/>
        <v>#REF!</v>
      </c>
      <c r="AI254" s="453" t="e">
        <f ca="1">ROUND(IF(AH254&gt;AI172,AI170,IF(AH254&lt;AI171,AI169,AH254/AI171*AI169)),3)</f>
        <v>#REF!</v>
      </c>
      <c r="AJ254" s="453" t="e">
        <f ca="1">ROUND(IF(AH254&gt;AJ172,AJ170,IF(AH254&lt;AJ171,AJ169,AH254/AJ171*AJ169)),3)</f>
        <v>#REF!</v>
      </c>
      <c r="AK254" s="449" t="e">
        <f t="shared" ca="1" si="204"/>
        <v>#REF!</v>
      </c>
      <c r="AM254" s="450" t="str">
        <f t="shared" si="232"/>
        <v>MY</v>
      </c>
      <c r="AN254" s="447" t="e">
        <f t="shared" ca="1" si="195"/>
        <v>#REF!</v>
      </c>
      <c r="AO254" s="447" t="e">
        <f t="shared" ca="1" si="195"/>
        <v>#REF!</v>
      </c>
      <c r="AP254" s="451" t="e">
        <f t="shared" ca="1" si="233"/>
        <v>#REF!</v>
      </c>
      <c r="AQ254" s="451" t="e">
        <f t="shared" ca="1" si="234"/>
        <v>#REF!</v>
      </c>
      <c r="AR254" s="451" t="e">
        <f t="shared" ca="1" si="205"/>
        <v>#REF!</v>
      </c>
      <c r="AS254" s="451" t="e">
        <f t="shared" ca="1" si="206"/>
        <v>#REF!</v>
      </c>
      <c r="AT254" s="451" t="e">
        <f t="shared" ca="1" si="228"/>
        <v>#REF!</v>
      </c>
      <c r="AU254" s="451" t="e">
        <f t="shared" ca="1" si="229"/>
        <v>#REF!</v>
      </c>
      <c r="AV254" s="445" t="e">
        <f t="shared" ca="1" si="207"/>
        <v>#REF!</v>
      </c>
      <c r="AW254" s="453" t="e">
        <f ca="1">ROUND(IF(AV254&gt;AW172,AW170,IF(AV254&lt;AW171,AW169,AV254/AW171*AW169)),3)</f>
        <v>#REF!</v>
      </c>
      <c r="AX254" s="453" t="e">
        <f ca="1">ROUND(IF(AV254&gt;AX172,AX170,IF(AV254&lt;AX171,AX169,AV254/AX171*AX169)),3)</f>
        <v>#REF!</v>
      </c>
      <c r="AY254" s="449" t="e">
        <f t="shared" ca="1" si="208"/>
        <v>#REF!</v>
      </c>
      <c r="BA254" s="450" t="str">
        <f t="shared" si="235"/>
        <v>MY</v>
      </c>
      <c r="BB254" s="447" t="e">
        <f t="shared" ca="1" si="196"/>
        <v>#REF!</v>
      </c>
      <c r="BC254" s="447" t="e">
        <f t="shared" ca="1" si="196"/>
        <v>#REF!</v>
      </c>
      <c r="BD254" s="451" t="e">
        <f t="shared" ca="1" si="236"/>
        <v>#REF!</v>
      </c>
      <c r="BE254" s="451" t="e">
        <f t="shared" ca="1" si="237"/>
        <v>#REF!</v>
      </c>
      <c r="BF254" s="451" t="e">
        <f t="shared" ca="1" si="209"/>
        <v>#REF!</v>
      </c>
      <c r="BG254" s="451" t="e">
        <f t="shared" ca="1" si="210"/>
        <v>#REF!</v>
      </c>
      <c r="BH254" s="451" t="e">
        <f t="shared" ca="1" si="211"/>
        <v>#REF!</v>
      </c>
      <c r="BI254" s="451" t="e">
        <f t="shared" ca="1" si="212"/>
        <v>#REF!</v>
      </c>
      <c r="BJ254" s="445" t="e">
        <f t="shared" ca="1" si="213"/>
        <v>#REF!</v>
      </c>
      <c r="BK254" s="453" t="e">
        <f ca="1">ROUND(IF(BJ254&gt;BK172,BK170,IF(BJ254&lt;BK171,BK169,BJ254/BK171*BK169)),3)</f>
        <v>#REF!</v>
      </c>
      <c r="BL254" s="453" t="e">
        <f ca="1">ROUND(IF(BJ254&gt;BL172,BL170,IF(BJ254&lt;BL171,BL169,BJ254/BL171*BL169)),3)</f>
        <v>#REF!</v>
      </c>
      <c r="BM254" s="449" t="e">
        <f t="shared" ca="1" si="214"/>
        <v>#REF!</v>
      </c>
      <c r="BO254" s="450" t="str">
        <f t="shared" si="238"/>
        <v>MY</v>
      </c>
      <c r="BP254" s="399">
        <f t="shared" si="230"/>
        <v>3</v>
      </c>
      <c r="BQ254" s="453" t="e">
        <f t="shared" ca="1" si="215"/>
        <v>#REF!</v>
      </c>
      <c r="BR254" s="453" t="e">
        <f t="shared" ca="1" si="216"/>
        <v>#REF!</v>
      </c>
      <c r="BS254" s="453" t="e">
        <f t="shared" ca="1" si="217"/>
        <v>#REF!</v>
      </c>
      <c r="BT254" s="453" t="e">
        <f t="shared" ca="1" si="218"/>
        <v>#REF!</v>
      </c>
      <c r="BU254" s="453" t="e">
        <f t="shared" ca="1" si="219"/>
        <v>#REF!</v>
      </c>
      <c r="BV254" s="453" t="e">
        <f t="shared" ca="1" si="220"/>
        <v>#REF!</v>
      </c>
      <c r="BW254" s="453" t="e">
        <f t="shared" ca="1" si="239"/>
        <v>#REF!</v>
      </c>
      <c r="BX254" s="453" t="e">
        <f t="shared" ca="1" si="239"/>
        <v>#REF!</v>
      </c>
      <c r="CA254" s="450" t="str">
        <f t="shared" si="240"/>
        <v>MY</v>
      </c>
      <c r="CB254" s="454"/>
      <c r="CC254" s="454"/>
      <c r="CD254" s="454"/>
      <c r="CE254" s="454"/>
    </row>
    <row r="255" spans="2:83" x14ac:dyDescent="0.2">
      <c r="B255" s="399">
        <v>75</v>
      </c>
      <c r="C255" s="399" t="s">
        <v>223</v>
      </c>
      <c r="D255" s="399" t="s">
        <v>224</v>
      </c>
      <c r="E255" s="399">
        <v>3</v>
      </c>
      <c r="F255" s="399" t="s">
        <v>38</v>
      </c>
      <c r="K255" s="446"/>
      <c r="L255" s="447" t="e">
        <f t="shared" ca="1" si="193"/>
        <v>#REF!</v>
      </c>
      <c r="M255" s="447" t="e">
        <f t="shared" ca="1" si="193"/>
        <v>#REF!</v>
      </c>
      <c r="N255" s="451" t="e">
        <f t="shared" ca="1" si="241"/>
        <v>#REF!</v>
      </c>
      <c r="O255" s="451" t="e">
        <f t="shared" ca="1" si="221"/>
        <v>#REF!</v>
      </c>
      <c r="P255" s="451" t="e">
        <f t="shared" ca="1" si="197"/>
        <v>#REF!</v>
      </c>
      <c r="Q255" s="451" t="e">
        <f t="shared" ca="1" si="198"/>
        <v>#REF!</v>
      </c>
      <c r="R255" s="451" t="e">
        <f t="shared" ca="1" si="222"/>
        <v>#REF!</v>
      </c>
      <c r="S255" s="451" t="e">
        <f t="shared" ca="1" si="223"/>
        <v>#REF!</v>
      </c>
      <c r="T255" s="445" t="e">
        <f t="shared" ca="1" si="199"/>
        <v>#REF!</v>
      </c>
      <c r="U255" s="453" t="e">
        <f ca="1">ROUND(IF(T255&gt;U172,U170,IF(T255&lt;U171,U169,T255/U171*U169)),3)</f>
        <v>#REF!</v>
      </c>
      <c r="V255" s="453" t="e">
        <f ca="1">ROUND(IF(T255&gt;V172,V170,IF(T255&lt;V171,V169,T255/V171*V169)),3)</f>
        <v>#REF!</v>
      </c>
      <c r="W255" s="449" t="e">
        <f t="shared" ca="1" si="200"/>
        <v>#REF!</v>
      </c>
      <c r="X255" s="450"/>
      <c r="Y255" s="450" t="str">
        <f t="shared" si="231"/>
        <v>OM</v>
      </c>
      <c r="Z255" s="447" t="e">
        <f t="shared" ca="1" si="194"/>
        <v>#REF!</v>
      </c>
      <c r="AA255" s="447" t="e">
        <f t="shared" ca="1" si="194"/>
        <v>#REF!</v>
      </c>
      <c r="AB255" s="451" t="e">
        <f t="shared" ca="1" si="224"/>
        <v>#REF!</v>
      </c>
      <c r="AC255" s="451" t="e">
        <f t="shared" ca="1" si="225"/>
        <v>#REF!</v>
      </c>
      <c r="AD255" s="451" t="e">
        <f t="shared" ca="1" si="201"/>
        <v>#REF!</v>
      </c>
      <c r="AE255" s="451" t="e">
        <f t="shared" ca="1" si="202"/>
        <v>#REF!</v>
      </c>
      <c r="AF255" s="451" t="e">
        <f t="shared" ca="1" si="226"/>
        <v>#REF!</v>
      </c>
      <c r="AG255" s="451" t="e">
        <f t="shared" ca="1" si="227"/>
        <v>#REF!</v>
      </c>
      <c r="AH255" s="445" t="e">
        <f t="shared" ca="1" si="203"/>
        <v>#REF!</v>
      </c>
      <c r="AI255" s="453" t="e">
        <f ca="1">ROUND(IF(AH255&gt;AI172,AI170,IF(AH255&lt;AI171,AI169,AH255/AI171*AI169)),3)</f>
        <v>#REF!</v>
      </c>
      <c r="AJ255" s="453" t="e">
        <f ca="1">ROUND(IF(AH255&gt;AJ172,AJ170,IF(AH255&lt;AJ171,AJ169,AH255/AJ171*AJ169)),3)</f>
        <v>#REF!</v>
      </c>
      <c r="AK255" s="449" t="e">
        <f t="shared" ca="1" si="204"/>
        <v>#REF!</v>
      </c>
      <c r="AM255" s="450" t="str">
        <f t="shared" si="232"/>
        <v>OM</v>
      </c>
      <c r="AN255" s="447" t="e">
        <f t="shared" ca="1" si="195"/>
        <v>#REF!</v>
      </c>
      <c r="AO255" s="447" t="e">
        <f t="shared" ca="1" si="195"/>
        <v>#REF!</v>
      </c>
      <c r="AP255" s="451" t="e">
        <f t="shared" ca="1" si="233"/>
        <v>#REF!</v>
      </c>
      <c r="AQ255" s="451" t="e">
        <f t="shared" ca="1" si="234"/>
        <v>#REF!</v>
      </c>
      <c r="AR255" s="451" t="e">
        <f t="shared" ca="1" si="205"/>
        <v>#REF!</v>
      </c>
      <c r="AS255" s="451" t="e">
        <f t="shared" ca="1" si="206"/>
        <v>#REF!</v>
      </c>
      <c r="AT255" s="451" t="e">
        <f t="shared" ca="1" si="228"/>
        <v>#REF!</v>
      </c>
      <c r="AU255" s="451" t="e">
        <f t="shared" ca="1" si="229"/>
        <v>#REF!</v>
      </c>
      <c r="AV255" s="445" t="e">
        <f t="shared" ca="1" si="207"/>
        <v>#REF!</v>
      </c>
      <c r="AW255" s="453" t="e">
        <f ca="1">ROUND(IF(AV255&gt;AW172,AW170,IF(AV255&lt;AW171,AW169,AV255/AW171*AW169)),3)</f>
        <v>#REF!</v>
      </c>
      <c r="AX255" s="453" t="e">
        <f ca="1">ROUND(IF(AV255&gt;AX172,AX170,IF(AV255&lt;AX171,AX169,AV255/AX171*AX169)),3)</f>
        <v>#REF!</v>
      </c>
      <c r="AY255" s="449" t="e">
        <f t="shared" ca="1" si="208"/>
        <v>#REF!</v>
      </c>
      <c r="BA255" s="450" t="str">
        <f t="shared" si="235"/>
        <v>OM</v>
      </c>
      <c r="BB255" s="447" t="e">
        <f t="shared" ca="1" si="196"/>
        <v>#REF!</v>
      </c>
      <c r="BC255" s="447" t="e">
        <f t="shared" ca="1" si="196"/>
        <v>#REF!</v>
      </c>
      <c r="BD255" s="451" t="e">
        <f t="shared" ca="1" si="236"/>
        <v>#REF!</v>
      </c>
      <c r="BE255" s="451" t="e">
        <f t="shared" ca="1" si="237"/>
        <v>#REF!</v>
      </c>
      <c r="BF255" s="451" t="e">
        <f t="shared" ca="1" si="209"/>
        <v>#REF!</v>
      </c>
      <c r="BG255" s="451" t="e">
        <f t="shared" ca="1" si="210"/>
        <v>#REF!</v>
      </c>
      <c r="BH255" s="451" t="e">
        <f t="shared" ca="1" si="211"/>
        <v>#REF!</v>
      </c>
      <c r="BI255" s="451" t="e">
        <f t="shared" ca="1" si="212"/>
        <v>#REF!</v>
      </c>
      <c r="BJ255" s="445" t="e">
        <f t="shared" ca="1" si="213"/>
        <v>#REF!</v>
      </c>
      <c r="BK255" s="453" t="e">
        <f ca="1">ROUND(IF(BJ255&gt;BK172,BK170,IF(BJ255&lt;BK171,BK169,BJ255/BK171*BK169)),3)</f>
        <v>#REF!</v>
      </c>
      <c r="BL255" s="453" t="e">
        <f ca="1">ROUND(IF(BJ255&gt;BL172,BL170,IF(BJ255&lt;BL171,BL169,BJ255/BL171*BL169)),3)</f>
        <v>#REF!</v>
      </c>
      <c r="BM255" s="449" t="e">
        <f t="shared" ca="1" si="214"/>
        <v>#REF!</v>
      </c>
      <c r="BO255" s="450" t="str">
        <f t="shared" si="238"/>
        <v>OM</v>
      </c>
      <c r="BP255" s="399">
        <f t="shared" si="230"/>
        <v>3</v>
      </c>
      <c r="BQ255" s="453" t="e">
        <f t="shared" ca="1" si="215"/>
        <v>#REF!</v>
      </c>
      <c r="BR255" s="453" t="e">
        <f t="shared" ca="1" si="216"/>
        <v>#REF!</v>
      </c>
      <c r="BS255" s="453" t="e">
        <f t="shared" ca="1" si="217"/>
        <v>#REF!</v>
      </c>
      <c r="BT255" s="453" t="e">
        <f t="shared" ca="1" si="218"/>
        <v>#REF!</v>
      </c>
      <c r="BU255" s="453" t="e">
        <f t="shared" ca="1" si="219"/>
        <v>#REF!</v>
      </c>
      <c r="BV255" s="453" t="e">
        <f t="shared" ca="1" si="220"/>
        <v>#REF!</v>
      </c>
      <c r="BW255" s="453" t="e">
        <f t="shared" ca="1" si="239"/>
        <v>#REF!</v>
      </c>
      <c r="BX255" s="453" t="e">
        <f t="shared" ca="1" si="239"/>
        <v>#REF!</v>
      </c>
      <c r="CA255" s="450" t="str">
        <f t="shared" si="240"/>
        <v>OM</v>
      </c>
      <c r="CB255" s="454"/>
      <c r="CC255" s="454"/>
      <c r="CD255" s="454"/>
      <c r="CE255" s="454"/>
    </row>
    <row r="256" spans="2:83" x14ac:dyDescent="0.2">
      <c r="B256" s="399">
        <v>76</v>
      </c>
      <c r="C256" s="399" t="s">
        <v>225</v>
      </c>
      <c r="D256" s="399" t="s">
        <v>226</v>
      </c>
      <c r="E256" s="399">
        <v>3</v>
      </c>
      <c r="F256" s="399" t="s">
        <v>38</v>
      </c>
      <c r="K256" s="446"/>
      <c r="L256" s="447" t="e">
        <f t="shared" ca="1" si="193"/>
        <v>#REF!</v>
      </c>
      <c r="M256" s="447" t="e">
        <f t="shared" ca="1" si="193"/>
        <v>#REF!</v>
      </c>
      <c r="N256" s="451" t="e">
        <f t="shared" ca="1" si="241"/>
        <v>#REF!</v>
      </c>
      <c r="O256" s="451" t="e">
        <f t="shared" ca="1" si="221"/>
        <v>#REF!</v>
      </c>
      <c r="P256" s="451" t="e">
        <f t="shared" ca="1" si="197"/>
        <v>#REF!</v>
      </c>
      <c r="Q256" s="451" t="e">
        <f t="shared" ca="1" si="198"/>
        <v>#REF!</v>
      </c>
      <c r="R256" s="451" t="e">
        <f t="shared" ca="1" si="222"/>
        <v>#REF!</v>
      </c>
      <c r="S256" s="451" t="e">
        <f t="shared" ca="1" si="223"/>
        <v>#REF!</v>
      </c>
      <c r="T256" s="445" t="e">
        <f t="shared" ca="1" si="199"/>
        <v>#REF!</v>
      </c>
      <c r="U256" s="453" t="e">
        <f ca="1">ROUND(IF(T256&gt;U172,U170,IF(T256&lt;U171,U169,T256/U171*U169)),3)</f>
        <v>#REF!</v>
      </c>
      <c r="V256" s="453" t="e">
        <f ca="1">ROUND(IF(T256&gt;V172,V170,IF(T256&lt;V171,V169,T256/V171*V169)),3)</f>
        <v>#REF!</v>
      </c>
      <c r="W256" s="449" t="e">
        <f t="shared" ca="1" si="200"/>
        <v>#REF!</v>
      </c>
      <c r="X256" s="450"/>
      <c r="Y256" s="450" t="str">
        <f t="shared" si="231"/>
        <v>PA</v>
      </c>
      <c r="Z256" s="447" t="e">
        <f t="shared" ca="1" si="194"/>
        <v>#REF!</v>
      </c>
      <c r="AA256" s="447" t="e">
        <f t="shared" ca="1" si="194"/>
        <v>#REF!</v>
      </c>
      <c r="AB256" s="451" t="e">
        <f t="shared" ca="1" si="224"/>
        <v>#REF!</v>
      </c>
      <c r="AC256" s="451" t="e">
        <f t="shared" ca="1" si="225"/>
        <v>#REF!</v>
      </c>
      <c r="AD256" s="451" t="e">
        <f t="shared" ca="1" si="201"/>
        <v>#REF!</v>
      </c>
      <c r="AE256" s="451" t="e">
        <f t="shared" ca="1" si="202"/>
        <v>#REF!</v>
      </c>
      <c r="AF256" s="451" t="e">
        <f t="shared" ca="1" si="226"/>
        <v>#REF!</v>
      </c>
      <c r="AG256" s="451" t="e">
        <f t="shared" ca="1" si="227"/>
        <v>#REF!</v>
      </c>
      <c r="AH256" s="445" t="e">
        <f t="shared" ca="1" si="203"/>
        <v>#REF!</v>
      </c>
      <c r="AI256" s="453" t="e">
        <f ca="1">ROUND(IF(AH256&gt;AI172,AI170,IF(AH256&lt;AI171,AI169,AH256/AI171*AI169)),3)</f>
        <v>#REF!</v>
      </c>
      <c r="AJ256" s="453" t="e">
        <f ca="1">ROUND(IF(AH256&gt;AJ172,AJ170,IF(AH256&lt;AJ171,AJ169,AH256/AJ171*AJ169)),3)</f>
        <v>#REF!</v>
      </c>
      <c r="AK256" s="449" t="e">
        <f t="shared" ca="1" si="204"/>
        <v>#REF!</v>
      </c>
      <c r="AM256" s="450" t="str">
        <f t="shared" si="232"/>
        <v>PA</v>
      </c>
      <c r="AN256" s="447" t="e">
        <f t="shared" ca="1" si="195"/>
        <v>#REF!</v>
      </c>
      <c r="AO256" s="447" t="e">
        <f t="shared" ca="1" si="195"/>
        <v>#REF!</v>
      </c>
      <c r="AP256" s="451" t="e">
        <f t="shared" ca="1" si="233"/>
        <v>#REF!</v>
      </c>
      <c r="AQ256" s="451" t="e">
        <f t="shared" ca="1" si="234"/>
        <v>#REF!</v>
      </c>
      <c r="AR256" s="451" t="e">
        <f t="shared" ca="1" si="205"/>
        <v>#REF!</v>
      </c>
      <c r="AS256" s="451" t="e">
        <f t="shared" ca="1" si="206"/>
        <v>#REF!</v>
      </c>
      <c r="AT256" s="451" t="e">
        <f t="shared" ca="1" si="228"/>
        <v>#REF!</v>
      </c>
      <c r="AU256" s="451" t="e">
        <f t="shared" ca="1" si="229"/>
        <v>#REF!</v>
      </c>
      <c r="AV256" s="445" t="e">
        <f t="shared" ca="1" si="207"/>
        <v>#REF!</v>
      </c>
      <c r="AW256" s="453" t="e">
        <f ca="1">ROUND(IF(AV256&gt;AW172,AW170,IF(AV256&lt;AW171,AW169,AV256/AW171*AW169)),3)</f>
        <v>#REF!</v>
      </c>
      <c r="AX256" s="453" t="e">
        <f ca="1">ROUND(IF(AV256&gt;AX172,AX170,IF(AV256&lt;AX171,AX169,AV256/AX171*AX169)),3)</f>
        <v>#REF!</v>
      </c>
      <c r="AY256" s="449" t="e">
        <f t="shared" ca="1" si="208"/>
        <v>#REF!</v>
      </c>
      <c r="BA256" s="450" t="str">
        <f t="shared" si="235"/>
        <v>PA</v>
      </c>
      <c r="BB256" s="447" t="e">
        <f t="shared" ca="1" si="196"/>
        <v>#REF!</v>
      </c>
      <c r="BC256" s="447" t="e">
        <f t="shared" ca="1" si="196"/>
        <v>#REF!</v>
      </c>
      <c r="BD256" s="451" t="e">
        <f t="shared" ca="1" si="236"/>
        <v>#REF!</v>
      </c>
      <c r="BE256" s="451" t="e">
        <f t="shared" ca="1" si="237"/>
        <v>#REF!</v>
      </c>
      <c r="BF256" s="451" t="e">
        <f t="shared" ca="1" si="209"/>
        <v>#REF!</v>
      </c>
      <c r="BG256" s="451" t="e">
        <f t="shared" ca="1" si="210"/>
        <v>#REF!</v>
      </c>
      <c r="BH256" s="451" t="e">
        <f t="shared" ca="1" si="211"/>
        <v>#REF!</v>
      </c>
      <c r="BI256" s="451" t="e">
        <f t="shared" ca="1" si="212"/>
        <v>#REF!</v>
      </c>
      <c r="BJ256" s="445" t="e">
        <f t="shared" ca="1" si="213"/>
        <v>#REF!</v>
      </c>
      <c r="BK256" s="453" t="e">
        <f ca="1">ROUND(IF(BJ256&gt;BK172,BK170,IF(BJ256&lt;BK171,BK169,BJ256/BK171*BK169)),3)</f>
        <v>#REF!</v>
      </c>
      <c r="BL256" s="453" t="e">
        <f ca="1">ROUND(IF(BJ256&gt;BL172,BL170,IF(BJ256&lt;BL171,BL169,BJ256/BL171*BL169)),3)</f>
        <v>#REF!</v>
      </c>
      <c r="BM256" s="449" t="e">
        <f t="shared" ca="1" si="214"/>
        <v>#REF!</v>
      </c>
      <c r="BO256" s="450" t="str">
        <f t="shared" si="238"/>
        <v>PA</v>
      </c>
      <c r="BP256" s="399">
        <f t="shared" si="230"/>
        <v>3</v>
      </c>
      <c r="BQ256" s="453" t="e">
        <f t="shared" ca="1" si="215"/>
        <v>#REF!</v>
      </c>
      <c r="BR256" s="453" t="e">
        <f t="shared" ca="1" si="216"/>
        <v>#REF!</v>
      </c>
      <c r="BS256" s="453" t="e">
        <f t="shared" ca="1" si="217"/>
        <v>#REF!</v>
      </c>
      <c r="BT256" s="453" t="e">
        <f t="shared" ca="1" si="218"/>
        <v>#REF!</v>
      </c>
      <c r="BU256" s="453" t="e">
        <f t="shared" ca="1" si="219"/>
        <v>#REF!</v>
      </c>
      <c r="BV256" s="453" t="e">
        <f t="shared" ca="1" si="220"/>
        <v>#REF!</v>
      </c>
      <c r="BW256" s="453" t="e">
        <f t="shared" ca="1" si="239"/>
        <v>#REF!</v>
      </c>
      <c r="BX256" s="453" t="e">
        <f t="shared" ca="1" si="239"/>
        <v>#REF!</v>
      </c>
      <c r="CA256" s="450" t="str">
        <f t="shared" si="240"/>
        <v>PA</v>
      </c>
      <c r="CB256" s="454"/>
      <c r="CC256" s="454"/>
      <c r="CD256" s="454"/>
      <c r="CE256" s="454"/>
    </row>
    <row r="257" spans="2:83" x14ac:dyDescent="0.2">
      <c r="B257" s="399">
        <v>77</v>
      </c>
      <c r="C257" s="399" t="s">
        <v>227</v>
      </c>
      <c r="D257" s="399" t="s">
        <v>228</v>
      </c>
      <c r="E257" s="399">
        <v>3</v>
      </c>
      <c r="F257" s="399" t="s">
        <v>38</v>
      </c>
      <c r="K257" s="446"/>
      <c r="L257" s="447" t="e">
        <f t="shared" ca="1" si="193"/>
        <v>#REF!</v>
      </c>
      <c r="M257" s="447" t="e">
        <f t="shared" ca="1" si="193"/>
        <v>#REF!</v>
      </c>
      <c r="N257" s="451" t="e">
        <f t="shared" ca="1" si="241"/>
        <v>#REF!</v>
      </c>
      <c r="O257" s="451" t="e">
        <f t="shared" ca="1" si="221"/>
        <v>#REF!</v>
      </c>
      <c r="P257" s="451" t="e">
        <f t="shared" ca="1" si="197"/>
        <v>#REF!</v>
      </c>
      <c r="Q257" s="451" t="e">
        <f t="shared" ca="1" si="198"/>
        <v>#REF!</v>
      </c>
      <c r="R257" s="451" t="e">
        <f t="shared" ca="1" si="222"/>
        <v>#REF!</v>
      </c>
      <c r="S257" s="451" t="e">
        <f t="shared" ca="1" si="223"/>
        <v>#REF!</v>
      </c>
      <c r="T257" s="445" t="e">
        <f t="shared" ca="1" si="199"/>
        <v>#REF!</v>
      </c>
      <c r="U257" s="453" t="e">
        <f ca="1">ROUND(IF(T257&gt;U172,U170,IF(T257&lt;U171,U169,T257/U171*U169)),3)</f>
        <v>#REF!</v>
      </c>
      <c r="V257" s="453" t="e">
        <f ca="1">ROUND(IF(T257&gt;V172,V170,IF(T257&lt;V171,V169,T257/V171*V169)),3)</f>
        <v>#REF!</v>
      </c>
      <c r="W257" s="449" t="e">
        <f t="shared" ca="1" si="200"/>
        <v>#REF!</v>
      </c>
      <c r="X257" s="450"/>
      <c r="Y257" s="450" t="str">
        <f t="shared" si="231"/>
        <v>RO</v>
      </c>
      <c r="Z257" s="447" t="e">
        <f t="shared" ca="1" si="194"/>
        <v>#REF!</v>
      </c>
      <c r="AA257" s="447" t="e">
        <f t="shared" ca="1" si="194"/>
        <v>#REF!</v>
      </c>
      <c r="AB257" s="451" t="e">
        <f t="shared" ca="1" si="224"/>
        <v>#REF!</v>
      </c>
      <c r="AC257" s="451" t="e">
        <f t="shared" ca="1" si="225"/>
        <v>#REF!</v>
      </c>
      <c r="AD257" s="451" t="e">
        <f t="shared" ca="1" si="201"/>
        <v>#REF!</v>
      </c>
      <c r="AE257" s="451" t="e">
        <f t="shared" ca="1" si="202"/>
        <v>#REF!</v>
      </c>
      <c r="AF257" s="451" t="e">
        <f t="shared" ca="1" si="226"/>
        <v>#REF!</v>
      </c>
      <c r="AG257" s="451" t="e">
        <f t="shared" ca="1" si="227"/>
        <v>#REF!</v>
      </c>
      <c r="AH257" s="445" t="e">
        <f t="shared" ca="1" si="203"/>
        <v>#REF!</v>
      </c>
      <c r="AI257" s="453" t="e">
        <f ca="1">ROUND(IF(AH257&gt;AI172,AI170,IF(AH257&lt;AI171,AI169,AH257/AI171*AI169)),3)</f>
        <v>#REF!</v>
      </c>
      <c r="AJ257" s="453" t="e">
        <f ca="1">ROUND(IF(AH257&gt;AJ172,AJ170,IF(AH257&lt;AJ171,AJ169,AH257/AJ171*AJ169)),3)</f>
        <v>#REF!</v>
      </c>
      <c r="AK257" s="449" t="e">
        <f t="shared" ca="1" si="204"/>
        <v>#REF!</v>
      </c>
      <c r="AM257" s="450" t="str">
        <f t="shared" si="232"/>
        <v>RO</v>
      </c>
      <c r="AN257" s="447" t="e">
        <f t="shared" ca="1" si="195"/>
        <v>#REF!</v>
      </c>
      <c r="AO257" s="447" t="e">
        <f t="shared" ca="1" si="195"/>
        <v>#REF!</v>
      </c>
      <c r="AP257" s="451" t="e">
        <f t="shared" ca="1" si="233"/>
        <v>#REF!</v>
      </c>
      <c r="AQ257" s="451" t="e">
        <f t="shared" ca="1" si="234"/>
        <v>#REF!</v>
      </c>
      <c r="AR257" s="451" t="e">
        <f t="shared" ca="1" si="205"/>
        <v>#REF!</v>
      </c>
      <c r="AS257" s="451" t="e">
        <f t="shared" ca="1" si="206"/>
        <v>#REF!</v>
      </c>
      <c r="AT257" s="451" t="e">
        <f t="shared" ca="1" si="228"/>
        <v>#REF!</v>
      </c>
      <c r="AU257" s="451" t="e">
        <f t="shared" ca="1" si="229"/>
        <v>#REF!</v>
      </c>
      <c r="AV257" s="445" t="e">
        <f t="shared" ca="1" si="207"/>
        <v>#REF!</v>
      </c>
      <c r="AW257" s="453" t="e">
        <f ca="1">ROUND(IF(AV257&gt;AW172,AW170,IF(AV257&lt;AW171,AW169,AV257/AW171*AW169)),3)</f>
        <v>#REF!</v>
      </c>
      <c r="AX257" s="453" t="e">
        <f ca="1">ROUND(IF(AV257&gt;AX172,AX170,IF(AV257&lt;AX171,AX169,AV257/AX171*AX169)),3)</f>
        <v>#REF!</v>
      </c>
      <c r="AY257" s="449" t="e">
        <f t="shared" ca="1" si="208"/>
        <v>#REF!</v>
      </c>
      <c r="BA257" s="450" t="str">
        <f t="shared" si="235"/>
        <v>RO</v>
      </c>
      <c r="BB257" s="447" t="e">
        <f t="shared" ca="1" si="196"/>
        <v>#REF!</v>
      </c>
      <c r="BC257" s="447" t="e">
        <f t="shared" ca="1" si="196"/>
        <v>#REF!</v>
      </c>
      <c r="BD257" s="451" t="e">
        <f t="shared" ca="1" si="236"/>
        <v>#REF!</v>
      </c>
      <c r="BE257" s="451" t="e">
        <f t="shared" ca="1" si="237"/>
        <v>#REF!</v>
      </c>
      <c r="BF257" s="451" t="e">
        <f t="shared" ca="1" si="209"/>
        <v>#REF!</v>
      </c>
      <c r="BG257" s="451" t="e">
        <f t="shared" ca="1" si="210"/>
        <v>#REF!</v>
      </c>
      <c r="BH257" s="451" t="e">
        <f t="shared" ca="1" si="211"/>
        <v>#REF!</v>
      </c>
      <c r="BI257" s="451" t="e">
        <f t="shared" ca="1" si="212"/>
        <v>#REF!</v>
      </c>
      <c r="BJ257" s="445" t="e">
        <f t="shared" ca="1" si="213"/>
        <v>#REF!</v>
      </c>
      <c r="BK257" s="453" t="e">
        <f ca="1">ROUND(IF(BJ257&gt;BK172,BK170,IF(BJ257&lt;BK171,BK169,BJ257/BK171*BK169)),3)</f>
        <v>#REF!</v>
      </c>
      <c r="BL257" s="453" t="e">
        <f ca="1">ROUND(IF(BJ257&gt;BL172,BL170,IF(BJ257&lt;BL171,BL169,BJ257/BL171*BL169)),3)</f>
        <v>#REF!</v>
      </c>
      <c r="BM257" s="449" t="e">
        <f t="shared" ca="1" si="214"/>
        <v>#REF!</v>
      </c>
      <c r="BO257" s="450" t="str">
        <f t="shared" si="238"/>
        <v>RO</v>
      </c>
      <c r="BP257" s="399">
        <f t="shared" si="230"/>
        <v>3</v>
      </c>
      <c r="BQ257" s="453" t="e">
        <f t="shared" ca="1" si="215"/>
        <v>#REF!</v>
      </c>
      <c r="BR257" s="453" t="e">
        <f t="shared" ca="1" si="216"/>
        <v>#REF!</v>
      </c>
      <c r="BS257" s="453" t="e">
        <f t="shared" ca="1" si="217"/>
        <v>#REF!</v>
      </c>
      <c r="BT257" s="453" t="e">
        <f t="shared" ca="1" si="218"/>
        <v>#REF!</v>
      </c>
      <c r="BU257" s="453" t="e">
        <f t="shared" ca="1" si="219"/>
        <v>#REF!</v>
      </c>
      <c r="BV257" s="453" t="e">
        <f t="shared" ca="1" si="220"/>
        <v>#REF!</v>
      </c>
      <c r="BW257" s="453" t="e">
        <f t="shared" ca="1" si="239"/>
        <v>#REF!</v>
      </c>
      <c r="BX257" s="453" t="e">
        <f t="shared" ca="1" si="239"/>
        <v>#REF!</v>
      </c>
      <c r="CA257" s="450" t="str">
        <f t="shared" si="240"/>
        <v>RO</v>
      </c>
      <c r="CB257" s="454"/>
      <c r="CC257" s="454"/>
      <c r="CD257" s="454"/>
      <c r="CE257" s="454"/>
    </row>
    <row r="258" spans="2:83" x14ac:dyDescent="0.2">
      <c r="B258" s="399">
        <v>78</v>
      </c>
      <c r="C258" s="399" t="s">
        <v>229</v>
      </c>
      <c r="D258" s="399" t="s">
        <v>230</v>
      </c>
      <c r="E258" s="399">
        <v>3</v>
      </c>
      <c r="F258" s="399" t="s">
        <v>38</v>
      </c>
      <c r="K258" s="446"/>
      <c r="L258" s="447" t="e">
        <f t="shared" ca="1" si="193"/>
        <v>#REF!</v>
      </c>
      <c r="M258" s="447" t="e">
        <f t="shared" ca="1" si="193"/>
        <v>#REF!</v>
      </c>
      <c r="N258" s="451" t="e">
        <f t="shared" ca="1" si="241"/>
        <v>#REF!</v>
      </c>
      <c r="O258" s="451" t="e">
        <f t="shared" ca="1" si="221"/>
        <v>#REF!</v>
      </c>
      <c r="P258" s="451" t="e">
        <f t="shared" ca="1" si="197"/>
        <v>#REF!</v>
      </c>
      <c r="Q258" s="451" t="e">
        <f t="shared" ca="1" si="198"/>
        <v>#REF!</v>
      </c>
      <c r="R258" s="451" t="e">
        <f t="shared" ca="1" si="222"/>
        <v>#REF!</v>
      </c>
      <c r="S258" s="451" t="e">
        <f t="shared" ca="1" si="223"/>
        <v>#REF!</v>
      </c>
      <c r="T258" s="445" t="e">
        <f t="shared" ca="1" si="199"/>
        <v>#REF!</v>
      </c>
      <c r="U258" s="453" t="e">
        <f ca="1">ROUND(IF(T258&gt;U172,U170,IF(T258&lt;U171,U169,T258/U171*U169)),3)</f>
        <v>#REF!</v>
      </c>
      <c r="V258" s="453" t="e">
        <f ca="1">ROUND(IF(T258&gt;V172,V170,IF(T258&lt;V171,V169,T258/V171*V169)),3)</f>
        <v>#REF!</v>
      </c>
      <c r="W258" s="449" t="e">
        <f t="shared" ca="1" si="200"/>
        <v>#REF!</v>
      </c>
      <c r="X258" s="450"/>
      <c r="Y258" s="450" t="str">
        <f t="shared" si="231"/>
        <v>RU</v>
      </c>
      <c r="Z258" s="447" t="e">
        <f t="shared" ca="1" si="194"/>
        <v>#REF!</v>
      </c>
      <c r="AA258" s="447" t="e">
        <f t="shared" ca="1" si="194"/>
        <v>#REF!</v>
      </c>
      <c r="AB258" s="451" t="e">
        <f t="shared" ca="1" si="224"/>
        <v>#REF!</v>
      </c>
      <c r="AC258" s="451" t="e">
        <f t="shared" ca="1" si="225"/>
        <v>#REF!</v>
      </c>
      <c r="AD258" s="451" t="e">
        <f t="shared" ca="1" si="201"/>
        <v>#REF!</v>
      </c>
      <c r="AE258" s="451" t="e">
        <f t="shared" ca="1" si="202"/>
        <v>#REF!</v>
      </c>
      <c r="AF258" s="451" t="e">
        <f t="shared" ca="1" si="226"/>
        <v>#REF!</v>
      </c>
      <c r="AG258" s="451" t="e">
        <f t="shared" ca="1" si="227"/>
        <v>#REF!</v>
      </c>
      <c r="AH258" s="445" t="e">
        <f t="shared" ca="1" si="203"/>
        <v>#REF!</v>
      </c>
      <c r="AI258" s="453" t="e">
        <f ca="1">ROUND(IF(AH258&gt;AI172,AI170,IF(AH258&lt;AI171,AI169,AH258/AI171*AI169)),3)</f>
        <v>#REF!</v>
      </c>
      <c r="AJ258" s="453" t="e">
        <f ca="1">ROUND(IF(AH258&gt;AJ172,AJ170,IF(AH258&lt;AJ171,AJ169,AH258/AJ171*AJ169)),3)</f>
        <v>#REF!</v>
      </c>
      <c r="AK258" s="449" t="e">
        <f t="shared" ca="1" si="204"/>
        <v>#REF!</v>
      </c>
      <c r="AM258" s="450" t="str">
        <f t="shared" si="232"/>
        <v>RU</v>
      </c>
      <c r="AN258" s="447" t="e">
        <f t="shared" ca="1" si="195"/>
        <v>#REF!</v>
      </c>
      <c r="AO258" s="447" t="e">
        <f t="shared" ca="1" si="195"/>
        <v>#REF!</v>
      </c>
      <c r="AP258" s="451" t="e">
        <f t="shared" ca="1" si="233"/>
        <v>#REF!</v>
      </c>
      <c r="AQ258" s="451" t="e">
        <f t="shared" ca="1" si="234"/>
        <v>#REF!</v>
      </c>
      <c r="AR258" s="451" t="e">
        <f t="shared" ca="1" si="205"/>
        <v>#REF!</v>
      </c>
      <c r="AS258" s="451" t="e">
        <f t="shared" ca="1" si="206"/>
        <v>#REF!</v>
      </c>
      <c r="AT258" s="451" t="e">
        <f t="shared" ca="1" si="228"/>
        <v>#REF!</v>
      </c>
      <c r="AU258" s="451" t="e">
        <f t="shared" ca="1" si="229"/>
        <v>#REF!</v>
      </c>
      <c r="AV258" s="445" t="e">
        <f t="shared" ca="1" si="207"/>
        <v>#REF!</v>
      </c>
      <c r="AW258" s="453" t="e">
        <f ca="1">ROUND(IF(AV258&gt;AW172,AW170,IF(AV258&lt;AW171,AW169,AV258/AW171*AW169)),3)</f>
        <v>#REF!</v>
      </c>
      <c r="AX258" s="453" t="e">
        <f ca="1">ROUND(IF(AV258&gt;AX172,AX170,IF(AV258&lt;AX171,AX169,AV258/AX171*AX169)),3)</f>
        <v>#REF!</v>
      </c>
      <c r="AY258" s="449" t="e">
        <f t="shared" ca="1" si="208"/>
        <v>#REF!</v>
      </c>
      <c r="BA258" s="450" t="str">
        <f t="shared" si="235"/>
        <v>RU</v>
      </c>
      <c r="BB258" s="447" t="e">
        <f t="shared" ca="1" si="196"/>
        <v>#REF!</v>
      </c>
      <c r="BC258" s="447" t="e">
        <f t="shared" ca="1" si="196"/>
        <v>#REF!</v>
      </c>
      <c r="BD258" s="451" t="e">
        <f t="shared" ca="1" si="236"/>
        <v>#REF!</v>
      </c>
      <c r="BE258" s="451" t="e">
        <f t="shared" ca="1" si="237"/>
        <v>#REF!</v>
      </c>
      <c r="BF258" s="451" t="e">
        <f t="shared" ca="1" si="209"/>
        <v>#REF!</v>
      </c>
      <c r="BG258" s="451" t="e">
        <f t="shared" ca="1" si="210"/>
        <v>#REF!</v>
      </c>
      <c r="BH258" s="451" t="e">
        <f t="shared" ca="1" si="211"/>
        <v>#REF!</v>
      </c>
      <c r="BI258" s="451" t="e">
        <f t="shared" ca="1" si="212"/>
        <v>#REF!</v>
      </c>
      <c r="BJ258" s="445" t="e">
        <f t="shared" ca="1" si="213"/>
        <v>#REF!</v>
      </c>
      <c r="BK258" s="453" t="e">
        <f ca="1">ROUND(IF(BJ258&gt;BK172,BK170,IF(BJ258&lt;BK171,BK169,BJ258/BK171*BK169)),3)</f>
        <v>#REF!</v>
      </c>
      <c r="BL258" s="453" t="e">
        <f ca="1">ROUND(IF(BJ258&gt;BL172,BL170,IF(BJ258&lt;BL171,BL169,BJ258/BL171*BL169)),3)</f>
        <v>#REF!</v>
      </c>
      <c r="BM258" s="449" t="e">
        <f t="shared" ca="1" si="214"/>
        <v>#REF!</v>
      </c>
      <c r="BO258" s="450" t="str">
        <f t="shared" si="238"/>
        <v>RU</v>
      </c>
      <c r="BP258" s="399">
        <f t="shared" si="230"/>
        <v>3</v>
      </c>
      <c r="BQ258" s="453" t="e">
        <f t="shared" ca="1" si="215"/>
        <v>#REF!</v>
      </c>
      <c r="BR258" s="453" t="e">
        <f t="shared" ca="1" si="216"/>
        <v>#REF!</v>
      </c>
      <c r="BS258" s="453" t="e">
        <f t="shared" ca="1" si="217"/>
        <v>#REF!</v>
      </c>
      <c r="BT258" s="453" t="e">
        <f t="shared" ca="1" si="218"/>
        <v>#REF!</v>
      </c>
      <c r="BU258" s="453" t="e">
        <f t="shared" ca="1" si="219"/>
        <v>#REF!</v>
      </c>
      <c r="BV258" s="453" t="e">
        <f t="shared" ca="1" si="220"/>
        <v>#REF!</v>
      </c>
      <c r="BW258" s="453" t="e">
        <f t="shared" ca="1" si="239"/>
        <v>#REF!</v>
      </c>
      <c r="BX258" s="453" t="e">
        <f t="shared" ca="1" si="239"/>
        <v>#REF!</v>
      </c>
      <c r="CA258" s="450" t="str">
        <f t="shared" si="240"/>
        <v>RU</v>
      </c>
      <c r="CB258" s="454"/>
      <c r="CC258" s="454"/>
      <c r="CD258" s="454"/>
      <c r="CE258" s="454"/>
    </row>
    <row r="259" spans="2:83" x14ac:dyDescent="0.2">
      <c r="B259" s="399">
        <v>79</v>
      </c>
      <c r="C259" s="399" t="s">
        <v>231</v>
      </c>
      <c r="D259" s="399" t="s">
        <v>232</v>
      </c>
      <c r="E259" s="399">
        <v>3</v>
      </c>
      <c r="F259" s="399" t="s">
        <v>38</v>
      </c>
      <c r="K259" s="446"/>
      <c r="L259" s="447" t="e">
        <f t="shared" ca="1" si="193"/>
        <v>#REF!</v>
      </c>
      <c r="M259" s="447" t="e">
        <f t="shared" ca="1" si="193"/>
        <v>#REF!</v>
      </c>
      <c r="N259" s="451" t="e">
        <f t="shared" ca="1" si="241"/>
        <v>#REF!</v>
      </c>
      <c r="O259" s="451" t="e">
        <f t="shared" ca="1" si="221"/>
        <v>#REF!</v>
      </c>
      <c r="P259" s="451" t="e">
        <f t="shared" ca="1" si="197"/>
        <v>#REF!</v>
      </c>
      <c r="Q259" s="451" t="e">
        <f t="shared" ca="1" si="198"/>
        <v>#REF!</v>
      </c>
      <c r="R259" s="451" t="e">
        <f t="shared" ca="1" si="222"/>
        <v>#REF!</v>
      </c>
      <c r="S259" s="451" t="e">
        <f t="shared" ca="1" si="223"/>
        <v>#REF!</v>
      </c>
      <c r="T259" s="445" t="e">
        <f t="shared" ca="1" si="199"/>
        <v>#REF!</v>
      </c>
      <c r="U259" s="453" t="e">
        <f ca="1">ROUND(IF(T259&gt;U172,U170,IF(T259&lt;U171,U169,T259/U171*U169)),3)</f>
        <v>#REF!</v>
      </c>
      <c r="V259" s="453" t="e">
        <f ca="1">ROUND(IF(T259&gt;V172,V170,IF(T259&lt;V171,V169,T259/V171*V169)),3)</f>
        <v>#REF!</v>
      </c>
      <c r="W259" s="449" t="e">
        <f t="shared" ca="1" si="200"/>
        <v>#REF!</v>
      </c>
      <c r="X259" s="450"/>
      <c r="Y259" s="450" t="str">
        <f t="shared" si="231"/>
        <v>SR</v>
      </c>
      <c r="Z259" s="447" t="e">
        <f t="shared" ca="1" si="194"/>
        <v>#REF!</v>
      </c>
      <c r="AA259" s="447" t="e">
        <f t="shared" ca="1" si="194"/>
        <v>#REF!</v>
      </c>
      <c r="AB259" s="451" t="e">
        <f t="shared" ca="1" si="224"/>
        <v>#REF!</v>
      </c>
      <c r="AC259" s="451" t="e">
        <f t="shared" ca="1" si="225"/>
        <v>#REF!</v>
      </c>
      <c r="AD259" s="451" t="e">
        <f t="shared" ca="1" si="201"/>
        <v>#REF!</v>
      </c>
      <c r="AE259" s="451" t="e">
        <f t="shared" ca="1" si="202"/>
        <v>#REF!</v>
      </c>
      <c r="AF259" s="451" t="e">
        <f t="shared" ca="1" si="226"/>
        <v>#REF!</v>
      </c>
      <c r="AG259" s="451" t="e">
        <f t="shared" ca="1" si="227"/>
        <v>#REF!</v>
      </c>
      <c r="AH259" s="445" t="e">
        <f t="shared" ca="1" si="203"/>
        <v>#REF!</v>
      </c>
      <c r="AI259" s="453" t="e">
        <f ca="1">ROUND(IF(AH259&gt;AI172,AI170,IF(AH259&lt;AI171,AI169,AH259/AI171*AI169)),3)</f>
        <v>#REF!</v>
      </c>
      <c r="AJ259" s="453" t="e">
        <f ca="1">ROUND(IF(AH259&gt;AJ172,AJ170,IF(AH259&lt;AJ171,AJ169,AH259/AJ171*AJ169)),3)</f>
        <v>#REF!</v>
      </c>
      <c r="AK259" s="449" t="e">
        <f t="shared" ca="1" si="204"/>
        <v>#REF!</v>
      </c>
      <c r="AM259" s="450" t="str">
        <f t="shared" si="232"/>
        <v>SR</v>
      </c>
      <c r="AN259" s="447" t="e">
        <f t="shared" ca="1" si="195"/>
        <v>#REF!</v>
      </c>
      <c r="AO259" s="447" t="e">
        <f t="shared" ca="1" si="195"/>
        <v>#REF!</v>
      </c>
      <c r="AP259" s="451" t="e">
        <f t="shared" ca="1" si="233"/>
        <v>#REF!</v>
      </c>
      <c r="AQ259" s="451" t="e">
        <f t="shared" ca="1" si="234"/>
        <v>#REF!</v>
      </c>
      <c r="AR259" s="451" t="e">
        <f t="shared" ca="1" si="205"/>
        <v>#REF!</v>
      </c>
      <c r="AS259" s="451" t="e">
        <f t="shared" ca="1" si="206"/>
        <v>#REF!</v>
      </c>
      <c r="AT259" s="451" t="e">
        <f t="shared" ca="1" si="228"/>
        <v>#REF!</v>
      </c>
      <c r="AU259" s="451" t="e">
        <f t="shared" ca="1" si="229"/>
        <v>#REF!</v>
      </c>
      <c r="AV259" s="445" t="e">
        <f t="shared" ca="1" si="207"/>
        <v>#REF!</v>
      </c>
      <c r="AW259" s="453" t="e">
        <f ca="1">ROUND(IF(AV259&gt;AW172,AW170,IF(AV259&lt;AW171,AW169,AV259/AW171*AW169)),3)</f>
        <v>#REF!</v>
      </c>
      <c r="AX259" s="453" t="e">
        <f ca="1">ROUND(IF(AV259&gt;AX172,AX170,IF(AV259&lt;AX171,AX169,AV259/AX171*AX169)),3)</f>
        <v>#REF!</v>
      </c>
      <c r="AY259" s="449" t="e">
        <f t="shared" ca="1" si="208"/>
        <v>#REF!</v>
      </c>
      <c r="BA259" s="450" t="str">
        <f t="shared" si="235"/>
        <v>SR</v>
      </c>
      <c r="BB259" s="447" t="e">
        <f t="shared" ca="1" si="196"/>
        <v>#REF!</v>
      </c>
      <c r="BC259" s="447" t="e">
        <f t="shared" ca="1" si="196"/>
        <v>#REF!</v>
      </c>
      <c r="BD259" s="451" t="e">
        <f t="shared" ca="1" si="236"/>
        <v>#REF!</v>
      </c>
      <c r="BE259" s="451" t="e">
        <f t="shared" ca="1" si="237"/>
        <v>#REF!</v>
      </c>
      <c r="BF259" s="451" t="e">
        <f t="shared" ca="1" si="209"/>
        <v>#REF!</v>
      </c>
      <c r="BG259" s="451" t="e">
        <f t="shared" ca="1" si="210"/>
        <v>#REF!</v>
      </c>
      <c r="BH259" s="451" t="e">
        <f t="shared" ca="1" si="211"/>
        <v>#REF!</v>
      </c>
      <c r="BI259" s="451" t="e">
        <f t="shared" ca="1" si="212"/>
        <v>#REF!</v>
      </c>
      <c r="BJ259" s="445" t="e">
        <f t="shared" ca="1" si="213"/>
        <v>#REF!</v>
      </c>
      <c r="BK259" s="453" t="e">
        <f ca="1">ROUND(IF(BJ259&gt;BK172,BK170,IF(BJ259&lt;BK171,BK169,BJ259/BK171*BK169)),3)</f>
        <v>#REF!</v>
      </c>
      <c r="BL259" s="453" t="e">
        <f ca="1">ROUND(IF(BJ259&gt;BL172,BL170,IF(BJ259&lt;BL171,BL169,BJ259/BL171*BL169)),3)</f>
        <v>#REF!</v>
      </c>
      <c r="BM259" s="449" t="e">
        <f t="shared" ca="1" si="214"/>
        <v>#REF!</v>
      </c>
      <c r="BO259" s="450" t="str">
        <f t="shared" si="238"/>
        <v>SR</v>
      </c>
      <c r="BP259" s="399">
        <f t="shared" si="230"/>
        <v>3</v>
      </c>
      <c r="BQ259" s="453" t="e">
        <f t="shared" ca="1" si="215"/>
        <v>#REF!</v>
      </c>
      <c r="BR259" s="453" t="e">
        <f t="shared" ca="1" si="216"/>
        <v>#REF!</v>
      </c>
      <c r="BS259" s="453" t="e">
        <f t="shared" ca="1" si="217"/>
        <v>#REF!</v>
      </c>
      <c r="BT259" s="453" t="e">
        <f t="shared" ca="1" si="218"/>
        <v>#REF!</v>
      </c>
      <c r="BU259" s="453" t="e">
        <f t="shared" ca="1" si="219"/>
        <v>#REF!</v>
      </c>
      <c r="BV259" s="453" t="e">
        <f t="shared" ca="1" si="220"/>
        <v>#REF!</v>
      </c>
      <c r="BW259" s="453" t="e">
        <f t="shared" ca="1" si="239"/>
        <v>#REF!</v>
      </c>
      <c r="BX259" s="453" t="e">
        <f t="shared" ca="1" si="239"/>
        <v>#REF!</v>
      </c>
      <c r="CA259" s="450" t="str">
        <f t="shared" si="240"/>
        <v>SR</v>
      </c>
      <c r="CB259" s="454"/>
      <c r="CC259" s="454"/>
      <c r="CD259" s="454"/>
      <c r="CE259" s="454"/>
    </row>
    <row r="260" spans="2:83" x14ac:dyDescent="0.2">
      <c r="B260" s="399">
        <v>80</v>
      </c>
      <c r="C260" s="399" t="s">
        <v>467</v>
      </c>
      <c r="D260" s="399" t="s">
        <v>468</v>
      </c>
      <c r="E260" s="399">
        <v>3</v>
      </c>
      <c r="F260" s="399" t="s">
        <v>38</v>
      </c>
      <c r="K260" s="446"/>
      <c r="L260" s="447" t="e">
        <f t="shared" ca="1" si="193"/>
        <v>#REF!</v>
      </c>
      <c r="M260" s="447" t="e">
        <f t="shared" ca="1" si="193"/>
        <v>#REF!</v>
      </c>
      <c r="N260" s="451" t="e">
        <f t="shared" ca="1" si="241"/>
        <v>#REF!</v>
      </c>
      <c r="O260" s="451" t="e">
        <f t="shared" ca="1" si="221"/>
        <v>#REF!</v>
      </c>
      <c r="P260" s="451" t="e">
        <f t="shared" ca="1" si="197"/>
        <v>#REF!</v>
      </c>
      <c r="Q260" s="451" t="e">
        <f t="shared" ca="1" si="198"/>
        <v>#REF!</v>
      </c>
      <c r="R260" s="451" t="e">
        <f t="shared" ca="1" si="222"/>
        <v>#REF!</v>
      </c>
      <c r="S260" s="451" t="e">
        <f t="shared" ca="1" si="223"/>
        <v>#REF!</v>
      </c>
      <c r="T260" s="445" t="e">
        <f t="shared" ca="1" si="199"/>
        <v>#REF!</v>
      </c>
      <c r="U260" s="453" t="e">
        <f ca="1">ROUND(IF(T260&gt;U172,U170,IF(T260&lt;U171,U169,T260/U171*U169)),3)</f>
        <v>#REF!</v>
      </c>
      <c r="V260" s="453" t="e">
        <f ca="1">ROUND(IF(T260&gt;V172,V170,IF(T260&lt;V171,V169,T260/V171*V169)),3)</f>
        <v>#REF!</v>
      </c>
      <c r="W260" s="449" t="e">
        <f t="shared" ca="1" si="200"/>
        <v>#REF!</v>
      </c>
      <c r="X260" s="450"/>
      <c r="Y260" s="450" t="str">
        <f t="shared" si="231"/>
        <v>TH</v>
      </c>
      <c r="Z260" s="447" t="e">
        <f t="shared" ca="1" si="194"/>
        <v>#REF!</v>
      </c>
      <c r="AA260" s="447" t="e">
        <f t="shared" ca="1" si="194"/>
        <v>#REF!</v>
      </c>
      <c r="AB260" s="451" t="e">
        <f t="shared" ca="1" si="224"/>
        <v>#REF!</v>
      </c>
      <c r="AC260" s="451" t="e">
        <f t="shared" ca="1" si="225"/>
        <v>#REF!</v>
      </c>
      <c r="AD260" s="451" t="e">
        <f t="shared" ca="1" si="201"/>
        <v>#REF!</v>
      </c>
      <c r="AE260" s="451" t="e">
        <f t="shared" ca="1" si="202"/>
        <v>#REF!</v>
      </c>
      <c r="AF260" s="451" t="e">
        <f t="shared" ca="1" si="226"/>
        <v>#REF!</v>
      </c>
      <c r="AG260" s="451" t="e">
        <f t="shared" ca="1" si="227"/>
        <v>#REF!</v>
      </c>
      <c r="AH260" s="445" t="e">
        <f t="shared" ca="1" si="203"/>
        <v>#REF!</v>
      </c>
      <c r="AI260" s="453" t="e">
        <f ca="1">ROUND(IF(AH260&gt;AI172,AI170,IF(AH260&lt;AI171,AI169,AH260/AI171*AI169)),3)</f>
        <v>#REF!</v>
      </c>
      <c r="AJ260" s="453" t="e">
        <f ca="1">ROUND(IF(AH260&gt;AJ172,AJ170,IF(AH260&lt;AJ171,AJ169,AH260/AJ171*AJ169)),3)</f>
        <v>#REF!</v>
      </c>
      <c r="AK260" s="449" t="e">
        <f t="shared" ca="1" si="204"/>
        <v>#REF!</v>
      </c>
      <c r="AM260" s="450" t="str">
        <f t="shared" si="232"/>
        <v>TH</v>
      </c>
      <c r="AN260" s="447" t="e">
        <f t="shared" ca="1" si="195"/>
        <v>#REF!</v>
      </c>
      <c r="AO260" s="447" t="e">
        <f t="shared" ca="1" si="195"/>
        <v>#REF!</v>
      </c>
      <c r="AP260" s="451" t="e">
        <f t="shared" ca="1" si="233"/>
        <v>#REF!</v>
      </c>
      <c r="AQ260" s="451" t="e">
        <f t="shared" ca="1" si="234"/>
        <v>#REF!</v>
      </c>
      <c r="AR260" s="451" t="e">
        <f t="shared" ca="1" si="205"/>
        <v>#REF!</v>
      </c>
      <c r="AS260" s="451" t="e">
        <f t="shared" ca="1" si="206"/>
        <v>#REF!</v>
      </c>
      <c r="AT260" s="451" t="e">
        <f t="shared" ca="1" si="228"/>
        <v>#REF!</v>
      </c>
      <c r="AU260" s="451" t="e">
        <f t="shared" ca="1" si="229"/>
        <v>#REF!</v>
      </c>
      <c r="AV260" s="445" t="e">
        <f t="shared" ca="1" si="207"/>
        <v>#REF!</v>
      </c>
      <c r="AW260" s="453" t="e">
        <f ca="1">ROUND(IF(AV260&gt;AW172,AW170,IF(AV260&lt;AW171,AW169,AV260/AW171*AW169)),3)</f>
        <v>#REF!</v>
      </c>
      <c r="AX260" s="453" t="e">
        <f ca="1">ROUND(IF(AV260&gt;AX172,AX170,IF(AV260&lt;AX171,AX169,AV260/AX171*AX169)),3)</f>
        <v>#REF!</v>
      </c>
      <c r="AY260" s="449" t="e">
        <f t="shared" ca="1" si="208"/>
        <v>#REF!</v>
      </c>
      <c r="BA260" s="450" t="str">
        <f t="shared" si="235"/>
        <v>TH</v>
      </c>
      <c r="BB260" s="447" t="e">
        <f t="shared" ca="1" si="196"/>
        <v>#REF!</v>
      </c>
      <c r="BC260" s="447" t="e">
        <f t="shared" ca="1" si="196"/>
        <v>#REF!</v>
      </c>
      <c r="BD260" s="451" t="e">
        <f t="shared" ca="1" si="236"/>
        <v>#REF!</v>
      </c>
      <c r="BE260" s="451" t="e">
        <f t="shared" ca="1" si="237"/>
        <v>#REF!</v>
      </c>
      <c r="BF260" s="451" t="e">
        <f t="shared" ca="1" si="209"/>
        <v>#REF!</v>
      </c>
      <c r="BG260" s="451" t="e">
        <f t="shared" ca="1" si="210"/>
        <v>#REF!</v>
      </c>
      <c r="BH260" s="451" t="e">
        <f t="shared" ca="1" si="211"/>
        <v>#REF!</v>
      </c>
      <c r="BI260" s="451" t="e">
        <f t="shared" ca="1" si="212"/>
        <v>#REF!</v>
      </c>
      <c r="BJ260" s="445" t="e">
        <f t="shared" ca="1" si="213"/>
        <v>#REF!</v>
      </c>
      <c r="BK260" s="453" t="e">
        <f ca="1">ROUND(IF(BJ260&gt;BK172,BK170,IF(BJ260&lt;BK171,BK169,BJ260/BK171*BK169)),3)</f>
        <v>#REF!</v>
      </c>
      <c r="BL260" s="453" t="e">
        <f ca="1">ROUND(IF(BJ260&gt;BL172,BL170,IF(BJ260&lt;BL171,BL169,BJ260/BL171*BL169)),3)</f>
        <v>#REF!</v>
      </c>
      <c r="BM260" s="449" t="e">
        <f t="shared" ca="1" si="214"/>
        <v>#REF!</v>
      </c>
      <c r="BO260" s="450" t="str">
        <f t="shared" si="238"/>
        <v>TH</v>
      </c>
      <c r="BP260" s="399">
        <f t="shared" si="230"/>
        <v>3</v>
      </c>
      <c r="BQ260" s="453" t="e">
        <f t="shared" ca="1" si="215"/>
        <v>#REF!</v>
      </c>
      <c r="BR260" s="453" t="e">
        <f t="shared" ca="1" si="216"/>
        <v>#REF!</v>
      </c>
      <c r="BS260" s="453" t="e">
        <f t="shared" ca="1" si="217"/>
        <v>#REF!</v>
      </c>
      <c r="BT260" s="453" t="e">
        <f t="shared" ca="1" si="218"/>
        <v>#REF!</v>
      </c>
      <c r="BU260" s="453" t="e">
        <f t="shared" ca="1" si="219"/>
        <v>#REF!</v>
      </c>
      <c r="BV260" s="453" t="e">
        <f t="shared" ca="1" si="220"/>
        <v>#REF!</v>
      </c>
      <c r="BW260" s="453" t="e">
        <f t="shared" ca="1" si="239"/>
        <v>#REF!</v>
      </c>
      <c r="BX260" s="453" t="e">
        <f t="shared" ca="1" si="239"/>
        <v>#REF!</v>
      </c>
      <c r="CA260" s="450" t="str">
        <f t="shared" si="240"/>
        <v>TH</v>
      </c>
      <c r="CB260" s="454"/>
      <c r="CC260" s="454"/>
      <c r="CD260" s="454"/>
      <c r="CE260" s="454"/>
    </row>
    <row r="261" spans="2:83" x14ac:dyDescent="0.2">
      <c r="B261" s="399">
        <v>81</v>
      </c>
      <c r="C261" s="399" t="s">
        <v>233</v>
      </c>
      <c r="D261" s="399" t="s">
        <v>234</v>
      </c>
      <c r="E261" s="399">
        <v>3</v>
      </c>
      <c r="F261" s="399" t="s">
        <v>38</v>
      </c>
      <c r="K261" s="446"/>
      <c r="L261" s="447" t="e">
        <f t="shared" ref="L261:M266" ca="1" si="242">VLOOKUP($C261,INDIRECT($L$22),L$23,FALSE)</f>
        <v>#REF!</v>
      </c>
      <c r="M261" s="447" t="e">
        <f t="shared" ca="1" si="242"/>
        <v>#REF!</v>
      </c>
      <c r="N261" s="451" t="e">
        <f t="shared" ca="1" si="241"/>
        <v>#REF!</v>
      </c>
      <c r="O261" s="451" t="e">
        <f t="shared" ca="1" si="221"/>
        <v>#REF!</v>
      </c>
      <c r="P261" s="451" t="e">
        <f t="shared" ca="1" si="197"/>
        <v>#REF!</v>
      </c>
      <c r="Q261" s="451" t="e">
        <f t="shared" ca="1" si="198"/>
        <v>#REF!</v>
      </c>
      <c r="R261" s="451" t="e">
        <f t="shared" ca="1" si="222"/>
        <v>#REF!</v>
      </c>
      <c r="S261" s="451" t="e">
        <f t="shared" ca="1" si="223"/>
        <v>#REF!</v>
      </c>
      <c r="T261" s="445" t="e">
        <f t="shared" ca="1" si="199"/>
        <v>#REF!</v>
      </c>
      <c r="U261" s="453" t="e">
        <f ca="1">ROUND(IF(T261&gt;U172,U170,IF(T261&lt;U171,U169,T261/U171*U169)),3)</f>
        <v>#REF!</v>
      </c>
      <c r="V261" s="453" t="e">
        <f ca="1">ROUND(IF(T261&gt;V172,V170,IF(T261&lt;V171,V169,T261/V171*V169)),3)</f>
        <v>#REF!</v>
      </c>
      <c r="W261" s="449" t="e">
        <f t="shared" ca="1" si="200"/>
        <v>#REF!</v>
      </c>
      <c r="X261" s="450"/>
      <c r="Y261" s="450" t="str">
        <f t="shared" si="231"/>
        <v>TN</v>
      </c>
      <c r="Z261" s="447" t="e">
        <f t="shared" ref="Z261:AA266" ca="1" si="243">VLOOKUP($C261,INDIRECT($L$22),Z$23,FALSE)</f>
        <v>#REF!</v>
      </c>
      <c r="AA261" s="447" t="e">
        <f t="shared" ca="1" si="243"/>
        <v>#REF!</v>
      </c>
      <c r="AB261" s="451" t="e">
        <f t="shared" ca="1" si="224"/>
        <v>#REF!</v>
      </c>
      <c r="AC261" s="451" t="e">
        <f t="shared" ca="1" si="225"/>
        <v>#REF!</v>
      </c>
      <c r="AD261" s="451" t="e">
        <f t="shared" ca="1" si="201"/>
        <v>#REF!</v>
      </c>
      <c r="AE261" s="451" t="e">
        <f t="shared" ca="1" si="202"/>
        <v>#REF!</v>
      </c>
      <c r="AF261" s="451" t="e">
        <f t="shared" ca="1" si="226"/>
        <v>#REF!</v>
      </c>
      <c r="AG261" s="451" t="e">
        <f t="shared" ca="1" si="227"/>
        <v>#REF!</v>
      </c>
      <c r="AH261" s="445" t="e">
        <f t="shared" ca="1" si="203"/>
        <v>#REF!</v>
      </c>
      <c r="AI261" s="453" t="e">
        <f ca="1">ROUND(IF(AH261&gt;AI172,AI170,IF(AH261&lt;AI171,AI169,AH261/AI171*AI169)),3)</f>
        <v>#REF!</v>
      </c>
      <c r="AJ261" s="453" t="e">
        <f ca="1">ROUND(IF(AH261&gt;AJ172,AJ170,IF(AH261&lt;AJ171,AJ169,AH261/AJ171*AJ169)),3)</f>
        <v>#REF!</v>
      </c>
      <c r="AK261" s="449" t="e">
        <f t="shared" ca="1" si="204"/>
        <v>#REF!</v>
      </c>
      <c r="AM261" s="450" t="str">
        <f t="shared" si="232"/>
        <v>TN</v>
      </c>
      <c r="AN261" s="447" t="e">
        <f t="shared" ref="AN261:AO266" ca="1" si="244">VLOOKUP($C261,INDIRECT($L$22),AN$23,FALSE)</f>
        <v>#REF!</v>
      </c>
      <c r="AO261" s="447" t="e">
        <f t="shared" ca="1" si="244"/>
        <v>#REF!</v>
      </c>
      <c r="AP261" s="451" t="e">
        <f t="shared" ca="1" si="233"/>
        <v>#REF!</v>
      </c>
      <c r="AQ261" s="451" t="e">
        <f t="shared" ca="1" si="234"/>
        <v>#REF!</v>
      </c>
      <c r="AR261" s="451" t="e">
        <f t="shared" ca="1" si="205"/>
        <v>#REF!</v>
      </c>
      <c r="AS261" s="451" t="e">
        <f t="shared" ca="1" si="206"/>
        <v>#REF!</v>
      </c>
      <c r="AT261" s="451" t="e">
        <f t="shared" ca="1" si="228"/>
        <v>#REF!</v>
      </c>
      <c r="AU261" s="451" t="e">
        <f t="shared" ca="1" si="229"/>
        <v>#REF!</v>
      </c>
      <c r="AV261" s="445" t="e">
        <f t="shared" ca="1" si="207"/>
        <v>#REF!</v>
      </c>
      <c r="AW261" s="453" t="e">
        <f ca="1">ROUND(IF(AV261&gt;AW172,AW170,IF(AV261&lt;AW171,AW169,AV261/AW171*AW169)),3)</f>
        <v>#REF!</v>
      </c>
      <c r="AX261" s="453" t="e">
        <f ca="1">ROUND(IF(AV261&gt;AX172,AX170,IF(AV261&lt;AX171,AX169,AV261/AX171*AX169)),3)</f>
        <v>#REF!</v>
      </c>
      <c r="AY261" s="449" t="e">
        <f t="shared" ca="1" si="208"/>
        <v>#REF!</v>
      </c>
      <c r="BA261" s="450" t="str">
        <f t="shared" si="235"/>
        <v>TN</v>
      </c>
      <c r="BB261" s="447" t="e">
        <f t="shared" ref="BB261:BC266" ca="1" si="245">VLOOKUP($C261,INDIRECT($L$22),BB$23,FALSE)</f>
        <v>#REF!</v>
      </c>
      <c r="BC261" s="447" t="e">
        <f t="shared" ca="1" si="245"/>
        <v>#REF!</v>
      </c>
      <c r="BD261" s="451" t="e">
        <f t="shared" ca="1" si="236"/>
        <v>#REF!</v>
      </c>
      <c r="BE261" s="451" t="e">
        <f t="shared" ca="1" si="237"/>
        <v>#REF!</v>
      </c>
      <c r="BF261" s="451" t="e">
        <f t="shared" ca="1" si="209"/>
        <v>#REF!</v>
      </c>
      <c r="BG261" s="451" t="e">
        <f t="shared" ca="1" si="210"/>
        <v>#REF!</v>
      </c>
      <c r="BH261" s="451" t="e">
        <f t="shared" ca="1" si="211"/>
        <v>#REF!</v>
      </c>
      <c r="BI261" s="451" t="e">
        <f t="shared" ca="1" si="212"/>
        <v>#REF!</v>
      </c>
      <c r="BJ261" s="445" t="e">
        <f t="shared" ca="1" si="213"/>
        <v>#REF!</v>
      </c>
      <c r="BK261" s="453" t="e">
        <f ca="1">ROUND(IF(BJ261&gt;BK172,BK170,IF(BJ261&lt;BK171,BK169,BJ261/BK171*BK169)),3)</f>
        <v>#REF!</v>
      </c>
      <c r="BL261" s="453" t="e">
        <f ca="1">ROUND(IF(BJ261&gt;BL172,BL170,IF(BJ261&lt;BL171,BL169,BJ261/BL171*BL169)),3)</f>
        <v>#REF!</v>
      </c>
      <c r="BM261" s="449" t="e">
        <f t="shared" ca="1" si="214"/>
        <v>#REF!</v>
      </c>
      <c r="BO261" s="450" t="str">
        <f t="shared" si="238"/>
        <v>TN</v>
      </c>
      <c r="BP261" s="399">
        <f t="shared" si="230"/>
        <v>3</v>
      </c>
      <c r="BQ261" s="453" t="e">
        <f t="shared" ca="1" si="215"/>
        <v>#REF!</v>
      </c>
      <c r="BR261" s="453" t="e">
        <f t="shared" ca="1" si="216"/>
        <v>#REF!</v>
      </c>
      <c r="BS261" s="453" t="e">
        <f t="shared" ca="1" si="217"/>
        <v>#REF!</v>
      </c>
      <c r="BT261" s="453" t="e">
        <f t="shared" ca="1" si="218"/>
        <v>#REF!</v>
      </c>
      <c r="BU261" s="453" t="e">
        <f t="shared" ca="1" si="219"/>
        <v>#REF!</v>
      </c>
      <c r="BV261" s="453" t="e">
        <f t="shared" ca="1" si="220"/>
        <v>#REF!</v>
      </c>
      <c r="BW261" s="453" t="e">
        <f t="shared" ca="1" si="239"/>
        <v>#REF!</v>
      </c>
      <c r="BX261" s="453" t="e">
        <f t="shared" ca="1" si="239"/>
        <v>#REF!</v>
      </c>
      <c r="CA261" s="450" t="str">
        <f t="shared" si="240"/>
        <v>TN</v>
      </c>
      <c r="CB261" s="454"/>
      <c r="CC261" s="454"/>
      <c r="CD261" s="454"/>
      <c r="CE261" s="454"/>
    </row>
    <row r="262" spans="2:83" x14ac:dyDescent="0.2">
      <c r="B262" s="399">
        <v>82</v>
      </c>
      <c r="C262" s="399" t="s">
        <v>235</v>
      </c>
      <c r="D262" s="399" t="s">
        <v>236</v>
      </c>
      <c r="E262" s="399">
        <v>3</v>
      </c>
      <c r="F262" s="399" t="s">
        <v>38</v>
      </c>
      <c r="K262" s="446"/>
      <c r="L262" s="447" t="e">
        <f t="shared" ca="1" si="242"/>
        <v>#REF!</v>
      </c>
      <c r="M262" s="447" t="e">
        <f t="shared" ca="1" si="242"/>
        <v>#REF!</v>
      </c>
      <c r="N262" s="451" t="e">
        <f t="shared" ca="1" si="241"/>
        <v>#REF!</v>
      </c>
      <c r="O262" s="451" t="e">
        <f t="shared" ca="1" si="221"/>
        <v>#REF!</v>
      </c>
      <c r="P262" s="451" t="e">
        <f t="shared" ca="1" si="197"/>
        <v>#REF!</v>
      </c>
      <c r="Q262" s="451" t="e">
        <f t="shared" ca="1" si="198"/>
        <v>#REF!</v>
      </c>
      <c r="R262" s="451" t="e">
        <f t="shared" ca="1" si="222"/>
        <v>#REF!</v>
      </c>
      <c r="S262" s="451" t="e">
        <f t="shared" ca="1" si="223"/>
        <v>#REF!</v>
      </c>
      <c r="T262" s="445" t="e">
        <f t="shared" ca="1" si="199"/>
        <v>#REF!</v>
      </c>
      <c r="U262" s="453" t="e">
        <f ca="1">ROUND(IF(T262&gt;U172,U170,IF(T262&lt;U171,U169,T262/U171*U169)),3)</f>
        <v>#REF!</v>
      </c>
      <c r="V262" s="453" t="e">
        <f ca="1">ROUND(IF(T262&gt;V172,V170,IF(T262&lt;V171,V169,T262/V171*V169)),3)</f>
        <v>#REF!</v>
      </c>
      <c r="W262" s="449" t="e">
        <f t="shared" ca="1" si="200"/>
        <v>#REF!</v>
      </c>
      <c r="X262" s="450"/>
      <c r="Y262" s="450" t="str">
        <f t="shared" si="231"/>
        <v>TR</v>
      </c>
      <c r="Z262" s="447" t="e">
        <f t="shared" ca="1" si="243"/>
        <v>#REF!</v>
      </c>
      <c r="AA262" s="447" t="e">
        <f t="shared" ca="1" si="243"/>
        <v>#REF!</v>
      </c>
      <c r="AB262" s="451" t="e">
        <f t="shared" ca="1" si="224"/>
        <v>#REF!</v>
      </c>
      <c r="AC262" s="451" t="e">
        <f t="shared" ca="1" si="225"/>
        <v>#REF!</v>
      </c>
      <c r="AD262" s="451" t="e">
        <f t="shared" ca="1" si="201"/>
        <v>#REF!</v>
      </c>
      <c r="AE262" s="451" t="e">
        <f t="shared" ca="1" si="202"/>
        <v>#REF!</v>
      </c>
      <c r="AF262" s="451" t="e">
        <f t="shared" ca="1" si="226"/>
        <v>#REF!</v>
      </c>
      <c r="AG262" s="451" t="e">
        <f t="shared" ca="1" si="227"/>
        <v>#REF!</v>
      </c>
      <c r="AH262" s="445" t="e">
        <f t="shared" ca="1" si="203"/>
        <v>#REF!</v>
      </c>
      <c r="AI262" s="453" t="e">
        <f ca="1">ROUND(IF(AH262&gt;AI172,AI170,IF(AH262&lt;AI171,AI169,AH262/AI171*AI169)),3)</f>
        <v>#REF!</v>
      </c>
      <c r="AJ262" s="453" t="e">
        <f ca="1">ROUND(IF(AH262&gt;AJ172,AJ170,IF(AH262&lt;AJ171,AJ169,AH262/AJ171*AJ169)),3)</f>
        <v>#REF!</v>
      </c>
      <c r="AK262" s="449" t="e">
        <f t="shared" ca="1" si="204"/>
        <v>#REF!</v>
      </c>
      <c r="AM262" s="450" t="str">
        <f t="shared" si="232"/>
        <v>TR</v>
      </c>
      <c r="AN262" s="447" t="e">
        <f t="shared" ca="1" si="244"/>
        <v>#REF!</v>
      </c>
      <c r="AO262" s="447" t="e">
        <f t="shared" ca="1" si="244"/>
        <v>#REF!</v>
      </c>
      <c r="AP262" s="451" t="e">
        <f t="shared" ca="1" si="233"/>
        <v>#REF!</v>
      </c>
      <c r="AQ262" s="451" t="e">
        <f t="shared" ca="1" si="234"/>
        <v>#REF!</v>
      </c>
      <c r="AR262" s="451" t="e">
        <f t="shared" ca="1" si="205"/>
        <v>#REF!</v>
      </c>
      <c r="AS262" s="451" t="e">
        <f t="shared" ca="1" si="206"/>
        <v>#REF!</v>
      </c>
      <c r="AT262" s="451" t="e">
        <f t="shared" ca="1" si="228"/>
        <v>#REF!</v>
      </c>
      <c r="AU262" s="451" t="e">
        <f t="shared" ca="1" si="229"/>
        <v>#REF!</v>
      </c>
      <c r="AV262" s="445" t="e">
        <f t="shared" ca="1" si="207"/>
        <v>#REF!</v>
      </c>
      <c r="AW262" s="453" t="e">
        <f ca="1">ROUND(IF(AV262&gt;AW172,AW170,IF(AV262&lt;AW171,AW169,AV262/AW171*AW169)),3)</f>
        <v>#REF!</v>
      </c>
      <c r="AX262" s="453" t="e">
        <f ca="1">ROUND(IF(AV262&gt;AX172,AX170,IF(AV262&lt;AX171,AX169,AV262/AX171*AX169)),3)</f>
        <v>#REF!</v>
      </c>
      <c r="AY262" s="449" t="e">
        <f t="shared" ca="1" si="208"/>
        <v>#REF!</v>
      </c>
      <c r="BA262" s="450" t="str">
        <f t="shared" si="235"/>
        <v>TR</v>
      </c>
      <c r="BB262" s="447" t="e">
        <f t="shared" ca="1" si="245"/>
        <v>#REF!</v>
      </c>
      <c r="BC262" s="447" t="e">
        <f t="shared" ca="1" si="245"/>
        <v>#REF!</v>
      </c>
      <c r="BD262" s="451" t="e">
        <f t="shared" ca="1" si="236"/>
        <v>#REF!</v>
      </c>
      <c r="BE262" s="451" t="e">
        <f t="shared" ca="1" si="237"/>
        <v>#REF!</v>
      </c>
      <c r="BF262" s="451" t="e">
        <f t="shared" ca="1" si="209"/>
        <v>#REF!</v>
      </c>
      <c r="BG262" s="451" t="e">
        <f t="shared" ca="1" si="210"/>
        <v>#REF!</v>
      </c>
      <c r="BH262" s="451" t="e">
        <f t="shared" ca="1" si="211"/>
        <v>#REF!</v>
      </c>
      <c r="BI262" s="451" t="e">
        <f t="shared" ca="1" si="212"/>
        <v>#REF!</v>
      </c>
      <c r="BJ262" s="445" t="e">
        <f t="shared" ca="1" si="213"/>
        <v>#REF!</v>
      </c>
      <c r="BK262" s="453" t="e">
        <f ca="1">ROUND(IF(BJ262&gt;BK172,BK170,IF(BJ262&lt;BK171,BK169,BJ262/BK171*BK169)),3)</f>
        <v>#REF!</v>
      </c>
      <c r="BL262" s="453" t="e">
        <f ca="1">ROUND(IF(BJ262&gt;BL172,BL170,IF(BJ262&lt;BL171,BL169,BJ262/BL171*BL169)),3)</f>
        <v>#REF!</v>
      </c>
      <c r="BM262" s="449" t="e">
        <f t="shared" ca="1" si="214"/>
        <v>#REF!</v>
      </c>
      <c r="BO262" s="450" t="str">
        <f t="shared" si="238"/>
        <v>TR</v>
      </c>
      <c r="BP262" s="399">
        <f t="shared" si="230"/>
        <v>3</v>
      </c>
      <c r="BQ262" s="453" t="e">
        <f t="shared" ca="1" si="215"/>
        <v>#REF!</v>
      </c>
      <c r="BR262" s="453" t="e">
        <f t="shared" ca="1" si="216"/>
        <v>#REF!</v>
      </c>
      <c r="BS262" s="453" t="e">
        <f t="shared" ca="1" si="217"/>
        <v>#REF!</v>
      </c>
      <c r="BT262" s="453" t="e">
        <f t="shared" ca="1" si="218"/>
        <v>#REF!</v>
      </c>
      <c r="BU262" s="453" t="e">
        <f t="shared" ca="1" si="219"/>
        <v>#REF!</v>
      </c>
      <c r="BV262" s="453" t="e">
        <f t="shared" ca="1" si="220"/>
        <v>#REF!</v>
      </c>
      <c r="BW262" s="453" t="e">
        <f t="shared" ca="1" si="239"/>
        <v>#REF!</v>
      </c>
      <c r="BX262" s="453" t="e">
        <f t="shared" ca="1" si="239"/>
        <v>#REF!</v>
      </c>
      <c r="CA262" s="450" t="str">
        <f t="shared" si="240"/>
        <v>TR</v>
      </c>
      <c r="CB262" s="454"/>
      <c r="CC262" s="454"/>
      <c r="CD262" s="454"/>
      <c r="CE262" s="454"/>
    </row>
    <row r="263" spans="2:83" x14ac:dyDescent="0.2">
      <c r="B263" s="399">
        <v>83</v>
      </c>
      <c r="C263" s="399" t="s">
        <v>237</v>
      </c>
      <c r="D263" s="399" t="s">
        <v>238</v>
      </c>
      <c r="E263" s="399">
        <v>3</v>
      </c>
      <c r="F263" s="399" t="s">
        <v>38</v>
      </c>
      <c r="K263" s="446"/>
      <c r="L263" s="447" t="e">
        <f t="shared" ca="1" si="242"/>
        <v>#REF!</v>
      </c>
      <c r="M263" s="447" t="e">
        <f t="shared" ca="1" si="242"/>
        <v>#REF!</v>
      </c>
      <c r="N263" s="451" t="e">
        <f t="shared" ca="1" si="241"/>
        <v>#REF!</v>
      </c>
      <c r="O263" s="451" t="e">
        <f t="shared" ca="1" si="221"/>
        <v>#REF!</v>
      </c>
      <c r="P263" s="451" t="e">
        <f t="shared" ca="1" si="197"/>
        <v>#REF!</v>
      </c>
      <c r="Q263" s="451" t="e">
        <f t="shared" ca="1" si="198"/>
        <v>#REF!</v>
      </c>
      <c r="R263" s="451" t="e">
        <f t="shared" ca="1" si="222"/>
        <v>#REF!</v>
      </c>
      <c r="S263" s="451" t="e">
        <f t="shared" ca="1" si="223"/>
        <v>#REF!</v>
      </c>
      <c r="T263" s="445" t="e">
        <f t="shared" ca="1" si="199"/>
        <v>#REF!</v>
      </c>
      <c r="U263" s="453" t="e">
        <f ca="1">ROUND(IF(T263&gt;U172,U170,IF(T263&lt;U171,U169,T263/U171*U169)),3)</f>
        <v>#REF!</v>
      </c>
      <c r="V263" s="453" t="e">
        <f ca="1">ROUND(IF(T263&gt;V172,V170,IF(T263&lt;V171,V169,T263/V171*V169)),3)</f>
        <v>#REF!</v>
      </c>
      <c r="W263" s="449" t="e">
        <f t="shared" ca="1" si="200"/>
        <v>#REF!</v>
      </c>
      <c r="X263" s="450"/>
      <c r="Y263" s="450" t="str">
        <f t="shared" si="231"/>
        <v>UA</v>
      </c>
      <c r="Z263" s="447" t="e">
        <f t="shared" ca="1" si="243"/>
        <v>#REF!</v>
      </c>
      <c r="AA263" s="447" t="e">
        <f t="shared" ca="1" si="243"/>
        <v>#REF!</v>
      </c>
      <c r="AB263" s="451" t="e">
        <f t="shared" ca="1" si="224"/>
        <v>#REF!</v>
      </c>
      <c r="AC263" s="451" t="e">
        <f t="shared" ca="1" si="225"/>
        <v>#REF!</v>
      </c>
      <c r="AD263" s="451" t="e">
        <f t="shared" ca="1" si="201"/>
        <v>#REF!</v>
      </c>
      <c r="AE263" s="451" t="e">
        <f t="shared" ca="1" si="202"/>
        <v>#REF!</v>
      </c>
      <c r="AF263" s="451" t="e">
        <f t="shared" ca="1" si="226"/>
        <v>#REF!</v>
      </c>
      <c r="AG263" s="451" t="e">
        <f t="shared" ca="1" si="227"/>
        <v>#REF!</v>
      </c>
      <c r="AH263" s="445" t="e">
        <f t="shared" ca="1" si="203"/>
        <v>#REF!</v>
      </c>
      <c r="AI263" s="453" t="e">
        <f ca="1">ROUND(IF(AH263&gt;AI172,AI170,IF(AH263&lt;AI171,AI169,AH263/AI171*AI169)),3)</f>
        <v>#REF!</v>
      </c>
      <c r="AJ263" s="453" t="e">
        <f ca="1">ROUND(IF(AH263&gt;AJ172,AJ170,IF(AH263&lt;AJ171,AJ169,AH263/AJ171*AJ169)),3)</f>
        <v>#REF!</v>
      </c>
      <c r="AK263" s="449" t="e">
        <f t="shared" ca="1" si="204"/>
        <v>#REF!</v>
      </c>
      <c r="AM263" s="450" t="str">
        <f t="shared" si="232"/>
        <v>UA</v>
      </c>
      <c r="AN263" s="447" t="e">
        <f t="shared" ca="1" si="244"/>
        <v>#REF!</v>
      </c>
      <c r="AO263" s="447" t="e">
        <f t="shared" ca="1" si="244"/>
        <v>#REF!</v>
      </c>
      <c r="AP263" s="451" t="e">
        <f t="shared" ca="1" si="233"/>
        <v>#REF!</v>
      </c>
      <c r="AQ263" s="451" t="e">
        <f t="shared" ca="1" si="234"/>
        <v>#REF!</v>
      </c>
      <c r="AR263" s="451" t="e">
        <f t="shared" ca="1" si="205"/>
        <v>#REF!</v>
      </c>
      <c r="AS263" s="451" t="e">
        <f t="shared" ca="1" si="206"/>
        <v>#REF!</v>
      </c>
      <c r="AT263" s="451" t="e">
        <f t="shared" ca="1" si="228"/>
        <v>#REF!</v>
      </c>
      <c r="AU263" s="451" t="e">
        <f t="shared" ca="1" si="229"/>
        <v>#REF!</v>
      </c>
      <c r="AV263" s="445" t="e">
        <f t="shared" ca="1" si="207"/>
        <v>#REF!</v>
      </c>
      <c r="AW263" s="453" t="e">
        <f ca="1">ROUND(IF(AV263&gt;AW172,AW170,IF(AV263&lt;AW171,AW169,AV263/AW171*AW169)),3)</f>
        <v>#REF!</v>
      </c>
      <c r="AX263" s="453" t="e">
        <f ca="1">ROUND(IF(AV263&gt;AX172,AX170,IF(AV263&lt;AX171,AX169,AV263/AX171*AX169)),3)</f>
        <v>#REF!</v>
      </c>
      <c r="AY263" s="449" t="e">
        <f t="shared" ca="1" si="208"/>
        <v>#REF!</v>
      </c>
      <c r="BA263" s="450" t="str">
        <f t="shared" si="235"/>
        <v>UA</v>
      </c>
      <c r="BB263" s="447" t="e">
        <f t="shared" ca="1" si="245"/>
        <v>#REF!</v>
      </c>
      <c r="BC263" s="447" t="e">
        <f t="shared" ca="1" si="245"/>
        <v>#REF!</v>
      </c>
      <c r="BD263" s="451" t="e">
        <f t="shared" ca="1" si="236"/>
        <v>#REF!</v>
      </c>
      <c r="BE263" s="451" t="e">
        <f t="shared" ca="1" si="237"/>
        <v>#REF!</v>
      </c>
      <c r="BF263" s="451" t="e">
        <f t="shared" ca="1" si="209"/>
        <v>#REF!</v>
      </c>
      <c r="BG263" s="451" t="e">
        <f t="shared" ca="1" si="210"/>
        <v>#REF!</v>
      </c>
      <c r="BH263" s="451" t="e">
        <f t="shared" ca="1" si="211"/>
        <v>#REF!</v>
      </c>
      <c r="BI263" s="451" t="e">
        <f t="shared" ca="1" si="212"/>
        <v>#REF!</v>
      </c>
      <c r="BJ263" s="445" t="e">
        <f t="shared" ca="1" si="213"/>
        <v>#REF!</v>
      </c>
      <c r="BK263" s="453" t="e">
        <f ca="1">ROUND(IF(BJ263&gt;BK172,BK170,IF(BJ263&lt;BK171,BK169,BJ263/BK171*BK169)),3)</f>
        <v>#REF!</v>
      </c>
      <c r="BL263" s="453" t="e">
        <f ca="1">ROUND(IF(BJ263&gt;BL172,BL170,IF(BJ263&lt;BL171,BL169,BJ263/BL171*BL169)),3)</f>
        <v>#REF!</v>
      </c>
      <c r="BM263" s="449" t="e">
        <f t="shared" ca="1" si="214"/>
        <v>#REF!</v>
      </c>
      <c r="BO263" s="450" t="str">
        <f t="shared" si="238"/>
        <v>UA</v>
      </c>
      <c r="BP263" s="399">
        <f t="shared" si="230"/>
        <v>3</v>
      </c>
      <c r="BQ263" s="453" t="e">
        <f t="shared" ca="1" si="215"/>
        <v>#REF!</v>
      </c>
      <c r="BR263" s="453" t="e">
        <f t="shared" ca="1" si="216"/>
        <v>#REF!</v>
      </c>
      <c r="BS263" s="453" t="e">
        <f t="shared" ca="1" si="217"/>
        <v>#REF!</v>
      </c>
      <c r="BT263" s="453" t="e">
        <f t="shared" ca="1" si="218"/>
        <v>#REF!</v>
      </c>
      <c r="BU263" s="453" t="e">
        <f t="shared" ca="1" si="219"/>
        <v>#REF!</v>
      </c>
      <c r="BV263" s="453" t="e">
        <f t="shared" ca="1" si="220"/>
        <v>#REF!</v>
      </c>
      <c r="BW263" s="453" t="e">
        <f t="shared" ca="1" si="239"/>
        <v>#REF!</v>
      </c>
      <c r="BX263" s="453" t="e">
        <f t="shared" ca="1" si="239"/>
        <v>#REF!</v>
      </c>
      <c r="CA263" s="450" t="str">
        <f t="shared" si="240"/>
        <v>UA</v>
      </c>
      <c r="CB263" s="454"/>
      <c r="CC263" s="454"/>
      <c r="CD263" s="454"/>
      <c r="CE263" s="454"/>
    </row>
    <row r="264" spans="2:83" x14ac:dyDescent="0.2">
      <c r="B264" s="399">
        <v>84</v>
      </c>
      <c r="C264" s="399" t="s">
        <v>239</v>
      </c>
      <c r="D264" s="399" t="s">
        <v>240</v>
      </c>
      <c r="E264" s="399">
        <v>3</v>
      </c>
      <c r="F264" s="399" t="s">
        <v>38</v>
      </c>
      <c r="K264" s="446"/>
      <c r="L264" s="447" t="e">
        <f t="shared" ca="1" si="242"/>
        <v>#REF!</v>
      </c>
      <c r="M264" s="447" t="e">
        <f t="shared" ca="1" si="242"/>
        <v>#REF!</v>
      </c>
      <c r="N264" s="451" t="e">
        <f t="shared" ca="1" si="241"/>
        <v>#REF!</v>
      </c>
      <c r="O264" s="451" t="e">
        <f t="shared" ca="1" si="221"/>
        <v>#REF!</v>
      </c>
      <c r="P264" s="451" t="e">
        <f t="shared" ca="1" si="197"/>
        <v>#REF!</v>
      </c>
      <c r="Q264" s="451" t="e">
        <f t="shared" ca="1" si="198"/>
        <v>#REF!</v>
      </c>
      <c r="R264" s="451" t="e">
        <f t="shared" ca="1" si="222"/>
        <v>#REF!</v>
      </c>
      <c r="S264" s="451" t="e">
        <f t="shared" ca="1" si="223"/>
        <v>#REF!</v>
      </c>
      <c r="T264" s="445" t="e">
        <f t="shared" ca="1" si="199"/>
        <v>#REF!</v>
      </c>
      <c r="U264" s="453" t="e">
        <f ca="1">ROUND(IF(T264&gt;U172,U170,IF(T264&lt;U171,U169,T264/U171*U169)),3)</f>
        <v>#REF!</v>
      </c>
      <c r="V264" s="453" t="e">
        <f ca="1">ROUND(IF(T264&gt;V172,V170,IF(T264&lt;V171,V169,T264/V171*V169)),3)</f>
        <v>#REF!</v>
      </c>
      <c r="W264" s="449" t="e">
        <f t="shared" ca="1" si="200"/>
        <v>#REF!</v>
      </c>
      <c r="X264" s="450"/>
      <c r="Y264" s="450" t="str">
        <f t="shared" si="231"/>
        <v>UY</v>
      </c>
      <c r="Z264" s="447" t="e">
        <f t="shared" ca="1" si="243"/>
        <v>#REF!</v>
      </c>
      <c r="AA264" s="447" t="e">
        <f t="shared" ca="1" si="243"/>
        <v>#REF!</v>
      </c>
      <c r="AB264" s="451" t="e">
        <f t="shared" ca="1" si="224"/>
        <v>#REF!</v>
      </c>
      <c r="AC264" s="451" t="e">
        <f t="shared" ca="1" si="225"/>
        <v>#REF!</v>
      </c>
      <c r="AD264" s="451" t="e">
        <f t="shared" ca="1" si="201"/>
        <v>#REF!</v>
      </c>
      <c r="AE264" s="451" t="e">
        <f t="shared" ca="1" si="202"/>
        <v>#REF!</v>
      </c>
      <c r="AF264" s="451" t="e">
        <f t="shared" ca="1" si="226"/>
        <v>#REF!</v>
      </c>
      <c r="AG264" s="451" t="e">
        <f t="shared" ca="1" si="227"/>
        <v>#REF!</v>
      </c>
      <c r="AH264" s="445" t="e">
        <f t="shared" ca="1" si="203"/>
        <v>#REF!</v>
      </c>
      <c r="AI264" s="453" t="e">
        <f ca="1">ROUND(IF(AH264&gt;AI172,AI170,IF(AH264&lt;AI171,AI169,AH264/AI171*AI169)),3)</f>
        <v>#REF!</v>
      </c>
      <c r="AJ264" s="453" t="e">
        <f ca="1">ROUND(IF(AH264&gt;AJ172,AJ170,IF(AH264&lt;AJ171,AJ169,AH264/AJ171*AJ169)),3)</f>
        <v>#REF!</v>
      </c>
      <c r="AK264" s="449" t="e">
        <f t="shared" ca="1" si="204"/>
        <v>#REF!</v>
      </c>
      <c r="AM264" s="450" t="str">
        <f t="shared" si="232"/>
        <v>UY</v>
      </c>
      <c r="AN264" s="447" t="e">
        <f t="shared" ca="1" si="244"/>
        <v>#REF!</v>
      </c>
      <c r="AO264" s="447" t="e">
        <f t="shared" ca="1" si="244"/>
        <v>#REF!</v>
      </c>
      <c r="AP264" s="451" t="e">
        <f t="shared" ca="1" si="233"/>
        <v>#REF!</v>
      </c>
      <c r="AQ264" s="451" t="e">
        <f t="shared" ca="1" si="234"/>
        <v>#REF!</v>
      </c>
      <c r="AR264" s="451" t="e">
        <f t="shared" ca="1" si="205"/>
        <v>#REF!</v>
      </c>
      <c r="AS264" s="451" t="e">
        <f t="shared" ca="1" si="206"/>
        <v>#REF!</v>
      </c>
      <c r="AT264" s="451" t="e">
        <f t="shared" ca="1" si="228"/>
        <v>#REF!</v>
      </c>
      <c r="AU264" s="451" t="e">
        <f t="shared" ca="1" si="229"/>
        <v>#REF!</v>
      </c>
      <c r="AV264" s="445" t="e">
        <f t="shared" ca="1" si="207"/>
        <v>#REF!</v>
      </c>
      <c r="AW264" s="453" t="e">
        <f ca="1">ROUND(IF(AV264&gt;AW172,AW170,IF(AV264&lt;AW171,AW169,AV264/AW171*AW169)),3)</f>
        <v>#REF!</v>
      </c>
      <c r="AX264" s="453" t="e">
        <f ca="1">ROUND(IF(AV264&gt;AX172,AX170,IF(AV264&lt;AX171,AX169,AV264/AX171*AX169)),3)</f>
        <v>#REF!</v>
      </c>
      <c r="AY264" s="449" t="e">
        <f t="shared" ca="1" si="208"/>
        <v>#REF!</v>
      </c>
      <c r="BA264" s="450" t="str">
        <f t="shared" si="235"/>
        <v>UY</v>
      </c>
      <c r="BB264" s="447" t="e">
        <f t="shared" ca="1" si="245"/>
        <v>#REF!</v>
      </c>
      <c r="BC264" s="447" t="e">
        <f t="shared" ca="1" si="245"/>
        <v>#REF!</v>
      </c>
      <c r="BD264" s="451" t="e">
        <f t="shared" ca="1" si="236"/>
        <v>#REF!</v>
      </c>
      <c r="BE264" s="451" t="e">
        <f t="shared" ca="1" si="237"/>
        <v>#REF!</v>
      </c>
      <c r="BF264" s="451" t="e">
        <f t="shared" ca="1" si="209"/>
        <v>#REF!</v>
      </c>
      <c r="BG264" s="451" t="e">
        <f t="shared" ca="1" si="210"/>
        <v>#REF!</v>
      </c>
      <c r="BH264" s="451" t="e">
        <f t="shared" ca="1" si="211"/>
        <v>#REF!</v>
      </c>
      <c r="BI264" s="451" t="e">
        <f t="shared" ca="1" si="212"/>
        <v>#REF!</v>
      </c>
      <c r="BJ264" s="445" t="e">
        <f t="shared" ca="1" si="213"/>
        <v>#REF!</v>
      </c>
      <c r="BK264" s="453" t="e">
        <f ca="1">ROUND(IF(BJ264&gt;BK172,BK170,IF(BJ264&lt;BK171,BK169,BJ264/BK171*BK169)),3)</f>
        <v>#REF!</v>
      </c>
      <c r="BL264" s="453" t="e">
        <f ca="1">ROUND(IF(BJ264&gt;BL172,BL170,IF(BJ264&lt;BL171,BL169,BJ264/BL171*BL169)),3)</f>
        <v>#REF!</v>
      </c>
      <c r="BM264" s="449" t="e">
        <f t="shared" ca="1" si="214"/>
        <v>#REF!</v>
      </c>
      <c r="BO264" s="450" t="str">
        <f t="shared" si="238"/>
        <v>UY</v>
      </c>
      <c r="BP264" s="399">
        <f t="shared" si="230"/>
        <v>3</v>
      </c>
      <c r="BQ264" s="453" t="e">
        <f t="shared" ca="1" si="215"/>
        <v>#REF!</v>
      </c>
      <c r="BR264" s="453" t="e">
        <f t="shared" ca="1" si="216"/>
        <v>#REF!</v>
      </c>
      <c r="BS264" s="453" t="e">
        <f t="shared" ca="1" si="217"/>
        <v>#REF!</v>
      </c>
      <c r="BT264" s="453" t="e">
        <f t="shared" ca="1" si="218"/>
        <v>#REF!</v>
      </c>
      <c r="BU264" s="453" t="e">
        <f t="shared" ca="1" si="219"/>
        <v>#REF!</v>
      </c>
      <c r="BV264" s="453" t="e">
        <f t="shared" ca="1" si="220"/>
        <v>#REF!</v>
      </c>
      <c r="BW264" s="453" t="e">
        <f t="shared" ca="1" si="239"/>
        <v>#REF!</v>
      </c>
      <c r="BX264" s="453" t="e">
        <f t="shared" ca="1" si="239"/>
        <v>#REF!</v>
      </c>
      <c r="CA264" s="450" t="str">
        <f t="shared" si="240"/>
        <v>UY</v>
      </c>
      <c r="CB264" s="454"/>
      <c r="CC264" s="454"/>
      <c r="CD264" s="454"/>
      <c r="CE264" s="454"/>
    </row>
    <row r="265" spans="2:83" x14ac:dyDescent="0.2">
      <c r="B265" s="399">
        <v>85</v>
      </c>
      <c r="C265" s="399" t="s">
        <v>241</v>
      </c>
      <c r="D265" s="399" t="s">
        <v>242</v>
      </c>
      <c r="E265" s="399">
        <v>3</v>
      </c>
      <c r="F265" s="399" t="s">
        <v>38</v>
      </c>
      <c r="K265" s="446"/>
      <c r="L265" s="447" t="e">
        <f t="shared" ca="1" si="242"/>
        <v>#REF!</v>
      </c>
      <c r="M265" s="447" t="e">
        <f t="shared" ca="1" si="242"/>
        <v>#REF!</v>
      </c>
      <c r="N265" s="451" t="e">
        <f t="shared" ca="1" si="241"/>
        <v>#REF!</v>
      </c>
      <c r="O265" s="451" t="e">
        <f t="shared" ca="1" si="221"/>
        <v>#REF!</v>
      </c>
      <c r="P265" s="451" t="e">
        <f t="shared" ca="1" si="197"/>
        <v>#REF!</v>
      </c>
      <c r="Q265" s="451" t="e">
        <f t="shared" ca="1" si="198"/>
        <v>#REF!</v>
      </c>
      <c r="R265" s="451" t="e">
        <f t="shared" ca="1" si="222"/>
        <v>#REF!</v>
      </c>
      <c r="S265" s="451" t="e">
        <f t="shared" ca="1" si="223"/>
        <v>#REF!</v>
      </c>
      <c r="T265" s="445" t="e">
        <f t="shared" ca="1" si="199"/>
        <v>#REF!</v>
      </c>
      <c r="U265" s="453" t="e">
        <f ca="1">ROUND(IF(T265&gt;U172,U170,IF(T265&lt;U171,U169,T265/U171*U169)),3)</f>
        <v>#REF!</v>
      </c>
      <c r="V265" s="453" t="e">
        <f ca="1">ROUND(IF(T265&gt;V172,V170,IF(T265&lt;V171,V169,T265/V171*V169)),3)</f>
        <v>#REF!</v>
      </c>
      <c r="W265" s="449" t="e">
        <f t="shared" ca="1" si="200"/>
        <v>#REF!</v>
      </c>
      <c r="X265" s="450"/>
      <c r="Y265" s="450" t="str">
        <f t="shared" si="231"/>
        <v>VE</v>
      </c>
      <c r="Z265" s="447" t="e">
        <f t="shared" ca="1" si="243"/>
        <v>#REF!</v>
      </c>
      <c r="AA265" s="447" t="e">
        <f t="shared" ca="1" si="243"/>
        <v>#REF!</v>
      </c>
      <c r="AB265" s="451" t="e">
        <f t="shared" ca="1" si="224"/>
        <v>#REF!</v>
      </c>
      <c r="AC265" s="451" t="e">
        <f t="shared" ca="1" si="225"/>
        <v>#REF!</v>
      </c>
      <c r="AD265" s="451" t="e">
        <f t="shared" ca="1" si="201"/>
        <v>#REF!</v>
      </c>
      <c r="AE265" s="451" t="e">
        <f t="shared" ca="1" si="202"/>
        <v>#REF!</v>
      </c>
      <c r="AF265" s="451" t="e">
        <f t="shared" ca="1" si="226"/>
        <v>#REF!</v>
      </c>
      <c r="AG265" s="451" t="e">
        <f t="shared" ca="1" si="227"/>
        <v>#REF!</v>
      </c>
      <c r="AH265" s="445" t="e">
        <f t="shared" ca="1" si="203"/>
        <v>#REF!</v>
      </c>
      <c r="AI265" s="453" t="e">
        <f ca="1">ROUND(IF(AH265&gt;AI172,AI170,IF(AH265&lt;AI171,AI169,AH265/AI171*AI169)),3)</f>
        <v>#REF!</v>
      </c>
      <c r="AJ265" s="453" t="e">
        <f ca="1">ROUND(IF(AH265&gt;AJ172,AJ170,IF(AH265&lt;AJ171,AJ169,AH265/AJ171*AJ169)),3)</f>
        <v>#REF!</v>
      </c>
      <c r="AK265" s="449" t="e">
        <f t="shared" ca="1" si="204"/>
        <v>#REF!</v>
      </c>
      <c r="AM265" s="450" t="str">
        <f t="shared" si="232"/>
        <v>VE</v>
      </c>
      <c r="AN265" s="447" t="e">
        <f t="shared" ca="1" si="244"/>
        <v>#REF!</v>
      </c>
      <c r="AO265" s="447" t="e">
        <f t="shared" ca="1" si="244"/>
        <v>#REF!</v>
      </c>
      <c r="AP265" s="451" t="e">
        <f t="shared" ca="1" si="233"/>
        <v>#REF!</v>
      </c>
      <c r="AQ265" s="451" t="e">
        <f t="shared" ca="1" si="234"/>
        <v>#REF!</v>
      </c>
      <c r="AR265" s="451" t="e">
        <f t="shared" ca="1" si="205"/>
        <v>#REF!</v>
      </c>
      <c r="AS265" s="451" t="e">
        <f t="shared" ca="1" si="206"/>
        <v>#REF!</v>
      </c>
      <c r="AT265" s="451" t="e">
        <f t="shared" ca="1" si="228"/>
        <v>#REF!</v>
      </c>
      <c r="AU265" s="451" t="e">
        <f t="shared" ca="1" si="229"/>
        <v>#REF!</v>
      </c>
      <c r="AV265" s="445" t="e">
        <f t="shared" ca="1" si="207"/>
        <v>#REF!</v>
      </c>
      <c r="AW265" s="453" t="e">
        <f ca="1">ROUND(IF(AV265&gt;AW172,AW170,IF(AV265&lt;AW171,AW169,AV265/AW171*AW169)),3)</f>
        <v>#REF!</v>
      </c>
      <c r="AX265" s="453" t="e">
        <f ca="1">ROUND(IF(AV265&gt;AX172,AX170,IF(AV265&lt;AX171,AX169,AV265/AX171*AX169)),3)</f>
        <v>#REF!</v>
      </c>
      <c r="AY265" s="449" t="e">
        <f t="shared" ca="1" si="208"/>
        <v>#REF!</v>
      </c>
      <c r="BA265" s="450" t="str">
        <f t="shared" si="235"/>
        <v>VE</v>
      </c>
      <c r="BB265" s="447" t="e">
        <f t="shared" ca="1" si="245"/>
        <v>#REF!</v>
      </c>
      <c r="BC265" s="447" t="e">
        <f t="shared" ca="1" si="245"/>
        <v>#REF!</v>
      </c>
      <c r="BD265" s="451" t="e">
        <f t="shared" ca="1" si="236"/>
        <v>#REF!</v>
      </c>
      <c r="BE265" s="451" t="e">
        <f t="shared" ca="1" si="237"/>
        <v>#REF!</v>
      </c>
      <c r="BF265" s="451" t="e">
        <f t="shared" ca="1" si="209"/>
        <v>#REF!</v>
      </c>
      <c r="BG265" s="451" t="e">
        <f t="shared" ca="1" si="210"/>
        <v>#REF!</v>
      </c>
      <c r="BH265" s="451" t="e">
        <f t="shared" ca="1" si="211"/>
        <v>#REF!</v>
      </c>
      <c r="BI265" s="451" t="e">
        <f t="shared" ca="1" si="212"/>
        <v>#REF!</v>
      </c>
      <c r="BJ265" s="445" t="e">
        <f t="shared" ca="1" si="213"/>
        <v>#REF!</v>
      </c>
      <c r="BK265" s="453" t="e">
        <f ca="1">ROUND(IF(BJ265&gt;BK172,BK170,IF(BJ265&lt;BK171,BK169,BJ265/BK171*BK169)),3)</f>
        <v>#REF!</v>
      </c>
      <c r="BL265" s="453" t="e">
        <f ca="1">ROUND(IF(BJ265&gt;BL172,BL170,IF(BJ265&lt;BL171,BL169,BJ265/BL171*BL169)),3)</f>
        <v>#REF!</v>
      </c>
      <c r="BM265" s="449" t="e">
        <f t="shared" ca="1" si="214"/>
        <v>#REF!</v>
      </c>
      <c r="BO265" s="450" t="str">
        <f t="shared" si="238"/>
        <v>VE</v>
      </c>
      <c r="BP265" s="399">
        <f t="shared" si="230"/>
        <v>3</v>
      </c>
      <c r="BQ265" s="453" t="e">
        <f t="shared" ca="1" si="215"/>
        <v>#REF!</v>
      </c>
      <c r="BR265" s="453" t="e">
        <f t="shared" ca="1" si="216"/>
        <v>#REF!</v>
      </c>
      <c r="BS265" s="453" t="e">
        <f t="shared" ca="1" si="217"/>
        <v>#REF!</v>
      </c>
      <c r="BT265" s="453" t="e">
        <f t="shared" ca="1" si="218"/>
        <v>#REF!</v>
      </c>
      <c r="BU265" s="453" t="e">
        <f t="shared" ca="1" si="219"/>
        <v>#REF!</v>
      </c>
      <c r="BV265" s="453" t="e">
        <f t="shared" ca="1" si="220"/>
        <v>#REF!</v>
      </c>
      <c r="BW265" s="453" t="e">
        <f t="shared" ca="1" si="239"/>
        <v>#REF!</v>
      </c>
      <c r="BX265" s="453" t="e">
        <f t="shared" ca="1" si="239"/>
        <v>#REF!</v>
      </c>
      <c r="CA265" s="450" t="str">
        <f t="shared" si="240"/>
        <v>VE</v>
      </c>
      <c r="CB265" s="454"/>
      <c r="CC265" s="454"/>
      <c r="CD265" s="454"/>
      <c r="CE265" s="454"/>
    </row>
    <row r="266" spans="2:83" x14ac:dyDescent="0.2">
      <c r="B266" s="399">
        <v>86</v>
      </c>
      <c r="C266" s="399" t="s">
        <v>243</v>
      </c>
      <c r="D266" s="399" t="s">
        <v>244</v>
      </c>
      <c r="E266" s="399">
        <v>3</v>
      </c>
      <c r="F266" s="399" t="s">
        <v>38</v>
      </c>
      <c r="K266" s="446"/>
      <c r="L266" s="447" t="e">
        <f t="shared" ca="1" si="242"/>
        <v>#REF!</v>
      </c>
      <c r="M266" s="447" t="e">
        <f t="shared" ca="1" si="242"/>
        <v>#REF!</v>
      </c>
      <c r="N266" s="451" t="e">
        <f t="shared" ca="1" si="241"/>
        <v>#REF!</v>
      </c>
      <c r="O266" s="451" t="e">
        <f t="shared" ca="1" si="221"/>
        <v>#REF!</v>
      </c>
      <c r="P266" s="451" t="e">
        <f t="shared" ca="1" si="197"/>
        <v>#REF!</v>
      </c>
      <c r="Q266" s="451" t="e">
        <f t="shared" ca="1" si="198"/>
        <v>#REF!</v>
      </c>
      <c r="R266" s="451" t="e">
        <f t="shared" ca="1" si="222"/>
        <v>#REF!</v>
      </c>
      <c r="S266" s="451" t="e">
        <f t="shared" ca="1" si="223"/>
        <v>#REF!</v>
      </c>
      <c r="T266" s="445" t="e">
        <f t="shared" ca="1" si="199"/>
        <v>#REF!</v>
      </c>
      <c r="U266" s="453" t="e">
        <f ca="1">ROUND(IF(T266&gt;U172,U170,IF(T266&lt;U171,U169,T266/U171*U169)),3)</f>
        <v>#REF!</v>
      </c>
      <c r="V266" s="453" t="e">
        <f ca="1">ROUND(IF(T266&gt;V172,V170,IF(T266&lt;V171,V169,T266/V171*V169)),3)</f>
        <v>#REF!</v>
      </c>
      <c r="W266" s="449" t="e">
        <f t="shared" ca="1" si="200"/>
        <v>#REF!</v>
      </c>
      <c r="X266" s="450"/>
      <c r="Y266" s="450" t="str">
        <f t="shared" si="231"/>
        <v>ZA</v>
      </c>
      <c r="Z266" s="447" t="e">
        <f t="shared" ca="1" si="243"/>
        <v>#REF!</v>
      </c>
      <c r="AA266" s="447" t="e">
        <f t="shared" ca="1" si="243"/>
        <v>#REF!</v>
      </c>
      <c r="AB266" s="451" t="e">
        <f t="shared" ca="1" si="224"/>
        <v>#REF!</v>
      </c>
      <c r="AC266" s="451" t="e">
        <f t="shared" ca="1" si="225"/>
        <v>#REF!</v>
      </c>
      <c r="AD266" s="451" t="e">
        <f t="shared" ca="1" si="201"/>
        <v>#REF!</v>
      </c>
      <c r="AE266" s="451" t="e">
        <f t="shared" ca="1" si="202"/>
        <v>#REF!</v>
      </c>
      <c r="AF266" s="451" t="e">
        <f t="shared" ca="1" si="226"/>
        <v>#REF!</v>
      </c>
      <c r="AG266" s="451" t="e">
        <f t="shared" ca="1" si="227"/>
        <v>#REF!</v>
      </c>
      <c r="AH266" s="445" t="e">
        <f t="shared" ca="1" si="203"/>
        <v>#REF!</v>
      </c>
      <c r="AI266" s="453" t="e">
        <f ca="1">ROUND(IF(AH266&gt;AI172,AI170,IF(AH266&lt;AI171,AI169,AH266/AI171*AI169)),3)</f>
        <v>#REF!</v>
      </c>
      <c r="AJ266" s="453" t="e">
        <f ca="1">ROUND(IF(AH266&gt;AJ172,AJ170,IF(AH266&lt;AJ171,AJ169,AH266/AJ171*AJ169)),3)</f>
        <v>#REF!</v>
      </c>
      <c r="AK266" s="449" t="e">
        <f t="shared" ca="1" si="204"/>
        <v>#REF!</v>
      </c>
      <c r="AM266" s="450" t="str">
        <f t="shared" si="232"/>
        <v>ZA</v>
      </c>
      <c r="AN266" s="447" t="e">
        <f t="shared" ca="1" si="244"/>
        <v>#REF!</v>
      </c>
      <c r="AO266" s="447" t="e">
        <f t="shared" ca="1" si="244"/>
        <v>#REF!</v>
      </c>
      <c r="AP266" s="451" t="e">
        <f t="shared" ca="1" si="233"/>
        <v>#REF!</v>
      </c>
      <c r="AQ266" s="451" t="e">
        <f t="shared" ca="1" si="234"/>
        <v>#REF!</v>
      </c>
      <c r="AR266" s="451" t="e">
        <f t="shared" ca="1" si="205"/>
        <v>#REF!</v>
      </c>
      <c r="AS266" s="451" t="e">
        <f t="shared" ca="1" si="206"/>
        <v>#REF!</v>
      </c>
      <c r="AT266" s="451" t="e">
        <f t="shared" ca="1" si="228"/>
        <v>#REF!</v>
      </c>
      <c r="AU266" s="451" t="e">
        <f t="shared" ca="1" si="229"/>
        <v>#REF!</v>
      </c>
      <c r="AV266" s="445" t="e">
        <f t="shared" ca="1" si="207"/>
        <v>#REF!</v>
      </c>
      <c r="AW266" s="453" t="e">
        <f ca="1">ROUND(IF(AV266&gt;AW172,AW170,IF(AV266&lt;AW171,AW169,AV266/AW171*AW169)),3)</f>
        <v>#REF!</v>
      </c>
      <c r="AX266" s="453" t="e">
        <f ca="1">ROUND(IF(AV266&gt;AX172,AX170,IF(AV266&lt;AX171,AX169,AV266/AX171*AX169)),3)</f>
        <v>#REF!</v>
      </c>
      <c r="AY266" s="449" t="e">
        <f t="shared" ca="1" si="208"/>
        <v>#REF!</v>
      </c>
      <c r="BA266" s="450" t="str">
        <f t="shared" si="235"/>
        <v>ZA</v>
      </c>
      <c r="BB266" s="447" t="e">
        <f t="shared" ca="1" si="245"/>
        <v>#REF!</v>
      </c>
      <c r="BC266" s="447" t="e">
        <f t="shared" ca="1" si="245"/>
        <v>#REF!</v>
      </c>
      <c r="BD266" s="451" t="e">
        <f t="shared" ca="1" si="236"/>
        <v>#REF!</v>
      </c>
      <c r="BE266" s="451" t="e">
        <f t="shared" ca="1" si="237"/>
        <v>#REF!</v>
      </c>
      <c r="BF266" s="451" t="e">
        <f t="shared" ca="1" si="209"/>
        <v>#REF!</v>
      </c>
      <c r="BG266" s="451" t="e">
        <f t="shared" ca="1" si="210"/>
        <v>#REF!</v>
      </c>
      <c r="BH266" s="451" t="e">
        <f t="shared" ca="1" si="211"/>
        <v>#REF!</v>
      </c>
      <c r="BI266" s="451" t="e">
        <f t="shared" ca="1" si="212"/>
        <v>#REF!</v>
      </c>
      <c r="BJ266" s="445" t="e">
        <f t="shared" ca="1" si="213"/>
        <v>#REF!</v>
      </c>
      <c r="BK266" s="453" t="e">
        <f ca="1">ROUND(IF(BJ266&gt;BK172,BK170,IF(BJ266&lt;BK171,BK169,BJ266/BK171*BK169)),3)</f>
        <v>#REF!</v>
      </c>
      <c r="BL266" s="453" t="e">
        <f ca="1">ROUND(IF(BJ266&gt;BL172,BL170,IF(BJ266&lt;BL171,BL169,BJ266/BL171*BL169)),3)</f>
        <v>#REF!</v>
      </c>
      <c r="BM266" s="449" t="e">
        <f t="shared" ca="1" si="214"/>
        <v>#REF!</v>
      </c>
      <c r="BO266" s="450" t="str">
        <f t="shared" si="238"/>
        <v>ZA</v>
      </c>
      <c r="BP266" s="399">
        <f t="shared" si="230"/>
        <v>3</v>
      </c>
      <c r="BQ266" s="453" t="e">
        <f t="shared" ca="1" si="215"/>
        <v>#REF!</v>
      </c>
      <c r="BR266" s="453" t="e">
        <f t="shared" ca="1" si="216"/>
        <v>#REF!</v>
      </c>
      <c r="BS266" s="453" t="e">
        <f t="shared" ca="1" si="217"/>
        <v>#REF!</v>
      </c>
      <c r="BT266" s="453" t="e">
        <f t="shared" ca="1" si="218"/>
        <v>#REF!</v>
      </c>
      <c r="BU266" s="453" t="e">
        <f t="shared" ca="1" si="219"/>
        <v>#REF!</v>
      </c>
      <c r="BV266" s="453" t="e">
        <f t="shared" ca="1" si="220"/>
        <v>#REF!</v>
      </c>
      <c r="BW266" s="453" t="e">
        <f t="shared" ca="1" si="239"/>
        <v>#REF!</v>
      </c>
      <c r="BX266" s="453" t="e">
        <f t="shared" ca="1" si="239"/>
        <v>#REF!</v>
      </c>
      <c r="CA266" s="450" t="str">
        <f t="shared" si="240"/>
        <v>ZA</v>
      </c>
      <c r="CB266" s="454"/>
      <c r="CC266" s="454"/>
      <c r="CD266" s="454"/>
      <c r="CE266" s="454"/>
    </row>
  </sheetData>
  <conditionalFormatting sqref="W41">
    <cfRule type="cellIs" dxfId="190" priority="118" stopIfTrue="1" operator="equal">
      <formula>"F"</formula>
    </cfRule>
    <cfRule type="cellIs" dxfId="189" priority="119" stopIfTrue="1" operator="equal">
      <formula>"C"</formula>
    </cfRule>
  </conditionalFormatting>
  <conditionalFormatting sqref="W73:W83">
    <cfRule type="cellIs" dxfId="188" priority="116" operator="equal">
      <formula>"F"</formula>
    </cfRule>
    <cfRule type="cellIs" dxfId="187" priority="117" operator="equal">
      <formula>"C"</formula>
    </cfRule>
  </conditionalFormatting>
  <conditionalFormatting sqref="W154:W157">
    <cfRule type="cellIs" dxfId="186" priority="106" operator="equal">
      <formula>"F"</formula>
    </cfRule>
    <cfRule type="cellIs" dxfId="185" priority="107" operator="equal">
      <formula>"C"</formula>
    </cfRule>
  </conditionalFormatting>
  <conditionalFormatting sqref="BQ41 BQ102:BR157 BQ42:BR83">
    <cfRule type="expression" dxfId="184" priority="114">
      <formula>$W41="F"</formula>
    </cfRule>
    <cfRule type="expression" dxfId="183" priority="115">
      <formula>$W41="C"</formula>
    </cfRule>
  </conditionalFormatting>
  <conditionalFormatting sqref="BS101:BT157 BS41:BT83">
    <cfRule type="expression" dxfId="182" priority="112">
      <formula>$AK41="F"</formula>
    </cfRule>
    <cfRule type="expression" dxfId="181" priority="113">
      <formula>$AK41="C"</formula>
    </cfRule>
  </conditionalFormatting>
  <conditionalFormatting sqref="BU101:BV157 BU41:BV83">
    <cfRule type="expression" dxfId="180" priority="110">
      <formula>$AY41="F"</formula>
    </cfRule>
    <cfRule type="expression" dxfId="179" priority="111">
      <formula>$AY41="C"</formula>
    </cfRule>
  </conditionalFormatting>
  <conditionalFormatting sqref="BW101:BX157 BW41:BX83">
    <cfRule type="expression" dxfId="178" priority="108">
      <formula>$BM41="F"</formula>
    </cfRule>
    <cfRule type="expression" dxfId="177" priority="109">
      <formula>$BM41="C"</formula>
    </cfRule>
  </conditionalFormatting>
  <conditionalFormatting sqref="BQ101">
    <cfRule type="expression" dxfId="176" priority="104">
      <formula>$W101="F"</formula>
    </cfRule>
    <cfRule type="expression" dxfId="175" priority="105">
      <formula>$W101="C"</formula>
    </cfRule>
  </conditionalFormatting>
  <conditionalFormatting sqref="CD41:CE83">
    <cfRule type="cellIs" dxfId="174" priority="103" operator="notEqual">
      <formula>0</formula>
    </cfRule>
  </conditionalFormatting>
  <conditionalFormatting sqref="BQ181">
    <cfRule type="expression" dxfId="173" priority="101">
      <formula>$W181="F"</formula>
    </cfRule>
    <cfRule type="expression" dxfId="172" priority="102">
      <formula>$W181="C"</formula>
    </cfRule>
  </conditionalFormatting>
  <conditionalFormatting sqref="BS181:BT266">
    <cfRule type="expression" dxfId="171" priority="99">
      <formula>$AK181="F"</formula>
    </cfRule>
    <cfRule type="expression" dxfId="170" priority="100">
      <formula>$AK181="C"</formula>
    </cfRule>
  </conditionalFormatting>
  <conditionalFormatting sqref="BU181:BV266">
    <cfRule type="expression" dxfId="169" priority="97">
      <formula>$AY181="F"</formula>
    </cfRule>
    <cfRule type="expression" dxfId="168" priority="98">
      <formula>$AY181="C"</formula>
    </cfRule>
  </conditionalFormatting>
  <conditionalFormatting sqref="BW181:BX266">
    <cfRule type="expression" dxfId="167" priority="95">
      <formula>$BM181="F"</formula>
    </cfRule>
    <cfRule type="expression" dxfId="166" priority="96">
      <formula>$BM181="C"</formula>
    </cfRule>
  </conditionalFormatting>
  <conditionalFormatting sqref="BR41">
    <cfRule type="expression" dxfId="165" priority="93">
      <formula>$W41="F"</formula>
    </cfRule>
    <cfRule type="expression" dxfId="164" priority="94">
      <formula>$W41="C"</formula>
    </cfRule>
  </conditionalFormatting>
  <conditionalFormatting sqref="BR182:BR266">
    <cfRule type="expression" dxfId="163" priority="85">
      <formula>$W182="F"</formula>
    </cfRule>
    <cfRule type="expression" dxfId="162" priority="86">
      <formula>$W182="C"</formula>
    </cfRule>
  </conditionalFormatting>
  <conditionalFormatting sqref="BR101">
    <cfRule type="expression" dxfId="161" priority="91">
      <formula>$W101="F"</formula>
    </cfRule>
    <cfRule type="expression" dxfId="160" priority="92">
      <formula>$W101="C"</formula>
    </cfRule>
  </conditionalFormatting>
  <conditionalFormatting sqref="BR181">
    <cfRule type="expression" dxfId="159" priority="89">
      <formula>$W181="F"</formula>
    </cfRule>
    <cfRule type="expression" dxfId="158" priority="90">
      <formula>$W181="C"</formula>
    </cfRule>
  </conditionalFormatting>
  <conditionalFormatting sqref="BQ182:BQ266">
    <cfRule type="expression" dxfId="157" priority="87">
      <formula>$W182="F"</formula>
    </cfRule>
    <cfRule type="expression" dxfId="156" priority="88">
      <formula>$W182="C"</formula>
    </cfRule>
  </conditionalFormatting>
  <conditionalFormatting sqref="CD101:CE157">
    <cfRule type="cellIs" dxfId="155" priority="84" operator="notEqual">
      <formula>0</formula>
    </cfRule>
  </conditionalFormatting>
  <conditionalFormatting sqref="CD181:CE266">
    <cfRule type="cellIs" dxfId="154" priority="83" operator="notEqual">
      <formula>0</formula>
    </cfRule>
  </conditionalFormatting>
  <conditionalFormatting sqref="W41">
    <cfRule type="cellIs" dxfId="153" priority="82" stopIfTrue="1" operator="equal">
      <formula>"A"</formula>
    </cfRule>
  </conditionalFormatting>
  <conditionalFormatting sqref="W181">
    <cfRule type="cellIs" dxfId="152" priority="71" stopIfTrue="1" operator="equal">
      <formula>"F"</formula>
    </cfRule>
    <cfRule type="cellIs" dxfId="151" priority="72" stopIfTrue="1" operator="equal">
      <formula>"C"</formula>
    </cfRule>
  </conditionalFormatting>
  <conditionalFormatting sqref="W181">
    <cfRule type="cellIs" dxfId="150" priority="70" stopIfTrue="1" operator="equal">
      <formula>"A"</formula>
    </cfRule>
  </conditionalFormatting>
  <conditionalFormatting sqref="W182:W266">
    <cfRule type="cellIs" dxfId="149" priority="68" stopIfTrue="1" operator="equal">
      <formula>"F"</formula>
    </cfRule>
    <cfRule type="cellIs" dxfId="148" priority="69" stopIfTrue="1" operator="equal">
      <formula>"C"</formula>
    </cfRule>
  </conditionalFormatting>
  <conditionalFormatting sqref="W182:W266">
    <cfRule type="cellIs" dxfId="147" priority="67" stopIfTrue="1" operator="equal">
      <formula>"A"</formula>
    </cfRule>
  </conditionalFormatting>
  <conditionalFormatting sqref="W102:W153">
    <cfRule type="cellIs" dxfId="146" priority="74" stopIfTrue="1" operator="equal">
      <formula>"F"</formula>
    </cfRule>
    <cfRule type="cellIs" dxfId="145" priority="75" stopIfTrue="1" operator="equal">
      <formula>"C"</formula>
    </cfRule>
  </conditionalFormatting>
  <conditionalFormatting sqref="W102:W153">
    <cfRule type="cellIs" dxfId="144" priority="73" stopIfTrue="1" operator="equal">
      <formula>"A"</formula>
    </cfRule>
  </conditionalFormatting>
  <conditionalFormatting sqref="W42:W72">
    <cfRule type="cellIs" dxfId="143" priority="80" stopIfTrue="1" operator="equal">
      <formula>"F"</formula>
    </cfRule>
    <cfRule type="cellIs" dxfId="142" priority="81" stopIfTrue="1" operator="equal">
      <formula>"C"</formula>
    </cfRule>
  </conditionalFormatting>
  <conditionalFormatting sqref="W42:W72">
    <cfRule type="cellIs" dxfId="141" priority="79" stopIfTrue="1" operator="equal">
      <formula>"A"</formula>
    </cfRule>
  </conditionalFormatting>
  <conditionalFormatting sqref="W101">
    <cfRule type="cellIs" dxfId="140" priority="77" stopIfTrue="1" operator="equal">
      <formula>"F"</formula>
    </cfRule>
    <cfRule type="cellIs" dxfId="139" priority="78" stopIfTrue="1" operator="equal">
      <formula>"C"</formula>
    </cfRule>
  </conditionalFormatting>
  <conditionalFormatting sqref="W101">
    <cfRule type="cellIs" dxfId="138" priority="76" stopIfTrue="1" operator="equal">
      <formula>"A"</formula>
    </cfRule>
  </conditionalFormatting>
  <conditionalFormatting sqref="AK41">
    <cfRule type="cellIs" dxfId="137" priority="65" stopIfTrue="1" operator="equal">
      <formula>"F"</formula>
    </cfRule>
    <cfRule type="cellIs" dxfId="136" priority="66" stopIfTrue="1" operator="equal">
      <formula>"C"</formula>
    </cfRule>
  </conditionalFormatting>
  <conditionalFormatting sqref="AK73:AK83">
    <cfRule type="cellIs" dxfId="135" priority="63" operator="equal">
      <formula>"F"</formula>
    </cfRule>
    <cfRule type="cellIs" dxfId="134" priority="64" operator="equal">
      <formula>"C"</formula>
    </cfRule>
  </conditionalFormatting>
  <conditionalFormatting sqref="AK154:AK157">
    <cfRule type="cellIs" dxfId="133" priority="61" operator="equal">
      <formula>"F"</formula>
    </cfRule>
    <cfRule type="cellIs" dxfId="132" priority="62" operator="equal">
      <formula>"C"</formula>
    </cfRule>
  </conditionalFormatting>
  <conditionalFormatting sqref="AK41">
    <cfRule type="cellIs" dxfId="131" priority="60" stopIfTrue="1" operator="equal">
      <formula>"A"</formula>
    </cfRule>
  </conditionalFormatting>
  <conditionalFormatting sqref="AK102:AK153">
    <cfRule type="cellIs" dxfId="130" priority="52" stopIfTrue="1" operator="equal">
      <formula>"F"</formula>
    </cfRule>
    <cfRule type="cellIs" dxfId="129" priority="53" stopIfTrue="1" operator="equal">
      <formula>"C"</formula>
    </cfRule>
  </conditionalFormatting>
  <conditionalFormatting sqref="AK102:AK153">
    <cfRule type="cellIs" dxfId="128" priority="51" stopIfTrue="1" operator="equal">
      <formula>"A"</formula>
    </cfRule>
  </conditionalFormatting>
  <conditionalFormatting sqref="AK42:AK72">
    <cfRule type="cellIs" dxfId="127" priority="58" stopIfTrue="1" operator="equal">
      <formula>"F"</formula>
    </cfRule>
    <cfRule type="cellIs" dxfId="126" priority="59" stopIfTrue="1" operator="equal">
      <formula>"C"</formula>
    </cfRule>
  </conditionalFormatting>
  <conditionalFormatting sqref="AK42:AK72">
    <cfRule type="cellIs" dxfId="125" priority="57" stopIfTrue="1" operator="equal">
      <formula>"A"</formula>
    </cfRule>
  </conditionalFormatting>
  <conditionalFormatting sqref="AK101">
    <cfRule type="cellIs" dxfId="124" priority="55" stopIfTrue="1" operator="equal">
      <formula>"F"</formula>
    </cfRule>
    <cfRule type="cellIs" dxfId="123" priority="56" stopIfTrue="1" operator="equal">
      <formula>"C"</formula>
    </cfRule>
  </conditionalFormatting>
  <conditionalFormatting sqref="AK101">
    <cfRule type="cellIs" dxfId="122" priority="54" stopIfTrue="1" operator="equal">
      <formula>"A"</formula>
    </cfRule>
  </conditionalFormatting>
  <conditionalFormatting sqref="AK181">
    <cfRule type="cellIs" dxfId="121" priority="49" stopIfTrue="1" operator="equal">
      <formula>"F"</formula>
    </cfRule>
    <cfRule type="cellIs" dxfId="120" priority="50" stopIfTrue="1" operator="equal">
      <formula>"C"</formula>
    </cfRule>
  </conditionalFormatting>
  <conditionalFormatting sqref="AK181">
    <cfRule type="cellIs" dxfId="119" priority="48" stopIfTrue="1" operator="equal">
      <formula>"A"</formula>
    </cfRule>
  </conditionalFormatting>
  <conditionalFormatting sqref="AK182:AK266">
    <cfRule type="cellIs" dxfId="118" priority="46" stopIfTrue="1" operator="equal">
      <formula>"F"</formula>
    </cfRule>
    <cfRule type="cellIs" dxfId="117" priority="47" stopIfTrue="1" operator="equal">
      <formula>"C"</formula>
    </cfRule>
  </conditionalFormatting>
  <conditionalFormatting sqref="AK182:AK266">
    <cfRule type="cellIs" dxfId="116" priority="45" stopIfTrue="1" operator="equal">
      <formula>"A"</formula>
    </cfRule>
  </conditionalFormatting>
  <conditionalFormatting sqref="AY41">
    <cfRule type="cellIs" dxfId="115" priority="43" stopIfTrue="1" operator="equal">
      <formula>"F"</formula>
    </cfRule>
    <cfRule type="cellIs" dxfId="114" priority="44" stopIfTrue="1" operator="equal">
      <formula>"C"</formula>
    </cfRule>
  </conditionalFormatting>
  <conditionalFormatting sqref="AY73:AY83">
    <cfRule type="cellIs" dxfId="113" priority="41" operator="equal">
      <formula>"F"</formula>
    </cfRule>
    <cfRule type="cellIs" dxfId="112" priority="42" operator="equal">
      <formula>"C"</formula>
    </cfRule>
  </conditionalFormatting>
  <conditionalFormatting sqref="AY154:AY157">
    <cfRule type="cellIs" dxfId="111" priority="39" operator="equal">
      <formula>"F"</formula>
    </cfRule>
    <cfRule type="cellIs" dxfId="110" priority="40" operator="equal">
      <formula>"C"</formula>
    </cfRule>
  </conditionalFormatting>
  <conditionalFormatting sqref="AY41">
    <cfRule type="cellIs" dxfId="109" priority="38" stopIfTrue="1" operator="equal">
      <formula>"A"</formula>
    </cfRule>
  </conditionalFormatting>
  <conditionalFormatting sqref="AY102:AY153">
    <cfRule type="cellIs" dxfId="108" priority="30" stopIfTrue="1" operator="equal">
      <formula>"F"</formula>
    </cfRule>
    <cfRule type="cellIs" dxfId="107" priority="31" stopIfTrue="1" operator="equal">
      <formula>"C"</formula>
    </cfRule>
  </conditionalFormatting>
  <conditionalFormatting sqref="AY102:AY153">
    <cfRule type="cellIs" dxfId="106" priority="29" stopIfTrue="1" operator="equal">
      <formula>"A"</formula>
    </cfRule>
  </conditionalFormatting>
  <conditionalFormatting sqref="AY42:AY72">
    <cfRule type="cellIs" dxfId="105" priority="36" stopIfTrue="1" operator="equal">
      <formula>"F"</formula>
    </cfRule>
    <cfRule type="cellIs" dxfId="104" priority="37" stopIfTrue="1" operator="equal">
      <formula>"C"</formula>
    </cfRule>
  </conditionalFormatting>
  <conditionalFormatting sqref="AY42:AY72">
    <cfRule type="cellIs" dxfId="103" priority="35" stopIfTrue="1" operator="equal">
      <formula>"A"</formula>
    </cfRule>
  </conditionalFormatting>
  <conditionalFormatting sqref="AY101">
    <cfRule type="cellIs" dxfId="102" priority="33" stopIfTrue="1" operator="equal">
      <formula>"F"</formula>
    </cfRule>
    <cfRule type="cellIs" dxfId="101" priority="34" stopIfTrue="1" operator="equal">
      <formula>"C"</formula>
    </cfRule>
  </conditionalFormatting>
  <conditionalFormatting sqref="AY101">
    <cfRule type="cellIs" dxfId="100" priority="32" stopIfTrue="1" operator="equal">
      <formula>"A"</formula>
    </cfRule>
  </conditionalFormatting>
  <conditionalFormatting sqref="AY181">
    <cfRule type="cellIs" dxfId="99" priority="27" stopIfTrue="1" operator="equal">
      <formula>"F"</formula>
    </cfRule>
    <cfRule type="cellIs" dxfId="98" priority="28" stopIfTrue="1" operator="equal">
      <formula>"C"</formula>
    </cfRule>
  </conditionalFormatting>
  <conditionalFormatting sqref="AY181">
    <cfRule type="cellIs" dxfId="97" priority="26" stopIfTrue="1" operator="equal">
      <formula>"A"</formula>
    </cfRule>
  </conditionalFormatting>
  <conditionalFormatting sqref="AY182:AY266">
    <cfRule type="cellIs" dxfId="96" priority="24" stopIfTrue="1" operator="equal">
      <formula>"F"</formula>
    </cfRule>
    <cfRule type="cellIs" dxfId="95" priority="25" stopIfTrue="1" operator="equal">
      <formula>"C"</formula>
    </cfRule>
  </conditionalFormatting>
  <conditionalFormatting sqref="AY182:AY266">
    <cfRule type="cellIs" dxfId="94" priority="23" stopIfTrue="1" operator="equal">
      <formula>"A"</formula>
    </cfRule>
  </conditionalFormatting>
  <conditionalFormatting sqref="BM41">
    <cfRule type="cellIs" dxfId="93" priority="21" stopIfTrue="1" operator="equal">
      <formula>"F"</formula>
    </cfRule>
    <cfRule type="cellIs" dxfId="92" priority="22" stopIfTrue="1" operator="equal">
      <formula>"C"</formula>
    </cfRule>
  </conditionalFormatting>
  <conditionalFormatting sqref="BM73:BM83">
    <cfRule type="cellIs" dxfId="91" priority="19" operator="equal">
      <formula>"F"</formula>
    </cfRule>
    <cfRule type="cellIs" dxfId="90" priority="20" operator="equal">
      <formula>"C"</formula>
    </cfRule>
  </conditionalFormatting>
  <conditionalFormatting sqref="BM154:BM157">
    <cfRule type="cellIs" dxfId="89" priority="17" operator="equal">
      <formula>"F"</formula>
    </cfRule>
    <cfRule type="cellIs" dxfId="88" priority="18" operator="equal">
      <formula>"C"</formula>
    </cfRule>
  </conditionalFormatting>
  <conditionalFormatting sqref="BM41">
    <cfRule type="cellIs" dxfId="87" priority="16" stopIfTrue="1" operator="equal">
      <formula>"A"</formula>
    </cfRule>
  </conditionalFormatting>
  <conditionalFormatting sqref="BM102:BM153">
    <cfRule type="cellIs" dxfId="86" priority="8" stopIfTrue="1" operator="equal">
      <formula>"F"</formula>
    </cfRule>
    <cfRule type="cellIs" dxfId="85" priority="9" stopIfTrue="1" operator="equal">
      <formula>"C"</formula>
    </cfRule>
  </conditionalFormatting>
  <conditionalFormatting sqref="BM102:BM153">
    <cfRule type="cellIs" dxfId="84" priority="7" stopIfTrue="1" operator="equal">
      <formula>"A"</formula>
    </cfRule>
  </conditionalFormatting>
  <conditionalFormatting sqref="BM42:BM72">
    <cfRule type="cellIs" dxfId="83" priority="14" stopIfTrue="1" operator="equal">
      <formula>"F"</formula>
    </cfRule>
    <cfRule type="cellIs" dxfId="82" priority="15" stopIfTrue="1" operator="equal">
      <formula>"C"</formula>
    </cfRule>
  </conditionalFormatting>
  <conditionalFormatting sqref="BM42:BM72">
    <cfRule type="cellIs" dxfId="81" priority="13" stopIfTrue="1" operator="equal">
      <formula>"A"</formula>
    </cfRule>
  </conditionalFormatting>
  <conditionalFormatting sqref="BM101">
    <cfRule type="cellIs" dxfId="80" priority="11" stopIfTrue="1" operator="equal">
      <formula>"F"</formula>
    </cfRule>
    <cfRule type="cellIs" dxfId="79" priority="12" stopIfTrue="1" operator="equal">
      <formula>"C"</formula>
    </cfRule>
  </conditionalFormatting>
  <conditionalFormatting sqref="BM101">
    <cfRule type="cellIs" dxfId="78" priority="10" stopIfTrue="1" operator="equal">
      <formula>"A"</formula>
    </cfRule>
  </conditionalFormatting>
  <conditionalFormatting sqref="BM181">
    <cfRule type="cellIs" dxfId="77" priority="5" stopIfTrue="1" operator="equal">
      <formula>"F"</formula>
    </cfRule>
    <cfRule type="cellIs" dxfId="76" priority="6" stopIfTrue="1" operator="equal">
      <formula>"C"</formula>
    </cfRule>
  </conditionalFormatting>
  <conditionalFormatting sqref="BM181">
    <cfRule type="cellIs" dxfId="75" priority="4" stopIfTrue="1" operator="equal">
      <formula>"A"</formula>
    </cfRule>
  </conditionalFormatting>
  <conditionalFormatting sqref="BM182:BM266">
    <cfRule type="cellIs" dxfId="74" priority="2" stopIfTrue="1" operator="equal">
      <formula>"F"</formula>
    </cfRule>
    <cfRule type="cellIs" dxfId="73" priority="3" stopIfTrue="1" operator="equal">
      <formula>"C"</formula>
    </cfRule>
  </conditionalFormatting>
  <conditionalFormatting sqref="BM182:BM266">
    <cfRule type="cellIs" dxfId="72" priority="1" stopIfTrue="1" operator="equal">
      <formula>"A"</formula>
    </cfRule>
  </conditionalFormatting>
  <dataValidations count="3">
    <dataValidation type="list" allowBlank="1" showInputMessage="1" showErrorMessage="1" sqref="BC177 AO177 AA177 BC97 AA97 AO97">
      <formula1>"175g, 100g"</formula1>
    </dataValidation>
    <dataValidation type="list" allowBlank="1" showInputMessage="1" showErrorMessage="1" sqref="M35 AA35 AO35 BC35 M95 AA95 AO95 BC95 M175 AA175 AO175 BC175">
      <formula1>"2018, 2019, 2020, 2021"</formula1>
    </dataValidation>
    <dataValidation type="list" allowBlank="1" showInputMessage="1" showErrorMessage="1" sqref="E27 E87 E167">
      <formula1>"T1, T2, T3"</formula1>
    </dataValidation>
  </dataValidations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>
    <tabColor rgb="FF00B0F0"/>
  </sheetPr>
  <dimension ref="A1:AF254"/>
  <sheetViews>
    <sheetView topLeftCell="A134" zoomScale="80" zoomScaleNormal="80" workbookViewId="0">
      <selection activeCell="C31" sqref="C31"/>
    </sheetView>
  </sheetViews>
  <sheetFormatPr defaultRowHeight="12.75" x14ac:dyDescent="0.2"/>
  <cols>
    <col min="1" max="1" width="5.42578125" style="240" customWidth="1"/>
    <col min="2" max="2" width="9.140625" style="240"/>
    <col min="3" max="3" width="11.7109375" style="240" customWidth="1"/>
    <col min="4" max="4" width="26.140625" style="240" customWidth="1"/>
    <col min="5" max="5" width="11.140625" style="240" customWidth="1"/>
    <col min="6" max="16384" width="9.140625" style="240"/>
  </cols>
  <sheetData>
    <row r="1" spans="1:28" ht="23.25" x14ac:dyDescent="0.35">
      <c r="A1" s="1" t="s">
        <v>960</v>
      </c>
    </row>
    <row r="3" spans="1:28" x14ac:dyDescent="0.2">
      <c r="G3" s="511"/>
      <c r="H3" s="159"/>
      <c r="I3" s="159"/>
      <c r="J3" s="159"/>
      <c r="K3" s="159"/>
      <c r="L3" s="159"/>
      <c r="M3" s="159"/>
      <c r="N3" s="159"/>
    </row>
    <row r="4" spans="1:28" x14ac:dyDescent="0.2">
      <c r="G4" s="511"/>
      <c r="H4" s="159"/>
      <c r="I4" s="159"/>
      <c r="J4" s="159"/>
      <c r="K4" s="159"/>
      <c r="L4" s="159"/>
      <c r="M4" s="159"/>
      <c r="N4" s="159"/>
    </row>
    <row r="7" spans="1:28" x14ac:dyDescent="0.2">
      <c r="F7" s="240" t="s">
        <v>354</v>
      </c>
      <c r="G7" s="462" t="s">
        <v>1038</v>
      </c>
      <c r="H7" s="261"/>
      <c r="I7" s="261"/>
      <c r="J7" s="261"/>
      <c r="K7" s="261"/>
      <c r="L7" s="261"/>
      <c r="M7" s="261"/>
      <c r="N7" s="261"/>
      <c r="P7" s="462" t="s">
        <v>1039</v>
      </c>
    </row>
    <row r="8" spans="1:28" x14ac:dyDescent="0.2">
      <c r="C8" s="238">
        <f>+ScenarioCurr!C8</f>
        <v>1</v>
      </c>
      <c r="D8" s="238" t="e">
        <f ca="1">+ScenarioCurr!D8</f>
        <v>#REF!</v>
      </c>
      <c r="E8" s="14" t="s">
        <v>72</v>
      </c>
      <c r="F8" s="14">
        <v>1</v>
      </c>
      <c r="G8" s="14">
        <v>4</v>
      </c>
      <c r="H8" s="14">
        <v>3</v>
      </c>
      <c r="I8" s="14">
        <f t="shared" ref="I8:N8" si="0">+G8+2</f>
        <v>6</v>
      </c>
      <c r="J8" s="14">
        <f t="shared" si="0"/>
        <v>5</v>
      </c>
      <c r="K8" s="14">
        <f t="shared" si="0"/>
        <v>8</v>
      </c>
      <c r="L8" s="14">
        <f t="shared" si="0"/>
        <v>7</v>
      </c>
      <c r="M8" s="14">
        <f t="shared" si="0"/>
        <v>10</v>
      </c>
      <c r="N8" s="14">
        <f t="shared" si="0"/>
        <v>9</v>
      </c>
      <c r="O8" s="240">
        <v>1</v>
      </c>
      <c r="P8" s="14">
        <v>4</v>
      </c>
      <c r="Q8" s="14">
        <v>3</v>
      </c>
      <c r="R8" s="14">
        <f t="shared" ref="R8:W8" si="1">+P8+2</f>
        <v>6</v>
      </c>
      <c r="S8" s="14">
        <f t="shared" si="1"/>
        <v>5</v>
      </c>
      <c r="T8" s="14">
        <f t="shared" si="1"/>
        <v>8</v>
      </c>
      <c r="U8" s="14">
        <f t="shared" si="1"/>
        <v>7</v>
      </c>
      <c r="V8" s="14">
        <f t="shared" si="1"/>
        <v>10</v>
      </c>
      <c r="W8" s="14">
        <f t="shared" si="1"/>
        <v>9</v>
      </c>
    </row>
    <row r="9" spans="1:28" x14ac:dyDescent="0.2">
      <c r="E9" s="14" t="s">
        <v>861</v>
      </c>
      <c r="F9" s="14"/>
      <c r="G9" s="14">
        <v>1</v>
      </c>
      <c r="H9" s="14">
        <f>+G9+1</f>
        <v>2</v>
      </c>
      <c r="I9" s="14">
        <f t="shared" ref="I9:N9" si="2">+H9+1</f>
        <v>3</v>
      </c>
      <c r="J9" s="14">
        <f t="shared" si="2"/>
        <v>4</v>
      </c>
      <c r="K9" s="14">
        <f t="shared" si="2"/>
        <v>5</v>
      </c>
      <c r="L9" s="14">
        <f t="shared" si="2"/>
        <v>6</v>
      </c>
      <c r="M9" s="14">
        <f t="shared" si="2"/>
        <v>7</v>
      </c>
      <c r="N9" s="14">
        <f t="shared" si="2"/>
        <v>8</v>
      </c>
      <c r="O9" s="14">
        <f t="shared" ref="O9:AB9" si="3">+N9+1</f>
        <v>9</v>
      </c>
      <c r="P9" s="14">
        <f t="shared" si="3"/>
        <v>10</v>
      </c>
      <c r="Q9" s="14">
        <f t="shared" si="3"/>
        <v>11</v>
      </c>
      <c r="R9" s="14">
        <f t="shared" si="3"/>
        <v>12</v>
      </c>
      <c r="S9" s="14">
        <f t="shared" si="3"/>
        <v>13</v>
      </c>
      <c r="T9" s="14">
        <f t="shared" si="3"/>
        <v>14</v>
      </c>
      <c r="U9" s="14">
        <f t="shared" si="3"/>
        <v>15</v>
      </c>
      <c r="V9" s="14">
        <f t="shared" si="3"/>
        <v>16</v>
      </c>
      <c r="W9" s="14">
        <f t="shared" si="3"/>
        <v>17</v>
      </c>
      <c r="X9" s="14">
        <f t="shared" si="3"/>
        <v>18</v>
      </c>
      <c r="Y9" s="14">
        <f t="shared" si="3"/>
        <v>19</v>
      </c>
      <c r="Z9" s="14">
        <f t="shared" si="3"/>
        <v>20</v>
      </c>
      <c r="AA9" s="14">
        <f t="shared" si="3"/>
        <v>21</v>
      </c>
      <c r="AB9" s="14">
        <f t="shared" si="3"/>
        <v>22</v>
      </c>
    </row>
    <row r="12" spans="1:28" ht="13.5" thickBot="1" x14ac:dyDescent="0.25">
      <c r="G12" s="17" t="s">
        <v>961</v>
      </c>
      <c r="H12" s="18"/>
      <c r="I12" s="18"/>
      <c r="J12" s="18"/>
      <c r="K12" s="18"/>
      <c r="L12" s="18"/>
      <c r="M12" s="18"/>
      <c r="N12" s="18"/>
      <c r="P12" s="17" t="s">
        <v>962</v>
      </c>
      <c r="Q12" s="18"/>
      <c r="R12" s="18"/>
      <c r="S12" s="18"/>
      <c r="T12" s="18"/>
      <c r="U12" s="18"/>
      <c r="V12" s="18"/>
      <c r="W12" s="18"/>
      <c r="Y12" s="17" t="s">
        <v>966</v>
      </c>
      <c r="Z12" s="18"/>
      <c r="AA12" s="18"/>
      <c r="AB12" s="18"/>
    </row>
    <row r="14" spans="1:28" ht="13.5" thickBot="1" x14ac:dyDescent="0.25">
      <c r="A14" s="279">
        <v>1</v>
      </c>
      <c r="B14" s="135" t="s">
        <v>855</v>
      </c>
      <c r="G14" s="6">
        <v>2018</v>
      </c>
      <c r="H14" s="6"/>
      <c r="I14" s="6">
        <f>+G14+1</f>
        <v>2019</v>
      </c>
      <c r="J14" s="6"/>
      <c r="K14" s="6">
        <f>+I14+1</f>
        <v>2020</v>
      </c>
      <c r="L14" s="6"/>
      <c r="M14" s="6">
        <f>+K14+1</f>
        <v>2021</v>
      </c>
      <c r="N14" s="6"/>
      <c r="P14" s="6">
        <v>2018</v>
      </c>
      <c r="Q14" s="6"/>
      <c r="R14" s="6">
        <f>+P14+1</f>
        <v>2019</v>
      </c>
      <c r="S14" s="6"/>
      <c r="T14" s="6">
        <f>+R14+1</f>
        <v>2020</v>
      </c>
      <c r="U14" s="6"/>
      <c r="V14" s="6">
        <f>+T14+1</f>
        <v>2021</v>
      </c>
      <c r="W14" s="6"/>
      <c r="Y14" s="260">
        <v>2018</v>
      </c>
      <c r="Z14" s="260">
        <f>+Y14+1</f>
        <v>2019</v>
      </c>
      <c r="AA14" s="260">
        <f>+Z14+1</f>
        <v>2020</v>
      </c>
      <c r="AB14" s="260">
        <f>+AA14+1</f>
        <v>2021</v>
      </c>
    </row>
    <row r="16" spans="1:28" x14ac:dyDescent="0.2">
      <c r="F16" s="240" t="s">
        <v>857</v>
      </c>
      <c r="G16" s="199">
        <f ca="1">OptBPG!BR29</f>
        <v>1.7742463768115941</v>
      </c>
      <c r="H16" s="199">
        <f ca="1">OptBPG!BQ29</f>
        <v>0.22710353623188406</v>
      </c>
      <c r="I16" s="199">
        <f ca="1">OptBPG!BT29</f>
        <v>1.8240000000000001</v>
      </c>
      <c r="J16" s="199">
        <f ca="1">OptBPG!BS29</f>
        <v>0.23300000000000001</v>
      </c>
      <c r="K16" s="199">
        <f ca="1">OptBPG!BV29</f>
        <v>1.875</v>
      </c>
      <c r="L16" s="199">
        <f ca="1">OptBPG!BU29</f>
        <v>0.24</v>
      </c>
      <c r="M16" s="199">
        <f ca="1">OptBPG!BX29</f>
        <v>1.9279999999999999</v>
      </c>
      <c r="N16" s="199">
        <f ca="1">OptBPG!BW29</f>
        <v>0.247</v>
      </c>
      <c r="P16" s="199">
        <f ca="1">OptBE!BR29</f>
        <v>1.0894817073170731</v>
      </c>
      <c r="Q16" s="199">
        <f ca="1">OptBE!BQ29</f>
        <v>0.48481935975609752</v>
      </c>
      <c r="R16" s="199">
        <f ca="1">OptBE!BT29</f>
        <v>1.1200000000000001</v>
      </c>
      <c r="S16" s="199">
        <f ca="1">OptBE!BS29</f>
        <v>0.498</v>
      </c>
      <c r="T16" s="199">
        <f ca="1">OptBE!BV29</f>
        <v>1.151</v>
      </c>
      <c r="U16" s="199">
        <f ca="1">OptBE!BU29</f>
        <v>0.51200000000000001</v>
      </c>
      <c r="V16" s="199">
        <f ca="1">OptBE!BX29</f>
        <v>1.1830000000000001</v>
      </c>
      <c r="W16" s="199">
        <f ca="1">OptBE!BW29</f>
        <v>0.52600000000000002</v>
      </c>
      <c r="X16" s="199"/>
      <c r="Y16" s="159">
        <f ca="1">ROUND((8.16*H16)+(0.31*G16)+(2.72*Q16)+(0.69*P16),3)</f>
        <v>4.4740000000000002</v>
      </c>
      <c r="Z16" s="159">
        <f ca="1">ROUND((8.16*J16)+(0.31*I16)+(2.72*S16)+(0.69*R16),3)</f>
        <v>4.5940000000000003</v>
      </c>
      <c r="AA16" s="159">
        <f ca="1">ROUND((8.16*L16)+(0.31*K16)+(2.72*U16)+(0.69*T16),3)</f>
        <v>4.726</v>
      </c>
      <c r="AB16" s="159">
        <f ca="1">ROUND((8.16*N16)+(0.31*M16)+(2.72*W16)+(0.69*V16),3)</f>
        <v>4.8600000000000003</v>
      </c>
    </row>
    <row r="17" spans="2:28" x14ac:dyDescent="0.2">
      <c r="F17" s="240" t="s">
        <v>820</v>
      </c>
      <c r="G17" s="199">
        <f ca="1">OptBPG!BR30</f>
        <v>2.5850434782608698</v>
      </c>
      <c r="H17" s="199">
        <f ca="1">OptBPG!BQ30</f>
        <v>0.33088556521739132</v>
      </c>
      <c r="I17" s="199">
        <f ca="1">OptBPG!BT30</f>
        <v>2.6629999999999998</v>
      </c>
      <c r="J17" s="199">
        <f ca="1">OptBPG!BS30</f>
        <v>0.34100000000000003</v>
      </c>
      <c r="K17" s="199">
        <f ca="1">OptBPG!BV30</f>
        <v>2.7429999999999999</v>
      </c>
      <c r="L17" s="199">
        <f ca="1">OptBPG!BU30</f>
        <v>0.35099999999999998</v>
      </c>
      <c r="M17" s="199">
        <f ca="1">OptBPG!BX30</f>
        <v>2.8250000000000002</v>
      </c>
      <c r="N17" s="199">
        <f ca="1">OptBPG!BW30</f>
        <v>0.36199999999999999</v>
      </c>
      <c r="O17" s="85"/>
      <c r="P17" s="199">
        <f ca="1">OptBE!BR30</f>
        <v>1.5844512195121949</v>
      </c>
      <c r="Q17" s="199">
        <f ca="1">OptBE!BQ30</f>
        <v>0.70508079268292678</v>
      </c>
      <c r="R17" s="199">
        <f ca="1">OptBE!BT30</f>
        <v>1.6319999999999999</v>
      </c>
      <c r="S17" s="199">
        <f ca="1">OptBE!BS30</f>
        <v>0.72599999999999998</v>
      </c>
      <c r="T17" s="199">
        <f ca="1">OptBE!BV30</f>
        <v>1.681</v>
      </c>
      <c r="U17" s="199">
        <f ca="1">OptBE!BU30</f>
        <v>0.748</v>
      </c>
      <c r="V17" s="199">
        <f ca="1">OptBE!BX30</f>
        <v>1.7310000000000001</v>
      </c>
      <c r="W17" s="199">
        <f ca="1">OptBE!BW30</f>
        <v>0.77</v>
      </c>
      <c r="X17" s="199"/>
      <c r="Y17" s="159">
        <f ca="1">ROUND((8.16*H17)+(0.31*G17)+(2.72*Q17)+(0.69*P17),3)</f>
        <v>6.5119999999999996</v>
      </c>
      <c r="Z17" s="159">
        <f ca="1">ROUND((8.16*J17)+(0.31*I17)+(2.72*S17)+(0.69*R17),3)</f>
        <v>6.7089999999999996</v>
      </c>
      <c r="AA17" s="159">
        <f ca="1">ROUND((8.16*L17)+(0.31*K17)+(2.72*U17)+(0.69*T17),3)</f>
        <v>6.9089999999999998</v>
      </c>
      <c r="AB17" s="159">
        <f ca="1">ROUND((8.16*N17)+(0.31*M17)+(2.72*W17)+(0.69*V17),3)</f>
        <v>7.1180000000000003</v>
      </c>
    </row>
    <row r="18" spans="2:28" x14ac:dyDescent="0.2">
      <c r="O18" s="201"/>
    </row>
    <row r="19" spans="2:28" x14ac:dyDescent="0.2">
      <c r="O19" s="204"/>
    </row>
    <row r="20" spans="2:28" ht="32.1" customHeight="1" x14ac:dyDescent="0.2">
      <c r="B20" s="8" t="s">
        <v>457</v>
      </c>
      <c r="C20" s="149" t="s">
        <v>458</v>
      </c>
      <c r="D20" s="150" t="s">
        <v>75</v>
      </c>
      <c r="E20" s="280" t="s">
        <v>849</v>
      </c>
      <c r="G20" s="262" t="s">
        <v>821</v>
      </c>
      <c r="H20" s="262" t="s">
        <v>822</v>
      </c>
      <c r="I20" s="262" t="s">
        <v>821</v>
      </c>
      <c r="J20" s="262" t="s">
        <v>822</v>
      </c>
      <c r="K20" s="262" t="s">
        <v>821</v>
      </c>
      <c r="L20" s="262" t="s">
        <v>822</v>
      </c>
      <c r="M20" s="262" t="s">
        <v>821</v>
      </c>
      <c r="N20" s="262" t="s">
        <v>822</v>
      </c>
      <c r="O20" s="85"/>
      <c r="P20" s="262" t="s">
        <v>821</v>
      </c>
      <c r="Q20" s="262" t="s">
        <v>822</v>
      </c>
      <c r="R20" s="262" t="s">
        <v>821</v>
      </c>
      <c r="S20" s="262" t="s">
        <v>822</v>
      </c>
      <c r="T20" s="262" t="s">
        <v>821</v>
      </c>
      <c r="U20" s="262" t="s">
        <v>822</v>
      </c>
      <c r="V20" s="262" t="s">
        <v>821</v>
      </c>
      <c r="W20" s="262" t="s">
        <v>822</v>
      </c>
      <c r="Y20" s="262" t="s">
        <v>821</v>
      </c>
      <c r="Z20" s="262" t="s">
        <v>821</v>
      </c>
      <c r="AA20" s="262" t="s">
        <v>821</v>
      </c>
      <c r="AB20" s="262" t="s">
        <v>821</v>
      </c>
    </row>
    <row r="21" spans="2:28" x14ac:dyDescent="0.2">
      <c r="B21" s="240">
        <v>1</v>
      </c>
      <c r="C21" s="240" t="s">
        <v>76</v>
      </c>
      <c r="D21" s="240" t="s">
        <v>77</v>
      </c>
      <c r="E21" s="240">
        <v>1</v>
      </c>
      <c r="G21" s="209">
        <f ca="1">VLOOKUP($C21,INDIRECT($G$7),G$8,FALSE)</f>
        <v>2.585</v>
      </c>
      <c r="H21" s="209">
        <f t="shared" ref="H21:N21" ca="1" si="4">VLOOKUP($C21,INDIRECT($G$7),H$8,FALSE)</f>
        <v>0.33100000000000002</v>
      </c>
      <c r="I21" s="209">
        <f t="shared" ca="1" si="4"/>
        <v>2.6629999999999998</v>
      </c>
      <c r="J21" s="209">
        <f t="shared" ca="1" si="4"/>
        <v>0.34100000000000003</v>
      </c>
      <c r="K21" s="209">
        <f t="shared" ca="1" si="4"/>
        <v>2.7429999999999999</v>
      </c>
      <c r="L21" s="209">
        <f t="shared" ca="1" si="4"/>
        <v>0.35099999999999998</v>
      </c>
      <c r="M21" s="209">
        <f t="shared" ca="1" si="4"/>
        <v>2.8250000000000002</v>
      </c>
      <c r="N21" s="209">
        <f t="shared" ca="1" si="4"/>
        <v>0.36199999999999999</v>
      </c>
      <c r="O21" s="209" t="str">
        <f t="shared" ref="O21:W36" ca="1" si="5">VLOOKUP($C21,INDIRECT($P$7),O$8,FALSE)</f>
        <v>AT</v>
      </c>
      <c r="P21" s="209">
        <f t="shared" ca="1" si="5"/>
        <v>1.5840000000000001</v>
      </c>
      <c r="Q21" s="209">
        <f t="shared" ca="1" si="5"/>
        <v>0.70499999999999996</v>
      </c>
      <c r="R21" s="209">
        <f t="shared" ca="1" si="5"/>
        <v>1.6319999999999999</v>
      </c>
      <c r="S21" s="209">
        <f t="shared" ca="1" si="5"/>
        <v>0.72599999999999998</v>
      </c>
      <c r="T21" s="209">
        <f t="shared" ca="1" si="5"/>
        <v>1.681</v>
      </c>
      <c r="U21" s="209">
        <f t="shared" ca="1" si="5"/>
        <v>0.748</v>
      </c>
      <c r="V21" s="209">
        <f t="shared" ca="1" si="5"/>
        <v>1.7310000000000001</v>
      </c>
      <c r="W21" s="209">
        <f t="shared" ca="1" si="5"/>
        <v>0.77</v>
      </c>
      <c r="Y21" s="209">
        <f ca="1">ROUND((8.16*H21)+(0.31*G21)+(2.72*Q21)+(0.69*P21),3)</f>
        <v>6.5129999999999999</v>
      </c>
      <c r="Z21" s="209">
        <f ca="1">ROUND((8.16*J21)+(0.31*I21)+(2.72*S21)+(0.69*R21),3)</f>
        <v>6.7089999999999996</v>
      </c>
      <c r="AA21" s="209">
        <f ca="1">ROUND((8.16*L21)+(0.31*K21)+(2.72*U21)+(0.69*T21),3)</f>
        <v>6.9089999999999998</v>
      </c>
      <c r="AB21" s="209">
        <f ca="1">ROUND((8.16*N21)+(0.31*M21)+(2.72*W21)+(0.69*V21),3)</f>
        <v>7.1180000000000003</v>
      </c>
    </row>
    <row r="22" spans="2:28" x14ac:dyDescent="0.2">
      <c r="B22" s="240">
        <v>2</v>
      </c>
      <c r="C22" s="240" t="s">
        <v>78</v>
      </c>
      <c r="D22" s="240" t="s">
        <v>79</v>
      </c>
      <c r="E22" s="240">
        <f>+E21+1</f>
        <v>2</v>
      </c>
      <c r="G22" s="209">
        <f t="shared" ref="G22:N52" ca="1" si="6">VLOOKUP($C22,INDIRECT($G$7),G$8,FALSE)</f>
        <v>2.2410000000000001</v>
      </c>
      <c r="H22" s="209">
        <f t="shared" ca="1" si="6"/>
        <v>0.28699999999999998</v>
      </c>
      <c r="I22" s="209">
        <f t="shared" ca="1" si="6"/>
        <v>2.2440000000000002</v>
      </c>
      <c r="J22" s="209">
        <f t="shared" ca="1" si="6"/>
        <v>0.28699999999999998</v>
      </c>
      <c r="K22" s="209">
        <f t="shared" ca="1" si="6"/>
        <v>2.2410000000000001</v>
      </c>
      <c r="L22" s="209">
        <f t="shared" ca="1" si="6"/>
        <v>0.28699999999999998</v>
      </c>
      <c r="M22" s="209">
        <f t="shared" ca="1" si="6"/>
        <v>2.2389999999999999</v>
      </c>
      <c r="N22" s="209">
        <f t="shared" ca="1" si="6"/>
        <v>0.28699999999999998</v>
      </c>
      <c r="O22" s="209" t="str">
        <f t="shared" ca="1" si="5"/>
        <v>AU</v>
      </c>
      <c r="P22" s="209">
        <f t="shared" ref="P22:W52" ca="1" si="7">VLOOKUP($C22,INDIRECT($P$7),P$8,FALSE)</f>
        <v>1.3740000000000001</v>
      </c>
      <c r="Q22" s="209">
        <f t="shared" ca="1" si="7"/>
        <v>0.61199999999999999</v>
      </c>
      <c r="R22" s="209">
        <f t="shared" ca="1" si="7"/>
        <v>1.375</v>
      </c>
      <c r="S22" s="209">
        <f t="shared" ca="1" si="7"/>
        <v>0.61099999999999999</v>
      </c>
      <c r="T22" s="209">
        <f t="shared" ca="1" si="7"/>
        <v>1.375</v>
      </c>
      <c r="U22" s="209">
        <f t="shared" ca="1" si="7"/>
        <v>0.61199999999999999</v>
      </c>
      <c r="V22" s="209">
        <f t="shared" ca="1" si="7"/>
        <v>1.375</v>
      </c>
      <c r="W22" s="209">
        <f t="shared" ca="1" si="7"/>
        <v>0.61099999999999999</v>
      </c>
      <c r="Y22" s="209">
        <f t="shared" ref="Y22:Y52" ca="1" si="8">ROUND((8.16*H22)+(0.31*G22)+(2.72*Q22)+(0.69*P22),3)</f>
        <v>5.649</v>
      </c>
      <c r="Z22" s="209">
        <f t="shared" ref="Z22:Z52" ca="1" si="9">ROUND((8.16*J22)+(0.31*I22)+(2.72*S22)+(0.69*R22),3)</f>
        <v>5.6479999999999997</v>
      </c>
      <c r="AA22" s="209">
        <f t="shared" ref="AA22:AA52" ca="1" si="10">ROUND((8.16*L22)+(0.31*K22)+(2.72*U22)+(0.69*T22),3)</f>
        <v>5.65</v>
      </c>
      <c r="AB22" s="209">
        <f t="shared" ref="AB22:AB52" ca="1" si="11">ROUND((8.16*N22)+(0.31*M22)+(2.72*W22)+(0.69*V22),3)</f>
        <v>5.6470000000000002</v>
      </c>
    </row>
    <row r="23" spans="2:28" x14ac:dyDescent="0.2">
      <c r="B23" s="240">
        <v>3</v>
      </c>
      <c r="C23" s="240" t="s">
        <v>80</v>
      </c>
      <c r="D23" s="240" t="s">
        <v>81</v>
      </c>
      <c r="E23" s="240">
        <f t="shared" ref="E23:E52" si="12">+E22+1</f>
        <v>3</v>
      </c>
      <c r="G23" s="209">
        <f t="shared" ca="1" si="6"/>
        <v>2.585</v>
      </c>
      <c r="H23" s="209">
        <f t="shared" ca="1" si="6"/>
        <v>0.33100000000000002</v>
      </c>
      <c r="I23" s="209">
        <f t="shared" ca="1" si="6"/>
        <v>2.6629999999999998</v>
      </c>
      <c r="J23" s="209">
        <f t="shared" ca="1" si="6"/>
        <v>0.34100000000000003</v>
      </c>
      <c r="K23" s="209">
        <f t="shared" ca="1" si="6"/>
        <v>2.7429999999999999</v>
      </c>
      <c r="L23" s="209">
        <f t="shared" ca="1" si="6"/>
        <v>0.35099999999999998</v>
      </c>
      <c r="M23" s="209">
        <f t="shared" ca="1" si="6"/>
        <v>2.8250000000000002</v>
      </c>
      <c r="N23" s="209">
        <f t="shared" ca="1" si="6"/>
        <v>0.36199999999999999</v>
      </c>
      <c r="O23" s="209" t="str">
        <f t="shared" ca="1" si="5"/>
        <v>BE</v>
      </c>
      <c r="P23" s="209">
        <f t="shared" ca="1" si="7"/>
        <v>1.5840000000000001</v>
      </c>
      <c r="Q23" s="209">
        <f t="shared" ca="1" si="7"/>
        <v>0.70499999999999996</v>
      </c>
      <c r="R23" s="209">
        <f t="shared" ca="1" si="7"/>
        <v>1.6319999999999999</v>
      </c>
      <c r="S23" s="209">
        <f t="shared" ca="1" si="7"/>
        <v>0.72599999999999998</v>
      </c>
      <c r="T23" s="209">
        <f t="shared" ca="1" si="7"/>
        <v>1.681</v>
      </c>
      <c r="U23" s="209">
        <f t="shared" ca="1" si="7"/>
        <v>0.748</v>
      </c>
      <c r="V23" s="209">
        <f t="shared" ca="1" si="7"/>
        <v>1.7310000000000001</v>
      </c>
      <c r="W23" s="209">
        <f t="shared" ca="1" si="7"/>
        <v>0.77</v>
      </c>
      <c r="Y23" s="209">
        <f t="shared" ca="1" si="8"/>
        <v>6.5129999999999999</v>
      </c>
      <c r="Z23" s="209">
        <f t="shared" ca="1" si="9"/>
        <v>6.7089999999999996</v>
      </c>
      <c r="AA23" s="209">
        <f t="shared" ca="1" si="10"/>
        <v>6.9089999999999998</v>
      </c>
      <c r="AB23" s="209">
        <f t="shared" ca="1" si="11"/>
        <v>7.1180000000000003</v>
      </c>
    </row>
    <row r="24" spans="2:28" x14ac:dyDescent="0.2">
      <c r="B24" s="240">
        <v>4</v>
      </c>
      <c r="C24" s="240" t="s">
        <v>82</v>
      </c>
      <c r="D24" s="240" t="s">
        <v>83</v>
      </c>
      <c r="E24" s="240">
        <f t="shared" si="12"/>
        <v>4</v>
      </c>
      <c r="G24" s="209">
        <f t="shared" ca="1" si="6"/>
        <v>2.585</v>
      </c>
      <c r="H24" s="209">
        <f t="shared" ca="1" si="6"/>
        <v>0.33100000000000002</v>
      </c>
      <c r="I24" s="209">
        <f t="shared" ca="1" si="6"/>
        <v>2.6629999999999998</v>
      </c>
      <c r="J24" s="209">
        <f t="shared" ca="1" si="6"/>
        <v>0.34100000000000003</v>
      </c>
      <c r="K24" s="209">
        <f t="shared" ca="1" si="6"/>
        <v>2.7429999999999999</v>
      </c>
      <c r="L24" s="209">
        <f t="shared" ca="1" si="6"/>
        <v>0.35099999999999998</v>
      </c>
      <c r="M24" s="209">
        <f t="shared" ca="1" si="6"/>
        <v>2.8250000000000002</v>
      </c>
      <c r="N24" s="209">
        <f t="shared" ca="1" si="6"/>
        <v>0.36199999999999999</v>
      </c>
      <c r="O24" s="209" t="str">
        <f t="shared" ca="1" si="5"/>
        <v>CA</v>
      </c>
      <c r="P24" s="209">
        <f t="shared" ca="1" si="7"/>
        <v>1.5840000000000001</v>
      </c>
      <c r="Q24" s="209">
        <f t="shared" ca="1" si="7"/>
        <v>0.70499999999999996</v>
      </c>
      <c r="R24" s="209">
        <f t="shared" ca="1" si="7"/>
        <v>1.6319999999999999</v>
      </c>
      <c r="S24" s="209">
        <f t="shared" ca="1" si="7"/>
        <v>0.72599999999999998</v>
      </c>
      <c r="T24" s="209">
        <f t="shared" ca="1" si="7"/>
        <v>1.681</v>
      </c>
      <c r="U24" s="209">
        <f t="shared" ca="1" si="7"/>
        <v>0.748</v>
      </c>
      <c r="V24" s="209">
        <f t="shared" ca="1" si="7"/>
        <v>1.7310000000000001</v>
      </c>
      <c r="W24" s="209">
        <f t="shared" ca="1" si="7"/>
        <v>0.77</v>
      </c>
      <c r="Y24" s="209">
        <f t="shared" ca="1" si="8"/>
        <v>6.5129999999999999</v>
      </c>
      <c r="Z24" s="209">
        <f t="shared" ca="1" si="9"/>
        <v>6.7089999999999996</v>
      </c>
      <c r="AA24" s="209">
        <f t="shared" ca="1" si="10"/>
        <v>6.9089999999999998</v>
      </c>
      <c r="AB24" s="209">
        <f t="shared" ca="1" si="11"/>
        <v>7.1180000000000003</v>
      </c>
    </row>
    <row r="25" spans="2:28" x14ac:dyDescent="0.2">
      <c r="B25" s="240">
        <v>5</v>
      </c>
      <c r="C25" s="240" t="s">
        <v>84</v>
      </c>
      <c r="D25" s="240" t="s">
        <v>85</v>
      </c>
      <c r="E25" s="240">
        <f t="shared" si="12"/>
        <v>5</v>
      </c>
      <c r="G25" s="209">
        <f t="shared" ca="1" si="6"/>
        <v>2.585</v>
      </c>
      <c r="H25" s="209">
        <f t="shared" ca="1" si="6"/>
        <v>0.33100000000000002</v>
      </c>
      <c r="I25" s="209">
        <f t="shared" ca="1" si="6"/>
        <v>2.6629999999999998</v>
      </c>
      <c r="J25" s="209">
        <f t="shared" ca="1" si="6"/>
        <v>0.34100000000000003</v>
      </c>
      <c r="K25" s="209">
        <f t="shared" ca="1" si="6"/>
        <v>2.7429999999999999</v>
      </c>
      <c r="L25" s="209">
        <f t="shared" ca="1" si="6"/>
        <v>0.35099999999999998</v>
      </c>
      <c r="M25" s="209">
        <f t="shared" ca="1" si="6"/>
        <v>2.8250000000000002</v>
      </c>
      <c r="N25" s="209">
        <f t="shared" ca="1" si="6"/>
        <v>0.36199999999999999</v>
      </c>
      <c r="O25" s="209" t="str">
        <f t="shared" ca="1" si="5"/>
        <v>CH</v>
      </c>
      <c r="P25" s="209">
        <f t="shared" ca="1" si="7"/>
        <v>1.5840000000000001</v>
      </c>
      <c r="Q25" s="209">
        <f t="shared" ca="1" si="7"/>
        <v>0.70499999999999996</v>
      </c>
      <c r="R25" s="209">
        <f t="shared" ca="1" si="7"/>
        <v>1.6319999999999999</v>
      </c>
      <c r="S25" s="209">
        <f t="shared" ca="1" si="7"/>
        <v>0.72599999999999998</v>
      </c>
      <c r="T25" s="209">
        <f t="shared" ca="1" si="7"/>
        <v>1.681</v>
      </c>
      <c r="U25" s="209">
        <f t="shared" ca="1" si="7"/>
        <v>0.748</v>
      </c>
      <c r="V25" s="209">
        <f t="shared" ca="1" si="7"/>
        <v>1.7310000000000001</v>
      </c>
      <c r="W25" s="209">
        <f t="shared" ca="1" si="7"/>
        <v>0.77</v>
      </c>
      <c r="Y25" s="209">
        <f t="shared" ca="1" si="8"/>
        <v>6.5129999999999999</v>
      </c>
      <c r="Z25" s="209">
        <f t="shared" ca="1" si="9"/>
        <v>6.7089999999999996</v>
      </c>
      <c r="AA25" s="209">
        <f t="shared" ca="1" si="10"/>
        <v>6.9089999999999998</v>
      </c>
      <c r="AB25" s="209">
        <f t="shared" ca="1" si="11"/>
        <v>7.1180000000000003</v>
      </c>
    </row>
    <row r="26" spans="2:28" x14ac:dyDescent="0.2">
      <c r="B26" s="240">
        <v>6</v>
      </c>
      <c r="C26" s="240" t="s">
        <v>86</v>
      </c>
      <c r="D26" s="240" t="s">
        <v>87</v>
      </c>
      <c r="E26" s="240">
        <f t="shared" si="12"/>
        <v>6</v>
      </c>
      <c r="G26" s="209">
        <f t="shared" ca="1" si="6"/>
        <v>2.573</v>
      </c>
      <c r="H26" s="209">
        <f t="shared" ca="1" si="6"/>
        <v>0.32900000000000001</v>
      </c>
      <c r="I26" s="209">
        <f t="shared" ca="1" si="6"/>
        <v>2.577</v>
      </c>
      <c r="J26" s="209">
        <f t="shared" ca="1" si="6"/>
        <v>0.32900000000000001</v>
      </c>
      <c r="K26" s="209">
        <f t="shared" ca="1" si="6"/>
        <v>2.573</v>
      </c>
      <c r="L26" s="209">
        <f t="shared" ca="1" si="6"/>
        <v>0.32900000000000001</v>
      </c>
      <c r="M26" s="209">
        <f t="shared" ca="1" si="6"/>
        <v>2.5710000000000002</v>
      </c>
      <c r="N26" s="209">
        <f t="shared" ca="1" si="6"/>
        <v>0.32900000000000001</v>
      </c>
      <c r="O26" s="209" t="str">
        <f t="shared" ca="1" si="5"/>
        <v>DE</v>
      </c>
      <c r="P26" s="209">
        <f t="shared" ca="1" si="7"/>
        <v>1.5780000000000001</v>
      </c>
      <c r="Q26" s="209">
        <f t="shared" ca="1" si="7"/>
        <v>0.70199999999999996</v>
      </c>
      <c r="R26" s="209">
        <f t="shared" ca="1" si="7"/>
        <v>1.579</v>
      </c>
      <c r="S26" s="209">
        <f t="shared" ca="1" si="7"/>
        <v>0.70199999999999996</v>
      </c>
      <c r="T26" s="209">
        <f t="shared" ca="1" si="7"/>
        <v>1.5780000000000001</v>
      </c>
      <c r="U26" s="209">
        <f t="shared" ca="1" si="7"/>
        <v>0.70199999999999996</v>
      </c>
      <c r="V26" s="209">
        <f t="shared" ca="1" si="7"/>
        <v>1.579</v>
      </c>
      <c r="W26" s="209">
        <f t="shared" ca="1" si="7"/>
        <v>0.70199999999999996</v>
      </c>
      <c r="Y26" s="209">
        <f t="shared" ca="1" si="8"/>
        <v>6.4809999999999999</v>
      </c>
      <c r="Z26" s="209">
        <f t="shared" ca="1" si="9"/>
        <v>6.4820000000000002</v>
      </c>
      <c r="AA26" s="209">
        <f t="shared" ca="1" si="10"/>
        <v>6.4809999999999999</v>
      </c>
      <c r="AB26" s="209">
        <f t="shared" ca="1" si="11"/>
        <v>6.4809999999999999</v>
      </c>
    </row>
    <row r="27" spans="2:28" x14ac:dyDescent="0.2">
      <c r="B27" s="240">
        <v>7</v>
      </c>
      <c r="C27" s="240" t="s">
        <v>88</v>
      </c>
      <c r="D27" s="240" t="s">
        <v>89</v>
      </c>
      <c r="E27" s="240">
        <f t="shared" si="12"/>
        <v>7</v>
      </c>
      <c r="G27" s="209">
        <f t="shared" ca="1" si="6"/>
        <v>2.585</v>
      </c>
      <c r="H27" s="209">
        <f t="shared" ca="1" si="6"/>
        <v>0.33100000000000002</v>
      </c>
      <c r="I27" s="209">
        <f t="shared" ca="1" si="6"/>
        <v>2.6629999999999998</v>
      </c>
      <c r="J27" s="209">
        <f t="shared" ca="1" si="6"/>
        <v>0.34100000000000003</v>
      </c>
      <c r="K27" s="209">
        <f t="shared" ca="1" si="6"/>
        <v>2.7429999999999999</v>
      </c>
      <c r="L27" s="209">
        <f t="shared" ca="1" si="6"/>
        <v>0.35099999999999998</v>
      </c>
      <c r="M27" s="209">
        <f t="shared" ca="1" si="6"/>
        <v>2.8250000000000002</v>
      </c>
      <c r="N27" s="209">
        <f t="shared" ca="1" si="6"/>
        <v>0.36199999999999999</v>
      </c>
      <c r="O27" s="209" t="str">
        <f t="shared" ca="1" si="5"/>
        <v>DK</v>
      </c>
      <c r="P27" s="209">
        <f t="shared" ca="1" si="7"/>
        <v>1.5840000000000001</v>
      </c>
      <c r="Q27" s="209">
        <f t="shared" ca="1" si="7"/>
        <v>0.70499999999999996</v>
      </c>
      <c r="R27" s="209">
        <f t="shared" ca="1" si="7"/>
        <v>1.6319999999999999</v>
      </c>
      <c r="S27" s="209">
        <f t="shared" ca="1" si="7"/>
        <v>0.72599999999999998</v>
      </c>
      <c r="T27" s="209">
        <f t="shared" ca="1" si="7"/>
        <v>1.681</v>
      </c>
      <c r="U27" s="209">
        <f t="shared" ca="1" si="7"/>
        <v>0.748</v>
      </c>
      <c r="V27" s="209">
        <f t="shared" ca="1" si="7"/>
        <v>1.7310000000000001</v>
      </c>
      <c r="W27" s="209">
        <f t="shared" ca="1" si="7"/>
        <v>0.77</v>
      </c>
      <c r="Y27" s="209">
        <f t="shared" ca="1" si="8"/>
        <v>6.5129999999999999</v>
      </c>
      <c r="Z27" s="209">
        <f t="shared" ca="1" si="9"/>
        <v>6.7089999999999996</v>
      </c>
      <c r="AA27" s="209">
        <f t="shared" ca="1" si="10"/>
        <v>6.9089999999999998</v>
      </c>
      <c r="AB27" s="209">
        <f t="shared" ca="1" si="11"/>
        <v>7.1180000000000003</v>
      </c>
    </row>
    <row r="28" spans="2:28" x14ac:dyDescent="0.2">
      <c r="B28" s="240">
        <v>8</v>
      </c>
      <c r="C28" s="240" t="s">
        <v>90</v>
      </c>
      <c r="D28" s="240" t="s">
        <v>91</v>
      </c>
      <c r="E28" s="240">
        <f t="shared" si="12"/>
        <v>8</v>
      </c>
      <c r="G28" s="209">
        <f t="shared" ca="1" si="6"/>
        <v>2.585</v>
      </c>
      <c r="H28" s="209">
        <f t="shared" ca="1" si="6"/>
        <v>0.33100000000000002</v>
      </c>
      <c r="I28" s="209">
        <f t="shared" ca="1" si="6"/>
        <v>2.6629999999999998</v>
      </c>
      <c r="J28" s="209">
        <f t="shared" ca="1" si="6"/>
        <v>0.34100000000000003</v>
      </c>
      <c r="K28" s="209">
        <f t="shared" ca="1" si="6"/>
        <v>2.7429999999999999</v>
      </c>
      <c r="L28" s="209">
        <f t="shared" ca="1" si="6"/>
        <v>0.35099999999999998</v>
      </c>
      <c r="M28" s="209">
        <f t="shared" ca="1" si="6"/>
        <v>2.8250000000000002</v>
      </c>
      <c r="N28" s="209">
        <f t="shared" ca="1" si="6"/>
        <v>0.36199999999999999</v>
      </c>
      <c r="O28" s="209" t="str">
        <f t="shared" ca="1" si="5"/>
        <v>ES</v>
      </c>
      <c r="P28" s="209">
        <f t="shared" ca="1" si="7"/>
        <v>1.5840000000000001</v>
      </c>
      <c r="Q28" s="209">
        <f t="shared" ca="1" si="7"/>
        <v>0.70499999999999996</v>
      </c>
      <c r="R28" s="209">
        <f t="shared" ca="1" si="7"/>
        <v>1.6319999999999999</v>
      </c>
      <c r="S28" s="209">
        <f t="shared" ca="1" si="7"/>
        <v>0.72599999999999998</v>
      </c>
      <c r="T28" s="209">
        <f t="shared" ca="1" si="7"/>
        <v>1.681</v>
      </c>
      <c r="U28" s="209">
        <f t="shared" ca="1" si="7"/>
        <v>0.748</v>
      </c>
      <c r="V28" s="209">
        <f t="shared" ca="1" si="7"/>
        <v>1.7310000000000001</v>
      </c>
      <c r="W28" s="209">
        <f t="shared" ca="1" si="7"/>
        <v>0.77</v>
      </c>
      <c r="Y28" s="209">
        <f t="shared" ca="1" si="8"/>
        <v>6.5129999999999999</v>
      </c>
      <c r="Z28" s="209">
        <f t="shared" ca="1" si="9"/>
        <v>6.7089999999999996</v>
      </c>
      <c r="AA28" s="209">
        <f t="shared" ca="1" si="10"/>
        <v>6.9089999999999998</v>
      </c>
      <c r="AB28" s="209">
        <f t="shared" ca="1" si="11"/>
        <v>7.1180000000000003</v>
      </c>
    </row>
    <row r="29" spans="2:28" x14ac:dyDescent="0.2">
      <c r="B29" s="240">
        <v>9</v>
      </c>
      <c r="C29" s="240" t="s">
        <v>92</v>
      </c>
      <c r="D29" s="240" t="s">
        <v>93</v>
      </c>
      <c r="E29" s="240">
        <f t="shared" si="12"/>
        <v>9</v>
      </c>
      <c r="G29" s="209">
        <f t="shared" ca="1" si="6"/>
        <v>2.585</v>
      </c>
      <c r="H29" s="209">
        <f t="shared" ca="1" si="6"/>
        <v>0.33100000000000002</v>
      </c>
      <c r="I29" s="209">
        <f t="shared" ca="1" si="6"/>
        <v>2.6629999999999998</v>
      </c>
      <c r="J29" s="209">
        <f t="shared" ca="1" si="6"/>
        <v>0.34100000000000003</v>
      </c>
      <c r="K29" s="209">
        <f t="shared" ca="1" si="6"/>
        <v>2.7429999999999999</v>
      </c>
      <c r="L29" s="209">
        <f t="shared" ca="1" si="6"/>
        <v>0.35099999999999998</v>
      </c>
      <c r="M29" s="209">
        <f t="shared" ca="1" si="6"/>
        <v>2.8250000000000002</v>
      </c>
      <c r="N29" s="209">
        <f t="shared" ca="1" si="6"/>
        <v>0.36199999999999999</v>
      </c>
      <c r="O29" s="209" t="str">
        <f t="shared" ca="1" si="5"/>
        <v>FI</v>
      </c>
      <c r="P29" s="209">
        <f t="shared" ca="1" si="7"/>
        <v>1.5840000000000001</v>
      </c>
      <c r="Q29" s="209">
        <f t="shared" ca="1" si="7"/>
        <v>0.70499999999999996</v>
      </c>
      <c r="R29" s="209">
        <f t="shared" ca="1" si="7"/>
        <v>1.6319999999999999</v>
      </c>
      <c r="S29" s="209">
        <f t="shared" ca="1" si="7"/>
        <v>0.72599999999999998</v>
      </c>
      <c r="T29" s="209">
        <f t="shared" ca="1" si="7"/>
        <v>1.681</v>
      </c>
      <c r="U29" s="209">
        <f t="shared" ca="1" si="7"/>
        <v>0.748</v>
      </c>
      <c r="V29" s="209">
        <f t="shared" ca="1" si="7"/>
        <v>1.7310000000000001</v>
      </c>
      <c r="W29" s="209">
        <f t="shared" ca="1" si="7"/>
        <v>0.77</v>
      </c>
      <c r="Y29" s="209">
        <f t="shared" ca="1" si="8"/>
        <v>6.5129999999999999</v>
      </c>
      <c r="Z29" s="209">
        <f t="shared" ca="1" si="9"/>
        <v>6.7089999999999996</v>
      </c>
      <c r="AA29" s="209">
        <f t="shared" ca="1" si="10"/>
        <v>6.9089999999999998</v>
      </c>
      <c r="AB29" s="209">
        <f t="shared" ca="1" si="11"/>
        <v>7.1180000000000003</v>
      </c>
    </row>
    <row r="30" spans="2:28" x14ac:dyDescent="0.2">
      <c r="B30" s="240">
        <v>10</v>
      </c>
      <c r="C30" s="240" t="s">
        <v>462</v>
      </c>
      <c r="D30" s="240" t="s">
        <v>482</v>
      </c>
      <c r="E30" s="240">
        <f t="shared" si="12"/>
        <v>10</v>
      </c>
      <c r="G30" s="209">
        <f t="shared" ca="1" si="6"/>
        <v>2.585</v>
      </c>
      <c r="H30" s="209">
        <f t="shared" ca="1" si="6"/>
        <v>0.33100000000000002</v>
      </c>
      <c r="I30" s="209">
        <f t="shared" ca="1" si="6"/>
        <v>2.6629999999999998</v>
      </c>
      <c r="J30" s="209">
        <f t="shared" ca="1" si="6"/>
        <v>0.34100000000000003</v>
      </c>
      <c r="K30" s="209">
        <f t="shared" ca="1" si="6"/>
        <v>2.7429999999999999</v>
      </c>
      <c r="L30" s="209">
        <f t="shared" ca="1" si="6"/>
        <v>0.35099999999999998</v>
      </c>
      <c r="M30" s="209">
        <f t="shared" ca="1" si="6"/>
        <v>2.8250000000000002</v>
      </c>
      <c r="N30" s="209">
        <f t="shared" ca="1" si="6"/>
        <v>0.36199999999999999</v>
      </c>
      <c r="O30" s="209" t="str">
        <f t="shared" ca="1" si="5"/>
        <v>FO</v>
      </c>
      <c r="P30" s="209">
        <f t="shared" ca="1" si="7"/>
        <v>1.5840000000000001</v>
      </c>
      <c r="Q30" s="209">
        <f t="shared" ca="1" si="7"/>
        <v>0.70499999999999996</v>
      </c>
      <c r="R30" s="209">
        <f t="shared" ca="1" si="7"/>
        <v>1.6319999999999999</v>
      </c>
      <c r="S30" s="209">
        <f t="shared" ca="1" si="7"/>
        <v>0.72599999999999998</v>
      </c>
      <c r="T30" s="209">
        <f t="shared" ca="1" si="7"/>
        <v>1.681</v>
      </c>
      <c r="U30" s="209">
        <f t="shared" ca="1" si="7"/>
        <v>0.748</v>
      </c>
      <c r="V30" s="209">
        <f t="shared" ca="1" si="7"/>
        <v>1.7310000000000001</v>
      </c>
      <c r="W30" s="209">
        <f t="shared" ca="1" si="7"/>
        <v>0.77</v>
      </c>
      <c r="Y30" s="209">
        <f t="shared" ca="1" si="8"/>
        <v>6.5129999999999999</v>
      </c>
      <c r="Z30" s="209">
        <f t="shared" ca="1" si="9"/>
        <v>6.7089999999999996</v>
      </c>
      <c r="AA30" s="209">
        <f t="shared" ca="1" si="10"/>
        <v>6.9089999999999998</v>
      </c>
      <c r="AB30" s="209">
        <f t="shared" ca="1" si="11"/>
        <v>7.1180000000000003</v>
      </c>
    </row>
    <row r="31" spans="2:28" x14ac:dyDescent="0.2">
      <c r="B31" s="240">
        <v>11</v>
      </c>
      <c r="C31" s="240" t="s">
        <v>94</v>
      </c>
      <c r="D31" s="240" t="s">
        <v>95</v>
      </c>
      <c r="E31" s="240">
        <f t="shared" si="12"/>
        <v>11</v>
      </c>
      <c r="G31" s="209">
        <f t="shared" ca="1" si="6"/>
        <v>2.585</v>
      </c>
      <c r="H31" s="209">
        <f t="shared" ca="1" si="6"/>
        <v>0.33100000000000002</v>
      </c>
      <c r="I31" s="209">
        <f t="shared" ca="1" si="6"/>
        <v>2.6629999999999998</v>
      </c>
      <c r="J31" s="209">
        <f t="shared" ca="1" si="6"/>
        <v>0.34100000000000003</v>
      </c>
      <c r="K31" s="209">
        <f t="shared" ca="1" si="6"/>
        <v>2.7429999999999999</v>
      </c>
      <c r="L31" s="209">
        <f t="shared" ca="1" si="6"/>
        <v>0.35099999999999998</v>
      </c>
      <c r="M31" s="209">
        <f t="shared" ca="1" si="6"/>
        <v>2.8250000000000002</v>
      </c>
      <c r="N31" s="209">
        <f t="shared" ca="1" si="6"/>
        <v>0.36199999999999999</v>
      </c>
      <c r="O31" s="209" t="str">
        <f t="shared" ca="1" si="5"/>
        <v>FR</v>
      </c>
      <c r="P31" s="209">
        <f t="shared" ca="1" si="7"/>
        <v>1.5840000000000001</v>
      </c>
      <c r="Q31" s="209">
        <f t="shared" ca="1" si="7"/>
        <v>0.70499999999999996</v>
      </c>
      <c r="R31" s="209">
        <f t="shared" ca="1" si="7"/>
        <v>1.6319999999999999</v>
      </c>
      <c r="S31" s="209">
        <f t="shared" ca="1" si="7"/>
        <v>0.72599999999999998</v>
      </c>
      <c r="T31" s="209">
        <f t="shared" ca="1" si="7"/>
        <v>1.681</v>
      </c>
      <c r="U31" s="209">
        <f t="shared" ca="1" si="7"/>
        <v>0.748</v>
      </c>
      <c r="V31" s="209">
        <f t="shared" ca="1" si="7"/>
        <v>1.7310000000000001</v>
      </c>
      <c r="W31" s="209">
        <f t="shared" ca="1" si="7"/>
        <v>0.77</v>
      </c>
      <c r="Y31" s="209">
        <f t="shared" ca="1" si="8"/>
        <v>6.5129999999999999</v>
      </c>
      <c r="Z31" s="209">
        <f t="shared" ca="1" si="9"/>
        <v>6.7089999999999996</v>
      </c>
      <c r="AA31" s="209">
        <f t="shared" ca="1" si="10"/>
        <v>6.9089999999999998</v>
      </c>
      <c r="AB31" s="209">
        <f t="shared" ca="1" si="11"/>
        <v>7.1180000000000003</v>
      </c>
    </row>
    <row r="32" spans="2:28" x14ac:dyDescent="0.2">
      <c r="B32" s="240">
        <v>12</v>
      </c>
      <c r="C32" s="240" t="s">
        <v>96</v>
      </c>
      <c r="D32" s="240" t="s">
        <v>97</v>
      </c>
      <c r="E32" s="240">
        <f t="shared" si="12"/>
        <v>12</v>
      </c>
      <c r="G32" s="209">
        <f t="shared" ca="1" si="6"/>
        <v>2.585</v>
      </c>
      <c r="H32" s="209">
        <f t="shared" ca="1" si="6"/>
        <v>0.33100000000000002</v>
      </c>
      <c r="I32" s="209">
        <f t="shared" ca="1" si="6"/>
        <v>2.6629999999999998</v>
      </c>
      <c r="J32" s="209">
        <f t="shared" ca="1" si="6"/>
        <v>0.34100000000000003</v>
      </c>
      <c r="K32" s="209">
        <f t="shared" ca="1" si="6"/>
        <v>2.7429999999999999</v>
      </c>
      <c r="L32" s="209">
        <f t="shared" ca="1" si="6"/>
        <v>0.35099999999999998</v>
      </c>
      <c r="M32" s="209">
        <f t="shared" ca="1" si="6"/>
        <v>2.8250000000000002</v>
      </c>
      <c r="N32" s="209">
        <f t="shared" ca="1" si="6"/>
        <v>0.36199999999999999</v>
      </c>
      <c r="O32" s="209" t="str">
        <f t="shared" ca="1" si="5"/>
        <v>GB</v>
      </c>
      <c r="P32" s="209">
        <f t="shared" ca="1" si="7"/>
        <v>1.5840000000000001</v>
      </c>
      <c r="Q32" s="209">
        <f t="shared" ca="1" si="7"/>
        <v>0.70499999999999996</v>
      </c>
      <c r="R32" s="209">
        <f t="shared" ca="1" si="7"/>
        <v>1.6319999999999999</v>
      </c>
      <c r="S32" s="209">
        <f t="shared" ca="1" si="7"/>
        <v>0.72599999999999998</v>
      </c>
      <c r="T32" s="209">
        <f t="shared" ca="1" si="7"/>
        <v>1.681</v>
      </c>
      <c r="U32" s="209">
        <f t="shared" ca="1" si="7"/>
        <v>0.748</v>
      </c>
      <c r="V32" s="209">
        <f t="shared" ca="1" si="7"/>
        <v>1.7310000000000001</v>
      </c>
      <c r="W32" s="209">
        <f t="shared" ca="1" si="7"/>
        <v>0.77</v>
      </c>
      <c r="Y32" s="209">
        <f t="shared" ca="1" si="8"/>
        <v>6.5129999999999999</v>
      </c>
      <c r="Z32" s="209">
        <f t="shared" ca="1" si="9"/>
        <v>6.7089999999999996</v>
      </c>
      <c r="AA32" s="209">
        <f t="shared" ca="1" si="10"/>
        <v>6.9089999999999998</v>
      </c>
      <c r="AB32" s="209">
        <f t="shared" ca="1" si="11"/>
        <v>7.1180000000000003</v>
      </c>
    </row>
    <row r="33" spans="2:28" x14ac:dyDescent="0.2">
      <c r="B33" s="240">
        <v>13</v>
      </c>
      <c r="C33" s="240" t="s">
        <v>464</v>
      </c>
      <c r="D33" s="240" t="s">
        <v>483</v>
      </c>
      <c r="E33" s="240">
        <f t="shared" si="12"/>
        <v>13</v>
      </c>
      <c r="G33" s="209">
        <f t="shared" ca="1" si="6"/>
        <v>2.585</v>
      </c>
      <c r="H33" s="209">
        <f t="shared" ca="1" si="6"/>
        <v>0.33100000000000002</v>
      </c>
      <c r="I33" s="209">
        <f t="shared" ca="1" si="6"/>
        <v>2.6629999999999998</v>
      </c>
      <c r="J33" s="209">
        <f t="shared" ca="1" si="6"/>
        <v>0.34100000000000003</v>
      </c>
      <c r="K33" s="209">
        <f t="shared" ca="1" si="6"/>
        <v>2.7429999999999999</v>
      </c>
      <c r="L33" s="209">
        <f t="shared" ca="1" si="6"/>
        <v>0.35099999999999998</v>
      </c>
      <c r="M33" s="209">
        <f t="shared" ca="1" si="6"/>
        <v>2.8250000000000002</v>
      </c>
      <c r="N33" s="209">
        <f t="shared" ca="1" si="6"/>
        <v>0.36199999999999999</v>
      </c>
      <c r="O33" s="209" t="str">
        <f t="shared" ca="1" si="5"/>
        <v>GL</v>
      </c>
      <c r="P33" s="209">
        <f t="shared" ca="1" si="7"/>
        <v>1.5840000000000001</v>
      </c>
      <c r="Q33" s="209">
        <f t="shared" ca="1" si="7"/>
        <v>0.70499999999999996</v>
      </c>
      <c r="R33" s="209">
        <f t="shared" ca="1" si="7"/>
        <v>1.6319999999999999</v>
      </c>
      <c r="S33" s="209">
        <f t="shared" ca="1" si="7"/>
        <v>0.72599999999999998</v>
      </c>
      <c r="T33" s="209">
        <f t="shared" ca="1" si="7"/>
        <v>1.681</v>
      </c>
      <c r="U33" s="209">
        <f t="shared" ca="1" si="7"/>
        <v>0.748</v>
      </c>
      <c r="V33" s="209">
        <f t="shared" ca="1" si="7"/>
        <v>1.7310000000000001</v>
      </c>
      <c r="W33" s="209">
        <f t="shared" ca="1" si="7"/>
        <v>0.77</v>
      </c>
      <c r="Y33" s="209">
        <f t="shared" ca="1" si="8"/>
        <v>6.5129999999999999</v>
      </c>
      <c r="Z33" s="209">
        <f t="shared" ca="1" si="9"/>
        <v>6.7089999999999996</v>
      </c>
      <c r="AA33" s="209">
        <f t="shared" ca="1" si="10"/>
        <v>6.9089999999999998</v>
      </c>
      <c r="AB33" s="209">
        <f t="shared" ca="1" si="11"/>
        <v>7.1180000000000003</v>
      </c>
    </row>
    <row r="34" spans="2:28" x14ac:dyDescent="0.2">
      <c r="B34" s="240">
        <v>14</v>
      </c>
      <c r="C34" s="240" t="s">
        <v>99</v>
      </c>
      <c r="D34" s="240" t="s">
        <v>100</v>
      </c>
      <c r="E34" s="240">
        <f t="shared" si="12"/>
        <v>14</v>
      </c>
      <c r="G34" s="209">
        <f t="shared" ca="1" si="6"/>
        <v>2.585</v>
      </c>
      <c r="H34" s="209">
        <f t="shared" ca="1" si="6"/>
        <v>0.33100000000000002</v>
      </c>
      <c r="I34" s="209">
        <f t="shared" ca="1" si="6"/>
        <v>2.6629999999999998</v>
      </c>
      <c r="J34" s="209">
        <f t="shared" ca="1" si="6"/>
        <v>0.34100000000000003</v>
      </c>
      <c r="K34" s="209">
        <f t="shared" ca="1" si="6"/>
        <v>2.7429999999999999</v>
      </c>
      <c r="L34" s="209">
        <f t="shared" ca="1" si="6"/>
        <v>0.35099999999999998</v>
      </c>
      <c r="M34" s="209">
        <f t="shared" ca="1" si="6"/>
        <v>2.8250000000000002</v>
      </c>
      <c r="N34" s="209">
        <f t="shared" ca="1" si="6"/>
        <v>0.36199999999999999</v>
      </c>
      <c r="O34" s="209" t="str">
        <f t="shared" ca="1" si="5"/>
        <v>GR</v>
      </c>
      <c r="P34" s="209">
        <f t="shared" ca="1" si="7"/>
        <v>1.5840000000000001</v>
      </c>
      <c r="Q34" s="209">
        <f t="shared" ca="1" si="7"/>
        <v>0.70499999999999996</v>
      </c>
      <c r="R34" s="209">
        <f t="shared" ca="1" si="7"/>
        <v>1.6319999999999999</v>
      </c>
      <c r="S34" s="209">
        <f t="shared" ca="1" si="7"/>
        <v>0.72599999999999998</v>
      </c>
      <c r="T34" s="209">
        <f t="shared" ca="1" si="7"/>
        <v>1.681</v>
      </c>
      <c r="U34" s="209">
        <f t="shared" ca="1" si="7"/>
        <v>0.748</v>
      </c>
      <c r="V34" s="209">
        <f t="shared" ca="1" si="7"/>
        <v>1.7310000000000001</v>
      </c>
      <c r="W34" s="209">
        <f t="shared" ca="1" si="7"/>
        <v>0.77</v>
      </c>
      <c r="Y34" s="209">
        <f t="shared" ca="1" si="8"/>
        <v>6.5129999999999999</v>
      </c>
      <c r="Z34" s="209">
        <f t="shared" ca="1" si="9"/>
        <v>6.7089999999999996</v>
      </c>
      <c r="AA34" s="209">
        <f t="shared" ca="1" si="10"/>
        <v>6.9089999999999998</v>
      </c>
      <c r="AB34" s="209">
        <f t="shared" ca="1" si="11"/>
        <v>7.1180000000000003</v>
      </c>
    </row>
    <row r="35" spans="2:28" x14ac:dyDescent="0.2">
      <c r="B35" s="240">
        <v>15</v>
      </c>
      <c r="C35" s="240" t="s">
        <v>101</v>
      </c>
      <c r="D35" s="240" t="s">
        <v>102</v>
      </c>
      <c r="E35" s="240">
        <f t="shared" si="12"/>
        <v>15</v>
      </c>
      <c r="G35" s="209">
        <f t="shared" ca="1" si="6"/>
        <v>2.585</v>
      </c>
      <c r="H35" s="209">
        <f t="shared" ca="1" si="6"/>
        <v>0.33100000000000002</v>
      </c>
      <c r="I35" s="209">
        <f t="shared" ca="1" si="6"/>
        <v>2.6629999999999998</v>
      </c>
      <c r="J35" s="209">
        <f t="shared" ca="1" si="6"/>
        <v>0.34100000000000003</v>
      </c>
      <c r="K35" s="209">
        <f t="shared" ca="1" si="6"/>
        <v>2.7429999999999999</v>
      </c>
      <c r="L35" s="209">
        <f t="shared" ca="1" si="6"/>
        <v>0.35099999999999998</v>
      </c>
      <c r="M35" s="209">
        <f t="shared" ca="1" si="6"/>
        <v>2.8250000000000002</v>
      </c>
      <c r="N35" s="209">
        <f t="shared" ca="1" si="6"/>
        <v>0.36199999999999999</v>
      </c>
      <c r="O35" s="209" t="str">
        <f t="shared" ca="1" si="5"/>
        <v>IE</v>
      </c>
      <c r="P35" s="209">
        <f t="shared" ca="1" si="7"/>
        <v>1.5840000000000001</v>
      </c>
      <c r="Q35" s="209">
        <f t="shared" ca="1" si="7"/>
        <v>0.70499999999999996</v>
      </c>
      <c r="R35" s="209">
        <f t="shared" ca="1" si="7"/>
        <v>1.6319999999999999</v>
      </c>
      <c r="S35" s="209">
        <f t="shared" ca="1" si="7"/>
        <v>0.72599999999999998</v>
      </c>
      <c r="T35" s="209">
        <f t="shared" ca="1" si="7"/>
        <v>1.681</v>
      </c>
      <c r="U35" s="209">
        <f t="shared" ca="1" si="7"/>
        <v>0.748</v>
      </c>
      <c r="V35" s="209">
        <f t="shared" ca="1" si="7"/>
        <v>1.7310000000000001</v>
      </c>
      <c r="W35" s="209">
        <f t="shared" ca="1" si="7"/>
        <v>0.77</v>
      </c>
      <c r="Y35" s="209">
        <f t="shared" ca="1" si="8"/>
        <v>6.5129999999999999</v>
      </c>
      <c r="Z35" s="209">
        <f t="shared" ca="1" si="9"/>
        <v>6.7089999999999996</v>
      </c>
      <c r="AA35" s="209">
        <f t="shared" ca="1" si="10"/>
        <v>6.9089999999999998</v>
      </c>
      <c r="AB35" s="209">
        <f t="shared" ca="1" si="11"/>
        <v>7.1180000000000003</v>
      </c>
    </row>
    <row r="36" spans="2:28" x14ac:dyDescent="0.2">
      <c r="B36" s="240">
        <v>16</v>
      </c>
      <c r="C36" s="240" t="s">
        <v>103</v>
      </c>
      <c r="D36" s="240" t="s">
        <v>104</v>
      </c>
      <c r="E36" s="240">
        <f t="shared" si="12"/>
        <v>16</v>
      </c>
      <c r="G36" s="209">
        <f t="shared" ca="1" si="6"/>
        <v>2.4750000000000001</v>
      </c>
      <c r="H36" s="209">
        <f t="shared" ca="1" si="6"/>
        <v>0.317</v>
      </c>
      <c r="I36" s="209">
        <f t="shared" ca="1" si="6"/>
        <v>2.4790000000000001</v>
      </c>
      <c r="J36" s="209">
        <f t="shared" ca="1" si="6"/>
        <v>0.317</v>
      </c>
      <c r="K36" s="209">
        <f t="shared" ca="1" si="6"/>
        <v>2.4750000000000001</v>
      </c>
      <c r="L36" s="209">
        <f t="shared" ca="1" si="6"/>
        <v>0.317</v>
      </c>
      <c r="M36" s="209">
        <f t="shared" ca="1" si="6"/>
        <v>2.4729999999999999</v>
      </c>
      <c r="N36" s="209">
        <f t="shared" ca="1" si="6"/>
        <v>0.317</v>
      </c>
      <c r="O36" s="209" t="str">
        <f t="shared" ca="1" si="5"/>
        <v>IL</v>
      </c>
      <c r="P36" s="209">
        <f t="shared" ca="1" si="7"/>
        <v>1.518</v>
      </c>
      <c r="Q36" s="209">
        <f t="shared" ca="1" si="7"/>
        <v>0.67600000000000005</v>
      </c>
      <c r="R36" s="209">
        <f t="shared" ca="1" si="7"/>
        <v>1.5189999999999999</v>
      </c>
      <c r="S36" s="209">
        <f t="shared" ca="1" si="7"/>
        <v>0.67500000000000004</v>
      </c>
      <c r="T36" s="209">
        <f t="shared" ca="1" si="7"/>
        <v>1.518</v>
      </c>
      <c r="U36" s="209">
        <f t="shared" ca="1" si="7"/>
        <v>0.67500000000000004</v>
      </c>
      <c r="V36" s="209">
        <f t="shared" ca="1" si="7"/>
        <v>1.5189999999999999</v>
      </c>
      <c r="W36" s="209">
        <f t="shared" ca="1" si="7"/>
        <v>0.67500000000000004</v>
      </c>
      <c r="Y36" s="209">
        <f t="shared" ca="1" si="8"/>
        <v>6.24</v>
      </c>
      <c r="Z36" s="209">
        <f t="shared" ca="1" si="9"/>
        <v>6.2389999999999999</v>
      </c>
      <c r="AA36" s="209">
        <f t="shared" ca="1" si="10"/>
        <v>6.2370000000000001</v>
      </c>
      <c r="AB36" s="209">
        <f t="shared" ca="1" si="11"/>
        <v>6.2370000000000001</v>
      </c>
    </row>
    <row r="37" spans="2:28" x14ac:dyDescent="0.2">
      <c r="B37" s="240">
        <v>17</v>
      </c>
      <c r="C37" s="240" t="s">
        <v>105</v>
      </c>
      <c r="D37" s="240" t="s">
        <v>106</v>
      </c>
      <c r="E37" s="240">
        <f t="shared" si="12"/>
        <v>17</v>
      </c>
      <c r="G37" s="209">
        <f t="shared" ca="1" si="6"/>
        <v>2.5609999999999999</v>
      </c>
      <c r="H37" s="209">
        <f t="shared" ca="1" si="6"/>
        <v>0.32800000000000001</v>
      </c>
      <c r="I37" s="209">
        <f t="shared" ca="1" si="6"/>
        <v>2.5649999999999999</v>
      </c>
      <c r="J37" s="209">
        <f t="shared" ca="1" si="6"/>
        <v>0.32800000000000001</v>
      </c>
      <c r="K37" s="209">
        <f t="shared" ca="1" si="6"/>
        <v>2.5609999999999999</v>
      </c>
      <c r="L37" s="209">
        <f t="shared" ca="1" si="6"/>
        <v>0.32800000000000001</v>
      </c>
      <c r="M37" s="209">
        <f t="shared" ca="1" si="6"/>
        <v>2.5590000000000002</v>
      </c>
      <c r="N37" s="209">
        <f t="shared" ca="1" si="6"/>
        <v>0.32800000000000001</v>
      </c>
      <c r="O37" s="209" t="str">
        <f t="shared" ref="O37:O52" ca="1" si="13">VLOOKUP($C37,INDIRECT($P$7),O$8,FALSE)</f>
        <v>IS</v>
      </c>
      <c r="P37" s="209">
        <f t="shared" ca="1" si="7"/>
        <v>1.571</v>
      </c>
      <c r="Q37" s="209">
        <f t="shared" ca="1" si="7"/>
        <v>0.69899999999999995</v>
      </c>
      <c r="R37" s="209">
        <f t="shared" ca="1" si="7"/>
        <v>1.571</v>
      </c>
      <c r="S37" s="209">
        <f t="shared" ca="1" si="7"/>
        <v>0.69899999999999995</v>
      </c>
      <c r="T37" s="209">
        <f t="shared" ca="1" si="7"/>
        <v>1.571</v>
      </c>
      <c r="U37" s="209">
        <f t="shared" ca="1" si="7"/>
        <v>0.69899999999999995</v>
      </c>
      <c r="V37" s="209">
        <f t="shared" ca="1" si="7"/>
        <v>1.571</v>
      </c>
      <c r="W37" s="209">
        <f t="shared" ca="1" si="7"/>
        <v>0.69899999999999995</v>
      </c>
      <c r="Y37" s="209">
        <f t="shared" ca="1" si="8"/>
        <v>6.4560000000000004</v>
      </c>
      <c r="Z37" s="209">
        <f t="shared" ca="1" si="9"/>
        <v>6.4569999999999999</v>
      </c>
      <c r="AA37" s="209">
        <f t="shared" ca="1" si="10"/>
        <v>6.4560000000000004</v>
      </c>
      <c r="AB37" s="209">
        <f t="shared" ca="1" si="11"/>
        <v>6.4550000000000001</v>
      </c>
    </row>
    <row r="38" spans="2:28" x14ac:dyDescent="0.2">
      <c r="B38" s="240">
        <v>18</v>
      </c>
      <c r="C38" s="240" t="s">
        <v>107</v>
      </c>
      <c r="D38" s="240" t="s">
        <v>108</v>
      </c>
      <c r="E38" s="240">
        <f t="shared" si="12"/>
        <v>18</v>
      </c>
      <c r="G38" s="209">
        <f t="shared" ca="1" si="6"/>
        <v>2.585</v>
      </c>
      <c r="H38" s="209">
        <f t="shared" ca="1" si="6"/>
        <v>0.33100000000000002</v>
      </c>
      <c r="I38" s="209">
        <f t="shared" ca="1" si="6"/>
        <v>2.6629999999999998</v>
      </c>
      <c r="J38" s="209">
        <f t="shared" ca="1" si="6"/>
        <v>0.34100000000000003</v>
      </c>
      <c r="K38" s="209">
        <f t="shared" ca="1" si="6"/>
        <v>2.7429999999999999</v>
      </c>
      <c r="L38" s="209">
        <f t="shared" ca="1" si="6"/>
        <v>0.35099999999999998</v>
      </c>
      <c r="M38" s="209">
        <f t="shared" ca="1" si="6"/>
        <v>2.8250000000000002</v>
      </c>
      <c r="N38" s="209">
        <f t="shared" ca="1" si="6"/>
        <v>0.36199999999999999</v>
      </c>
      <c r="O38" s="209" t="str">
        <f t="shared" ca="1" si="13"/>
        <v>IT</v>
      </c>
      <c r="P38" s="209">
        <f t="shared" ca="1" si="7"/>
        <v>1.5840000000000001</v>
      </c>
      <c r="Q38" s="209">
        <f t="shared" ca="1" si="7"/>
        <v>0.70499999999999996</v>
      </c>
      <c r="R38" s="209">
        <f t="shared" ca="1" si="7"/>
        <v>1.6319999999999999</v>
      </c>
      <c r="S38" s="209">
        <f t="shared" ca="1" si="7"/>
        <v>0.72599999999999998</v>
      </c>
      <c r="T38" s="209">
        <f t="shared" ca="1" si="7"/>
        <v>1.681</v>
      </c>
      <c r="U38" s="209">
        <f t="shared" ca="1" si="7"/>
        <v>0.748</v>
      </c>
      <c r="V38" s="209">
        <f t="shared" ca="1" si="7"/>
        <v>1.7310000000000001</v>
      </c>
      <c r="W38" s="209">
        <f t="shared" ca="1" si="7"/>
        <v>0.77</v>
      </c>
      <c r="Y38" s="209">
        <f t="shared" ca="1" si="8"/>
        <v>6.5129999999999999</v>
      </c>
      <c r="Z38" s="209">
        <f t="shared" ca="1" si="9"/>
        <v>6.7089999999999996</v>
      </c>
      <c r="AA38" s="209">
        <f t="shared" ca="1" si="10"/>
        <v>6.9089999999999998</v>
      </c>
      <c r="AB38" s="209">
        <f t="shared" ca="1" si="11"/>
        <v>7.1180000000000003</v>
      </c>
    </row>
    <row r="39" spans="2:28" x14ac:dyDescent="0.2">
      <c r="B39" s="240">
        <v>19</v>
      </c>
      <c r="C39" s="240" t="s">
        <v>109</v>
      </c>
      <c r="D39" s="240" t="s">
        <v>110</v>
      </c>
      <c r="E39" s="240">
        <f t="shared" si="12"/>
        <v>19</v>
      </c>
      <c r="G39" s="209">
        <f t="shared" ca="1" si="6"/>
        <v>2.585</v>
      </c>
      <c r="H39" s="209">
        <f t="shared" ca="1" si="6"/>
        <v>0.33100000000000002</v>
      </c>
      <c r="I39" s="209">
        <f t="shared" ca="1" si="6"/>
        <v>2.6629999999999998</v>
      </c>
      <c r="J39" s="209">
        <f t="shared" ca="1" si="6"/>
        <v>0.34100000000000003</v>
      </c>
      <c r="K39" s="209">
        <f t="shared" ca="1" si="6"/>
        <v>2.7429999999999999</v>
      </c>
      <c r="L39" s="209">
        <f t="shared" ca="1" si="6"/>
        <v>0.35099999999999998</v>
      </c>
      <c r="M39" s="209">
        <f t="shared" ca="1" si="6"/>
        <v>2.8250000000000002</v>
      </c>
      <c r="N39" s="209">
        <f t="shared" ca="1" si="6"/>
        <v>0.36199999999999999</v>
      </c>
      <c r="O39" s="209" t="str">
        <f t="shared" ca="1" si="13"/>
        <v>JP</v>
      </c>
      <c r="P39" s="209">
        <f t="shared" ca="1" si="7"/>
        <v>1.5840000000000001</v>
      </c>
      <c r="Q39" s="209">
        <f t="shared" ca="1" si="7"/>
        <v>0.70499999999999996</v>
      </c>
      <c r="R39" s="209">
        <f t="shared" ca="1" si="7"/>
        <v>1.6319999999999999</v>
      </c>
      <c r="S39" s="209">
        <f t="shared" ca="1" si="7"/>
        <v>0.72599999999999998</v>
      </c>
      <c r="T39" s="209">
        <f t="shared" ca="1" si="7"/>
        <v>1.681</v>
      </c>
      <c r="U39" s="209">
        <f t="shared" ca="1" si="7"/>
        <v>0.748</v>
      </c>
      <c r="V39" s="209">
        <f t="shared" ca="1" si="7"/>
        <v>1.7310000000000001</v>
      </c>
      <c r="W39" s="209">
        <f t="shared" ca="1" si="7"/>
        <v>0.77</v>
      </c>
      <c r="Y39" s="209">
        <f t="shared" ca="1" si="8"/>
        <v>6.5129999999999999</v>
      </c>
      <c r="Z39" s="209">
        <f t="shared" ca="1" si="9"/>
        <v>6.7089999999999996</v>
      </c>
      <c r="AA39" s="209">
        <f t="shared" ca="1" si="10"/>
        <v>6.9089999999999998</v>
      </c>
      <c r="AB39" s="209">
        <f t="shared" ca="1" si="11"/>
        <v>7.1180000000000003</v>
      </c>
    </row>
    <row r="40" spans="2:28" x14ac:dyDescent="0.2">
      <c r="B40" s="240">
        <v>20</v>
      </c>
      <c r="C40" s="240" t="s">
        <v>111</v>
      </c>
      <c r="D40" s="240" t="s">
        <v>112</v>
      </c>
      <c r="E40" s="240">
        <f t="shared" si="12"/>
        <v>20</v>
      </c>
      <c r="G40" s="209">
        <f t="shared" ca="1" si="6"/>
        <v>2.585</v>
      </c>
      <c r="H40" s="209">
        <f t="shared" ca="1" si="6"/>
        <v>0.33100000000000002</v>
      </c>
      <c r="I40" s="209">
        <f t="shared" ca="1" si="6"/>
        <v>2.6629999999999998</v>
      </c>
      <c r="J40" s="209">
        <f t="shared" ca="1" si="6"/>
        <v>0.34100000000000003</v>
      </c>
      <c r="K40" s="209">
        <f t="shared" ca="1" si="6"/>
        <v>2.7429999999999999</v>
      </c>
      <c r="L40" s="209">
        <f t="shared" ca="1" si="6"/>
        <v>0.35099999999999998</v>
      </c>
      <c r="M40" s="209">
        <f t="shared" ca="1" si="6"/>
        <v>2.8250000000000002</v>
      </c>
      <c r="N40" s="209">
        <f t="shared" ca="1" si="6"/>
        <v>0.36199999999999999</v>
      </c>
      <c r="O40" s="209" t="str">
        <f t="shared" ca="1" si="13"/>
        <v>LI</v>
      </c>
      <c r="P40" s="209">
        <f t="shared" ca="1" si="7"/>
        <v>1.5840000000000001</v>
      </c>
      <c r="Q40" s="209">
        <f t="shared" ca="1" si="7"/>
        <v>0.70499999999999996</v>
      </c>
      <c r="R40" s="209">
        <f t="shared" ca="1" si="7"/>
        <v>1.6319999999999999</v>
      </c>
      <c r="S40" s="209">
        <f t="shared" ca="1" si="7"/>
        <v>0.72599999999999998</v>
      </c>
      <c r="T40" s="209">
        <f t="shared" ca="1" si="7"/>
        <v>1.681</v>
      </c>
      <c r="U40" s="209">
        <f t="shared" ca="1" si="7"/>
        <v>0.748</v>
      </c>
      <c r="V40" s="209">
        <f t="shared" ca="1" si="7"/>
        <v>1.7310000000000001</v>
      </c>
      <c r="W40" s="209">
        <f t="shared" ca="1" si="7"/>
        <v>0.77</v>
      </c>
      <c r="Y40" s="209">
        <f t="shared" ca="1" si="8"/>
        <v>6.5129999999999999</v>
      </c>
      <c r="Z40" s="209">
        <f t="shared" ca="1" si="9"/>
        <v>6.7089999999999996</v>
      </c>
      <c r="AA40" s="209">
        <f t="shared" ca="1" si="10"/>
        <v>6.9089999999999998</v>
      </c>
      <c r="AB40" s="209">
        <f t="shared" ca="1" si="11"/>
        <v>7.1180000000000003</v>
      </c>
    </row>
    <row r="41" spans="2:28" x14ac:dyDescent="0.2">
      <c r="B41" s="240">
        <v>21</v>
      </c>
      <c r="C41" s="240" t="s">
        <v>113</v>
      </c>
      <c r="D41" s="240" t="s">
        <v>114</v>
      </c>
      <c r="E41" s="240">
        <f t="shared" si="12"/>
        <v>21</v>
      </c>
      <c r="G41" s="209">
        <f t="shared" ca="1" si="6"/>
        <v>2.585</v>
      </c>
      <c r="H41" s="209">
        <f t="shared" ca="1" si="6"/>
        <v>0.33100000000000002</v>
      </c>
      <c r="I41" s="209">
        <f t="shared" ca="1" si="6"/>
        <v>2.6150000000000002</v>
      </c>
      <c r="J41" s="209">
        <f t="shared" ca="1" si="6"/>
        <v>0.33400000000000002</v>
      </c>
      <c r="K41" s="209">
        <f t="shared" ca="1" si="6"/>
        <v>2.61</v>
      </c>
      <c r="L41" s="209">
        <f t="shared" ca="1" si="6"/>
        <v>0.33400000000000002</v>
      </c>
      <c r="M41" s="209">
        <f t="shared" ca="1" si="6"/>
        <v>2.609</v>
      </c>
      <c r="N41" s="209">
        <f t="shared" ca="1" si="6"/>
        <v>0.33400000000000002</v>
      </c>
      <c r="O41" s="209" t="str">
        <f t="shared" ca="1" si="13"/>
        <v>LU</v>
      </c>
      <c r="P41" s="209">
        <f t="shared" ca="1" si="7"/>
        <v>1.5840000000000001</v>
      </c>
      <c r="Q41" s="209">
        <f t="shared" ca="1" si="7"/>
        <v>0.70499999999999996</v>
      </c>
      <c r="R41" s="209">
        <f t="shared" ca="1" si="7"/>
        <v>1.6020000000000001</v>
      </c>
      <c r="S41" s="209">
        <f t="shared" ca="1" si="7"/>
        <v>0.71199999999999997</v>
      </c>
      <c r="T41" s="209">
        <f t="shared" ca="1" si="7"/>
        <v>1.6020000000000001</v>
      </c>
      <c r="U41" s="209">
        <f t="shared" ca="1" si="7"/>
        <v>0.71199999999999997</v>
      </c>
      <c r="V41" s="209">
        <f t="shared" ca="1" si="7"/>
        <v>1.6020000000000001</v>
      </c>
      <c r="W41" s="209">
        <f t="shared" ca="1" si="7"/>
        <v>0.71199999999999997</v>
      </c>
      <c r="Y41" s="209">
        <f t="shared" ca="1" si="8"/>
        <v>6.5129999999999999</v>
      </c>
      <c r="Z41" s="209">
        <f t="shared" ca="1" si="9"/>
        <v>6.5780000000000003</v>
      </c>
      <c r="AA41" s="209">
        <f t="shared" ca="1" si="10"/>
        <v>6.577</v>
      </c>
      <c r="AB41" s="209">
        <f t="shared" ca="1" si="11"/>
        <v>6.5759999999999996</v>
      </c>
    </row>
    <row r="42" spans="2:28" x14ac:dyDescent="0.2">
      <c r="B42" s="240">
        <v>22</v>
      </c>
      <c r="C42" s="240" t="s">
        <v>115</v>
      </c>
      <c r="D42" s="240" t="s">
        <v>116</v>
      </c>
      <c r="E42" s="240">
        <f t="shared" si="12"/>
        <v>22</v>
      </c>
      <c r="G42" s="209">
        <f t="shared" ca="1" si="6"/>
        <v>2.585</v>
      </c>
      <c r="H42" s="209">
        <f t="shared" ca="1" si="6"/>
        <v>0.33100000000000002</v>
      </c>
      <c r="I42" s="209">
        <f t="shared" ca="1" si="6"/>
        <v>2.6629999999999998</v>
      </c>
      <c r="J42" s="209">
        <f t="shared" ca="1" si="6"/>
        <v>0.34100000000000003</v>
      </c>
      <c r="K42" s="209">
        <f t="shared" ca="1" si="6"/>
        <v>2.7429999999999999</v>
      </c>
      <c r="L42" s="209">
        <f t="shared" ca="1" si="6"/>
        <v>0.35099999999999998</v>
      </c>
      <c r="M42" s="209">
        <f t="shared" ca="1" si="6"/>
        <v>2.8250000000000002</v>
      </c>
      <c r="N42" s="209">
        <f t="shared" ca="1" si="6"/>
        <v>0.36199999999999999</v>
      </c>
      <c r="O42" s="209" t="str">
        <f t="shared" ca="1" si="13"/>
        <v>MC</v>
      </c>
      <c r="P42" s="209">
        <f t="shared" ca="1" si="7"/>
        <v>1.5840000000000001</v>
      </c>
      <c r="Q42" s="209">
        <f t="shared" ca="1" si="7"/>
        <v>0.70499999999999996</v>
      </c>
      <c r="R42" s="209">
        <f t="shared" ca="1" si="7"/>
        <v>1.6319999999999999</v>
      </c>
      <c r="S42" s="209">
        <f t="shared" ca="1" si="7"/>
        <v>0.72599999999999998</v>
      </c>
      <c r="T42" s="209">
        <f t="shared" ca="1" si="7"/>
        <v>1.681</v>
      </c>
      <c r="U42" s="209">
        <f t="shared" ca="1" si="7"/>
        <v>0.748</v>
      </c>
      <c r="V42" s="209">
        <f t="shared" ca="1" si="7"/>
        <v>1.7310000000000001</v>
      </c>
      <c r="W42" s="209">
        <f t="shared" ca="1" si="7"/>
        <v>0.77</v>
      </c>
      <c r="Y42" s="209">
        <f t="shared" ca="1" si="8"/>
        <v>6.5129999999999999</v>
      </c>
      <c r="Z42" s="209">
        <f t="shared" ca="1" si="9"/>
        <v>6.7089999999999996</v>
      </c>
      <c r="AA42" s="209">
        <f t="shared" ca="1" si="10"/>
        <v>6.9089999999999998</v>
      </c>
      <c r="AB42" s="209">
        <f t="shared" ca="1" si="11"/>
        <v>7.1180000000000003</v>
      </c>
    </row>
    <row r="43" spans="2:28" x14ac:dyDescent="0.2">
      <c r="B43" s="240">
        <v>23</v>
      </c>
      <c r="C43" s="240" t="s">
        <v>117</v>
      </c>
      <c r="D43" s="240" t="s">
        <v>118</v>
      </c>
      <c r="E43" s="240">
        <f t="shared" si="12"/>
        <v>23</v>
      </c>
      <c r="G43" s="209">
        <f t="shared" ca="1" si="6"/>
        <v>2.585</v>
      </c>
      <c r="H43" s="209">
        <f t="shared" ca="1" si="6"/>
        <v>0.33100000000000002</v>
      </c>
      <c r="I43" s="209">
        <f t="shared" ca="1" si="6"/>
        <v>2.6629999999999998</v>
      </c>
      <c r="J43" s="209">
        <f t="shared" ca="1" si="6"/>
        <v>0.34100000000000003</v>
      </c>
      <c r="K43" s="209">
        <f t="shared" ca="1" si="6"/>
        <v>2.7429999999999999</v>
      </c>
      <c r="L43" s="209">
        <f t="shared" ca="1" si="6"/>
        <v>0.35099999999999998</v>
      </c>
      <c r="M43" s="209">
        <f t="shared" ca="1" si="6"/>
        <v>2.8250000000000002</v>
      </c>
      <c r="N43" s="209">
        <f t="shared" ca="1" si="6"/>
        <v>0.36199999999999999</v>
      </c>
      <c r="O43" s="209" t="str">
        <f t="shared" ca="1" si="13"/>
        <v>NC</v>
      </c>
      <c r="P43" s="209">
        <f t="shared" ca="1" si="7"/>
        <v>1.5840000000000001</v>
      </c>
      <c r="Q43" s="209">
        <f t="shared" ca="1" si="7"/>
        <v>0.70499999999999996</v>
      </c>
      <c r="R43" s="209">
        <f t="shared" ca="1" si="7"/>
        <v>1.6319999999999999</v>
      </c>
      <c r="S43" s="209">
        <f t="shared" ca="1" si="7"/>
        <v>0.72599999999999998</v>
      </c>
      <c r="T43" s="209">
        <f t="shared" ca="1" si="7"/>
        <v>1.681</v>
      </c>
      <c r="U43" s="209">
        <f t="shared" ca="1" si="7"/>
        <v>0.748</v>
      </c>
      <c r="V43" s="209">
        <f t="shared" ca="1" si="7"/>
        <v>1.7310000000000001</v>
      </c>
      <c r="W43" s="209">
        <f t="shared" ca="1" si="7"/>
        <v>0.77</v>
      </c>
      <c r="Y43" s="209">
        <f t="shared" ca="1" si="8"/>
        <v>6.5129999999999999</v>
      </c>
      <c r="Z43" s="209">
        <f t="shared" ca="1" si="9"/>
        <v>6.7089999999999996</v>
      </c>
      <c r="AA43" s="209">
        <f t="shared" ca="1" si="10"/>
        <v>6.9089999999999998</v>
      </c>
      <c r="AB43" s="209">
        <f t="shared" ca="1" si="11"/>
        <v>7.1180000000000003</v>
      </c>
    </row>
    <row r="44" spans="2:28" x14ac:dyDescent="0.2">
      <c r="B44" s="240">
        <v>24</v>
      </c>
      <c r="C44" s="240" t="s">
        <v>119</v>
      </c>
      <c r="D44" s="240" t="s">
        <v>120</v>
      </c>
      <c r="E44" s="240">
        <f t="shared" si="12"/>
        <v>24</v>
      </c>
      <c r="G44" s="209">
        <f t="shared" ca="1" si="6"/>
        <v>2.585</v>
      </c>
      <c r="H44" s="209">
        <f t="shared" ca="1" si="6"/>
        <v>0.33100000000000002</v>
      </c>
      <c r="I44" s="209">
        <f t="shared" ca="1" si="6"/>
        <v>2.6629999999999998</v>
      </c>
      <c r="J44" s="209">
        <f t="shared" ca="1" si="6"/>
        <v>0.34100000000000003</v>
      </c>
      <c r="K44" s="209">
        <f t="shared" ca="1" si="6"/>
        <v>2.7429999999999999</v>
      </c>
      <c r="L44" s="209">
        <f t="shared" ca="1" si="6"/>
        <v>0.35099999999999998</v>
      </c>
      <c r="M44" s="209">
        <f t="shared" ca="1" si="6"/>
        <v>2.8250000000000002</v>
      </c>
      <c r="N44" s="209">
        <f t="shared" ca="1" si="6"/>
        <v>0.36199999999999999</v>
      </c>
      <c r="O44" s="209" t="str">
        <f t="shared" ca="1" si="13"/>
        <v>NL</v>
      </c>
      <c r="P44" s="209">
        <f t="shared" ca="1" si="7"/>
        <v>1.5840000000000001</v>
      </c>
      <c r="Q44" s="209">
        <f t="shared" ca="1" si="7"/>
        <v>0.70499999999999996</v>
      </c>
      <c r="R44" s="209">
        <f t="shared" ca="1" si="7"/>
        <v>1.6319999999999999</v>
      </c>
      <c r="S44" s="209">
        <f t="shared" ca="1" si="7"/>
        <v>0.72599999999999998</v>
      </c>
      <c r="T44" s="209">
        <f t="shared" ca="1" si="7"/>
        <v>1.681</v>
      </c>
      <c r="U44" s="209">
        <f t="shared" ca="1" si="7"/>
        <v>0.748</v>
      </c>
      <c r="V44" s="209">
        <f t="shared" ca="1" si="7"/>
        <v>1.7310000000000001</v>
      </c>
      <c r="W44" s="209">
        <f t="shared" ca="1" si="7"/>
        <v>0.77</v>
      </c>
      <c r="Y44" s="209">
        <f t="shared" ca="1" si="8"/>
        <v>6.5129999999999999</v>
      </c>
      <c r="Z44" s="209">
        <f t="shared" ca="1" si="9"/>
        <v>6.7089999999999996</v>
      </c>
      <c r="AA44" s="209">
        <f t="shared" ca="1" si="10"/>
        <v>6.9089999999999998</v>
      </c>
      <c r="AB44" s="209">
        <f t="shared" ca="1" si="11"/>
        <v>7.1180000000000003</v>
      </c>
    </row>
    <row r="45" spans="2:28" x14ac:dyDescent="0.2">
      <c r="B45" s="240">
        <v>25</v>
      </c>
      <c r="C45" s="240" t="s">
        <v>121</v>
      </c>
      <c r="D45" s="240" t="s">
        <v>122</v>
      </c>
      <c r="E45" s="240">
        <f t="shared" si="12"/>
        <v>25</v>
      </c>
      <c r="G45" s="209">
        <f t="shared" ca="1" si="6"/>
        <v>2.585</v>
      </c>
      <c r="H45" s="209">
        <f t="shared" ca="1" si="6"/>
        <v>0.33100000000000002</v>
      </c>
      <c r="I45" s="209">
        <f t="shared" ca="1" si="6"/>
        <v>2.6629999999999998</v>
      </c>
      <c r="J45" s="209">
        <f t="shared" ca="1" si="6"/>
        <v>0.34100000000000003</v>
      </c>
      <c r="K45" s="209">
        <f t="shared" ca="1" si="6"/>
        <v>2.7429999999999999</v>
      </c>
      <c r="L45" s="209">
        <f t="shared" ca="1" si="6"/>
        <v>0.35099999999999998</v>
      </c>
      <c r="M45" s="209">
        <f t="shared" ca="1" si="6"/>
        <v>2.8250000000000002</v>
      </c>
      <c r="N45" s="209">
        <f t="shared" ca="1" si="6"/>
        <v>0.36199999999999999</v>
      </c>
      <c r="O45" s="209" t="str">
        <f t="shared" ca="1" si="13"/>
        <v>NO</v>
      </c>
      <c r="P45" s="209">
        <f t="shared" ca="1" si="7"/>
        <v>1.5840000000000001</v>
      </c>
      <c r="Q45" s="209">
        <f t="shared" ca="1" si="7"/>
        <v>0.70499999999999996</v>
      </c>
      <c r="R45" s="209">
        <f t="shared" ca="1" si="7"/>
        <v>1.6319999999999999</v>
      </c>
      <c r="S45" s="209">
        <f t="shared" ca="1" si="7"/>
        <v>0.72599999999999998</v>
      </c>
      <c r="T45" s="209">
        <f t="shared" ca="1" si="7"/>
        <v>1.681</v>
      </c>
      <c r="U45" s="209">
        <f t="shared" ca="1" si="7"/>
        <v>0.748</v>
      </c>
      <c r="V45" s="209">
        <f t="shared" ca="1" si="7"/>
        <v>1.7310000000000001</v>
      </c>
      <c r="W45" s="209">
        <f t="shared" ca="1" si="7"/>
        <v>0.77</v>
      </c>
      <c r="Y45" s="209">
        <f t="shared" ca="1" si="8"/>
        <v>6.5129999999999999</v>
      </c>
      <c r="Z45" s="209">
        <f t="shared" ca="1" si="9"/>
        <v>6.7089999999999996</v>
      </c>
      <c r="AA45" s="209">
        <f t="shared" ca="1" si="10"/>
        <v>6.9089999999999998</v>
      </c>
      <c r="AB45" s="209">
        <f t="shared" ca="1" si="11"/>
        <v>7.1180000000000003</v>
      </c>
    </row>
    <row r="46" spans="2:28" x14ac:dyDescent="0.2">
      <c r="B46" s="240">
        <v>26</v>
      </c>
      <c r="C46" s="240" t="s">
        <v>123</v>
      </c>
      <c r="D46" s="240" t="s">
        <v>124</v>
      </c>
      <c r="E46" s="240">
        <f t="shared" si="12"/>
        <v>26</v>
      </c>
      <c r="G46" s="209">
        <f t="shared" ca="1" si="6"/>
        <v>2.585</v>
      </c>
      <c r="H46" s="209">
        <f t="shared" ca="1" si="6"/>
        <v>0.33100000000000002</v>
      </c>
      <c r="I46" s="209">
        <f t="shared" ca="1" si="6"/>
        <v>2.6629999999999998</v>
      </c>
      <c r="J46" s="209">
        <f t="shared" ca="1" si="6"/>
        <v>0.34100000000000003</v>
      </c>
      <c r="K46" s="209">
        <f t="shared" ca="1" si="6"/>
        <v>2.7429999999999999</v>
      </c>
      <c r="L46" s="209">
        <f t="shared" ca="1" si="6"/>
        <v>0.35099999999999998</v>
      </c>
      <c r="M46" s="209">
        <f t="shared" ca="1" si="6"/>
        <v>2.8250000000000002</v>
      </c>
      <c r="N46" s="209">
        <f t="shared" ca="1" si="6"/>
        <v>0.36199999999999999</v>
      </c>
      <c r="O46" s="209" t="str">
        <f t="shared" ca="1" si="13"/>
        <v>NZ</v>
      </c>
      <c r="P46" s="209">
        <f t="shared" ca="1" si="7"/>
        <v>1.5840000000000001</v>
      </c>
      <c r="Q46" s="209">
        <f t="shared" ca="1" si="7"/>
        <v>0.70499999999999996</v>
      </c>
      <c r="R46" s="209">
        <f t="shared" ca="1" si="7"/>
        <v>1.6319999999999999</v>
      </c>
      <c r="S46" s="209">
        <f t="shared" ca="1" si="7"/>
        <v>0.72599999999999998</v>
      </c>
      <c r="T46" s="209">
        <f t="shared" ca="1" si="7"/>
        <v>1.681</v>
      </c>
      <c r="U46" s="209">
        <f t="shared" ca="1" si="7"/>
        <v>0.748</v>
      </c>
      <c r="V46" s="209">
        <f t="shared" ca="1" si="7"/>
        <v>1.7310000000000001</v>
      </c>
      <c r="W46" s="209">
        <f t="shared" ca="1" si="7"/>
        <v>0.77</v>
      </c>
      <c r="Y46" s="209">
        <f t="shared" ca="1" si="8"/>
        <v>6.5129999999999999</v>
      </c>
      <c r="Z46" s="209">
        <f t="shared" ca="1" si="9"/>
        <v>6.7089999999999996</v>
      </c>
      <c r="AA46" s="209">
        <f t="shared" ca="1" si="10"/>
        <v>6.9089999999999998</v>
      </c>
      <c r="AB46" s="209">
        <f t="shared" ca="1" si="11"/>
        <v>7.1180000000000003</v>
      </c>
    </row>
    <row r="47" spans="2:28" x14ac:dyDescent="0.2">
      <c r="B47" s="240">
        <v>27</v>
      </c>
      <c r="C47" s="240" t="s">
        <v>125</v>
      </c>
      <c r="D47" s="240" t="s">
        <v>126</v>
      </c>
      <c r="E47" s="240">
        <f t="shared" si="12"/>
        <v>27</v>
      </c>
      <c r="G47" s="209">
        <f t="shared" ca="1" si="6"/>
        <v>2.585</v>
      </c>
      <c r="H47" s="209">
        <f t="shared" ca="1" si="6"/>
        <v>0.33100000000000002</v>
      </c>
      <c r="I47" s="209">
        <f t="shared" ca="1" si="6"/>
        <v>2.6629999999999998</v>
      </c>
      <c r="J47" s="209">
        <f t="shared" ca="1" si="6"/>
        <v>0.34100000000000003</v>
      </c>
      <c r="K47" s="209">
        <f t="shared" ca="1" si="6"/>
        <v>2.7429999999999999</v>
      </c>
      <c r="L47" s="209">
        <f t="shared" ca="1" si="6"/>
        <v>0.35099999999999998</v>
      </c>
      <c r="M47" s="209">
        <f t="shared" ca="1" si="6"/>
        <v>2.8250000000000002</v>
      </c>
      <c r="N47" s="209">
        <f t="shared" ca="1" si="6"/>
        <v>0.36199999999999999</v>
      </c>
      <c r="O47" s="209" t="str">
        <f t="shared" ca="1" si="13"/>
        <v>PF</v>
      </c>
      <c r="P47" s="209">
        <f t="shared" ca="1" si="7"/>
        <v>1.5840000000000001</v>
      </c>
      <c r="Q47" s="209">
        <f t="shared" ca="1" si="7"/>
        <v>0.70499999999999996</v>
      </c>
      <c r="R47" s="209">
        <f t="shared" ca="1" si="7"/>
        <v>1.6319999999999999</v>
      </c>
      <c r="S47" s="209">
        <f t="shared" ca="1" si="7"/>
        <v>0.72599999999999998</v>
      </c>
      <c r="T47" s="209">
        <f t="shared" ca="1" si="7"/>
        <v>1.681</v>
      </c>
      <c r="U47" s="209">
        <f t="shared" ca="1" si="7"/>
        <v>0.748</v>
      </c>
      <c r="V47" s="209">
        <f t="shared" ca="1" si="7"/>
        <v>1.7310000000000001</v>
      </c>
      <c r="W47" s="209">
        <f t="shared" ca="1" si="7"/>
        <v>0.77</v>
      </c>
      <c r="Y47" s="209">
        <f t="shared" ca="1" si="8"/>
        <v>6.5129999999999999</v>
      </c>
      <c r="Z47" s="209">
        <f t="shared" ca="1" si="9"/>
        <v>6.7089999999999996</v>
      </c>
      <c r="AA47" s="209">
        <f t="shared" ca="1" si="10"/>
        <v>6.9089999999999998</v>
      </c>
      <c r="AB47" s="209">
        <f t="shared" ca="1" si="11"/>
        <v>7.1180000000000003</v>
      </c>
    </row>
    <row r="48" spans="2:28" x14ac:dyDescent="0.2">
      <c r="B48" s="240">
        <v>28</v>
      </c>
      <c r="C48" s="240" t="s">
        <v>127</v>
      </c>
      <c r="D48" s="240" t="s">
        <v>128</v>
      </c>
      <c r="E48" s="240">
        <f t="shared" si="12"/>
        <v>28</v>
      </c>
      <c r="G48" s="209">
        <f t="shared" ca="1" si="6"/>
        <v>2.585</v>
      </c>
      <c r="H48" s="209">
        <f t="shared" ca="1" si="6"/>
        <v>0.33100000000000002</v>
      </c>
      <c r="I48" s="209">
        <f t="shared" ca="1" si="6"/>
        <v>2.6629999999999998</v>
      </c>
      <c r="J48" s="209">
        <f t="shared" ca="1" si="6"/>
        <v>0.34100000000000003</v>
      </c>
      <c r="K48" s="209">
        <f t="shared" ca="1" si="6"/>
        <v>2.7429999999999999</v>
      </c>
      <c r="L48" s="209">
        <f t="shared" ca="1" si="6"/>
        <v>0.35099999999999998</v>
      </c>
      <c r="M48" s="209">
        <f t="shared" ca="1" si="6"/>
        <v>2.8250000000000002</v>
      </c>
      <c r="N48" s="209">
        <f t="shared" ca="1" si="6"/>
        <v>0.36199999999999999</v>
      </c>
      <c r="O48" s="209" t="str">
        <f t="shared" ca="1" si="13"/>
        <v>PT</v>
      </c>
      <c r="P48" s="209">
        <f t="shared" ca="1" si="7"/>
        <v>1.5840000000000001</v>
      </c>
      <c r="Q48" s="209">
        <f t="shared" ca="1" si="7"/>
        <v>0.70499999999999996</v>
      </c>
      <c r="R48" s="209">
        <f t="shared" ca="1" si="7"/>
        <v>1.6319999999999999</v>
      </c>
      <c r="S48" s="209">
        <f t="shared" ca="1" si="7"/>
        <v>0.72599999999999998</v>
      </c>
      <c r="T48" s="209">
        <f t="shared" ca="1" si="7"/>
        <v>1.681</v>
      </c>
      <c r="U48" s="209">
        <f t="shared" ca="1" si="7"/>
        <v>0.748</v>
      </c>
      <c r="V48" s="209">
        <f t="shared" ca="1" si="7"/>
        <v>1.7310000000000001</v>
      </c>
      <c r="W48" s="209">
        <f t="shared" ca="1" si="7"/>
        <v>0.77</v>
      </c>
      <c r="Y48" s="209">
        <f t="shared" ca="1" si="8"/>
        <v>6.5129999999999999</v>
      </c>
      <c r="Z48" s="209">
        <f t="shared" ca="1" si="9"/>
        <v>6.7089999999999996</v>
      </c>
      <c r="AA48" s="209">
        <f t="shared" ca="1" si="10"/>
        <v>6.9089999999999998</v>
      </c>
      <c r="AB48" s="209">
        <f t="shared" ca="1" si="11"/>
        <v>7.1180000000000003</v>
      </c>
    </row>
    <row r="49" spans="1:32" x14ac:dyDescent="0.2">
      <c r="B49" s="240">
        <v>29</v>
      </c>
      <c r="C49" s="240" t="s">
        <v>129</v>
      </c>
      <c r="D49" s="240" t="s">
        <v>130</v>
      </c>
      <c r="E49" s="240">
        <f t="shared" si="12"/>
        <v>29</v>
      </c>
      <c r="G49" s="209">
        <f t="shared" ca="1" si="6"/>
        <v>2.585</v>
      </c>
      <c r="H49" s="209">
        <f t="shared" ca="1" si="6"/>
        <v>0.33100000000000002</v>
      </c>
      <c r="I49" s="209">
        <f t="shared" ca="1" si="6"/>
        <v>2.6629999999999998</v>
      </c>
      <c r="J49" s="209">
        <f t="shared" ca="1" si="6"/>
        <v>0.34100000000000003</v>
      </c>
      <c r="K49" s="209">
        <f t="shared" ca="1" si="6"/>
        <v>2.7429999999999999</v>
      </c>
      <c r="L49" s="209">
        <f t="shared" ca="1" si="6"/>
        <v>0.35099999999999998</v>
      </c>
      <c r="M49" s="209">
        <f t="shared" ca="1" si="6"/>
        <v>2.8250000000000002</v>
      </c>
      <c r="N49" s="209">
        <f t="shared" ca="1" si="6"/>
        <v>0.36199999999999999</v>
      </c>
      <c r="O49" s="209" t="str">
        <f t="shared" ca="1" si="13"/>
        <v>SE</v>
      </c>
      <c r="P49" s="209">
        <f t="shared" ca="1" si="7"/>
        <v>1.5840000000000001</v>
      </c>
      <c r="Q49" s="209">
        <f t="shared" ca="1" si="7"/>
        <v>0.70499999999999996</v>
      </c>
      <c r="R49" s="209">
        <f t="shared" ca="1" si="7"/>
        <v>1.6319999999999999</v>
      </c>
      <c r="S49" s="209">
        <f t="shared" ca="1" si="7"/>
        <v>0.72599999999999998</v>
      </c>
      <c r="T49" s="209">
        <f t="shared" ca="1" si="7"/>
        <v>1.681</v>
      </c>
      <c r="U49" s="209">
        <f t="shared" ca="1" si="7"/>
        <v>0.748</v>
      </c>
      <c r="V49" s="209">
        <f t="shared" ca="1" si="7"/>
        <v>1.7310000000000001</v>
      </c>
      <c r="W49" s="209">
        <f t="shared" ca="1" si="7"/>
        <v>0.77</v>
      </c>
      <c r="Y49" s="209">
        <f t="shared" ca="1" si="8"/>
        <v>6.5129999999999999</v>
      </c>
      <c r="Z49" s="209">
        <f t="shared" ca="1" si="9"/>
        <v>6.7089999999999996</v>
      </c>
      <c r="AA49" s="209">
        <f t="shared" ca="1" si="10"/>
        <v>6.9089999999999998</v>
      </c>
      <c r="AB49" s="209">
        <f t="shared" ca="1" si="11"/>
        <v>7.1180000000000003</v>
      </c>
    </row>
    <row r="50" spans="1:32" x14ac:dyDescent="0.2">
      <c r="B50" s="240">
        <v>30</v>
      </c>
      <c r="C50" s="240" t="s">
        <v>408</v>
      </c>
      <c r="D50" s="240" t="s">
        <v>466</v>
      </c>
      <c r="E50" s="240">
        <f t="shared" si="12"/>
        <v>30</v>
      </c>
      <c r="G50" s="209">
        <f t="shared" ca="1" si="6"/>
        <v>2.585</v>
      </c>
      <c r="H50" s="209">
        <f t="shared" ca="1" si="6"/>
        <v>0.33100000000000002</v>
      </c>
      <c r="I50" s="209">
        <f t="shared" ca="1" si="6"/>
        <v>2.6629999999999998</v>
      </c>
      <c r="J50" s="209">
        <f t="shared" ca="1" si="6"/>
        <v>0.34100000000000003</v>
      </c>
      <c r="K50" s="209">
        <f t="shared" ca="1" si="6"/>
        <v>2.7429999999999999</v>
      </c>
      <c r="L50" s="209">
        <f t="shared" ca="1" si="6"/>
        <v>0.35099999999999998</v>
      </c>
      <c r="M50" s="209">
        <f t="shared" ca="1" si="6"/>
        <v>2.8250000000000002</v>
      </c>
      <c r="N50" s="209">
        <f t="shared" ca="1" si="6"/>
        <v>0.36199999999999999</v>
      </c>
      <c r="O50" s="209" t="str">
        <f t="shared" ca="1" si="13"/>
        <v>SM</v>
      </c>
      <c r="P50" s="209">
        <f t="shared" ca="1" si="7"/>
        <v>1.5840000000000001</v>
      </c>
      <c r="Q50" s="209">
        <f t="shared" ca="1" si="7"/>
        <v>0.70499999999999996</v>
      </c>
      <c r="R50" s="209">
        <f t="shared" ca="1" si="7"/>
        <v>1.6319999999999999</v>
      </c>
      <c r="S50" s="209">
        <f t="shared" ca="1" si="7"/>
        <v>0.72599999999999998</v>
      </c>
      <c r="T50" s="209">
        <f t="shared" ca="1" si="7"/>
        <v>1.681</v>
      </c>
      <c r="U50" s="209">
        <f t="shared" ca="1" si="7"/>
        <v>0.748</v>
      </c>
      <c r="V50" s="209">
        <f t="shared" ca="1" si="7"/>
        <v>1.7310000000000001</v>
      </c>
      <c r="W50" s="209">
        <f t="shared" ca="1" si="7"/>
        <v>0.77</v>
      </c>
      <c r="Y50" s="209">
        <f t="shared" ca="1" si="8"/>
        <v>6.5129999999999999</v>
      </c>
      <c r="Z50" s="209">
        <f t="shared" ca="1" si="9"/>
        <v>6.7089999999999996</v>
      </c>
      <c r="AA50" s="209">
        <f t="shared" ca="1" si="10"/>
        <v>6.9089999999999998</v>
      </c>
      <c r="AB50" s="209">
        <f t="shared" ca="1" si="11"/>
        <v>7.1180000000000003</v>
      </c>
    </row>
    <row r="51" spans="1:32" x14ac:dyDescent="0.2">
      <c r="B51" s="240">
        <v>31</v>
      </c>
      <c r="C51" s="240" t="s">
        <v>131</v>
      </c>
      <c r="D51" s="240" t="s">
        <v>132</v>
      </c>
      <c r="E51" s="240">
        <f t="shared" si="12"/>
        <v>31</v>
      </c>
      <c r="G51" s="209">
        <f t="shared" ca="1" si="6"/>
        <v>2.585</v>
      </c>
      <c r="H51" s="209">
        <f t="shared" ca="1" si="6"/>
        <v>0.33100000000000002</v>
      </c>
      <c r="I51" s="209">
        <f t="shared" ca="1" si="6"/>
        <v>2.6629999999999998</v>
      </c>
      <c r="J51" s="209">
        <f t="shared" ca="1" si="6"/>
        <v>0.34100000000000003</v>
      </c>
      <c r="K51" s="209">
        <f t="shared" ca="1" si="6"/>
        <v>2.7429999999999999</v>
      </c>
      <c r="L51" s="209">
        <f t="shared" ca="1" si="6"/>
        <v>0.35099999999999998</v>
      </c>
      <c r="M51" s="209">
        <f t="shared" ca="1" si="6"/>
        <v>2.8250000000000002</v>
      </c>
      <c r="N51" s="209">
        <f t="shared" ca="1" si="6"/>
        <v>0.36199999999999999</v>
      </c>
      <c r="O51" s="209" t="str">
        <f t="shared" ca="1" si="13"/>
        <v>US</v>
      </c>
      <c r="P51" s="209">
        <f t="shared" ca="1" si="7"/>
        <v>1.5840000000000001</v>
      </c>
      <c r="Q51" s="209">
        <f t="shared" ca="1" si="7"/>
        <v>0.70499999999999996</v>
      </c>
      <c r="R51" s="209">
        <f t="shared" ca="1" si="7"/>
        <v>1.6319999999999999</v>
      </c>
      <c r="S51" s="209">
        <f t="shared" ca="1" si="7"/>
        <v>0.72599999999999998</v>
      </c>
      <c r="T51" s="209">
        <f t="shared" ca="1" si="7"/>
        <v>1.681</v>
      </c>
      <c r="U51" s="209">
        <f t="shared" ca="1" si="7"/>
        <v>0.748</v>
      </c>
      <c r="V51" s="209">
        <f t="shared" ca="1" si="7"/>
        <v>1.7310000000000001</v>
      </c>
      <c r="W51" s="209">
        <f t="shared" ca="1" si="7"/>
        <v>0.77</v>
      </c>
      <c r="Y51" s="209">
        <f t="shared" ca="1" si="8"/>
        <v>6.5129999999999999</v>
      </c>
      <c r="Z51" s="209">
        <f t="shared" ca="1" si="9"/>
        <v>6.7089999999999996</v>
      </c>
      <c r="AA51" s="209">
        <f t="shared" ca="1" si="10"/>
        <v>6.9089999999999998</v>
      </c>
      <c r="AB51" s="209">
        <f t="shared" ca="1" si="11"/>
        <v>7.1180000000000003</v>
      </c>
    </row>
    <row r="52" spans="1:32" x14ac:dyDescent="0.2">
      <c r="B52" s="240">
        <v>32</v>
      </c>
      <c r="C52" s="240" t="s">
        <v>133</v>
      </c>
      <c r="D52" s="240" t="s">
        <v>134</v>
      </c>
      <c r="E52" s="240">
        <f t="shared" si="12"/>
        <v>32</v>
      </c>
      <c r="G52" s="209">
        <f t="shared" ca="1" si="6"/>
        <v>2.585</v>
      </c>
      <c r="H52" s="209">
        <f t="shared" ca="1" si="6"/>
        <v>0.33100000000000002</v>
      </c>
      <c r="I52" s="209">
        <f t="shared" ca="1" si="6"/>
        <v>2.6629999999999998</v>
      </c>
      <c r="J52" s="209">
        <f t="shared" ca="1" si="6"/>
        <v>0.34100000000000003</v>
      </c>
      <c r="K52" s="209">
        <f t="shared" ca="1" si="6"/>
        <v>2.7429999999999999</v>
      </c>
      <c r="L52" s="209">
        <f t="shared" ca="1" si="6"/>
        <v>0.35099999999999998</v>
      </c>
      <c r="M52" s="209">
        <f t="shared" ca="1" si="6"/>
        <v>2.8250000000000002</v>
      </c>
      <c r="N52" s="209">
        <f t="shared" ca="1" si="6"/>
        <v>0.36199999999999999</v>
      </c>
      <c r="O52" s="209" t="str">
        <f t="shared" ca="1" si="13"/>
        <v>VA</v>
      </c>
      <c r="P52" s="209">
        <f t="shared" ca="1" si="7"/>
        <v>1.5840000000000001</v>
      </c>
      <c r="Q52" s="209">
        <f t="shared" ca="1" si="7"/>
        <v>0.70499999999999996</v>
      </c>
      <c r="R52" s="209">
        <f t="shared" ca="1" si="7"/>
        <v>1.6319999999999999</v>
      </c>
      <c r="S52" s="209">
        <f t="shared" ca="1" si="7"/>
        <v>0.72599999999999998</v>
      </c>
      <c r="T52" s="209">
        <f t="shared" ca="1" si="7"/>
        <v>1.681</v>
      </c>
      <c r="U52" s="209">
        <f t="shared" ca="1" si="7"/>
        <v>0.748</v>
      </c>
      <c r="V52" s="209">
        <f t="shared" ca="1" si="7"/>
        <v>1.7310000000000001</v>
      </c>
      <c r="W52" s="209">
        <f t="shared" ca="1" si="7"/>
        <v>0.77</v>
      </c>
      <c r="Y52" s="209">
        <f t="shared" ca="1" si="8"/>
        <v>6.5129999999999999</v>
      </c>
      <c r="Z52" s="209">
        <f t="shared" ca="1" si="9"/>
        <v>6.7089999999999996</v>
      </c>
      <c r="AA52" s="209">
        <f t="shared" ca="1" si="10"/>
        <v>6.9089999999999998</v>
      </c>
      <c r="AB52" s="209">
        <f t="shared" ca="1" si="11"/>
        <v>7.1180000000000003</v>
      </c>
    </row>
    <row r="53" spans="1:32" x14ac:dyDescent="0.2">
      <c r="B53" s="89"/>
      <c r="C53" s="170"/>
      <c r="D53" s="198"/>
      <c r="E53" s="198"/>
    </row>
    <row r="54" spans="1:32" x14ac:dyDescent="0.2">
      <c r="B54" s="89"/>
      <c r="C54" s="170"/>
      <c r="D54" s="198"/>
      <c r="E54" s="198"/>
    </row>
    <row r="55" spans="1:32" x14ac:dyDescent="0.2">
      <c r="B55" s="89"/>
      <c r="C55" s="170" t="s">
        <v>419</v>
      </c>
      <c r="D55" s="198" t="s">
        <v>484</v>
      </c>
      <c r="E55" s="198"/>
      <c r="P55" s="272"/>
      <c r="Q55" s="272"/>
      <c r="R55" s="272"/>
      <c r="S55" s="272"/>
      <c r="T55" s="272"/>
      <c r="U55" s="272"/>
      <c r="V55" s="272"/>
      <c r="W55" s="272"/>
      <c r="X55" s="13"/>
      <c r="Y55" s="272"/>
      <c r="Z55" s="272"/>
      <c r="AA55" s="271"/>
      <c r="AB55" s="271"/>
      <c r="AC55" s="271"/>
      <c r="AD55" s="271"/>
      <c r="AE55" s="271"/>
      <c r="AF55" s="271"/>
    </row>
    <row r="56" spans="1:32" x14ac:dyDescent="0.2">
      <c r="B56" s="89"/>
      <c r="C56" s="240" t="s">
        <v>423</v>
      </c>
      <c r="D56" s="240" t="s">
        <v>969</v>
      </c>
      <c r="E56" s="198"/>
      <c r="P56" s="272"/>
      <c r="Q56" s="272"/>
      <c r="R56" s="272"/>
      <c r="S56" s="272"/>
      <c r="T56" s="272"/>
      <c r="U56" s="272"/>
      <c r="V56" s="272"/>
      <c r="W56" s="272"/>
      <c r="X56" s="13"/>
      <c r="Y56" s="282"/>
      <c r="Z56" s="282"/>
      <c r="AA56" s="285"/>
      <c r="AB56" s="285"/>
      <c r="AC56" s="285"/>
      <c r="AD56" s="285"/>
      <c r="AE56" s="285"/>
      <c r="AF56" s="285"/>
    </row>
    <row r="57" spans="1:32" x14ac:dyDescent="0.2">
      <c r="B57" s="89"/>
      <c r="C57" s="214"/>
      <c r="D57" s="197"/>
      <c r="E57" s="197"/>
    </row>
    <row r="58" spans="1:32" x14ac:dyDescent="0.2">
      <c r="B58" s="89"/>
      <c r="C58" s="214"/>
      <c r="D58" s="197"/>
      <c r="E58" s="197"/>
      <c r="F58" s="240" t="s">
        <v>354</v>
      </c>
      <c r="G58" s="463" t="s">
        <v>1040</v>
      </c>
      <c r="P58" s="463" t="s">
        <v>1041</v>
      </c>
    </row>
    <row r="59" spans="1:32" x14ac:dyDescent="0.2">
      <c r="B59" s="89"/>
      <c r="C59" s="214"/>
      <c r="D59" s="197"/>
      <c r="E59" s="197"/>
      <c r="F59" s="14" t="s">
        <v>861</v>
      </c>
      <c r="G59" s="14">
        <v>1</v>
      </c>
      <c r="H59" s="14">
        <f>+G59+1</f>
        <v>2</v>
      </c>
      <c r="I59" s="14">
        <f t="shared" ref="I59:N59" si="14">+H59+1</f>
        <v>3</v>
      </c>
      <c r="J59" s="14">
        <f t="shared" si="14"/>
        <v>4</v>
      </c>
      <c r="K59" s="14">
        <f t="shared" si="14"/>
        <v>5</v>
      </c>
      <c r="L59" s="14">
        <f t="shared" si="14"/>
        <v>6</v>
      </c>
      <c r="M59" s="14">
        <f t="shared" si="14"/>
        <v>7</v>
      </c>
      <c r="N59" s="14">
        <f t="shared" si="14"/>
        <v>8</v>
      </c>
      <c r="O59" s="14">
        <f t="shared" ref="O59:AB59" si="15">+N59+1</f>
        <v>9</v>
      </c>
      <c r="P59" s="14">
        <f t="shared" si="15"/>
        <v>10</v>
      </c>
      <c r="Q59" s="14">
        <f t="shared" si="15"/>
        <v>11</v>
      </c>
      <c r="R59" s="14">
        <f t="shared" si="15"/>
        <v>12</v>
      </c>
      <c r="S59" s="14">
        <f t="shared" si="15"/>
        <v>13</v>
      </c>
      <c r="T59" s="14">
        <f t="shared" si="15"/>
        <v>14</v>
      </c>
      <c r="U59" s="14">
        <f t="shared" si="15"/>
        <v>15</v>
      </c>
      <c r="V59" s="14">
        <f t="shared" si="15"/>
        <v>16</v>
      </c>
      <c r="W59" s="14">
        <f t="shared" si="15"/>
        <v>17</v>
      </c>
      <c r="X59" s="14">
        <f t="shared" si="15"/>
        <v>18</v>
      </c>
      <c r="Y59" s="14">
        <f t="shared" si="15"/>
        <v>19</v>
      </c>
      <c r="Z59" s="14">
        <f t="shared" si="15"/>
        <v>20</v>
      </c>
      <c r="AA59" s="14">
        <f t="shared" si="15"/>
        <v>21</v>
      </c>
      <c r="AB59" s="14">
        <f t="shared" si="15"/>
        <v>22</v>
      </c>
    </row>
    <row r="60" spans="1:32" x14ac:dyDescent="0.2">
      <c r="B60" s="89"/>
      <c r="C60" s="214"/>
      <c r="D60" s="197"/>
      <c r="E60" s="197"/>
    </row>
    <row r="61" spans="1:32" x14ac:dyDescent="0.2">
      <c r="B61" s="89"/>
      <c r="C61" s="214"/>
      <c r="D61" s="197"/>
      <c r="E61" s="197"/>
    </row>
    <row r="62" spans="1:32" ht="13.5" thickBot="1" x14ac:dyDescent="0.25">
      <c r="B62" s="89"/>
      <c r="C62" s="214"/>
      <c r="D62" s="197"/>
      <c r="E62" s="197"/>
      <c r="G62" s="17" t="s">
        <v>961</v>
      </c>
      <c r="H62" s="18"/>
      <c r="I62" s="18"/>
      <c r="J62" s="18"/>
      <c r="K62" s="18"/>
      <c r="L62" s="18"/>
      <c r="M62" s="18"/>
      <c r="N62" s="18"/>
      <c r="P62" s="17" t="s">
        <v>962</v>
      </c>
      <c r="Q62" s="18"/>
      <c r="R62" s="18"/>
      <c r="S62" s="18"/>
      <c r="T62" s="18"/>
      <c r="U62" s="18"/>
      <c r="V62" s="18"/>
      <c r="W62" s="18"/>
      <c r="Y62" s="17" t="s">
        <v>965</v>
      </c>
      <c r="Z62" s="18"/>
      <c r="AA62" s="18"/>
      <c r="AB62" s="18"/>
    </row>
    <row r="63" spans="1:32" x14ac:dyDescent="0.2">
      <c r="B63" s="89"/>
      <c r="C63" s="214"/>
      <c r="D63" s="197"/>
      <c r="E63" s="197"/>
    </row>
    <row r="64" spans="1:32" ht="13.5" thickBot="1" x14ac:dyDescent="0.25">
      <c r="A64" s="279">
        <v>2</v>
      </c>
      <c r="B64" s="135" t="s">
        <v>856</v>
      </c>
      <c r="C64" s="214"/>
      <c r="D64" s="197"/>
      <c r="E64" s="197"/>
      <c r="G64" s="6">
        <f>+$G$14</f>
        <v>2018</v>
      </c>
      <c r="H64" s="6"/>
      <c r="I64" s="6">
        <f>+G64+1</f>
        <v>2019</v>
      </c>
      <c r="J64" s="6"/>
      <c r="K64" s="6">
        <f>+I64+1</f>
        <v>2020</v>
      </c>
      <c r="L64" s="6"/>
      <c r="M64" s="6">
        <f>+K64+1</f>
        <v>2021</v>
      </c>
      <c r="N64" s="6"/>
      <c r="P64" s="6">
        <f>+$G$14</f>
        <v>2018</v>
      </c>
      <c r="Q64" s="6"/>
      <c r="R64" s="6">
        <f>+P64+1</f>
        <v>2019</v>
      </c>
      <c r="S64" s="6"/>
      <c r="T64" s="6">
        <f>+R64+1</f>
        <v>2020</v>
      </c>
      <c r="U64" s="6"/>
      <c r="V64" s="6">
        <f>+T64+1</f>
        <v>2021</v>
      </c>
      <c r="W64" s="6"/>
      <c r="Y64" s="260">
        <v>2018</v>
      </c>
      <c r="Z64" s="260">
        <f>+Y64+1</f>
        <v>2019</v>
      </c>
      <c r="AA64" s="260">
        <f>+Z64+1</f>
        <v>2020</v>
      </c>
      <c r="AB64" s="260">
        <f>+AA64+1</f>
        <v>2021</v>
      </c>
    </row>
    <row r="65" spans="2:28" x14ac:dyDescent="0.2">
      <c r="B65" s="89"/>
      <c r="C65" s="214"/>
      <c r="D65" s="197"/>
      <c r="E65" s="197"/>
    </row>
    <row r="66" spans="2:28" x14ac:dyDescent="0.2">
      <c r="B66" s="89"/>
      <c r="C66" s="214"/>
      <c r="D66" s="197"/>
      <c r="E66" s="197"/>
      <c r="F66" s="240" t="s">
        <v>857</v>
      </c>
      <c r="G66" s="199">
        <f ca="1">OptBPG!BR89</f>
        <v>1.7742463768115941</v>
      </c>
      <c r="H66" s="199">
        <f ca="1">OptBPG!BQ89</f>
        <v>0.22710353623188406</v>
      </c>
      <c r="I66" s="199">
        <f ca="1">OptBPG!BT89</f>
        <v>1.8240000000000001</v>
      </c>
      <c r="J66" s="199">
        <f ca="1">OptBPG!BS89</f>
        <v>0.23300000000000001</v>
      </c>
      <c r="K66" s="199">
        <f ca="1">OptBPG!BV89</f>
        <v>1.875</v>
      </c>
      <c r="L66" s="199">
        <f ca="1">OptBPG!BU89</f>
        <v>0.24</v>
      </c>
      <c r="M66" s="199">
        <f ca="1">OptBPG!BX89</f>
        <v>1.9279999999999999</v>
      </c>
      <c r="N66" s="199">
        <f ca="1">OptBPG!BW89</f>
        <v>0.247</v>
      </c>
      <c r="P66" s="199">
        <f ca="1">OptBE!BR89</f>
        <v>1.0894817073170731</v>
      </c>
      <c r="Q66" s="199">
        <f ca="1">OptBE!BQ89</f>
        <v>0.48481935975609752</v>
      </c>
      <c r="R66" s="199">
        <f ca="1">OptBE!BT89</f>
        <v>1.1200000000000001</v>
      </c>
      <c r="S66" s="199">
        <f ca="1">OptBE!BS89</f>
        <v>0.498</v>
      </c>
      <c r="T66" s="199">
        <f ca="1">OptBE!BV89</f>
        <v>1.151</v>
      </c>
      <c r="U66" s="199">
        <f ca="1">OptBE!BU89</f>
        <v>0.51200000000000001</v>
      </c>
      <c r="V66" s="199">
        <f ca="1">OptBE!BX89</f>
        <v>1.1830000000000001</v>
      </c>
      <c r="W66" s="199">
        <f ca="1">OptBE!BW89</f>
        <v>0.52600000000000002</v>
      </c>
      <c r="Y66" s="159">
        <f ca="1">ROUND((8.16*H66)+(0.31*G66)+(2.72*Q66)+(0.69*P66),3)</f>
        <v>4.4740000000000002</v>
      </c>
      <c r="Z66" s="159">
        <f ca="1">ROUND((8.16*J66)+(0.31*I66)+(2.72*S66)+(0.69*R66),3)</f>
        <v>4.5940000000000003</v>
      </c>
      <c r="AA66" s="159">
        <f ca="1">ROUND((8.16*L66)+(0.31*K66)+(2.72*U66)+(0.69*T66),3)</f>
        <v>4.726</v>
      </c>
      <c r="AB66" s="159">
        <f ca="1">ROUND((8.16*N66)+(0.31*M66)+(2.72*W66)+(0.69*V66),3)</f>
        <v>4.8600000000000003</v>
      </c>
    </row>
    <row r="67" spans="2:28" x14ac:dyDescent="0.2">
      <c r="B67" s="89"/>
      <c r="C67" s="214"/>
      <c r="D67" s="197"/>
      <c r="E67" s="197"/>
      <c r="F67" s="240" t="s">
        <v>820</v>
      </c>
      <c r="G67" s="199">
        <f ca="1">OptBPG!BR90</f>
        <v>2.0644299516908213</v>
      </c>
      <c r="H67" s="199">
        <f ca="1">OptBPG!BQ90</f>
        <v>0.26424703381642511</v>
      </c>
      <c r="I67" s="199">
        <f ca="1">OptBPG!BT90</f>
        <v>2.1880000000000002</v>
      </c>
      <c r="J67" s="199">
        <f ca="1">OptBPG!BS90</f>
        <v>0.28000000000000003</v>
      </c>
      <c r="K67" s="199">
        <f ca="1">OptBPG!BV90</f>
        <v>2.319</v>
      </c>
      <c r="L67" s="199">
        <f ca="1">OptBPG!BU90</f>
        <v>0.29699999999999999</v>
      </c>
      <c r="M67" s="199">
        <f ca="1">OptBPG!BX90</f>
        <v>2.4580000000000002</v>
      </c>
      <c r="N67" s="199">
        <f ca="1">OptBPG!BW90</f>
        <v>0.315</v>
      </c>
      <c r="P67" s="199">
        <f ca="1">OptBE!BR90</f>
        <v>1.3124999999999998</v>
      </c>
      <c r="Q67" s="199">
        <f ca="1">OptBE!BQ90</f>
        <v>0.58406249999999993</v>
      </c>
      <c r="R67" s="199">
        <f ca="1">OptBE!BT90</f>
        <v>1.4390000000000001</v>
      </c>
      <c r="S67" s="199">
        <f ca="1">OptBE!BS90</f>
        <v>0.64</v>
      </c>
      <c r="T67" s="199">
        <f ca="1">OptBE!BV90</f>
        <v>1.577</v>
      </c>
      <c r="U67" s="199">
        <f ca="1">OptBE!BU90</f>
        <v>0.70099999999999996</v>
      </c>
      <c r="V67" s="199">
        <f ca="1">OptBE!BX90</f>
        <v>1.7309999999999999</v>
      </c>
      <c r="W67" s="199">
        <f ca="1">OptBE!BW90</f>
        <v>0.77</v>
      </c>
      <c r="Y67" s="159">
        <f ca="1">ROUND((8.16*H67)+(0.31*G67)+(2.72*Q67)+(0.69*P67),3)</f>
        <v>5.2910000000000004</v>
      </c>
      <c r="Z67" s="159">
        <f ca="1">ROUND((8.16*J67)+(0.31*I67)+(2.72*S67)+(0.69*R67),3)</f>
        <v>5.6970000000000001</v>
      </c>
      <c r="AA67" s="159">
        <f ca="1">ROUND((8.16*L67)+(0.31*K67)+(2.72*U67)+(0.69*T67),3)</f>
        <v>6.1369999999999996</v>
      </c>
      <c r="AB67" s="159">
        <f ca="1">ROUND((8.16*N67)+(0.31*M67)+(2.72*W67)+(0.69*V67),3)</f>
        <v>6.6210000000000004</v>
      </c>
    </row>
    <row r="68" spans="2:28" x14ac:dyDescent="0.2">
      <c r="C68" s="214"/>
      <c r="D68" s="197"/>
      <c r="E68" s="197"/>
    </row>
    <row r="69" spans="2:28" x14ac:dyDescent="0.2">
      <c r="B69" s="23"/>
      <c r="C69" s="180"/>
      <c r="D69" s="197"/>
      <c r="E69" s="197"/>
    </row>
    <row r="70" spans="2:28" ht="32.1" customHeight="1" x14ac:dyDescent="0.2">
      <c r="B70" s="8" t="s">
        <v>457</v>
      </c>
      <c r="C70" s="149" t="s">
        <v>458</v>
      </c>
      <c r="D70" s="150" t="s">
        <v>75</v>
      </c>
      <c r="E70" s="280" t="s">
        <v>849</v>
      </c>
      <c r="G70" s="262" t="s">
        <v>821</v>
      </c>
      <c r="H70" s="262" t="s">
        <v>822</v>
      </c>
      <c r="I70" s="262" t="s">
        <v>821</v>
      </c>
      <c r="J70" s="262" t="s">
        <v>822</v>
      </c>
      <c r="K70" s="262" t="s">
        <v>821</v>
      </c>
      <c r="L70" s="262" t="s">
        <v>822</v>
      </c>
      <c r="M70" s="262" t="s">
        <v>821</v>
      </c>
      <c r="N70" s="262" t="s">
        <v>822</v>
      </c>
      <c r="P70" s="262" t="s">
        <v>821</v>
      </c>
      <c r="Q70" s="262" t="s">
        <v>822</v>
      </c>
      <c r="R70" s="262" t="s">
        <v>821</v>
      </c>
      <c r="S70" s="262" t="s">
        <v>822</v>
      </c>
      <c r="T70" s="262" t="s">
        <v>821</v>
      </c>
      <c r="U70" s="262" t="s">
        <v>822</v>
      </c>
      <c r="V70" s="262" t="s">
        <v>821</v>
      </c>
      <c r="W70" s="262" t="s">
        <v>822</v>
      </c>
      <c r="Y70" s="262" t="s">
        <v>821</v>
      </c>
      <c r="Z70" s="262" t="s">
        <v>821</v>
      </c>
      <c r="AA70" s="262" t="s">
        <v>821</v>
      </c>
      <c r="AB70" s="262" t="s">
        <v>821</v>
      </c>
    </row>
    <row r="71" spans="2:28" x14ac:dyDescent="0.2">
      <c r="B71" s="240">
        <v>1</v>
      </c>
      <c r="C71" s="240" t="s">
        <v>76</v>
      </c>
      <c r="D71" s="240" t="s">
        <v>77</v>
      </c>
      <c r="E71" s="240">
        <v>1</v>
      </c>
      <c r="G71" s="209">
        <f ca="1">VLOOKUP($C71,INDIRECT($G$58),G$8,FALSE)</f>
        <v>2.0640000000000001</v>
      </c>
      <c r="H71" s="209">
        <f ca="1">VLOOKUP($C71,INDIRECT($G$58),H$8,FALSE)</f>
        <v>0.26400000000000001</v>
      </c>
      <c r="I71" s="209">
        <f ca="1">VLOOKUP($C71,INDIRECT($G$58),I$8,FALSE)</f>
        <v>2.1880000000000002</v>
      </c>
      <c r="J71" s="209">
        <f ca="1">VLOOKUP($C71,INDIRECT($G$58),J$8,FALSE)</f>
        <v>0.28000000000000003</v>
      </c>
      <c r="K71" s="209">
        <f t="shared" ref="K71:N71" ca="1" si="16">VLOOKUP($C71,INDIRECT($G$58),K$8,FALSE)</f>
        <v>2.319</v>
      </c>
      <c r="L71" s="209">
        <f t="shared" ca="1" si="16"/>
        <v>0.29699999999999999</v>
      </c>
      <c r="M71" s="209">
        <f t="shared" ca="1" si="16"/>
        <v>2.4580000000000002</v>
      </c>
      <c r="N71" s="209">
        <f t="shared" ca="1" si="16"/>
        <v>0.315</v>
      </c>
      <c r="O71" s="209" t="str">
        <f t="shared" ref="O71:R86" ca="1" si="17">VLOOKUP($C71,INDIRECT($P$58),O$8,FALSE)</f>
        <v>AT</v>
      </c>
      <c r="P71" s="209">
        <f t="shared" ca="1" si="17"/>
        <v>1.3129999999999999</v>
      </c>
      <c r="Q71" s="209">
        <f t="shared" ca="1" si="17"/>
        <v>0.58399999999999996</v>
      </c>
      <c r="R71" s="209">
        <f t="shared" ca="1" si="17"/>
        <v>1.4390000000000001</v>
      </c>
      <c r="S71" s="209">
        <f t="shared" ref="S71:W72" ca="1" si="18">VLOOKUP($C71,INDIRECT($P$58),S$8,FALSE)</f>
        <v>0.64</v>
      </c>
      <c r="T71" s="209">
        <f t="shared" ca="1" si="18"/>
        <v>1.577</v>
      </c>
      <c r="U71" s="209">
        <f t="shared" ca="1" si="18"/>
        <v>0.70099999999999996</v>
      </c>
      <c r="V71" s="209">
        <f t="shared" ca="1" si="18"/>
        <v>1.7310000000000001</v>
      </c>
      <c r="W71" s="209">
        <f t="shared" ca="1" si="18"/>
        <v>0.77</v>
      </c>
      <c r="Y71" s="209">
        <f ca="1">ROUND((8.16*H71)+(0.31*G71)+(2.72*Q71)+(0.69*P71),3)</f>
        <v>5.2889999999999997</v>
      </c>
      <c r="Z71" s="209">
        <f ca="1">ROUND((8.16*J71)+(0.31*I71)+(2.72*S71)+(0.69*R71),3)</f>
        <v>5.6970000000000001</v>
      </c>
      <c r="AA71" s="209">
        <f ca="1">ROUND((8.16*L71)+(0.31*K71)+(2.72*U71)+(0.69*T71),3)</f>
        <v>6.1369999999999996</v>
      </c>
      <c r="AB71" s="209">
        <f ca="1">ROUND((8.16*N71)+(0.31*M71)+(2.72*W71)+(0.69*V71),3)</f>
        <v>6.6210000000000004</v>
      </c>
    </row>
    <row r="72" spans="2:28" x14ac:dyDescent="0.2">
      <c r="B72" s="240">
        <v>2</v>
      </c>
      <c r="C72" s="240" t="s">
        <v>78</v>
      </c>
      <c r="D72" s="240" t="s">
        <v>79</v>
      </c>
      <c r="E72" s="240">
        <f>+E71+1</f>
        <v>2</v>
      </c>
      <c r="G72" s="209">
        <f t="shared" ref="G72:N123" ca="1" si="19">VLOOKUP($C72,INDIRECT($G$58),G$8,FALSE)</f>
        <v>2.0640000000000001</v>
      </c>
      <c r="H72" s="209">
        <f t="shared" ca="1" si="19"/>
        <v>0.26400000000000001</v>
      </c>
      <c r="I72" s="209">
        <f t="shared" ca="1" si="19"/>
        <v>2.1880000000000002</v>
      </c>
      <c r="J72" s="209">
        <f t="shared" ca="1" si="19"/>
        <v>0.28000000000000003</v>
      </c>
      <c r="K72" s="209">
        <f t="shared" ca="1" si="19"/>
        <v>2.2410000000000001</v>
      </c>
      <c r="L72" s="209">
        <f t="shared" ca="1" si="19"/>
        <v>0.28699999999999998</v>
      </c>
      <c r="M72" s="209">
        <f t="shared" ca="1" si="19"/>
        <v>2.2389999999999999</v>
      </c>
      <c r="N72" s="209">
        <f t="shared" ca="1" si="19"/>
        <v>0.28699999999999998</v>
      </c>
      <c r="O72" s="209" t="str">
        <f t="shared" ca="1" si="17"/>
        <v>AU</v>
      </c>
      <c r="P72" s="209">
        <f t="shared" ca="1" si="17"/>
        <v>1.3129999999999999</v>
      </c>
      <c r="Q72" s="209">
        <f t="shared" ca="1" si="17"/>
        <v>0.58399999999999996</v>
      </c>
      <c r="R72" s="209">
        <f t="shared" ca="1" si="17"/>
        <v>1.375</v>
      </c>
      <c r="S72" s="209">
        <f t="shared" ca="1" si="18"/>
        <v>0.61099999999999999</v>
      </c>
      <c r="T72" s="209">
        <f t="shared" ca="1" si="18"/>
        <v>1.375</v>
      </c>
      <c r="U72" s="209">
        <f t="shared" ca="1" si="18"/>
        <v>0.61199999999999999</v>
      </c>
      <c r="V72" s="209">
        <f t="shared" ca="1" si="18"/>
        <v>1.375</v>
      </c>
      <c r="W72" s="209">
        <f t="shared" ca="1" si="18"/>
        <v>0.61099999999999999</v>
      </c>
      <c r="Y72" s="209">
        <f t="shared" ref="Y72:Y123" ca="1" si="20">ROUND((8.16*H72)+(0.31*G72)+(2.72*Q72)+(0.69*P72),3)</f>
        <v>5.2889999999999997</v>
      </c>
      <c r="Z72" s="209">
        <f t="shared" ref="Z72:Z123" ca="1" si="21">ROUND((8.16*J72)+(0.31*I72)+(2.72*S72)+(0.69*R72),3)</f>
        <v>5.5739999999999998</v>
      </c>
      <c r="AA72" s="209">
        <f t="shared" ref="AA72:AA123" ca="1" si="22">ROUND((8.16*L72)+(0.31*K72)+(2.72*U72)+(0.69*T72),3)</f>
        <v>5.65</v>
      </c>
      <c r="AB72" s="209">
        <f t="shared" ref="AB72:AB123" ca="1" si="23">ROUND((8.16*N72)+(0.31*M72)+(2.72*W72)+(0.69*V72),3)</f>
        <v>5.6470000000000002</v>
      </c>
    </row>
    <row r="73" spans="2:28" x14ac:dyDescent="0.2">
      <c r="B73" s="240">
        <v>3</v>
      </c>
      <c r="C73" s="240" t="s">
        <v>80</v>
      </c>
      <c r="D73" s="240" t="s">
        <v>81</v>
      </c>
      <c r="E73" s="240">
        <f t="shared" ref="E73:E123" si="24">+E72+1</f>
        <v>3</v>
      </c>
      <c r="G73" s="209">
        <f t="shared" ca="1" si="19"/>
        <v>2.0640000000000001</v>
      </c>
      <c r="H73" s="209">
        <f t="shared" ca="1" si="19"/>
        <v>0.26400000000000001</v>
      </c>
      <c r="I73" s="209">
        <f t="shared" ca="1" si="19"/>
        <v>2.1880000000000002</v>
      </c>
      <c r="J73" s="209">
        <f t="shared" ca="1" si="19"/>
        <v>0.28000000000000003</v>
      </c>
      <c r="K73" s="209">
        <f t="shared" ca="1" si="19"/>
        <v>2.319</v>
      </c>
      <c r="L73" s="209">
        <f t="shared" ca="1" si="19"/>
        <v>0.29699999999999999</v>
      </c>
      <c r="M73" s="209">
        <f t="shared" ca="1" si="19"/>
        <v>2.4580000000000002</v>
      </c>
      <c r="N73" s="209">
        <f t="shared" ca="1" si="19"/>
        <v>0.315</v>
      </c>
      <c r="O73" s="209" t="str">
        <f t="shared" ca="1" si="17"/>
        <v>BE</v>
      </c>
      <c r="P73" s="209">
        <f t="shared" ref="P73:W123" ca="1" si="25">VLOOKUP($C73,INDIRECT($P$58),P$8,FALSE)</f>
        <v>1.3129999999999999</v>
      </c>
      <c r="Q73" s="209">
        <f t="shared" ca="1" si="25"/>
        <v>0.58399999999999996</v>
      </c>
      <c r="R73" s="209">
        <f t="shared" ca="1" si="25"/>
        <v>1.4390000000000001</v>
      </c>
      <c r="S73" s="209">
        <f t="shared" ca="1" si="25"/>
        <v>0.64</v>
      </c>
      <c r="T73" s="209">
        <f t="shared" ca="1" si="25"/>
        <v>1.577</v>
      </c>
      <c r="U73" s="209">
        <f t="shared" ca="1" si="25"/>
        <v>0.70099999999999996</v>
      </c>
      <c r="V73" s="209">
        <f t="shared" ca="1" si="25"/>
        <v>1.7310000000000001</v>
      </c>
      <c r="W73" s="209">
        <f t="shared" ca="1" si="25"/>
        <v>0.77</v>
      </c>
      <c r="Y73" s="209">
        <f t="shared" ca="1" si="20"/>
        <v>5.2889999999999997</v>
      </c>
      <c r="Z73" s="209">
        <f t="shared" ca="1" si="21"/>
        <v>5.6970000000000001</v>
      </c>
      <c r="AA73" s="209">
        <f t="shared" ca="1" si="22"/>
        <v>6.1369999999999996</v>
      </c>
      <c r="AB73" s="209">
        <f t="shared" ca="1" si="23"/>
        <v>6.6210000000000004</v>
      </c>
    </row>
    <row r="74" spans="2:28" x14ac:dyDescent="0.2">
      <c r="B74" s="240">
        <v>4</v>
      </c>
      <c r="C74" s="240" t="s">
        <v>82</v>
      </c>
      <c r="D74" s="240" t="s">
        <v>83</v>
      </c>
      <c r="E74" s="240">
        <f t="shared" si="24"/>
        <v>4</v>
      </c>
      <c r="G74" s="209">
        <f t="shared" ca="1" si="19"/>
        <v>2.0640000000000001</v>
      </c>
      <c r="H74" s="209">
        <f t="shared" ca="1" si="19"/>
        <v>0.26400000000000001</v>
      </c>
      <c r="I74" s="209">
        <f t="shared" ca="1" si="19"/>
        <v>2.1880000000000002</v>
      </c>
      <c r="J74" s="209">
        <f t="shared" ca="1" si="19"/>
        <v>0.28000000000000003</v>
      </c>
      <c r="K74" s="209">
        <f t="shared" ca="1" si="19"/>
        <v>2.319</v>
      </c>
      <c r="L74" s="209">
        <f t="shared" ca="1" si="19"/>
        <v>0.29699999999999999</v>
      </c>
      <c r="M74" s="209">
        <f t="shared" ca="1" si="19"/>
        <v>2.4580000000000002</v>
      </c>
      <c r="N74" s="209">
        <f t="shared" ca="1" si="19"/>
        <v>0.315</v>
      </c>
      <c r="O74" s="209" t="str">
        <f t="shared" ca="1" si="17"/>
        <v>CA</v>
      </c>
      <c r="P74" s="209">
        <f t="shared" ca="1" si="25"/>
        <v>1.3129999999999999</v>
      </c>
      <c r="Q74" s="209">
        <f t="shared" ca="1" si="25"/>
        <v>0.58399999999999996</v>
      </c>
      <c r="R74" s="209">
        <f t="shared" ca="1" si="25"/>
        <v>1.4390000000000001</v>
      </c>
      <c r="S74" s="209">
        <f t="shared" ca="1" si="25"/>
        <v>0.64</v>
      </c>
      <c r="T74" s="209">
        <f t="shared" ca="1" si="25"/>
        <v>1.577</v>
      </c>
      <c r="U74" s="209">
        <f t="shared" ca="1" si="25"/>
        <v>0.70099999999999996</v>
      </c>
      <c r="V74" s="209">
        <f t="shared" ca="1" si="25"/>
        <v>1.7310000000000001</v>
      </c>
      <c r="W74" s="209">
        <f t="shared" ca="1" si="25"/>
        <v>0.77</v>
      </c>
      <c r="Y74" s="209">
        <f t="shared" ca="1" si="20"/>
        <v>5.2889999999999997</v>
      </c>
      <c r="Z74" s="209">
        <f t="shared" ca="1" si="21"/>
        <v>5.6970000000000001</v>
      </c>
      <c r="AA74" s="209">
        <f t="shared" ca="1" si="22"/>
        <v>6.1369999999999996</v>
      </c>
      <c r="AB74" s="209">
        <f t="shared" ca="1" si="23"/>
        <v>6.6210000000000004</v>
      </c>
    </row>
    <row r="75" spans="2:28" x14ac:dyDescent="0.2">
      <c r="B75" s="240">
        <v>5</v>
      </c>
      <c r="C75" s="240" t="s">
        <v>84</v>
      </c>
      <c r="D75" s="240" t="s">
        <v>85</v>
      </c>
      <c r="E75" s="240">
        <f t="shared" si="24"/>
        <v>5</v>
      </c>
      <c r="G75" s="209">
        <f t="shared" ca="1" si="19"/>
        <v>2.0640000000000001</v>
      </c>
      <c r="H75" s="209">
        <f t="shared" ca="1" si="19"/>
        <v>0.26400000000000001</v>
      </c>
      <c r="I75" s="209">
        <f t="shared" ca="1" si="19"/>
        <v>2.1880000000000002</v>
      </c>
      <c r="J75" s="209">
        <f t="shared" ca="1" si="19"/>
        <v>0.28000000000000003</v>
      </c>
      <c r="K75" s="209">
        <f t="shared" ca="1" si="19"/>
        <v>2.319</v>
      </c>
      <c r="L75" s="209">
        <f t="shared" ca="1" si="19"/>
        <v>0.29699999999999999</v>
      </c>
      <c r="M75" s="209">
        <f t="shared" ca="1" si="19"/>
        <v>2.4580000000000002</v>
      </c>
      <c r="N75" s="209">
        <f t="shared" ca="1" si="19"/>
        <v>0.315</v>
      </c>
      <c r="O75" s="209" t="str">
        <f t="shared" ca="1" si="17"/>
        <v>CH</v>
      </c>
      <c r="P75" s="209">
        <f t="shared" ca="1" si="25"/>
        <v>1.3129999999999999</v>
      </c>
      <c r="Q75" s="209">
        <f t="shared" ca="1" si="25"/>
        <v>0.58399999999999996</v>
      </c>
      <c r="R75" s="209">
        <f t="shared" ca="1" si="25"/>
        <v>1.4390000000000001</v>
      </c>
      <c r="S75" s="209">
        <f t="shared" ca="1" si="25"/>
        <v>0.64</v>
      </c>
      <c r="T75" s="209">
        <f t="shared" ca="1" si="25"/>
        <v>1.577</v>
      </c>
      <c r="U75" s="209">
        <f t="shared" ca="1" si="25"/>
        <v>0.70099999999999996</v>
      </c>
      <c r="V75" s="209">
        <f t="shared" ca="1" si="25"/>
        <v>1.7310000000000001</v>
      </c>
      <c r="W75" s="209">
        <f t="shared" ca="1" si="25"/>
        <v>0.77</v>
      </c>
      <c r="Y75" s="209">
        <f t="shared" ca="1" si="20"/>
        <v>5.2889999999999997</v>
      </c>
      <c r="Z75" s="209">
        <f t="shared" ca="1" si="21"/>
        <v>5.6970000000000001</v>
      </c>
      <c r="AA75" s="209">
        <f t="shared" ca="1" si="22"/>
        <v>6.1369999999999996</v>
      </c>
      <c r="AB75" s="209">
        <f t="shared" ca="1" si="23"/>
        <v>6.6210000000000004</v>
      </c>
    </row>
    <row r="76" spans="2:28" x14ac:dyDescent="0.2">
      <c r="B76" s="240">
        <v>6</v>
      </c>
      <c r="C76" s="240" t="s">
        <v>86</v>
      </c>
      <c r="D76" s="240" t="s">
        <v>87</v>
      </c>
      <c r="E76" s="240">
        <f t="shared" si="24"/>
        <v>6</v>
      </c>
      <c r="G76" s="209">
        <f t="shared" ca="1" si="19"/>
        <v>2.0640000000000001</v>
      </c>
      <c r="H76" s="209">
        <f t="shared" ca="1" si="19"/>
        <v>0.26400000000000001</v>
      </c>
      <c r="I76" s="209">
        <f t="shared" ca="1" si="19"/>
        <v>2.1880000000000002</v>
      </c>
      <c r="J76" s="209">
        <f t="shared" ca="1" si="19"/>
        <v>0.28000000000000003</v>
      </c>
      <c r="K76" s="209">
        <f t="shared" ca="1" si="19"/>
        <v>2.319</v>
      </c>
      <c r="L76" s="209">
        <f t="shared" ca="1" si="19"/>
        <v>0.29699999999999999</v>
      </c>
      <c r="M76" s="209">
        <f t="shared" ca="1" si="19"/>
        <v>2.4580000000000002</v>
      </c>
      <c r="N76" s="209">
        <f t="shared" ca="1" si="19"/>
        <v>0.315</v>
      </c>
      <c r="O76" s="209" t="str">
        <f t="shared" ca="1" si="17"/>
        <v>DE</v>
      </c>
      <c r="P76" s="209">
        <f t="shared" ca="1" si="25"/>
        <v>1.3129999999999999</v>
      </c>
      <c r="Q76" s="209">
        <f t="shared" ca="1" si="25"/>
        <v>0.58399999999999996</v>
      </c>
      <c r="R76" s="209">
        <f t="shared" ca="1" si="25"/>
        <v>1.4390000000000001</v>
      </c>
      <c r="S76" s="209">
        <f t="shared" ca="1" si="25"/>
        <v>0.64</v>
      </c>
      <c r="T76" s="209">
        <f t="shared" ca="1" si="25"/>
        <v>1.577</v>
      </c>
      <c r="U76" s="209">
        <f t="shared" ca="1" si="25"/>
        <v>0.70099999999999996</v>
      </c>
      <c r="V76" s="209">
        <f t="shared" ca="1" si="25"/>
        <v>1.579</v>
      </c>
      <c r="W76" s="209">
        <f t="shared" ca="1" si="25"/>
        <v>0.70199999999999996</v>
      </c>
      <c r="Y76" s="209">
        <f t="shared" ca="1" si="20"/>
        <v>5.2889999999999997</v>
      </c>
      <c r="Z76" s="209">
        <f t="shared" ca="1" si="21"/>
        <v>5.6970000000000001</v>
      </c>
      <c r="AA76" s="209">
        <f t="shared" ca="1" si="22"/>
        <v>6.1369999999999996</v>
      </c>
      <c r="AB76" s="209">
        <f t="shared" ca="1" si="23"/>
        <v>6.3310000000000004</v>
      </c>
    </row>
    <row r="77" spans="2:28" x14ac:dyDescent="0.2">
      <c r="B77" s="240">
        <v>7</v>
      </c>
      <c r="C77" s="240" t="s">
        <v>88</v>
      </c>
      <c r="D77" s="240" t="s">
        <v>89</v>
      </c>
      <c r="E77" s="240">
        <f t="shared" si="24"/>
        <v>7</v>
      </c>
      <c r="G77" s="209">
        <f t="shared" ca="1" si="19"/>
        <v>2.0640000000000001</v>
      </c>
      <c r="H77" s="209">
        <f t="shared" ca="1" si="19"/>
        <v>0.26400000000000001</v>
      </c>
      <c r="I77" s="209">
        <f t="shared" ca="1" si="19"/>
        <v>2.1880000000000002</v>
      </c>
      <c r="J77" s="209">
        <f t="shared" ca="1" si="19"/>
        <v>0.28000000000000003</v>
      </c>
      <c r="K77" s="209">
        <f t="shared" ca="1" si="19"/>
        <v>2.319</v>
      </c>
      <c r="L77" s="209">
        <f t="shared" ca="1" si="19"/>
        <v>0.29699999999999999</v>
      </c>
      <c r="M77" s="209">
        <f t="shared" ca="1" si="19"/>
        <v>2.4580000000000002</v>
      </c>
      <c r="N77" s="209">
        <f t="shared" ca="1" si="19"/>
        <v>0.315</v>
      </c>
      <c r="O77" s="209" t="str">
        <f t="shared" ca="1" si="17"/>
        <v>DK</v>
      </c>
      <c r="P77" s="209">
        <f t="shared" ca="1" si="25"/>
        <v>1.3129999999999999</v>
      </c>
      <c r="Q77" s="209">
        <f t="shared" ca="1" si="25"/>
        <v>0.58399999999999996</v>
      </c>
      <c r="R77" s="209">
        <f t="shared" ca="1" si="25"/>
        <v>1.4390000000000001</v>
      </c>
      <c r="S77" s="209">
        <f t="shared" ca="1" si="25"/>
        <v>0.64</v>
      </c>
      <c r="T77" s="209">
        <f t="shared" ca="1" si="25"/>
        <v>1.577</v>
      </c>
      <c r="U77" s="209">
        <f t="shared" ca="1" si="25"/>
        <v>0.70099999999999996</v>
      </c>
      <c r="V77" s="209">
        <f t="shared" ca="1" si="25"/>
        <v>1.7310000000000001</v>
      </c>
      <c r="W77" s="209">
        <f t="shared" ca="1" si="25"/>
        <v>0.77</v>
      </c>
      <c r="Y77" s="209">
        <f t="shared" ca="1" si="20"/>
        <v>5.2889999999999997</v>
      </c>
      <c r="Z77" s="209">
        <f t="shared" ca="1" si="21"/>
        <v>5.6970000000000001</v>
      </c>
      <c r="AA77" s="209">
        <f t="shared" ca="1" si="22"/>
        <v>6.1369999999999996</v>
      </c>
      <c r="AB77" s="209">
        <f t="shared" ca="1" si="23"/>
        <v>6.6210000000000004</v>
      </c>
    </row>
    <row r="78" spans="2:28" x14ac:dyDescent="0.2">
      <c r="B78" s="240">
        <v>8</v>
      </c>
      <c r="C78" s="240" t="s">
        <v>90</v>
      </c>
      <c r="D78" s="240" t="s">
        <v>91</v>
      </c>
      <c r="E78" s="240">
        <f t="shared" si="24"/>
        <v>8</v>
      </c>
      <c r="G78" s="209">
        <f t="shared" ca="1" si="19"/>
        <v>2.0640000000000001</v>
      </c>
      <c r="H78" s="209">
        <f t="shared" ca="1" si="19"/>
        <v>0.26400000000000001</v>
      </c>
      <c r="I78" s="209">
        <f t="shared" ca="1" si="19"/>
        <v>2.1880000000000002</v>
      </c>
      <c r="J78" s="209">
        <f t="shared" ca="1" si="19"/>
        <v>0.28000000000000003</v>
      </c>
      <c r="K78" s="209">
        <f t="shared" ca="1" si="19"/>
        <v>2.319</v>
      </c>
      <c r="L78" s="209">
        <f t="shared" ca="1" si="19"/>
        <v>0.29699999999999999</v>
      </c>
      <c r="M78" s="209">
        <f t="shared" ca="1" si="19"/>
        <v>2.4580000000000002</v>
      </c>
      <c r="N78" s="209">
        <f t="shared" ca="1" si="19"/>
        <v>0.315</v>
      </c>
      <c r="O78" s="209" t="str">
        <f t="shared" ca="1" si="17"/>
        <v>ES</v>
      </c>
      <c r="P78" s="209">
        <f t="shared" ca="1" si="25"/>
        <v>1.3129999999999999</v>
      </c>
      <c r="Q78" s="209">
        <f t="shared" ca="1" si="25"/>
        <v>0.58399999999999996</v>
      </c>
      <c r="R78" s="209">
        <f t="shared" ca="1" si="25"/>
        <v>1.4390000000000001</v>
      </c>
      <c r="S78" s="209">
        <f t="shared" ca="1" si="25"/>
        <v>0.64</v>
      </c>
      <c r="T78" s="209">
        <f t="shared" ca="1" si="25"/>
        <v>1.577</v>
      </c>
      <c r="U78" s="209">
        <f t="shared" ca="1" si="25"/>
        <v>0.70099999999999996</v>
      </c>
      <c r="V78" s="209">
        <f t="shared" ca="1" si="25"/>
        <v>1.7310000000000001</v>
      </c>
      <c r="W78" s="209">
        <f t="shared" ca="1" si="25"/>
        <v>0.77</v>
      </c>
      <c r="Y78" s="209">
        <f t="shared" ca="1" si="20"/>
        <v>5.2889999999999997</v>
      </c>
      <c r="Z78" s="209">
        <f t="shared" ca="1" si="21"/>
        <v>5.6970000000000001</v>
      </c>
      <c r="AA78" s="209">
        <f t="shared" ca="1" si="22"/>
        <v>6.1369999999999996</v>
      </c>
      <c r="AB78" s="209">
        <f t="shared" ca="1" si="23"/>
        <v>6.6210000000000004</v>
      </c>
    </row>
    <row r="79" spans="2:28" x14ac:dyDescent="0.2">
      <c r="B79" s="240">
        <v>9</v>
      </c>
      <c r="C79" s="240" t="s">
        <v>92</v>
      </c>
      <c r="D79" s="240" t="s">
        <v>93</v>
      </c>
      <c r="E79" s="240">
        <f t="shared" si="24"/>
        <v>9</v>
      </c>
      <c r="G79" s="209">
        <f t="shared" ca="1" si="19"/>
        <v>2.0640000000000001</v>
      </c>
      <c r="H79" s="209">
        <f t="shared" ca="1" si="19"/>
        <v>0.26400000000000001</v>
      </c>
      <c r="I79" s="209">
        <f t="shared" ca="1" si="19"/>
        <v>2.1880000000000002</v>
      </c>
      <c r="J79" s="209">
        <f t="shared" ca="1" si="19"/>
        <v>0.28000000000000003</v>
      </c>
      <c r="K79" s="209">
        <f t="shared" ca="1" si="19"/>
        <v>2.319</v>
      </c>
      <c r="L79" s="209">
        <f t="shared" ca="1" si="19"/>
        <v>0.29699999999999999</v>
      </c>
      <c r="M79" s="209">
        <f t="shared" ca="1" si="19"/>
        <v>2.4580000000000002</v>
      </c>
      <c r="N79" s="209">
        <f t="shared" ca="1" si="19"/>
        <v>0.315</v>
      </c>
      <c r="O79" s="209" t="str">
        <f t="shared" ca="1" si="17"/>
        <v>FI</v>
      </c>
      <c r="P79" s="209">
        <f t="shared" ca="1" si="25"/>
        <v>1.3129999999999999</v>
      </c>
      <c r="Q79" s="209">
        <f t="shared" ca="1" si="25"/>
        <v>0.58399999999999996</v>
      </c>
      <c r="R79" s="209">
        <f t="shared" ca="1" si="25"/>
        <v>1.4390000000000001</v>
      </c>
      <c r="S79" s="209">
        <f t="shared" ca="1" si="25"/>
        <v>0.64</v>
      </c>
      <c r="T79" s="209">
        <f t="shared" ca="1" si="25"/>
        <v>1.577</v>
      </c>
      <c r="U79" s="209">
        <f t="shared" ca="1" si="25"/>
        <v>0.70099999999999996</v>
      </c>
      <c r="V79" s="209">
        <f t="shared" ca="1" si="25"/>
        <v>1.7310000000000001</v>
      </c>
      <c r="W79" s="209">
        <f t="shared" ca="1" si="25"/>
        <v>0.77</v>
      </c>
      <c r="Y79" s="209">
        <f t="shared" ca="1" si="20"/>
        <v>5.2889999999999997</v>
      </c>
      <c r="Z79" s="209">
        <f t="shared" ca="1" si="21"/>
        <v>5.6970000000000001</v>
      </c>
      <c r="AA79" s="209">
        <f t="shared" ca="1" si="22"/>
        <v>6.1369999999999996</v>
      </c>
      <c r="AB79" s="209">
        <f t="shared" ca="1" si="23"/>
        <v>6.6210000000000004</v>
      </c>
    </row>
    <row r="80" spans="2:28" x14ac:dyDescent="0.2">
      <c r="B80" s="240">
        <v>10</v>
      </c>
      <c r="C80" s="240" t="s">
        <v>462</v>
      </c>
      <c r="D80" s="240" t="s">
        <v>463</v>
      </c>
      <c r="E80" s="240">
        <f t="shared" si="24"/>
        <v>10</v>
      </c>
      <c r="G80" s="209">
        <f t="shared" ca="1" si="19"/>
        <v>2.0640000000000001</v>
      </c>
      <c r="H80" s="209">
        <f t="shared" ca="1" si="19"/>
        <v>0.26400000000000001</v>
      </c>
      <c r="I80" s="209">
        <f t="shared" ca="1" si="19"/>
        <v>2.1880000000000002</v>
      </c>
      <c r="J80" s="209">
        <f t="shared" ca="1" si="19"/>
        <v>0.28000000000000003</v>
      </c>
      <c r="K80" s="209">
        <f t="shared" ca="1" si="19"/>
        <v>2.319</v>
      </c>
      <c r="L80" s="209">
        <f t="shared" ca="1" si="19"/>
        <v>0.29699999999999999</v>
      </c>
      <c r="M80" s="209">
        <f t="shared" ca="1" si="19"/>
        <v>2.4580000000000002</v>
      </c>
      <c r="N80" s="209">
        <f t="shared" ca="1" si="19"/>
        <v>0.315</v>
      </c>
      <c r="O80" s="209" t="str">
        <f t="shared" ca="1" si="17"/>
        <v>FO</v>
      </c>
      <c r="P80" s="209">
        <f t="shared" ca="1" si="25"/>
        <v>1.3129999999999999</v>
      </c>
      <c r="Q80" s="209">
        <f t="shared" ca="1" si="25"/>
        <v>0.58399999999999996</v>
      </c>
      <c r="R80" s="209">
        <f t="shared" ca="1" si="25"/>
        <v>1.4390000000000001</v>
      </c>
      <c r="S80" s="209">
        <f t="shared" ca="1" si="25"/>
        <v>0.64</v>
      </c>
      <c r="T80" s="209">
        <f t="shared" ca="1" si="25"/>
        <v>1.577</v>
      </c>
      <c r="U80" s="209">
        <f t="shared" ca="1" si="25"/>
        <v>0.70099999999999996</v>
      </c>
      <c r="V80" s="209">
        <f t="shared" ca="1" si="25"/>
        <v>1.7310000000000001</v>
      </c>
      <c r="W80" s="209">
        <f t="shared" ca="1" si="25"/>
        <v>0.77</v>
      </c>
      <c r="Y80" s="209">
        <f t="shared" ca="1" si="20"/>
        <v>5.2889999999999997</v>
      </c>
      <c r="Z80" s="209">
        <f t="shared" ca="1" si="21"/>
        <v>5.6970000000000001</v>
      </c>
      <c r="AA80" s="209">
        <f t="shared" ca="1" si="22"/>
        <v>6.1369999999999996</v>
      </c>
      <c r="AB80" s="209">
        <f t="shared" ca="1" si="23"/>
        <v>6.6210000000000004</v>
      </c>
    </row>
    <row r="81" spans="2:28" x14ac:dyDescent="0.2">
      <c r="B81" s="240">
        <v>11</v>
      </c>
      <c r="C81" s="240" t="s">
        <v>94</v>
      </c>
      <c r="D81" s="240" t="s">
        <v>95</v>
      </c>
      <c r="E81" s="240">
        <f t="shared" si="24"/>
        <v>11</v>
      </c>
      <c r="G81" s="209">
        <f t="shared" ca="1" si="19"/>
        <v>2.0640000000000001</v>
      </c>
      <c r="H81" s="209">
        <f t="shared" ca="1" si="19"/>
        <v>0.26400000000000001</v>
      </c>
      <c r="I81" s="209">
        <f t="shared" ca="1" si="19"/>
        <v>2.1880000000000002</v>
      </c>
      <c r="J81" s="209">
        <f t="shared" ca="1" si="19"/>
        <v>0.28000000000000003</v>
      </c>
      <c r="K81" s="209">
        <f t="shared" ca="1" si="19"/>
        <v>2.319</v>
      </c>
      <c r="L81" s="209">
        <f t="shared" ca="1" si="19"/>
        <v>0.29699999999999999</v>
      </c>
      <c r="M81" s="209">
        <f t="shared" ca="1" si="19"/>
        <v>2.4580000000000002</v>
      </c>
      <c r="N81" s="209">
        <f t="shared" ca="1" si="19"/>
        <v>0.315</v>
      </c>
      <c r="O81" s="209" t="str">
        <f t="shared" ca="1" si="17"/>
        <v>FR</v>
      </c>
      <c r="P81" s="209">
        <f t="shared" ca="1" si="25"/>
        <v>1.3129999999999999</v>
      </c>
      <c r="Q81" s="209">
        <f t="shared" ca="1" si="25"/>
        <v>0.58399999999999996</v>
      </c>
      <c r="R81" s="209">
        <f t="shared" ca="1" si="25"/>
        <v>1.4390000000000001</v>
      </c>
      <c r="S81" s="209">
        <f t="shared" ca="1" si="25"/>
        <v>0.64</v>
      </c>
      <c r="T81" s="209">
        <f t="shared" ca="1" si="25"/>
        <v>1.577</v>
      </c>
      <c r="U81" s="209">
        <f t="shared" ca="1" si="25"/>
        <v>0.70099999999999996</v>
      </c>
      <c r="V81" s="209">
        <f t="shared" ca="1" si="25"/>
        <v>1.7310000000000001</v>
      </c>
      <c r="W81" s="209">
        <f t="shared" ca="1" si="25"/>
        <v>0.77</v>
      </c>
      <c r="Y81" s="209">
        <f t="shared" ca="1" si="20"/>
        <v>5.2889999999999997</v>
      </c>
      <c r="Z81" s="209">
        <f t="shared" ca="1" si="21"/>
        <v>5.6970000000000001</v>
      </c>
      <c r="AA81" s="209">
        <f t="shared" ca="1" si="22"/>
        <v>6.1369999999999996</v>
      </c>
      <c r="AB81" s="209">
        <f t="shared" ca="1" si="23"/>
        <v>6.6210000000000004</v>
      </c>
    </row>
    <row r="82" spans="2:28" x14ac:dyDescent="0.2">
      <c r="B82" s="240">
        <v>12</v>
      </c>
      <c r="C82" s="240" t="s">
        <v>96</v>
      </c>
      <c r="D82" s="240" t="s">
        <v>97</v>
      </c>
      <c r="E82" s="240">
        <f t="shared" si="24"/>
        <v>12</v>
      </c>
      <c r="G82" s="209">
        <f t="shared" ca="1" si="19"/>
        <v>2.0640000000000001</v>
      </c>
      <c r="H82" s="209">
        <f t="shared" ca="1" si="19"/>
        <v>0.26400000000000001</v>
      </c>
      <c r="I82" s="209">
        <f t="shared" ca="1" si="19"/>
        <v>2.1880000000000002</v>
      </c>
      <c r="J82" s="209">
        <f t="shared" ca="1" si="19"/>
        <v>0.28000000000000003</v>
      </c>
      <c r="K82" s="209">
        <f t="shared" ca="1" si="19"/>
        <v>2.319</v>
      </c>
      <c r="L82" s="209">
        <f t="shared" ca="1" si="19"/>
        <v>0.29699999999999999</v>
      </c>
      <c r="M82" s="209">
        <f t="shared" ca="1" si="19"/>
        <v>2.4580000000000002</v>
      </c>
      <c r="N82" s="209">
        <f t="shared" ca="1" si="19"/>
        <v>0.315</v>
      </c>
      <c r="O82" s="209" t="str">
        <f t="shared" ca="1" si="17"/>
        <v>GB</v>
      </c>
      <c r="P82" s="209">
        <f t="shared" ca="1" si="25"/>
        <v>1.3129999999999999</v>
      </c>
      <c r="Q82" s="209">
        <f t="shared" ca="1" si="25"/>
        <v>0.58399999999999996</v>
      </c>
      <c r="R82" s="209">
        <f t="shared" ca="1" si="25"/>
        <v>1.4390000000000001</v>
      </c>
      <c r="S82" s="209">
        <f t="shared" ca="1" si="25"/>
        <v>0.64</v>
      </c>
      <c r="T82" s="209">
        <f t="shared" ca="1" si="25"/>
        <v>1.577</v>
      </c>
      <c r="U82" s="209">
        <f t="shared" ca="1" si="25"/>
        <v>0.70099999999999996</v>
      </c>
      <c r="V82" s="209">
        <f t="shared" ca="1" si="25"/>
        <v>1.7310000000000001</v>
      </c>
      <c r="W82" s="209">
        <f t="shared" ca="1" si="25"/>
        <v>0.77</v>
      </c>
      <c r="Y82" s="209">
        <f t="shared" ca="1" si="20"/>
        <v>5.2889999999999997</v>
      </c>
      <c r="Z82" s="209">
        <f t="shared" ca="1" si="21"/>
        <v>5.6970000000000001</v>
      </c>
      <c r="AA82" s="209">
        <f t="shared" ca="1" si="22"/>
        <v>6.1369999999999996</v>
      </c>
      <c r="AB82" s="209">
        <f t="shared" ca="1" si="23"/>
        <v>6.6210000000000004</v>
      </c>
    </row>
    <row r="83" spans="2:28" x14ac:dyDescent="0.2">
      <c r="B83" s="240">
        <v>13</v>
      </c>
      <c r="C83" s="240" t="s">
        <v>464</v>
      </c>
      <c r="D83" s="240" t="s">
        <v>465</v>
      </c>
      <c r="E83" s="240">
        <f t="shared" si="24"/>
        <v>13</v>
      </c>
      <c r="G83" s="209">
        <f t="shared" ca="1" si="19"/>
        <v>2.0640000000000001</v>
      </c>
      <c r="H83" s="209">
        <f t="shared" ca="1" si="19"/>
        <v>0.26400000000000001</v>
      </c>
      <c r="I83" s="209">
        <f t="shared" ca="1" si="19"/>
        <v>2.1880000000000002</v>
      </c>
      <c r="J83" s="209">
        <f t="shared" ca="1" si="19"/>
        <v>0.28000000000000003</v>
      </c>
      <c r="K83" s="209">
        <f t="shared" ca="1" si="19"/>
        <v>2.319</v>
      </c>
      <c r="L83" s="209">
        <f t="shared" ca="1" si="19"/>
        <v>0.29699999999999999</v>
      </c>
      <c r="M83" s="209">
        <f t="shared" ca="1" si="19"/>
        <v>2.4580000000000002</v>
      </c>
      <c r="N83" s="209">
        <f t="shared" ref="K83:N98" ca="1" si="26">VLOOKUP($C83,INDIRECT($G$58),N$8,FALSE)</f>
        <v>0.315</v>
      </c>
      <c r="O83" s="209" t="str">
        <f t="shared" ca="1" si="17"/>
        <v>GL</v>
      </c>
      <c r="P83" s="209">
        <f t="shared" ca="1" si="25"/>
        <v>1.3129999999999999</v>
      </c>
      <c r="Q83" s="209">
        <f t="shared" ca="1" si="25"/>
        <v>0.58399999999999996</v>
      </c>
      <c r="R83" s="209">
        <f t="shared" ca="1" si="25"/>
        <v>1.4390000000000001</v>
      </c>
      <c r="S83" s="209">
        <f t="shared" ca="1" si="25"/>
        <v>0.64</v>
      </c>
      <c r="T83" s="209">
        <f t="shared" ca="1" si="25"/>
        <v>1.577</v>
      </c>
      <c r="U83" s="209">
        <f t="shared" ca="1" si="25"/>
        <v>0.70099999999999996</v>
      </c>
      <c r="V83" s="209">
        <f t="shared" ca="1" si="25"/>
        <v>1.7310000000000001</v>
      </c>
      <c r="W83" s="209">
        <f t="shared" ca="1" si="25"/>
        <v>0.77</v>
      </c>
      <c r="Y83" s="209">
        <f t="shared" ca="1" si="20"/>
        <v>5.2889999999999997</v>
      </c>
      <c r="Z83" s="209">
        <f t="shared" ca="1" si="21"/>
        <v>5.6970000000000001</v>
      </c>
      <c r="AA83" s="209">
        <f t="shared" ca="1" si="22"/>
        <v>6.1369999999999996</v>
      </c>
      <c r="AB83" s="209">
        <f t="shared" ca="1" si="23"/>
        <v>6.6210000000000004</v>
      </c>
    </row>
    <row r="84" spans="2:28" x14ac:dyDescent="0.2">
      <c r="B84" s="240">
        <v>14</v>
      </c>
      <c r="C84" s="240" t="s">
        <v>99</v>
      </c>
      <c r="D84" s="240" t="s">
        <v>100</v>
      </c>
      <c r="E84" s="240">
        <f t="shared" si="24"/>
        <v>14</v>
      </c>
      <c r="G84" s="209">
        <f t="shared" ca="1" si="19"/>
        <v>2.0640000000000001</v>
      </c>
      <c r="H84" s="209">
        <f t="shared" ca="1" si="19"/>
        <v>0.26400000000000001</v>
      </c>
      <c r="I84" s="209">
        <f t="shared" ca="1" si="19"/>
        <v>2.1880000000000002</v>
      </c>
      <c r="J84" s="209">
        <f t="shared" ca="1" si="19"/>
        <v>0.28000000000000003</v>
      </c>
      <c r="K84" s="209">
        <f t="shared" ca="1" si="26"/>
        <v>2.319</v>
      </c>
      <c r="L84" s="209">
        <f t="shared" ca="1" si="26"/>
        <v>0.29699999999999999</v>
      </c>
      <c r="M84" s="209">
        <f t="shared" ca="1" si="26"/>
        <v>2.4580000000000002</v>
      </c>
      <c r="N84" s="209">
        <f t="shared" ca="1" si="26"/>
        <v>0.315</v>
      </c>
      <c r="O84" s="209" t="str">
        <f t="shared" ca="1" si="17"/>
        <v>GR</v>
      </c>
      <c r="P84" s="209">
        <f t="shared" ca="1" si="25"/>
        <v>1.3129999999999999</v>
      </c>
      <c r="Q84" s="209">
        <f t="shared" ca="1" si="25"/>
        <v>0.58399999999999996</v>
      </c>
      <c r="R84" s="209">
        <f t="shared" ca="1" si="25"/>
        <v>1.4390000000000001</v>
      </c>
      <c r="S84" s="209">
        <f t="shared" ca="1" si="25"/>
        <v>0.64</v>
      </c>
      <c r="T84" s="209">
        <f t="shared" ca="1" si="25"/>
        <v>1.577</v>
      </c>
      <c r="U84" s="209">
        <f t="shared" ca="1" si="25"/>
        <v>0.70099999999999996</v>
      </c>
      <c r="V84" s="209">
        <f t="shared" ca="1" si="25"/>
        <v>1.7310000000000001</v>
      </c>
      <c r="W84" s="209">
        <f t="shared" ca="1" si="25"/>
        <v>0.77</v>
      </c>
      <c r="Y84" s="209">
        <f t="shared" ca="1" si="20"/>
        <v>5.2889999999999997</v>
      </c>
      <c r="Z84" s="209">
        <f t="shared" ca="1" si="21"/>
        <v>5.6970000000000001</v>
      </c>
      <c r="AA84" s="209">
        <f t="shared" ca="1" si="22"/>
        <v>6.1369999999999996</v>
      </c>
      <c r="AB84" s="209">
        <f t="shared" ca="1" si="23"/>
        <v>6.6210000000000004</v>
      </c>
    </row>
    <row r="85" spans="2:28" x14ac:dyDescent="0.2">
      <c r="B85" s="240">
        <v>15</v>
      </c>
      <c r="C85" s="240" t="s">
        <v>101</v>
      </c>
      <c r="D85" s="240" t="s">
        <v>102</v>
      </c>
      <c r="E85" s="240">
        <f t="shared" si="24"/>
        <v>15</v>
      </c>
      <c r="G85" s="209">
        <f t="shared" ca="1" si="19"/>
        <v>2.0640000000000001</v>
      </c>
      <c r="H85" s="209">
        <f t="shared" ca="1" si="19"/>
        <v>0.26400000000000001</v>
      </c>
      <c r="I85" s="209">
        <f t="shared" ca="1" si="19"/>
        <v>2.1880000000000002</v>
      </c>
      <c r="J85" s="209">
        <f t="shared" ca="1" si="19"/>
        <v>0.28000000000000003</v>
      </c>
      <c r="K85" s="209">
        <f t="shared" ca="1" si="26"/>
        <v>2.319</v>
      </c>
      <c r="L85" s="209">
        <f t="shared" ca="1" si="26"/>
        <v>0.29699999999999999</v>
      </c>
      <c r="M85" s="209">
        <f t="shared" ca="1" si="26"/>
        <v>2.4580000000000002</v>
      </c>
      <c r="N85" s="209">
        <f t="shared" ca="1" si="26"/>
        <v>0.315</v>
      </c>
      <c r="O85" s="209" t="str">
        <f t="shared" ca="1" si="17"/>
        <v>IE</v>
      </c>
      <c r="P85" s="209">
        <f t="shared" ca="1" si="25"/>
        <v>1.3129999999999999</v>
      </c>
      <c r="Q85" s="209">
        <f t="shared" ca="1" si="25"/>
        <v>0.58399999999999996</v>
      </c>
      <c r="R85" s="209">
        <f t="shared" ca="1" si="25"/>
        <v>1.4390000000000001</v>
      </c>
      <c r="S85" s="209">
        <f t="shared" ca="1" si="25"/>
        <v>0.64</v>
      </c>
      <c r="T85" s="209">
        <f t="shared" ca="1" si="25"/>
        <v>1.577</v>
      </c>
      <c r="U85" s="209">
        <f t="shared" ca="1" si="25"/>
        <v>0.70099999999999996</v>
      </c>
      <c r="V85" s="209">
        <f t="shared" ca="1" si="25"/>
        <v>1.7310000000000001</v>
      </c>
      <c r="W85" s="209">
        <f t="shared" ca="1" si="25"/>
        <v>0.77</v>
      </c>
      <c r="Y85" s="209">
        <f t="shared" ca="1" si="20"/>
        <v>5.2889999999999997</v>
      </c>
      <c r="Z85" s="209">
        <f t="shared" ca="1" si="21"/>
        <v>5.6970000000000001</v>
      </c>
      <c r="AA85" s="209">
        <f t="shared" ca="1" si="22"/>
        <v>6.1369999999999996</v>
      </c>
      <c r="AB85" s="209">
        <f t="shared" ca="1" si="23"/>
        <v>6.6210000000000004</v>
      </c>
    </row>
    <row r="86" spans="2:28" x14ac:dyDescent="0.2">
      <c r="B86" s="240">
        <v>16</v>
      </c>
      <c r="C86" s="240" t="s">
        <v>103</v>
      </c>
      <c r="D86" s="240" t="s">
        <v>104</v>
      </c>
      <c r="E86" s="240">
        <f t="shared" si="24"/>
        <v>16</v>
      </c>
      <c r="G86" s="209">
        <f t="shared" ca="1" si="19"/>
        <v>2.0640000000000001</v>
      </c>
      <c r="H86" s="209">
        <f t="shared" ca="1" si="19"/>
        <v>0.26400000000000001</v>
      </c>
      <c r="I86" s="209">
        <f t="shared" ca="1" si="19"/>
        <v>2.1880000000000002</v>
      </c>
      <c r="J86" s="209">
        <f t="shared" ca="1" si="19"/>
        <v>0.28000000000000003</v>
      </c>
      <c r="K86" s="209">
        <f t="shared" ca="1" si="26"/>
        <v>2.319</v>
      </c>
      <c r="L86" s="209">
        <f t="shared" ca="1" si="26"/>
        <v>0.29699999999999999</v>
      </c>
      <c r="M86" s="209">
        <f t="shared" ca="1" si="26"/>
        <v>2.4580000000000002</v>
      </c>
      <c r="N86" s="209">
        <f t="shared" ca="1" si="26"/>
        <v>0.315</v>
      </c>
      <c r="O86" s="209" t="str">
        <f t="shared" ca="1" si="17"/>
        <v>IL</v>
      </c>
      <c r="P86" s="209">
        <f t="shared" ca="1" si="25"/>
        <v>1.3129999999999999</v>
      </c>
      <c r="Q86" s="209">
        <f t="shared" ca="1" si="25"/>
        <v>0.58399999999999996</v>
      </c>
      <c r="R86" s="209">
        <f t="shared" ca="1" si="25"/>
        <v>1.4390000000000001</v>
      </c>
      <c r="S86" s="209">
        <f t="shared" ca="1" si="25"/>
        <v>0.64</v>
      </c>
      <c r="T86" s="209">
        <f t="shared" ca="1" si="25"/>
        <v>1.518</v>
      </c>
      <c r="U86" s="209">
        <f t="shared" ca="1" si="25"/>
        <v>0.67500000000000004</v>
      </c>
      <c r="V86" s="209">
        <f t="shared" ca="1" si="25"/>
        <v>1.5189999999999999</v>
      </c>
      <c r="W86" s="209">
        <f t="shared" ca="1" si="25"/>
        <v>0.67500000000000004</v>
      </c>
      <c r="Y86" s="209">
        <f t="shared" ca="1" si="20"/>
        <v>5.2889999999999997</v>
      </c>
      <c r="Z86" s="209">
        <f t="shared" ca="1" si="21"/>
        <v>5.6970000000000001</v>
      </c>
      <c r="AA86" s="209">
        <f t="shared" ca="1" si="22"/>
        <v>6.0259999999999998</v>
      </c>
      <c r="AB86" s="209">
        <f t="shared" ca="1" si="23"/>
        <v>6.2160000000000002</v>
      </c>
    </row>
    <row r="87" spans="2:28" x14ac:dyDescent="0.2">
      <c r="B87" s="240">
        <v>17</v>
      </c>
      <c r="C87" s="240" t="s">
        <v>105</v>
      </c>
      <c r="D87" s="240" t="s">
        <v>106</v>
      </c>
      <c r="E87" s="240">
        <f t="shared" si="24"/>
        <v>17</v>
      </c>
      <c r="G87" s="209">
        <f t="shared" ca="1" si="19"/>
        <v>2.0640000000000001</v>
      </c>
      <c r="H87" s="209">
        <f t="shared" ca="1" si="19"/>
        <v>0.26400000000000001</v>
      </c>
      <c r="I87" s="209">
        <f t="shared" ca="1" si="19"/>
        <v>2.1880000000000002</v>
      </c>
      <c r="J87" s="209">
        <f t="shared" ca="1" si="19"/>
        <v>0.28000000000000003</v>
      </c>
      <c r="K87" s="209">
        <f t="shared" ca="1" si="26"/>
        <v>2.319</v>
      </c>
      <c r="L87" s="209">
        <f t="shared" ca="1" si="26"/>
        <v>0.29699999999999999</v>
      </c>
      <c r="M87" s="209">
        <f t="shared" ca="1" si="26"/>
        <v>2.4580000000000002</v>
      </c>
      <c r="N87" s="209">
        <f t="shared" ca="1" si="26"/>
        <v>0.315</v>
      </c>
      <c r="O87" s="209" t="str">
        <f t="shared" ref="O87:O123" ca="1" si="27">VLOOKUP($C87,INDIRECT($P$58),O$8,FALSE)</f>
        <v>IS</v>
      </c>
      <c r="P87" s="209">
        <f t="shared" ca="1" si="25"/>
        <v>1.3129999999999999</v>
      </c>
      <c r="Q87" s="209">
        <f t="shared" ca="1" si="25"/>
        <v>0.58399999999999996</v>
      </c>
      <c r="R87" s="209">
        <f t="shared" ca="1" si="25"/>
        <v>1.4390000000000001</v>
      </c>
      <c r="S87" s="209">
        <f t="shared" ca="1" si="25"/>
        <v>0.64</v>
      </c>
      <c r="T87" s="209">
        <f t="shared" ca="1" si="25"/>
        <v>1.571</v>
      </c>
      <c r="U87" s="209">
        <f t="shared" ca="1" si="25"/>
        <v>0.69899999999999995</v>
      </c>
      <c r="V87" s="209">
        <f t="shared" ca="1" si="25"/>
        <v>1.571</v>
      </c>
      <c r="W87" s="209">
        <f t="shared" ca="1" si="25"/>
        <v>0.69899999999999995</v>
      </c>
      <c r="Y87" s="209">
        <f t="shared" ca="1" si="20"/>
        <v>5.2889999999999997</v>
      </c>
      <c r="Z87" s="209">
        <f t="shared" ca="1" si="21"/>
        <v>5.6970000000000001</v>
      </c>
      <c r="AA87" s="209">
        <f t="shared" ca="1" si="22"/>
        <v>6.1280000000000001</v>
      </c>
      <c r="AB87" s="209">
        <f t="shared" ca="1" si="23"/>
        <v>6.3179999999999996</v>
      </c>
    </row>
    <row r="88" spans="2:28" x14ac:dyDescent="0.2">
      <c r="B88" s="240">
        <v>18</v>
      </c>
      <c r="C88" s="240" t="s">
        <v>107</v>
      </c>
      <c r="D88" s="240" t="s">
        <v>108</v>
      </c>
      <c r="E88" s="240">
        <f t="shared" si="24"/>
        <v>18</v>
      </c>
      <c r="G88" s="209">
        <f t="shared" ca="1" si="19"/>
        <v>2.0640000000000001</v>
      </c>
      <c r="H88" s="209">
        <f t="shared" ca="1" si="19"/>
        <v>0.26400000000000001</v>
      </c>
      <c r="I88" s="209">
        <f t="shared" ca="1" si="19"/>
        <v>2.1880000000000002</v>
      </c>
      <c r="J88" s="209">
        <f t="shared" ca="1" si="19"/>
        <v>0.28000000000000003</v>
      </c>
      <c r="K88" s="209">
        <f t="shared" ca="1" si="26"/>
        <v>2.319</v>
      </c>
      <c r="L88" s="209">
        <f t="shared" ca="1" si="26"/>
        <v>0.29699999999999999</v>
      </c>
      <c r="M88" s="209">
        <f t="shared" ca="1" si="26"/>
        <v>2.4580000000000002</v>
      </c>
      <c r="N88" s="209">
        <f t="shared" ca="1" si="26"/>
        <v>0.315</v>
      </c>
      <c r="O88" s="209" t="str">
        <f t="shared" ca="1" si="27"/>
        <v>IT</v>
      </c>
      <c r="P88" s="209">
        <f t="shared" ca="1" si="25"/>
        <v>1.3129999999999999</v>
      </c>
      <c r="Q88" s="209">
        <f t="shared" ca="1" si="25"/>
        <v>0.58399999999999996</v>
      </c>
      <c r="R88" s="209">
        <f t="shared" ca="1" si="25"/>
        <v>1.4390000000000001</v>
      </c>
      <c r="S88" s="209">
        <f t="shared" ca="1" si="25"/>
        <v>0.64</v>
      </c>
      <c r="T88" s="209">
        <f t="shared" ca="1" si="25"/>
        <v>1.577</v>
      </c>
      <c r="U88" s="209">
        <f t="shared" ca="1" si="25"/>
        <v>0.70099999999999996</v>
      </c>
      <c r="V88" s="209">
        <f t="shared" ca="1" si="25"/>
        <v>1.7310000000000001</v>
      </c>
      <c r="W88" s="209">
        <f t="shared" ca="1" si="25"/>
        <v>0.77</v>
      </c>
      <c r="Y88" s="209">
        <f t="shared" ca="1" si="20"/>
        <v>5.2889999999999997</v>
      </c>
      <c r="Z88" s="209">
        <f t="shared" ca="1" si="21"/>
        <v>5.6970000000000001</v>
      </c>
      <c r="AA88" s="209">
        <f t="shared" ca="1" si="22"/>
        <v>6.1369999999999996</v>
      </c>
      <c r="AB88" s="209">
        <f t="shared" ca="1" si="23"/>
        <v>6.6210000000000004</v>
      </c>
    </row>
    <row r="89" spans="2:28" x14ac:dyDescent="0.2">
      <c r="B89" s="240">
        <v>19</v>
      </c>
      <c r="C89" s="240" t="s">
        <v>109</v>
      </c>
      <c r="D89" s="240" t="s">
        <v>110</v>
      </c>
      <c r="E89" s="240">
        <f t="shared" si="24"/>
        <v>19</v>
      </c>
      <c r="G89" s="209">
        <f t="shared" ca="1" si="19"/>
        <v>2.0640000000000001</v>
      </c>
      <c r="H89" s="209">
        <f t="shared" ca="1" si="19"/>
        <v>0.26400000000000001</v>
      </c>
      <c r="I89" s="209">
        <f t="shared" ca="1" si="19"/>
        <v>2.1880000000000002</v>
      </c>
      <c r="J89" s="209">
        <f t="shared" ca="1" si="19"/>
        <v>0.28000000000000003</v>
      </c>
      <c r="K89" s="209">
        <f t="shared" ca="1" si="26"/>
        <v>2.319</v>
      </c>
      <c r="L89" s="209">
        <f t="shared" ca="1" si="26"/>
        <v>0.29699999999999999</v>
      </c>
      <c r="M89" s="209">
        <f t="shared" ca="1" si="26"/>
        <v>2.4580000000000002</v>
      </c>
      <c r="N89" s="209">
        <f t="shared" ca="1" si="26"/>
        <v>0.315</v>
      </c>
      <c r="O89" s="209" t="str">
        <f t="shared" ca="1" si="27"/>
        <v>JP</v>
      </c>
      <c r="P89" s="209">
        <f t="shared" ca="1" si="25"/>
        <v>1.3129999999999999</v>
      </c>
      <c r="Q89" s="209">
        <f t="shared" ca="1" si="25"/>
        <v>0.58399999999999996</v>
      </c>
      <c r="R89" s="209">
        <f t="shared" ca="1" si="25"/>
        <v>1.4390000000000001</v>
      </c>
      <c r="S89" s="209">
        <f t="shared" ca="1" si="25"/>
        <v>0.64</v>
      </c>
      <c r="T89" s="209">
        <f t="shared" ca="1" si="25"/>
        <v>1.577</v>
      </c>
      <c r="U89" s="209">
        <f t="shared" ca="1" si="25"/>
        <v>0.70099999999999996</v>
      </c>
      <c r="V89" s="209">
        <f t="shared" ca="1" si="25"/>
        <v>1.7310000000000001</v>
      </c>
      <c r="W89" s="209">
        <f t="shared" ca="1" si="25"/>
        <v>0.77</v>
      </c>
      <c r="Y89" s="209">
        <f t="shared" ca="1" si="20"/>
        <v>5.2889999999999997</v>
      </c>
      <c r="Z89" s="209">
        <f t="shared" ca="1" si="21"/>
        <v>5.6970000000000001</v>
      </c>
      <c r="AA89" s="209">
        <f t="shared" ca="1" si="22"/>
        <v>6.1369999999999996</v>
      </c>
      <c r="AB89" s="209">
        <f t="shared" ca="1" si="23"/>
        <v>6.6210000000000004</v>
      </c>
    </row>
    <row r="90" spans="2:28" x14ac:dyDescent="0.2">
      <c r="B90" s="240">
        <v>20</v>
      </c>
      <c r="C90" s="240" t="s">
        <v>111</v>
      </c>
      <c r="D90" s="240" t="s">
        <v>112</v>
      </c>
      <c r="E90" s="240">
        <f t="shared" si="24"/>
        <v>20</v>
      </c>
      <c r="G90" s="209">
        <f t="shared" ca="1" si="19"/>
        <v>2.0640000000000001</v>
      </c>
      <c r="H90" s="209">
        <f t="shared" ca="1" si="19"/>
        <v>0.26400000000000001</v>
      </c>
      <c r="I90" s="209">
        <f t="shared" ca="1" si="19"/>
        <v>2.1880000000000002</v>
      </c>
      <c r="J90" s="209">
        <f t="shared" ca="1" si="19"/>
        <v>0.28000000000000003</v>
      </c>
      <c r="K90" s="209">
        <f t="shared" ca="1" si="26"/>
        <v>2.319</v>
      </c>
      <c r="L90" s="209">
        <f t="shared" ca="1" si="26"/>
        <v>0.29699999999999999</v>
      </c>
      <c r="M90" s="209">
        <f t="shared" ca="1" si="26"/>
        <v>2.4580000000000002</v>
      </c>
      <c r="N90" s="209">
        <f t="shared" ca="1" si="26"/>
        <v>0.315</v>
      </c>
      <c r="O90" s="209" t="str">
        <f t="shared" ca="1" si="27"/>
        <v>LI</v>
      </c>
      <c r="P90" s="209">
        <f t="shared" ca="1" si="25"/>
        <v>1.3129999999999999</v>
      </c>
      <c r="Q90" s="209">
        <f t="shared" ca="1" si="25"/>
        <v>0.58399999999999996</v>
      </c>
      <c r="R90" s="209">
        <f t="shared" ca="1" si="25"/>
        <v>1.4390000000000001</v>
      </c>
      <c r="S90" s="209">
        <f t="shared" ca="1" si="25"/>
        <v>0.64</v>
      </c>
      <c r="T90" s="209">
        <f t="shared" ca="1" si="25"/>
        <v>1.577</v>
      </c>
      <c r="U90" s="209">
        <f t="shared" ca="1" si="25"/>
        <v>0.70099999999999996</v>
      </c>
      <c r="V90" s="209">
        <f t="shared" ca="1" si="25"/>
        <v>1.7310000000000001</v>
      </c>
      <c r="W90" s="209">
        <f t="shared" ca="1" si="25"/>
        <v>0.77</v>
      </c>
      <c r="Y90" s="209">
        <f t="shared" ca="1" si="20"/>
        <v>5.2889999999999997</v>
      </c>
      <c r="Z90" s="209">
        <f t="shared" ca="1" si="21"/>
        <v>5.6970000000000001</v>
      </c>
      <c r="AA90" s="209">
        <f t="shared" ca="1" si="22"/>
        <v>6.1369999999999996</v>
      </c>
      <c r="AB90" s="209">
        <f t="shared" ca="1" si="23"/>
        <v>6.6210000000000004</v>
      </c>
    </row>
    <row r="91" spans="2:28" x14ac:dyDescent="0.2">
      <c r="B91" s="240">
        <v>21</v>
      </c>
      <c r="C91" s="240" t="s">
        <v>113</v>
      </c>
      <c r="D91" s="240" t="s">
        <v>114</v>
      </c>
      <c r="E91" s="240">
        <f t="shared" si="24"/>
        <v>21</v>
      </c>
      <c r="G91" s="209">
        <f t="shared" ca="1" si="19"/>
        <v>2.0640000000000001</v>
      </c>
      <c r="H91" s="209">
        <f t="shared" ca="1" si="19"/>
        <v>0.26400000000000001</v>
      </c>
      <c r="I91" s="209">
        <f t="shared" ca="1" si="19"/>
        <v>2.1880000000000002</v>
      </c>
      <c r="J91" s="209">
        <f t="shared" ca="1" si="19"/>
        <v>0.28000000000000003</v>
      </c>
      <c r="K91" s="209">
        <f t="shared" ca="1" si="26"/>
        <v>2.319</v>
      </c>
      <c r="L91" s="209">
        <f t="shared" ca="1" si="26"/>
        <v>0.29699999999999999</v>
      </c>
      <c r="M91" s="209">
        <f t="shared" ca="1" si="26"/>
        <v>2.4580000000000002</v>
      </c>
      <c r="N91" s="209">
        <f t="shared" ca="1" si="26"/>
        <v>0.315</v>
      </c>
      <c r="O91" s="209" t="str">
        <f t="shared" ca="1" si="27"/>
        <v>LU</v>
      </c>
      <c r="P91" s="209">
        <f t="shared" ca="1" si="25"/>
        <v>1.3129999999999999</v>
      </c>
      <c r="Q91" s="209">
        <f t="shared" ca="1" si="25"/>
        <v>0.58399999999999996</v>
      </c>
      <c r="R91" s="209">
        <f t="shared" ca="1" si="25"/>
        <v>1.4390000000000001</v>
      </c>
      <c r="S91" s="209">
        <f t="shared" ca="1" si="25"/>
        <v>0.64</v>
      </c>
      <c r="T91" s="209">
        <f t="shared" ca="1" si="25"/>
        <v>1.577</v>
      </c>
      <c r="U91" s="209">
        <f t="shared" ca="1" si="25"/>
        <v>0.70099999999999996</v>
      </c>
      <c r="V91" s="209">
        <f t="shared" ca="1" si="25"/>
        <v>1.6020000000000001</v>
      </c>
      <c r="W91" s="209">
        <f t="shared" ca="1" si="25"/>
        <v>0.71199999999999997</v>
      </c>
      <c r="Y91" s="209">
        <f t="shared" ca="1" si="20"/>
        <v>5.2889999999999997</v>
      </c>
      <c r="Z91" s="209">
        <f t="shared" ca="1" si="21"/>
        <v>5.6970000000000001</v>
      </c>
      <c r="AA91" s="209">
        <f t="shared" ca="1" si="22"/>
        <v>6.1369999999999996</v>
      </c>
      <c r="AB91" s="209">
        <f t="shared" ca="1" si="23"/>
        <v>6.3739999999999997</v>
      </c>
    </row>
    <row r="92" spans="2:28" x14ac:dyDescent="0.2">
      <c r="B92" s="240">
        <v>22</v>
      </c>
      <c r="C92" s="240" t="s">
        <v>115</v>
      </c>
      <c r="D92" s="240" t="s">
        <v>116</v>
      </c>
      <c r="E92" s="240">
        <f t="shared" si="24"/>
        <v>22</v>
      </c>
      <c r="G92" s="209">
        <f t="shared" ca="1" si="19"/>
        <v>2.0640000000000001</v>
      </c>
      <c r="H92" s="209">
        <f t="shared" ca="1" si="19"/>
        <v>0.26400000000000001</v>
      </c>
      <c r="I92" s="209">
        <f t="shared" ca="1" si="19"/>
        <v>2.1880000000000002</v>
      </c>
      <c r="J92" s="209">
        <f t="shared" ca="1" si="19"/>
        <v>0.28000000000000003</v>
      </c>
      <c r="K92" s="209">
        <f t="shared" ca="1" si="26"/>
        <v>2.319</v>
      </c>
      <c r="L92" s="209">
        <f t="shared" ca="1" si="26"/>
        <v>0.29699999999999999</v>
      </c>
      <c r="M92" s="209">
        <f t="shared" ca="1" si="26"/>
        <v>2.4580000000000002</v>
      </c>
      <c r="N92" s="209">
        <f t="shared" ca="1" si="26"/>
        <v>0.315</v>
      </c>
      <c r="O92" s="209" t="str">
        <f t="shared" ca="1" si="27"/>
        <v>MC</v>
      </c>
      <c r="P92" s="209">
        <f t="shared" ca="1" si="25"/>
        <v>1.3129999999999999</v>
      </c>
      <c r="Q92" s="209">
        <f t="shared" ca="1" si="25"/>
        <v>0.58399999999999996</v>
      </c>
      <c r="R92" s="209">
        <f t="shared" ca="1" si="25"/>
        <v>1.4390000000000001</v>
      </c>
      <c r="S92" s="209">
        <f t="shared" ca="1" si="25"/>
        <v>0.64</v>
      </c>
      <c r="T92" s="209">
        <f t="shared" ca="1" si="25"/>
        <v>1.577</v>
      </c>
      <c r="U92" s="209">
        <f t="shared" ca="1" si="25"/>
        <v>0.70099999999999996</v>
      </c>
      <c r="V92" s="209">
        <f t="shared" ca="1" si="25"/>
        <v>1.7310000000000001</v>
      </c>
      <c r="W92" s="209">
        <f t="shared" ca="1" si="25"/>
        <v>0.77</v>
      </c>
      <c r="Y92" s="209">
        <f t="shared" ca="1" si="20"/>
        <v>5.2889999999999997</v>
      </c>
      <c r="Z92" s="209">
        <f t="shared" ca="1" si="21"/>
        <v>5.6970000000000001</v>
      </c>
      <c r="AA92" s="209">
        <f t="shared" ca="1" si="22"/>
        <v>6.1369999999999996</v>
      </c>
      <c r="AB92" s="209">
        <f t="shared" ca="1" si="23"/>
        <v>6.6210000000000004</v>
      </c>
    </row>
    <row r="93" spans="2:28" x14ac:dyDescent="0.2">
      <c r="B93" s="240">
        <v>23</v>
      </c>
      <c r="C93" s="240" t="s">
        <v>117</v>
      </c>
      <c r="D93" s="240" t="s">
        <v>118</v>
      </c>
      <c r="E93" s="240">
        <f t="shared" si="24"/>
        <v>23</v>
      </c>
      <c r="G93" s="209">
        <f t="shared" ca="1" si="19"/>
        <v>2.0640000000000001</v>
      </c>
      <c r="H93" s="209">
        <f t="shared" ca="1" si="19"/>
        <v>0.26400000000000001</v>
      </c>
      <c r="I93" s="209">
        <f t="shared" ca="1" si="19"/>
        <v>2.1880000000000002</v>
      </c>
      <c r="J93" s="209">
        <f t="shared" ca="1" si="19"/>
        <v>0.28000000000000003</v>
      </c>
      <c r="K93" s="209">
        <f t="shared" ca="1" si="26"/>
        <v>2.319</v>
      </c>
      <c r="L93" s="209">
        <f t="shared" ca="1" si="26"/>
        <v>0.29699999999999999</v>
      </c>
      <c r="M93" s="209">
        <f t="shared" ca="1" si="26"/>
        <v>2.4580000000000002</v>
      </c>
      <c r="N93" s="209">
        <f t="shared" ca="1" si="26"/>
        <v>0.315</v>
      </c>
      <c r="O93" s="209" t="str">
        <f t="shared" ca="1" si="27"/>
        <v>NC</v>
      </c>
      <c r="P93" s="209">
        <f t="shared" ca="1" si="25"/>
        <v>1.3129999999999999</v>
      </c>
      <c r="Q93" s="209">
        <f t="shared" ca="1" si="25"/>
        <v>0.58399999999999996</v>
      </c>
      <c r="R93" s="209">
        <f t="shared" ca="1" si="25"/>
        <v>1.4390000000000001</v>
      </c>
      <c r="S93" s="209">
        <f t="shared" ca="1" si="25"/>
        <v>0.64</v>
      </c>
      <c r="T93" s="209">
        <f t="shared" ca="1" si="25"/>
        <v>1.577</v>
      </c>
      <c r="U93" s="209">
        <f t="shared" ref="S93:W108" ca="1" si="28">VLOOKUP($C93,INDIRECT($P$58),U$8,FALSE)</f>
        <v>0.70099999999999996</v>
      </c>
      <c r="V93" s="209">
        <f t="shared" ca="1" si="28"/>
        <v>1.7310000000000001</v>
      </c>
      <c r="W93" s="209">
        <f t="shared" ca="1" si="28"/>
        <v>0.77</v>
      </c>
      <c r="Y93" s="209">
        <f t="shared" ca="1" si="20"/>
        <v>5.2889999999999997</v>
      </c>
      <c r="Z93" s="209">
        <f t="shared" ca="1" si="21"/>
        <v>5.6970000000000001</v>
      </c>
      <c r="AA93" s="209">
        <f t="shared" ca="1" si="22"/>
        <v>6.1369999999999996</v>
      </c>
      <c r="AB93" s="209">
        <f t="shared" ca="1" si="23"/>
        <v>6.6210000000000004</v>
      </c>
    </row>
    <row r="94" spans="2:28" x14ac:dyDescent="0.2">
      <c r="B94" s="240">
        <v>24</v>
      </c>
      <c r="C94" s="240" t="s">
        <v>119</v>
      </c>
      <c r="D94" s="240" t="s">
        <v>120</v>
      </c>
      <c r="E94" s="240">
        <f t="shared" si="24"/>
        <v>24</v>
      </c>
      <c r="G94" s="209">
        <f t="shared" ca="1" si="19"/>
        <v>2.0640000000000001</v>
      </c>
      <c r="H94" s="209">
        <f t="shared" ca="1" si="19"/>
        <v>0.26400000000000001</v>
      </c>
      <c r="I94" s="209">
        <f t="shared" ca="1" si="19"/>
        <v>2.1880000000000002</v>
      </c>
      <c r="J94" s="209">
        <f t="shared" ca="1" si="19"/>
        <v>0.28000000000000003</v>
      </c>
      <c r="K94" s="209">
        <f t="shared" ca="1" si="26"/>
        <v>2.319</v>
      </c>
      <c r="L94" s="209">
        <f t="shared" ca="1" si="26"/>
        <v>0.29699999999999999</v>
      </c>
      <c r="M94" s="209">
        <f t="shared" ca="1" si="26"/>
        <v>2.4580000000000002</v>
      </c>
      <c r="N94" s="209">
        <f t="shared" ca="1" si="26"/>
        <v>0.315</v>
      </c>
      <c r="O94" s="209" t="str">
        <f t="shared" ca="1" si="27"/>
        <v>NL</v>
      </c>
      <c r="P94" s="209">
        <f t="shared" ca="1" si="25"/>
        <v>1.3129999999999999</v>
      </c>
      <c r="Q94" s="209">
        <f t="shared" ca="1" si="25"/>
        <v>0.58399999999999996</v>
      </c>
      <c r="R94" s="209">
        <f t="shared" ca="1" si="25"/>
        <v>1.4390000000000001</v>
      </c>
      <c r="S94" s="209">
        <f t="shared" ca="1" si="28"/>
        <v>0.64</v>
      </c>
      <c r="T94" s="209">
        <f t="shared" ca="1" si="28"/>
        <v>1.577</v>
      </c>
      <c r="U94" s="209">
        <f t="shared" ca="1" si="28"/>
        <v>0.70099999999999996</v>
      </c>
      <c r="V94" s="209">
        <f t="shared" ca="1" si="28"/>
        <v>1.7310000000000001</v>
      </c>
      <c r="W94" s="209">
        <f t="shared" ca="1" si="28"/>
        <v>0.77</v>
      </c>
      <c r="Y94" s="209">
        <f t="shared" ca="1" si="20"/>
        <v>5.2889999999999997</v>
      </c>
      <c r="Z94" s="209">
        <f t="shared" ca="1" si="21"/>
        <v>5.6970000000000001</v>
      </c>
      <c r="AA94" s="209">
        <f t="shared" ca="1" si="22"/>
        <v>6.1369999999999996</v>
      </c>
      <c r="AB94" s="209">
        <f t="shared" ca="1" si="23"/>
        <v>6.6210000000000004</v>
      </c>
    </row>
    <row r="95" spans="2:28" x14ac:dyDescent="0.2">
      <c r="B95" s="240">
        <v>25</v>
      </c>
      <c r="C95" s="240" t="s">
        <v>121</v>
      </c>
      <c r="D95" s="240" t="s">
        <v>122</v>
      </c>
      <c r="E95" s="240">
        <f t="shared" si="24"/>
        <v>25</v>
      </c>
      <c r="G95" s="209">
        <f t="shared" ca="1" si="19"/>
        <v>2.0640000000000001</v>
      </c>
      <c r="H95" s="209">
        <f t="shared" ca="1" si="19"/>
        <v>0.26400000000000001</v>
      </c>
      <c r="I95" s="209">
        <f t="shared" ca="1" si="19"/>
        <v>2.1880000000000002</v>
      </c>
      <c r="J95" s="209">
        <f t="shared" ca="1" si="19"/>
        <v>0.28000000000000003</v>
      </c>
      <c r="K95" s="209">
        <f t="shared" ca="1" si="26"/>
        <v>2.319</v>
      </c>
      <c r="L95" s="209">
        <f t="shared" ca="1" si="26"/>
        <v>0.29699999999999999</v>
      </c>
      <c r="M95" s="209">
        <f t="shared" ca="1" si="26"/>
        <v>2.4580000000000002</v>
      </c>
      <c r="N95" s="209">
        <f t="shared" ca="1" si="26"/>
        <v>0.315</v>
      </c>
      <c r="O95" s="209" t="str">
        <f t="shared" ca="1" si="27"/>
        <v>NO</v>
      </c>
      <c r="P95" s="209">
        <f t="shared" ca="1" si="25"/>
        <v>1.3129999999999999</v>
      </c>
      <c r="Q95" s="209">
        <f t="shared" ca="1" si="25"/>
        <v>0.58399999999999996</v>
      </c>
      <c r="R95" s="209">
        <f t="shared" ca="1" si="25"/>
        <v>1.4390000000000001</v>
      </c>
      <c r="S95" s="209">
        <f t="shared" ca="1" si="28"/>
        <v>0.64</v>
      </c>
      <c r="T95" s="209">
        <f t="shared" ca="1" si="28"/>
        <v>1.577</v>
      </c>
      <c r="U95" s="209">
        <f t="shared" ca="1" si="28"/>
        <v>0.70099999999999996</v>
      </c>
      <c r="V95" s="209">
        <f t="shared" ca="1" si="28"/>
        <v>1.7310000000000001</v>
      </c>
      <c r="W95" s="209">
        <f t="shared" ca="1" si="28"/>
        <v>0.77</v>
      </c>
      <c r="Y95" s="209">
        <f t="shared" ca="1" si="20"/>
        <v>5.2889999999999997</v>
      </c>
      <c r="Z95" s="209">
        <f t="shared" ca="1" si="21"/>
        <v>5.6970000000000001</v>
      </c>
      <c r="AA95" s="209">
        <f t="shared" ca="1" si="22"/>
        <v>6.1369999999999996</v>
      </c>
      <c r="AB95" s="209">
        <f t="shared" ca="1" si="23"/>
        <v>6.6210000000000004</v>
      </c>
    </row>
    <row r="96" spans="2:28" x14ac:dyDescent="0.2">
      <c r="B96" s="240">
        <v>26</v>
      </c>
      <c r="C96" s="240" t="s">
        <v>123</v>
      </c>
      <c r="D96" s="240" t="s">
        <v>124</v>
      </c>
      <c r="E96" s="240">
        <f t="shared" si="24"/>
        <v>26</v>
      </c>
      <c r="G96" s="209">
        <f t="shared" ca="1" si="19"/>
        <v>2.0640000000000001</v>
      </c>
      <c r="H96" s="209">
        <f t="shared" ca="1" si="19"/>
        <v>0.26400000000000001</v>
      </c>
      <c r="I96" s="209">
        <f t="shared" ca="1" si="19"/>
        <v>2.1880000000000002</v>
      </c>
      <c r="J96" s="209">
        <f t="shared" ca="1" si="19"/>
        <v>0.28000000000000003</v>
      </c>
      <c r="K96" s="209">
        <f t="shared" ca="1" si="26"/>
        <v>2.319</v>
      </c>
      <c r="L96" s="209">
        <f t="shared" ca="1" si="26"/>
        <v>0.29699999999999999</v>
      </c>
      <c r="M96" s="209">
        <f t="shared" ca="1" si="26"/>
        <v>2.4580000000000002</v>
      </c>
      <c r="N96" s="209">
        <f t="shared" ca="1" si="26"/>
        <v>0.315</v>
      </c>
      <c r="O96" s="209" t="str">
        <f t="shared" ca="1" si="27"/>
        <v>NZ</v>
      </c>
      <c r="P96" s="209">
        <f t="shared" ca="1" si="25"/>
        <v>1.3129999999999999</v>
      </c>
      <c r="Q96" s="209">
        <f t="shared" ca="1" si="25"/>
        <v>0.58399999999999996</v>
      </c>
      <c r="R96" s="209">
        <f t="shared" ca="1" si="25"/>
        <v>1.4390000000000001</v>
      </c>
      <c r="S96" s="209">
        <f t="shared" ca="1" si="28"/>
        <v>0.64</v>
      </c>
      <c r="T96" s="209">
        <f t="shared" ca="1" si="28"/>
        <v>1.577</v>
      </c>
      <c r="U96" s="209">
        <f t="shared" ca="1" si="28"/>
        <v>0.70099999999999996</v>
      </c>
      <c r="V96" s="209">
        <f t="shared" ca="1" si="28"/>
        <v>1.7310000000000001</v>
      </c>
      <c r="W96" s="209">
        <f t="shared" ca="1" si="28"/>
        <v>0.77</v>
      </c>
      <c r="Y96" s="209">
        <f t="shared" ca="1" si="20"/>
        <v>5.2889999999999997</v>
      </c>
      <c r="Z96" s="209">
        <f t="shared" ca="1" si="21"/>
        <v>5.6970000000000001</v>
      </c>
      <c r="AA96" s="209">
        <f t="shared" ca="1" si="22"/>
        <v>6.1369999999999996</v>
      </c>
      <c r="AB96" s="209">
        <f t="shared" ca="1" si="23"/>
        <v>6.6210000000000004</v>
      </c>
    </row>
    <row r="97" spans="2:28" x14ac:dyDescent="0.2">
      <c r="B97" s="240">
        <v>27</v>
      </c>
      <c r="C97" s="240" t="s">
        <v>125</v>
      </c>
      <c r="D97" s="240" t="s">
        <v>126</v>
      </c>
      <c r="E97" s="240">
        <f t="shared" si="24"/>
        <v>27</v>
      </c>
      <c r="G97" s="209">
        <f t="shared" ca="1" si="19"/>
        <v>2.0640000000000001</v>
      </c>
      <c r="H97" s="209">
        <f t="shared" ca="1" si="19"/>
        <v>0.26400000000000001</v>
      </c>
      <c r="I97" s="209">
        <f t="shared" ca="1" si="19"/>
        <v>2.1880000000000002</v>
      </c>
      <c r="J97" s="209">
        <f t="shared" ca="1" si="19"/>
        <v>0.28000000000000003</v>
      </c>
      <c r="K97" s="209">
        <f t="shared" ca="1" si="26"/>
        <v>2.319</v>
      </c>
      <c r="L97" s="209">
        <f t="shared" ca="1" si="26"/>
        <v>0.29699999999999999</v>
      </c>
      <c r="M97" s="209">
        <f t="shared" ca="1" si="26"/>
        <v>2.4580000000000002</v>
      </c>
      <c r="N97" s="209">
        <f t="shared" ca="1" si="26"/>
        <v>0.315</v>
      </c>
      <c r="O97" s="209" t="str">
        <f t="shared" ca="1" si="27"/>
        <v>PF</v>
      </c>
      <c r="P97" s="209">
        <f t="shared" ca="1" si="25"/>
        <v>1.3129999999999999</v>
      </c>
      <c r="Q97" s="209">
        <f t="shared" ca="1" si="25"/>
        <v>0.58399999999999996</v>
      </c>
      <c r="R97" s="209">
        <f t="shared" ca="1" si="25"/>
        <v>1.4390000000000001</v>
      </c>
      <c r="S97" s="209">
        <f t="shared" ca="1" si="28"/>
        <v>0.64</v>
      </c>
      <c r="T97" s="209">
        <f t="shared" ca="1" si="28"/>
        <v>1.577</v>
      </c>
      <c r="U97" s="209">
        <f t="shared" ca="1" si="28"/>
        <v>0.70099999999999996</v>
      </c>
      <c r="V97" s="209">
        <f t="shared" ca="1" si="28"/>
        <v>1.7310000000000001</v>
      </c>
      <c r="W97" s="209">
        <f t="shared" ca="1" si="28"/>
        <v>0.77</v>
      </c>
      <c r="Y97" s="209">
        <f t="shared" ca="1" si="20"/>
        <v>5.2889999999999997</v>
      </c>
      <c r="Z97" s="209">
        <f t="shared" ca="1" si="21"/>
        <v>5.6970000000000001</v>
      </c>
      <c r="AA97" s="209">
        <f t="shared" ca="1" si="22"/>
        <v>6.1369999999999996</v>
      </c>
      <c r="AB97" s="209">
        <f t="shared" ca="1" si="23"/>
        <v>6.6210000000000004</v>
      </c>
    </row>
    <row r="98" spans="2:28" x14ac:dyDescent="0.2">
      <c r="B98" s="240">
        <v>28</v>
      </c>
      <c r="C98" s="240" t="s">
        <v>127</v>
      </c>
      <c r="D98" s="240" t="s">
        <v>128</v>
      </c>
      <c r="E98" s="240">
        <f t="shared" si="24"/>
        <v>28</v>
      </c>
      <c r="G98" s="209">
        <f t="shared" ca="1" si="19"/>
        <v>2.0640000000000001</v>
      </c>
      <c r="H98" s="209">
        <f t="shared" ca="1" si="19"/>
        <v>0.26400000000000001</v>
      </c>
      <c r="I98" s="209">
        <f t="shared" ca="1" si="19"/>
        <v>2.1880000000000002</v>
      </c>
      <c r="J98" s="209">
        <f t="shared" ca="1" si="19"/>
        <v>0.28000000000000003</v>
      </c>
      <c r="K98" s="209">
        <f t="shared" ca="1" si="26"/>
        <v>2.319</v>
      </c>
      <c r="L98" s="209">
        <f t="shared" ca="1" si="26"/>
        <v>0.29699999999999999</v>
      </c>
      <c r="M98" s="209">
        <f t="shared" ca="1" si="26"/>
        <v>2.4580000000000002</v>
      </c>
      <c r="N98" s="209">
        <f t="shared" ca="1" si="26"/>
        <v>0.315</v>
      </c>
      <c r="O98" s="209" t="str">
        <f t="shared" ca="1" si="27"/>
        <v>PT</v>
      </c>
      <c r="P98" s="209">
        <f t="shared" ca="1" si="25"/>
        <v>1.3129999999999999</v>
      </c>
      <c r="Q98" s="209">
        <f t="shared" ca="1" si="25"/>
        <v>0.58399999999999996</v>
      </c>
      <c r="R98" s="209">
        <f t="shared" ca="1" si="25"/>
        <v>1.4390000000000001</v>
      </c>
      <c r="S98" s="209">
        <f t="shared" ca="1" si="28"/>
        <v>0.64</v>
      </c>
      <c r="T98" s="209">
        <f t="shared" ca="1" si="28"/>
        <v>1.577</v>
      </c>
      <c r="U98" s="209">
        <f t="shared" ca="1" si="28"/>
        <v>0.70099999999999996</v>
      </c>
      <c r="V98" s="209">
        <f t="shared" ca="1" si="28"/>
        <v>1.7310000000000001</v>
      </c>
      <c r="W98" s="209">
        <f t="shared" ca="1" si="28"/>
        <v>0.77</v>
      </c>
      <c r="Y98" s="209">
        <f t="shared" ca="1" si="20"/>
        <v>5.2889999999999997</v>
      </c>
      <c r="Z98" s="209">
        <f t="shared" ca="1" si="21"/>
        <v>5.6970000000000001</v>
      </c>
      <c r="AA98" s="209">
        <f t="shared" ca="1" si="22"/>
        <v>6.1369999999999996</v>
      </c>
      <c r="AB98" s="209">
        <f t="shared" ca="1" si="23"/>
        <v>6.6210000000000004</v>
      </c>
    </row>
    <row r="99" spans="2:28" x14ac:dyDescent="0.2">
      <c r="B99" s="240">
        <v>29</v>
      </c>
      <c r="C99" s="240" t="s">
        <v>129</v>
      </c>
      <c r="D99" s="240" t="s">
        <v>130</v>
      </c>
      <c r="E99" s="240">
        <f t="shared" si="24"/>
        <v>29</v>
      </c>
      <c r="G99" s="209">
        <f t="shared" ca="1" si="19"/>
        <v>2.0640000000000001</v>
      </c>
      <c r="H99" s="209">
        <f t="shared" ca="1" si="19"/>
        <v>0.26400000000000001</v>
      </c>
      <c r="I99" s="209">
        <f t="shared" ca="1" si="19"/>
        <v>2.1880000000000002</v>
      </c>
      <c r="J99" s="209">
        <f t="shared" ca="1" si="19"/>
        <v>0.28000000000000003</v>
      </c>
      <c r="K99" s="209">
        <f t="shared" ref="K99:N114" ca="1" si="29">VLOOKUP($C99,INDIRECT($G$58),K$8,FALSE)</f>
        <v>2.319</v>
      </c>
      <c r="L99" s="209">
        <f t="shared" ca="1" si="29"/>
        <v>0.29699999999999999</v>
      </c>
      <c r="M99" s="209">
        <f t="shared" ca="1" si="29"/>
        <v>2.4580000000000002</v>
      </c>
      <c r="N99" s="209">
        <f t="shared" ca="1" si="29"/>
        <v>0.315</v>
      </c>
      <c r="O99" s="209" t="str">
        <f t="shared" ca="1" si="27"/>
        <v>SE</v>
      </c>
      <c r="P99" s="209">
        <f t="shared" ca="1" si="25"/>
        <v>1.3129999999999999</v>
      </c>
      <c r="Q99" s="209">
        <f t="shared" ca="1" si="25"/>
        <v>0.58399999999999996</v>
      </c>
      <c r="R99" s="209">
        <f t="shared" ca="1" si="25"/>
        <v>1.4390000000000001</v>
      </c>
      <c r="S99" s="209">
        <f t="shared" ca="1" si="28"/>
        <v>0.64</v>
      </c>
      <c r="T99" s="209">
        <f t="shared" ca="1" si="28"/>
        <v>1.577</v>
      </c>
      <c r="U99" s="209">
        <f t="shared" ca="1" si="28"/>
        <v>0.70099999999999996</v>
      </c>
      <c r="V99" s="209">
        <f t="shared" ca="1" si="28"/>
        <v>1.7310000000000001</v>
      </c>
      <c r="W99" s="209">
        <f t="shared" ca="1" si="28"/>
        <v>0.77</v>
      </c>
      <c r="Y99" s="209">
        <f t="shared" ca="1" si="20"/>
        <v>5.2889999999999997</v>
      </c>
      <c r="Z99" s="209">
        <f t="shared" ca="1" si="21"/>
        <v>5.6970000000000001</v>
      </c>
      <c r="AA99" s="209">
        <f t="shared" ca="1" si="22"/>
        <v>6.1369999999999996</v>
      </c>
      <c r="AB99" s="209">
        <f t="shared" ca="1" si="23"/>
        <v>6.6210000000000004</v>
      </c>
    </row>
    <row r="100" spans="2:28" x14ac:dyDescent="0.2">
      <c r="B100" s="240">
        <v>30</v>
      </c>
      <c r="C100" s="240" t="s">
        <v>408</v>
      </c>
      <c r="D100" s="240" t="s">
        <v>466</v>
      </c>
      <c r="E100" s="240">
        <f t="shared" si="24"/>
        <v>30</v>
      </c>
      <c r="G100" s="209">
        <f t="shared" ca="1" si="19"/>
        <v>2.0640000000000001</v>
      </c>
      <c r="H100" s="209">
        <f t="shared" ca="1" si="19"/>
        <v>0.26400000000000001</v>
      </c>
      <c r="I100" s="209">
        <f t="shared" ca="1" si="19"/>
        <v>2.1880000000000002</v>
      </c>
      <c r="J100" s="209">
        <f t="shared" ca="1" si="19"/>
        <v>0.28000000000000003</v>
      </c>
      <c r="K100" s="209">
        <f t="shared" ca="1" si="29"/>
        <v>2.319</v>
      </c>
      <c r="L100" s="209">
        <f t="shared" ca="1" si="29"/>
        <v>0.29699999999999999</v>
      </c>
      <c r="M100" s="209">
        <f t="shared" ca="1" si="29"/>
        <v>2.4580000000000002</v>
      </c>
      <c r="N100" s="209">
        <f t="shared" ca="1" si="29"/>
        <v>0.315</v>
      </c>
      <c r="O100" s="209" t="str">
        <f t="shared" ca="1" si="27"/>
        <v>SM</v>
      </c>
      <c r="P100" s="209">
        <f t="shared" ca="1" si="25"/>
        <v>1.3129999999999999</v>
      </c>
      <c r="Q100" s="209">
        <f t="shared" ca="1" si="25"/>
        <v>0.58399999999999996</v>
      </c>
      <c r="R100" s="209">
        <f t="shared" ca="1" si="25"/>
        <v>1.4390000000000001</v>
      </c>
      <c r="S100" s="209">
        <f t="shared" ca="1" si="28"/>
        <v>0.64</v>
      </c>
      <c r="T100" s="209">
        <f t="shared" ca="1" si="28"/>
        <v>1.577</v>
      </c>
      <c r="U100" s="209">
        <f t="shared" ca="1" si="28"/>
        <v>0.70099999999999996</v>
      </c>
      <c r="V100" s="209">
        <f t="shared" ca="1" si="28"/>
        <v>1.7310000000000001</v>
      </c>
      <c r="W100" s="209">
        <f t="shared" ca="1" si="28"/>
        <v>0.77</v>
      </c>
      <c r="Y100" s="209">
        <f t="shared" ca="1" si="20"/>
        <v>5.2889999999999997</v>
      </c>
      <c r="Z100" s="209">
        <f t="shared" ca="1" si="21"/>
        <v>5.6970000000000001</v>
      </c>
      <c r="AA100" s="209">
        <f t="shared" ca="1" si="22"/>
        <v>6.1369999999999996</v>
      </c>
      <c r="AB100" s="209">
        <f t="shared" ca="1" si="23"/>
        <v>6.6210000000000004</v>
      </c>
    </row>
    <row r="101" spans="2:28" x14ac:dyDescent="0.2">
      <c r="B101" s="240">
        <v>31</v>
      </c>
      <c r="C101" s="240" t="s">
        <v>131</v>
      </c>
      <c r="D101" s="240" t="s">
        <v>132</v>
      </c>
      <c r="E101" s="240">
        <f t="shared" si="24"/>
        <v>31</v>
      </c>
      <c r="G101" s="209">
        <f t="shared" ca="1" si="19"/>
        <v>2.0640000000000001</v>
      </c>
      <c r="H101" s="209">
        <f t="shared" ca="1" si="19"/>
        <v>0.26400000000000001</v>
      </c>
      <c r="I101" s="209">
        <f t="shared" ca="1" si="19"/>
        <v>2.1880000000000002</v>
      </c>
      <c r="J101" s="209">
        <f t="shared" ca="1" si="19"/>
        <v>0.28000000000000003</v>
      </c>
      <c r="K101" s="209">
        <f t="shared" ca="1" si="29"/>
        <v>2.319</v>
      </c>
      <c r="L101" s="209">
        <f t="shared" ca="1" si="29"/>
        <v>0.29699999999999999</v>
      </c>
      <c r="M101" s="209">
        <f t="shared" ca="1" si="29"/>
        <v>2.4580000000000002</v>
      </c>
      <c r="N101" s="209">
        <f t="shared" ca="1" si="29"/>
        <v>0.315</v>
      </c>
      <c r="O101" s="209" t="str">
        <f t="shared" ca="1" si="27"/>
        <v>US</v>
      </c>
      <c r="P101" s="209">
        <f t="shared" ca="1" si="25"/>
        <v>1.3129999999999999</v>
      </c>
      <c r="Q101" s="209">
        <f t="shared" ca="1" si="25"/>
        <v>0.58399999999999996</v>
      </c>
      <c r="R101" s="209">
        <f t="shared" ca="1" si="25"/>
        <v>1.4390000000000001</v>
      </c>
      <c r="S101" s="209">
        <f t="shared" ca="1" si="28"/>
        <v>0.64</v>
      </c>
      <c r="T101" s="209">
        <f t="shared" ca="1" si="28"/>
        <v>1.577</v>
      </c>
      <c r="U101" s="209">
        <f t="shared" ca="1" si="28"/>
        <v>0.70099999999999996</v>
      </c>
      <c r="V101" s="209">
        <f t="shared" ca="1" si="28"/>
        <v>1.7310000000000001</v>
      </c>
      <c r="W101" s="209">
        <f t="shared" ca="1" si="28"/>
        <v>0.77</v>
      </c>
      <c r="Y101" s="209">
        <f t="shared" ca="1" si="20"/>
        <v>5.2889999999999997</v>
      </c>
      <c r="Z101" s="209">
        <f t="shared" ca="1" si="21"/>
        <v>5.6970000000000001</v>
      </c>
      <c r="AA101" s="209">
        <f t="shared" ca="1" si="22"/>
        <v>6.1369999999999996</v>
      </c>
      <c r="AB101" s="209">
        <f t="shared" ca="1" si="23"/>
        <v>6.6210000000000004</v>
      </c>
    </row>
    <row r="102" spans="2:28" x14ac:dyDescent="0.2">
      <c r="B102" s="240">
        <v>32</v>
      </c>
      <c r="C102" s="240" t="s">
        <v>133</v>
      </c>
      <c r="D102" s="240" t="s">
        <v>134</v>
      </c>
      <c r="E102" s="240">
        <f t="shared" si="24"/>
        <v>32</v>
      </c>
      <c r="G102" s="209">
        <f t="shared" ca="1" si="19"/>
        <v>2.0640000000000001</v>
      </c>
      <c r="H102" s="209">
        <f t="shared" ca="1" si="19"/>
        <v>0.26400000000000001</v>
      </c>
      <c r="I102" s="209">
        <f t="shared" ca="1" si="19"/>
        <v>2.1880000000000002</v>
      </c>
      <c r="J102" s="209">
        <f t="shared" ca="1" si="19"/>
        <v>0.28000000000000003</v>
      </c>
      <c r="K102" s="209">
        <f t="shared" ca="1" si="29"/>
        <v>2.319</v>
      </c>
      <c r="L102" s="209">
        <f t="shared" ca="1" si="29"/>
        <v>0.29699999999999999</v>
      </c>
      <c r="M102" s="209">
        <f t="shared" ca="1" si="29"/>
        <v>2.4580000000000002</v>
      </c>
      <c r="N102" s="209">
        <f t="shared" ca="1" si="29"/>
        <v>0.315</v>
      </c>
      <c r="O102" s="209" t="str">
        <f t="shared" ca="1" si="27"/>
        <v>VA</v>
      </c>
      <c r="P102" s="209">
        <f t="shared" ca="1" si="25"/>
        <v>1.3129999999999999</v>
      </c>
      <c r="Q102" s="209">
        <f t="shared" ca="1" si="25"/>
        <v>0.58399999999999996</v>
      </c>
      <c r="R102" s="209">
        <f t="shared" ca="1" si="25"/>
        <v>1.4390000000000001</v>
      </c>
      <c r="S102" s="209">
        <f t="shared" ca="1" si="28"/>
        <v>0.64</v>
      </c>
      <c r="T102" s="209">
        <f t="shared" ca="1" si="28"/>
        <v>1.577</v>
      </c>
      <c r="U102" s="209">
        <f t="shared" ca="1" si="28"/>
        <v>0.70099999999999996</v>
      </c>
      <c r="V102" s="209">
        <f t="shared" ca="1" si="28"/>
        <v>1.7310000000000001</v>
      </c>
      <c r="W102" s="209">
        <f t="shared" ca="1" si="28"/>
        <v>0.77</v>
      </c>
      <c r="Y102" s="209">
        <f t="shared" ca="1" si="20"/>
        <v>5.2889999999999997</v>
      </c>
      <c r="Z102" s="209">
        <f t="shared" ca="1" si="21"/>
        <v>5.6970000000000001</v>
      </c>
      <c r="AA102" s="209">
        <f t="shared" ca="1" si="22"/>
        <v>6.1369999999999996</v>
      </c>
      <c r="AB102" s="209">
        <f t="shared" ca="1" si="23"/>
        <v>6.6210000000000004</v>
      </c>
    </row>
    <row r="103" spans="2:28" x14ac:dyDescent="0.2">
      <c r="B103" s="240">
        <v>33</v>
      </c>
      <c r="C103" s="240" t="s">
        <v>136</v>
      </c>
      <c r="D103" s="240" t="s">
        <v>137</v>
      </c>
      <c r="E103" s="240">
        <f t="shared" si="24"/>
        <v>33</v>
      </c>
      <c r="G103" s="209" t="e">
        <f t="shared" ca="1" si="19"/>
        <v>#REF!</v>
      </c>
      <c r="H103" s="209" t="e">
        <f t="shared" ca="1" si="19"/>
        <v>#REF!</v>
      </c>
      <c r="I103" s="209" t="e">
        <f t="shared" ca="1" si="19"/>
        <v>#REF!</v>
      </c>
      <c r="J103" s="209" t="e">
        <f t="shared" ca="1" si="19"/>
        <v>#REF!</v>
      </c>
      <c r="K103" s="209" t="e">
        <f t="shared" ca="1" si="29"/>
        <v>#REF!</v>
      </c>
      <c r="L103" s="209" t="e">
        <f t="shared" ca="1" si="29"/>
        <v>#REF!</v>
      </c>
      <c r="M103" s="209" t="e">
        <f t="shared" ca="1" si="29"/>
        <v>#REF!</v>
      </c>
      <c r="N103" s="209" t="e">
        <f t="shared" ca="1" si="29"/>
        <v>#REF!</v>
      </c>
      <c r="O103" s="209" t="str">
        <f t="shared" ca="1" si="27"/>
        <v>AW</v>
      </c>
      <c r="P103" s="209" t="e">
        <f t="shared" ca="1" si="25"/>
        <v>#REF!</v>
      </c>
      <c r="Q103" s="209" t="e">
        <f t="shared" ca="1" si="25"/>
        <v>#REF!</v>
      </c>
      <c r="R103" s="209" t="e">
        <f t="shared" ca="1" si="25"/>
        <v>#REF!</v>
      </c>
      <c r="S103" s="209" t="e">
        <f t="shared" ca="1" si="28"/>
        <v>#REF!</v>
      </c>
      <c r="T103" s="209" t="e">
        <f t="shared" ca="1" si="28"/>
        <v>#REF!</v>
      </c>
      <c r="U103" s="209" t="e">
        <f t="shared" ca="1" si="28"/>
        <v>#REF!</v>
      </c>
      <c r="V103" s="209" t="e">
        <f t="shared" ca="1" si="28"/>
        <v>#REF!</v>
      </c>
      <c r="W103" s="209" t="e">
        <f t="shared" ca="1" si="28"/>
        <v>#REF!</v>
      </c>
      <c r="Y103" s="209" t="e">
        <f t="shared" ca="1" si="20"/>
        <v>#REF!</v>
      </c>
      <c r="Z103" s="209" t="e">
        <f t="shared" ca="1" si="21"/>
        <v>#REF!</v>
      </c>
      <c r="AA103" s="209" t="e">
        <f t="shared" ca="1" si="22"/>
        <v>#REF!</v>
      </c>
      <c r="AB103" s="209" t="e">
        <f t="shared" ca="1" si="23"/>
        <v>#REF!</v>
      </c>
    </row>
    <row r="104" spans="2:28" x14ac:dyDescent="0.2">
      <c r="B104" s="240">
        <v>34</v>
      </c>
      <c r="C104" s="240" t="s">
        <v>138</v>
      </c>
      <c r="D104" s="240" t="s">
        <v>139</v>
      </c>
      <c r="E104" s="240">
        <f t="shared" si="24"/>
        <v>34</v>
      </c>
      <c r="G104" s="209" t="e">
        <f t="shared" ca="1" si="19"/>
        <v>#REF!</v>
      </c>
      <c r="H104" s="209" t="e">
        <f t="shared" ca="1" si="19"/>
        <v>#REF!</v>
      </c>
      <c r="I104" s="209" t="e">
        <f t="shared" ca="1" si="19"/>
        <v>#REF!</v>
      </c>
      <c r="J104" s="209" t="e">
        <f t="shared" ca="1" si="19"/>
        <v>#REF!</v>
      </c>
      <c r="K104" s="209" t="e">
        <f t="shared" ca="1" si="29"/>
        <v>#REF!</v>
      </c>
      <c r="L104" s="209" t="e">
        <f t="shared" ca="1" si="29"/>
        <v>#REF!</v>
      </c>
      <c r="M104" s="209" t="e">
        <f t="shared" ca="1" si="29"/>
        <v>#REF!</v>
      </c>
      <c r="N104" s="209" t="e">
        <f t="shared" ca="1" si="29"/>
        <v>#REF!</v>
      </c>
      <c r="O104" s="209" t="str">
        <f t="shared" ca="1" si="27"/>
        <v>BM</v>
      </c>
      <c r="P104" s="209" t="e">
        <f t="shared" ca="1" si="25"/>
        <v>#REF!</v>
      </c>
      <c r="Q104" s="209" t="e">
        <f t="shared" ca="1" si="25"/>
        <v>#REF!</v>
      </c>
      <c r="R104" s="209" t="e">
        <f t="shared" ca="1" si="25"/>
        <v>#REF!</v>
      </c>
      <c r="S104" s="209" t="e">
        <f t="shared" ca="1" si="28"/>
        <v>#REF!</v>
      </c>
      <c r="T104" s="209" t="e">
        <f t="shared" ca="1" si="28"/>
        <v>#REF!</v>
      </c>
      <c r="U104" s="209" t="e">
        <f t="shared" ca="1" si="28"/>
        <v>#REF!</v>
      </c>
      <c r="V104" s="209" t="e">
        <f t="shared" ca="1" si="28"/>
        <v>#REF!</v>
      </c>
      <c r="W104" s="209" t="e">
        <f t="shared" ca="1" si="28"/>
        <v>#REF!</v>
      </c>
      <c r="Y104" s="209" t="e">
        <f t="shared" ca="1" si="20"/>
        <v>#REF!</v>
      </c>
      <c r="Z104" s="209" t="e">
        <f t="shared" ca="1" si="21"/>
        <v>#REF!</v>
      </c>
      <c r="AA104" s="209" t="e">
        <f t="shared" ca="1" si="22"/>
        <v>#REF!</v>
      </c>
      <c r="AB104" s="209" t="e">
        <f t="shared" ca="1" si="23"/>
        <v>#REF!</v>
      </c>
    </row>
    <row r="105" spans="2:28" x14ac:dyDescent="0.2">
      <c r="B105" s="240">
        <v>35</v>
      </c>
      <c r="C105" s="240" t="s">
        <v>140</v>
      </c>
      <c r="D105" s="240" t="s">
        <v>141</v>
      </c>
      <c r="E105" s="240">
        <f t="shared" si="24"/>
        <v>35</v>
      </c>
      <c r="G105" s="209" t="e">
        <f t="shared" ca="1" si="19"/>
        <v>#REF!</v>
      </c>
      <c r="H105" s="209" t="e">
        <f t="shared" ca="1" si="19"/>
        <v>#REF!</v>
      </c>
      <c r="I105" s="209" t="e">
        <f t="shared" ca="1" si="19"/>
        <v>#REF!</v>
      </c>
      <c r="J105" s="209" t="e">
        <f t="shared" ca="1" si="19"/>
        <v>#REF!</v>
      </c>
      <c r="K105" s="209" t="e">
        <f t="shared" ca="1" si="29"/>
        <v>#REF!</v>
      </c>
      <c r="L105" s="209" t="e">
        <f t="shared" ca="1" si="29"/>
        <v>#REF!</v>
      </c>
      <c r="M105" s="209" t="e">
        <f t="shared" ca="1" si="29"/>
        <v>#REF!</v>
      </c>
      <c r="N105" s="209" t="e">
        <f t="shared" ca="1" si="29"/>
        <v>#REF!</v>
      </c>
      <c r="O105" s="209" t="str">
        <f t="shared" ca="1" si="27"/>
        <v>BS</v>
      </c>
      <c r="P105" s="209" t="e">
        <f t="shared" ca="1" si="25"/>
        <v>#REF!</v>
      </c>
      <c r="Q105" s="209" t="e">
        <f t="shared" ca="1" si="25"/>
        <v>#REF!</v>
      </c>
      <c r="R105" s="209" t="e">
        <f t="shared" ca="1" si="25"/>
        <v>#REF!</v>
      </c>
      <c r="S105" s="209" t="e">
        <f t="shared" ca="1" si="28"/>
        <v>#REF!</v>
      </c>
      <c r="T105" s="209" t="e">
        <f t="shared" ca="1" si="28"/>
        <v>#REF!</v>
      </c>
      <c r="U105" s="209" t="e">
        <f t="shared" ca="1" si="28"/>
        <v>#REF!</v>
      </c>
      <c r="V105" s="209" t="e">
        <f t="shared" ca="1" si="28"/>
        <v>#REF!</v>
      </c>
      <c r="W105" s="209" t="e">
        <f t="shared" ca="1" si="28"/>
        <v>#REF!</v>
      </c>
      <c r="Y105" s="209" t="e">
        <f t="shared" ca="1" si="20"/>
        <v>#REF!</v>
      </c>
      <c r="Z105" s="209" t="e">
        <f t="shared" ca="1" si="21"/>
        <v>#REF!</v>
      </c>
      <c r="AA105" s="209" t="e">
        <f t="shared" ca="1" si="22"/>
        <v>#REF!</v>
      </c>
      <c r="AB105" s="209" t="e">
        <f t="shared" ca="1" si="23"/>
        <v>#REF!</v>
      </c>
    </row>
    <row r="106" spans="2:28" x14ac:dyDescent="0.2">
      <c r="B106" s="240">
        <v>36</v>
      </c>
      <c r="C106" s="240" t="s">
        <v>142</v>
      </c>
      <c r="D106" s="240" t="s">
        <v>143</v>
      </c>
      <c r="E106" s="240">
        <f t="shared" si="24"/>
        <v>36</v>
      </c>
      <c r="G106" s="209" t="e">
        <f t="shared" ca="1" si="19"/>
        <v>#REF!</v>
      </c>
      <c r="H106" s="209" t="e">
        <f t="shared" ca="1" si="19"/>
        <v>#REF!</v>
      </c>
      <c r="I106" s="209" t="e">
        <f t="shared" ca="1" si="19"/>
        <v>#REF!</v>
      </c>
      <c r="J106" s="209" t="e">
        <f t="shared" ca="1" si="19"/>
        <v>#REF!</v>
      </c>
      <c r="K106" s="209" t="e">
        <f t="shared" ca="1" si="29"/>
        <v>#REF!</v>
      </c>
      <c r="L106" s="209" t="e">
        <f t="shared" ca="1" si="29"/>
        <v>#REF!</v>
      </c>
      <c r="M106" s="209" t="e">
        <f t="shared" ca="1" si="29"/>
        <v>#REF!</v>
      </c>
      <c r="N106" s="209" t="e">
        <f t="shared" ca="1" si="29"/>
        <v>#REF!</v>
      </c>
      <c r="O106" s="209" t="str">
        <f t="shared" ca="1" si="27"/>
        <v>HK</v>
      </c>
      <c r="P106" s="209" t="e">
        <f t="shared" ca="1" si="25"/>
        <v>#REF!</v>
      </c>
      <c r="Q106" s="209" t="e">
        <f t="shared" ca="1" si="25"/>
        <v>#REF!</v>
      </c>
      <c r="R106" s="209" t="e">
        <f t="shared" ca="1" si="25"/>
        <v>#REF!</v>
      </c>
      <c r="S106" s="209" t="e">
        <f t="shared" ca="1" si="28"/>
        <v>#REF!</v>
      </c>
      <c r="T106" s="209" t="e">
        <f t="shared" ca="1" si="28"/>
        <v>#REF!</v>
      </c>
      <c r="U106" s="209" t="e">
        <f t="shared" ca="1" si="28"/>
        <v>#REF!</v>
      </c>
      <c r="V106" s="209" t="e">
        <f t="shared" ca="1" si="28"/>
        <v>#REF!</v>
      </c>
      <c r="W106" s="209" t="e">
        <f t="shared" ca="1" si="28"/>
        <v>#REF!</v>
      </c>
      <c r="Y106" s="209" t="e">
        <f t="shared" ca="1" si="20"/>
        <v>#REF!</v>
      </c>
      <c r="Z106" s="209" t="e">
        <f t="shared" ca="1" si="21"/>
        <v>#REF!</v>
      </c>
      <c r="AA106" s="209" t="e">
        <f t="shared" ca="1" si="22"/>
        <v>#REF!</v>
      </c>
      <c r="AB106" s="209" t="e">
        <f t="shared" ca="1" si="23"/>
        <v>#REF!</v>
      </c>
    </row>
    <row r="107" spans="2:28" x14ac:dyDescent="0.2">
      <c r="B107" s="240">
        <v>37</v>
      </c>
      <c r="C107" s="240" t="s">
        <v>146</v>
      </c>
      <c r="D107" s="240" t="s">
        <v>147</v>
      </c>
      <c r="E107" s="240">
        <f t="shared" si="24"/>
        <v>37</v>
      </c>
      <c r="G107" s="209" t="e">
        <f t="shared" ca="1" si="19"/>
        <v>#REF!</v>
      </c>
      <c r="H107" s="209" t="e">
        <f t="shared" ca="1" si="19"/>
        <v>#REF!</v>
      </c>
      <c r="I107" s="209" t="e">
        <f t="shared" ca="1" si="19"/>
        <v>#REF!</v>
      </c>
      <c r="J107" s="209" t="e">
        <f t="shared" ca="1" si="19"/>
        <v>#REF!</v>
      </c>
      <c r="K107" s="209" t="e">
        <f t="shared" ca="1" si="29"/>
        <v>#REF!</v>
      </c>
      <c r="L107" s="209" t="e">
        <f t="shared" ca="1" si="29"/>
        <v>#REF!</v>
      </c>
      <c r="M107" s="209" t="e">
        <f t="shared" ca="1" si="29"/>
        <v>#REF!</v>
      </c>
      <c r="N107" s="209" t="e">
        <f t="shared" ca="1" si="29"/>
        <v>#REF!</v>
      </c>
      <c r="O107" s="209" t="str">
        <f t="shared" ca="1" si="27"/>
        <v>QA</v>
      </c>
      <c r="P107" s="209" t="e">
        <f t="shared" ca="1" si="25"/>
        <v>#REF!</v>
      </c>
      <c r="Q107" s="209" t="e">
        <f t="shared" ca="1" si="25"/>
        <v>#REF!</v>
      </c>
      <c r="R107" s="209" t="e">
        <f t="shared" ca="1" si="25"/>
        <v>#REF!</v>
      </c>
      <c r="S107" s="209" t="e">
        <f t="shared" ca="1" si="28"/>
        <v>#REF!</v>
      </c>
      <c r="T107" s="209" t="e">
        <f t="shared" ca="1" si="28"/>
        <v>#REF!</v>
      </c>
      <c r="U107" s="209" t="e">
        <f t="shared" ca="1" si="28"/>
        <v>#REF!</v>
      </c>
      <c r="V107" s="209" t="e">
        <f t="shared" ca="1" si="28"/>
        <v>#REF!</v>
      </c>
      <c r="W107" s="209" t="e">
        <f t="shared" ca="1" si="28"/>
        <v>#REF!</v>
      </c>
      <c r="Y107" s="209" t="e">
        <f t="shared" ca="1" si="20"/>
        <v>#REF!</v>
      </c>
      <c r="Z107" s="209" t="e">
        <f t="shared" ca="1" si="21"/>
        <v>#REF!</v>
      </c>
      <c r="AA107" s="209" t="e">
        <f t="shared" ca="1" si="22"/>
        <v>#REF!</v>
      </c>
      <c r="AB107" s="209" t="e">
        <f t="shared" ca="1" si="23"/>
        <v>#REF!</v>
      </c>
    </row>
    <row r="108" spans="2:28" x14ac:dyDescent="0.2">
      <c r="B108" s="240">
        <v>38</v>
      </c>
      <c r="C108" s="240" t="s">
        <v>148</v>
      </c>
      <c r="D108" s="240" t="s">
        <v>149</v>
      </c>
      <c r="E108" s="240">
        <f t="shared" si="24"/>
        <v>38</v>
      </c>
      <c r="G108" s="209" t="e">
        <f t="shared" ca="1" si="19"/>
        <v>#REF!</v>
      </c>
      <c r="H108" s="209" t="e">
        <f t="shared" ca="1" si="19"/>
        <v>#REF!</v>
      </c>
      <c r="I108" s="209" t="e">
        <f t="shared" ca="1" si="19"/>
        <v>#REF!</v>
      </c>
      <c r="J108" s="209" t="e">
        <f t="shared" ca="1" si="19"/>
        <v>#REF!</v>
      </c>
      <c r="K108" s="209" t="e">
        <f t="shared" ca="1" si="29"/>
        <v>#REF!</v>
      </c>
      <c r="L108" s="209" t="e">
        <f t="shared" ca="1" si="29"/>
        <v>#REF!</v>
      </c>
      <c r="M108" s="209" t="e">
        <f t="shared" ca="1" si="29"/>
        <v>#REF!</v>
      </c>
      <c r="N108" s="209" t="e">
        <f t="shared" ca="1" si="29"/>
        <v>#REF!</v>
      </c>
      <c r="O108" s="209" t="str">
        <f t="shared" ca="1" si="27"/>
        <v>SG</v>
      </c>
      <c r="P108" s="209" t="e">
        <f t="shared" ca="1" si="25"/>
        <v>#REF!</v>
      </c>
      <c r="Q108" s="209" t="e">
        <f t="shared" ca="1" si="25"/>
        <v>#REF!</v>
      </c>
      <c r="R108" s="209" t="e">
        <f t="shared" ca="1" si="25"/>
        <v>#REF!</v>
      </c>
      <c r="S108" s="209" t="e">
        <f t="shared" ca="1" si="28"/>
        <v>#REF!</v>
      </c>
      <c r="T108" s="209" t="e">
        <f t="shared" ca="1" si="28"/>
        <v>#REF!</v>
      </c>
      <c r="U108" s="209" t="e">
        <f t="shared" ca="1" si="28"/>
        <v>#REF!</v>
      </c>
      <c r="V108" s="209" t="e">
        <f t="shared" ca="1" si="28"/>
        <v>#REF!</v>
      </c>
      <c r="W108" s="209" t="e">
        <f t="shared" ca="1" si="28"/>
        <v>#REF!</v>
      </c>
      <c r="Y108" s="209" t="e">
        <f t="shared" ca="1" si="20"/>
        <v>#REF!</v>
      </c>
      <c r="Z108" s="209" t="e">
        <f t="shared" ca="1" si="21"/>
        <v>#REF!</v>
      </c>
      <c r="AA108" s="209" t="e">
        <f t="shared" ca="1" si="22"/>
        <v>#REF!</v>
      </c>
      <c r="AB108" s="209" t="e">
        <f t="shared" ca="1" si="23"/>
        <v>#REF!</v>
      </c>
    </row>
    <row r="109" spans="2:28" x14ac:dyDescent="0.2">
      <c r="B109" s="240">
        <v>39</v>
      </c>
      <c r="C109" s="240" t="s">
        <v>150</v>
      </c>
      <c r="D109" s="240" t="s">
        <v>151</v>
      </c>
      <c r="E109" s="240">
        <f t="shared" si="24"/>
        <v>39</v>
      </c>
      <c r="G109" s="209" t="e">
        <f t="shared" ca="1" si="19"/>
        <v>#REF!</v>
      </c>
      <c r="H109" s="209" t="e">
        <f t="shared" ca="1" si="19"/>
        <v>#REF!</v>
      </c>
      <c r="I109" s="209" t="e">
        <f t="shared" ca="1" si="19"/>
        <v>#REF!</v>
      </c>
      <c r="J109" s="209" t="e">
        <f t="shared" ca="1" si="19"/>
        <v>#REF!</v>
      </c>
      <c r="K109" s="209" t="e">
        <f t="shared" ca="1" si="29"/>
        <v>#REF!</v>
      </c>
      <c r="L109" s="209" t="e">
        <f t="shared" ca="1" si="29"/>
        <v>#REF!</v>
      </c>
      <c r="M109" s="209" t="e">
        <f t="shared" ca="1" si="29"/>
        <v>#REF!</v>
      </c>
      <c r="N109" s="209" t="e">
        <f t="shared" ca="1" si="29"/>
        <v>#REF!</v>
      </c>
      <c r="O109" s="209" t="str">
        <f t="shared" ca="1" si="27"/>
        <v>SI</v>
      </c>
      <c r="P109" s="209" t="e">
        <f t="shared" ca="1" si="25"/>
        <v>#REF!</v>
      </c>
      <c r="Q109" s="209" t="e">
        <f t="shared" ca="1" si="25"/>
        <v>#REF!</v>
      </c>
      <c r="R109" s="209" t="e">
        <f t="shared" ca="1" si="25"/>
        <v>#REF!</v>
      </c>
      <c r="S109" s="209" t="e">
        <f t="shared" ref="S109:W123" ca="1" si="30">VLOOKUP($C109,INDIRECT($P$58),S$8,FALSE)</f>
        <v>#REF!</v>
      </c>
      <c r="T109" s="209" t="e">
        <f t="shared" ca="1" si="30"/>
        <v>#REF!</v>
      </c>
      <c r="U109" s="209" t="e">
        <f t="shared" ca="1" si="30"/>
        <v>#REF!</v>
      </c>
      <c r="V109" s="209" t="e">
        <f t="shared" ca="1" si="30"/>
        <v>#REF!</v>
      </c>
      <c r="W109" s="209" t="e">
        <f t="shared" ca="1" si="30"/>
        <v>#REF!</v>
      </c>
      <c r="Y109" s="209" t="e">
        <f t="shared" ca="1" si="20"/>
        <v>#REF!</v>
      </c>
      <c r="Z109" s="209" t="e">
        <f t="shared" ca="1" si="21"/>
        <v>#REF!</v>
      </c>
      <c r="AA109" s="209" t="e">
        <f t="shared" ca="1" si="22"/>
        <v>#REF!</v>
      </c>
      <c r="AB109" s="209" t="e">
        <f t="shared" ca="1" si="23"/>
        <v>#REF!</v>
      </c>
    </row>
    <row r="110" spans="2:28" x14ac:dyDescent="0.2">
      <c r="B110" s="240">
        <v>40</v>
      </c>
      <c r="C110" s="240" t="s">
        <v>153</v>
      </c>
      <c r="D110" s="240" t="s">
        <v>154</v>
      </c>
      <c r="E110" s="240">
        <f t="shared" si="24"/>
        <v>40</v>
      </c>
      <c r="G110" s="209" t="e">
        <f t="shared" ca="1" si="19"/>
        <v>#REF!</v>
      </c>
      <c r="H110" s="209" t="e">
        <f t="shared" ca="1" si="19"/>
        <v>#REF!</v>
      </c>
      <c r="I110" s="209" t="e">
        <f t="shared" ca="1" si="19"/>
        <v>#REF!</v>
      </c>
      <c r="J110" s="209" t="e">
        <f t="shared" ca="1" si="19"/>
        <v>#REF!</v>
      </c>
      <c r="K110" s="209" t="e">
        <f t="shared" ca="1" si="29"/>
        <v>#REF!</v>
      </c>
      <c r="L110" s="209" t="e">
        <f t="shared" ca="1" si="29"/>
        <v>#REF!</v>
      </c>
      <c r="M110" s="209" t="e">
        <f t="shared" ca="1" si="29"/>
        <v>#REF!</v>
      </c>
      <c r="N110" s="209" t="e">
        <f t="shared" ca="1" si="29"/>
        <v>#REF!</v>
      </c>
      <c r="O110" s="209" t="str">
        <f t="shared" ca="1" si="27"/>
        <v>BB</v>
      </c>
      <c r="P110" s="209" t="e">
        <f t="shared" ca="1" si="25"/>
        <v>#REF!</v>
      </c>
      <c r="Q110" s="209" t="e">
        <f t="shared" ca="1" si="25"/>
        <v>#REF!</v>
      </c>
      <c r="R110" s="209" t="e">
        <f t="shared" ca="1" si="25"/>
        <v>#REF!</v>
      </c>
      <c r="S110" s="209" t="e">
        <f t="shared" ca="1" si="30"/>
        <v>#REF!</v>
      </c>
      <c r="T110" s="209" t="e">
        <f t="shared" ca="1" si="30"/>
        <v>#REF!</v>
      </c>
      <c r="U110" s="209" t="e">
        <f t="shared" ca="1" si="30"/>
        <v>#REF!</v>
      </c>
      <c r="V110" s="209" t="e">
        <f t="shared" ca="1" si="30"/>
        <v>#REF!</v>
      </c>
      <c r="W110" s="209" t="e">
        <f t="shared" ca="1" si="30"/>
        <v>#REF!</v>
      </c>
      <c r="Y110" s="209" t="e">
        <f t="shared" ca="1" si="20"/>
        <v>#REF!</v>
      </c>
      <c r="Z110" s="209" t="e">
        <f t="shared" ca="1" si="21"/>
        <v>#REF!</v>
      </c>
      <c r="AA110" s="209" t="e">
        <f t="shared" ca="1" si="22"/>
        <v>#REF!</v>
      </c>
      <c r="AB110" s="209" t="e">
        <f t="shared" ca="1" si="23"/>
        <v>#REF!</v>
      </c>
    </row>
    <row r="111" spans="2:28" x14ac:dyDescent="0.2">
      <c r="B111" s="240">
        <v>41</v>
      </c>
      <c r="C111" s="240" t="s">
        <v>155</v>
      </c>
      <c r="D111" s="240" t="s">
        <v>156</v>
      </c>
      <c r="E111" s="240">
        <f t="shared" si="24"/>
        <v>41</v>
      </c>
      <c r="G111" s="209" t="e">
        <f t="shared" ca="1" si="19"/>
        <v>#REF!</v>
      </c>
      <c r="H111" s="209" t="e">
        <f t="shared" ca="1" si="19"/>
        <v>#REF!</v>
      </c>
      <c r="I111" s="209" t="e">
        <f t="shared" ca="1" si="19"/>
        <v>#REF!</v>
      </c>
      <c r="J111" s="209" t="e">
        <f t="shared" ca="1" si="19"/>
        <v>#REF!</v>
      </c>
      <c r="K111" s="209" t="e">
        <f t="shared" ca="1" si="29"/>
        <v>#REF!</v>
      </c>
      <c r="L111" s="209" t="e">
        <f t="shared" ca="1" si="29"/>
        <v>#REF!</v>
      </c>
      <c r="M111" s="209" t="e">
        <f t="shared" ca="1" si="29"/>
        <v>#REF!</v>
      </c>
      <c r="N111" s="209" t="e">
        <f t="shared" ca="1" si="29"/>
        <v>#REF!</v>
      </c>
      <c r="O111" s="209" t="str">
        <f t="shared" ca="1" si="27"/>
        <v>BH</v>
      </c>
      <c r="P111" s="209" t="e">
        <f t="shared" ca="1" si="25"/>
        <v>#REF!</v>
      </c>
      <c r="Q111" s="209" t="e">
        <f t="shared" ca="1" si="25"/>
        <v>#REF!</v>
      </c>
      <c r="R111" s="209" t="e">
        <f t="shared" ca="1" si="25"/>
        <v>#REF!</v>
      </c>
      <c r="S111" s="209" t="e">
        <f t="shared" ca="1" si="30"/>
        <v>#REF!</v>
      </c>
      <c r="T111" s="209" t="e">
        <f t="shared" ca="1" si="30"/>
        <v>#REF!</v>
      </c>
      <c r="U111" s="209" t="e">
        <f t="shared" ca="1" si="30"/>
        <v>#REF!</v>
      </c>
      <c r="V111" s="209" t="e">
        <f t="shared" ca="1" si="30"/>
        <v>#REF!</v>
      </c>
      <c r="W111" s="209" t="e">
        <f t="shared" ca="1" si="30"/>
        <v>#REF!</v>
      </c>
      <c r="Y111" s="209" t="e">
        <f t="shared" ca="1" si="20"/>
        <v>#REF!</v>
      </c>
      <c r="Z111" s="209" t="e">
        <f t="shared" ca="1" si="21"/>
        <v>#REF!</v>
      </c>
      <c r="AA111" s="209" t="e">
        <f t="shared" ca="1" si="22"/>
        <v>#REF!</v>
      </c>
      <c r="AB111" s="209" t="e">
        <f t="shared" ca="1" si="23"/>
        <v>#REF!</v>
      </c>
    </row>
    <row r="112" spans="2:28" x14ac:dyDescent="0.2">
      <c r="B112" s="240">
        <v>42</v>
      </c>
      <c r="C112" s="240" t="s">
        <v>157</v>
      </c>
      <c r="D112" s="240" t="s">
        <v>158</v>
      </c>
      <c r="E112" s="240">
        <f t="shared" si="24"/>
        <v>42</v>
      </c>
      <c r="G112" s="209" t="e">
        <f t="shared" ca="1" si="19"/>
        <v>#REF!</v>
      </c>
      <c r="H112" s="209" t="e">
        <f t="shared" ca="1" si="19"/>
        <v>#REF!</v>
      </c>
      <c r="I112" s="209" t="e">
        <f t="shared" ca="1" si="19"/>
        <v>#REF!</v>
      </c>
      <c r="J112" s="209" t="e">
        <f t="shared" ca="1" si="19"/>
        <v>#REF!</v>
      </c>
      <c r="K112" s="209" t="e">
        <f t="shared" ca="1" si="29"/>
        <v>#REF!</v>
      </c>
      <c r="L112" s="209" t="e">
        <f t="shared" ca="1" si="29"/>
        <v>#REF!</v>
      </c>
      <c r="M112" s="209" t="e">
        <f t="shared" ca="1" si="29"/>
        <v>#REF!</v>
      </c>
      <c r="N112" s="209" t="e">
        <f t="shared" ca="1" si="29"/>
        <v>#REF!</v>
      </c>
      <c r="O112" s="209" t="str">
        <f t="shared" ca="1" si="27"/>
        <v>BN</v>
      </c>
      <c r="P112" s="209" t="e">
        <f t="shared" ca="1" si="25"/>
        <v>#REF!</v>
      </c>
      <c r="Q112" s="209" t="e">
        <f t="shared" ca="1" si="25"/>
        <v>#REF!</v>
      </c>
      <c r="R112" s="209" t="e">
        <f t="shared" ca="1" si="25"/>
        <v>#REF!</v>
      </c>
      <c r="S112" s="209" t="e">
        <f t="shared" ca="1" si="30"/>
        <v>#REF!</v>
      </c>
      <c r="T112" s="209" t="e">
        <f t="shared" ca="1" si="30"/>
        <v>#REF!</v>
      </c>
      <c r="U112" s="209" t="e">
        <f t="shared" ca="1" si="30"/>
        <v>#REF!</v>
      </c>
      <c r="V112" s="209" t="e">
        <f t="shared" ca="1" si="30"/>
        <v>#REF!</v>
      </c>
      <c r="W112" s="209" t="e">
        <f t="shared" ca="1" si="30"/>
        <v>#REF!</v>
      </c>
      <c r="Y112" s="209" t="e">
        <f t="shared" ca="1" si="20"/>
        <v>#REF!</v>
      </c>
      <c r="Z112" s="209" t="e">
        <f t="shared" ca="1" si="21"/>
        <v>#REF!</v>
      </c>
      <c r="AA112" s="209" t="e">
        <f t="shared" ca="1" si="22"/>
        <v>#REF!</v>
      </c>
      <c r="AB112" s="209" t="e">
        <f t="shared" ca="1" si="23"/>
        <v>#REF!</v>
      </c>
    </row>
    <row r="113" spans="2:28" x14ac:dyDescent="0.2">
      <c r="B113" s="240">
        <v>43</v>
      </c>
      <c r="C113" s="240" t="s">
        <v>159</v>
      </c>
      <c r="D113" s="240" t="s">
        <v>160</v>
      </c>
      <c r="E113" s="240">
        <f t="shared" si="24"/>
        <v>43</v>
      </c>
      <c r="G113" s="209" t="e">
        <f t="shared" ca="1" si="19"/>
        <v>#REF!</v>
      </c>
      <c r="H113" s="209" t="e">
        <f t="shared" ca="1" si="19"/>
        <v>#REF!</v>
      </c>
      <c r="I113" s="209" t="e">
        <f t="shared" ca="1" si="19"/>
        <v>#REF!</v>
      </c>
      <c r="J113" s="209" t="e">
        <f t="shared" ca="1" si="19"/>
        <v>#REF!</v>
      </c>
      <c r="K113" s="209" t="e">
        <f t="shared" ca="1" si="29"/>
        <v>#REF!</v>
      </c>
      <c r="L113" s="209" t="e">
        <f t="shared" ca="1" si="29"/>
        <v>#REF!</v>
      </c>
      <c r="M113" s="209" t="e">
        <f t="shared" ca="1" si="29"/>
        <v>#REF!</v>
      </c>
      <c r="N113" s="209" t="e">
        <f t="shared" ca="1" si="29"/>
        <v>#REF!</v>
      </c>
      <c r="O113" s="209" t="str">
        <f t="shared" ca="1" si="27"/>
        <v>CY</v>
      </c>
      <c r="P113" s="209" t="e">
        <f t="shared" ca="1" si="25"/>
        <v>#REF!</v>
      </c>
      <c r="Q113" s="209" t="e">
        <f t="shared" ca="1" si="25"/>
        <v>#REF!</v>
      </c>
      <c r="R113" s="209" t="e">
        <f t="shared" ca="1" si="25"/>
        <v>#REF!</v>
      </c>
      <c r="S113" s="209" t="e">
        <f t="shared" ca="1" si="30"/>
        <v>#REF!</v>
      </c>
      <c r="T113" s="209" t="e">
        <f t="shared" ca="1" si="30"/>
        <v>#REF!</v>
      </c>
      <c r="U113" s="209" t="e">
        <f t="shared" ca="1" si="30"/>
        <v>#REF!</v>
      </c>
      <c r="V113" s="209" t="e">
        <f t="shared" ca="1" si="30"/>
        <v>#REF!</v>
      </c>
      <c r="W113" s="209" t="e">
        <f t="shared" ca="1" si="30"/>
        <v>#REF!</v>
      </c>
      <c r="Y113" s="209" t="e">
        <f t="shared" ca="1" si="20"/>
        <v>#REF!</v>
      </c>
      <c r="Z113" s="209" t="e">
        <f t="shared" ca="1" si="21"/>
        <v>#REF!</v>
      </c>
      <c r="AA113" s="209" t="e">
        <f t="shared" ca="1" si="22"/>
        <v>#REF!</v>
      </c>
      <c r="AB113" s="209" t="e">
        <f t="shared" ca="1" si="23"/>
        <v>#REF!</v>
      </c>
    </row>
    <row r="114" spans="2:28" s="13" customFormat="1" x14ac:dyDescent="0.2">
      <c r="B114" s="13">
        <v>44</v>
      </c>
      <c r="C114" s="13" t="s">
        <v>161</v>
      </c>
      <c r="D114" s="13" t="s">
        <v>162</v>
      </c>
      <c r="E114" s="13">
        <f t="shared" si="24"/>
        <v>44</v>
      </c>
      <c r="G114" s="209" t="e">
        <f t="shared" ca="1" si="19"/>
        <v>#REF!</v>
      </c>
      <c r="H114" s="209" t="e">
        <f t="shared" ca="1" si="19"/>
        <v>#REF!</v>
      </c>
      <c r="I114" s="209" t="e">
        <f t="shared" ca="1" si="19"/>
        <v>#REF!</v>
      </c>
      <c r="J114" s="209" t="e">
        <f t="shared" ca="1" si="19"/>
        <v>#REF!</v>
      </c>
      <c r="K114" s="209" t="e">
        <f t="shared" ca="1" si="29"/>
        <v>#REF!</v>
      </c>
      <c r="L114" s="209" t="e">
        <f t="shared" ca="1" si="29"/>
        <v>#REF!</v>
      </c>
      <c r="M114" s="209" t="e">
        <f t="shared" ca="1" si="29"/>
        <v>#REF!</v>
      </c>
      <c r="N114" s="209" t="e">
        <f t="shared" ca="1" si="29"/>
        <v>#REF!</v>
      </c>
      <c r="O114" s="209" t="str">
        <f t="shared" ca="1" si="27"/>
        <v>CZ</v>
      </c>
      <c r="P114" s="209" t="e">
        <f t="shared" ca="1" si="25"/>
        <v>#REF!</v>
      </c>
      <c r="Q114" s="209" t="e">
        <f t="shared" ca="1" si="25"/>
        <v>#REF!</v>
      </c>
      <c r="R114" s="209" t="e">
        <f t="shared" ca="1" si="25"/>
        <v>#REF!</v>
      </c>
      <c r="S114" s="209" t="e">
        <f t="shared" ca="1" si="30"/>
        <v>#REF!</v>
      </c>
      <c r="T114" s="209" t="e">
        <f t="shared" ca="1" si="30"/>
        <v>#REF!</v>
      </c>
      <c r="U114" s="209" t="e">
        <f t="shared" ca="1" si="30"/>
        <v>#REF!</v>
      </c>
      <c r="V114" s="209" t="e">
        <f t="shared" ca="1" si="30"/>
        <v>#REF!</v>
      </c>
      <c r="W114" s="209" t="e">
        <f t="shared" ca="1" si="30"/>
        <v>#REF!</v>
      </c>
      <c r="Y114" s="209" t="e">
        <f t="shared" ca="1" si="20"/>
        <v>#REF!</v>
      </c>
      <c r="Z114" s="209" t="e">
        <f t="shared" ca="1" si="21"/>
        <v>#REF!</v>
      </c>
      <c r="AA114" s="209" t="e">
        <f t="shared" ca="1" si="22"/>
        <v>#REF!</v>
      </c>
      <c r="AB114" s="209" t="e">
        <f t="shared" ca="1" si="23"/>
        <v>#REF!</v>
      </c>
    </row>
    <row r="115" spans="2:28" x14ac:dyDescent="0.2">
      <c r="B115" s="240">
        <v>45</v>
      </c>
      <c r="C115" s="240" t="s">
        <v>163</v>
      </c>
      <c r="D115" s="240" t="s">
        <v>164</v>
      </c>
      <c r="E115" s="240">
        <f t="shared" si="24"/>
        <v>45</v>
      </c>
      <c r="G115" s="209" t="e">
        <f t="shared" ca="1" si="19"/>
        <v>#REF!</v>
      </c>
      <c r="H115" s="209" t="e">
        <f t="shared" ca="1" si="19"/>
        <v>#REF!</v>
      </c>
      <c r="I115" s="209" t="e">
        <f t="shared" ca="1" si="19"/>
        <v>#REF!</v>
      </c>
      <c r="J115" s="209" t="e">
        <f t="shared" ca="1" si="19"/>
        <v>#REF!</v>
      </c>
      <c r="K115" s="209" t="e">
        <f t="shared" ref="K115:N123" ca="1" si="31">VLOOKUP($C115,INDIRECT($G$58),K$8,FALSE)</f>
        <v>#REF!</v>
      </c>
      <c r="L115" s="209" t="e">
        <f t="shared" ca="1" si="31"/>
        <v>#REF!</v>
      </c>
      <c r="M115" s="209" t="e">
        <f t="shared" ca="1" si="31"/>
        <v>#REF!</v>
      </c>
      <c r="N115" s="209" t="e">
        <f t="shared" ca="1" si="31"/>
        <v>#REF!</v>
      </c>
      <c r="O115" s="209" t="str">
        <f t="shared" ca="1" si="27"/>
        <v>EE</v>
      </c>
      <c r="P115" s="209" t="e">
        <f t="shared" ca="1" si="25"/>
        <v>#REF!</v>
      </c>
      <c r="Q115" s="209" t="e">
        <f t="shared" ca="1" si="25"/>
        <v>#REF!</v>
      </c>
      <c r="R115" s="209" t="e">
        <f t="shared" ca="1" si="25"/>
        <v>#REF!</v>
      </c>
      <c r="S115" s="209" t="e">
        <f t="shared" ca="1" si="30"/>
        <v>#REF!</v>
      </c>
      <c r="T115" s="209" t="e">
        <f t="shared" ca="1" si="30"/>
        <v>#REF!</v>
      </c>
      <c r="U115" s="209" t="e">
        <f t="shared" ca="1" si="30"/>
        <v>#REF!</v>
      </c>
      <c r="V115" s="209" t="e">
        <f t="shared" ca="1" si="30"/>
        <v>#REF!</v>
      </c>
      <c r="W115" s="209" t="e">
        <f t="shared" ca="1" si="30"/>
        <v>#REF!</v>
      </c>
      <c r="Y115" s="209" t="e">
        <f t="shared" ca="1" si="20"/>
        <v>#REF!</v>
      </c>
      <c r="Z115" s="209" t="e">
        <f t="shared" ca="1" si="21"/>
        <v>#REF!</v>
      </c>
      <c r="AA115" s="209" t="e">
        <f t="shared" ca="1" si="22"/>
        <v>#REF!</v>
      </c>
      <c r="AB115" s="209" t="e">
        <f t="shared" ca="1" si="23"/>
        <v>#REF!</v>
      </c>
    </row>
    <row r="116" spans="2:28" x14ac:dyDescent="0.2">
      <c r="B116" s="240">
        <v>46</v>
      </c>
      <c r="C116" s="240" t="s">
        <v>165</v>
      </c>
      <c r="D116" s="240" t="s">
        <v>166</v>
      </c>
      <c r="E116" s="240">
        <f t="shared" si="24"/>
        <v>46</v>
      </c>
      <c r="G116" s="209" t="e">
        <f t="shared" ca="1" si="19"/>
        <v>#REF!</v>
      </c>
      <c r="H116" s="209" t="e">
        <f t="shared" ca="1" si="19"/>
        <v>#REF!</v>
      </c>
      <c r="I116" s="209" t="e">
        <f t="shared" ca="1" si="19"/>
        <v>#REF!</v>
      </c>
      <c r="J116" s="209" t="e">
        <f t="shared" ca="1" si="19"/>
        <v>#REF!</v>
      </c>
      <c r="K116" s="209" t="e">
        <f t="shared" ca="1" si="31"/>
        <v>#REF!</v>
      </c>
      <c r="L116" s="209" t="e">
        <f t="shared" ca="1" si="31"/>
        <v>#REF!</v>
      </c>
      <c r="M116" s="209" t="e">
        <f t="shared" ca="1" si="31"/>
        <v>#REF!</v>
      </c>
      <c r="N116" s="209" t="e">
        <f t="shared" ca="1" si="31"/>
        <v>#REF!</v>
      </c>
      <c r="O116" s="209" t="str">
        <f t="shared" ca="1" si="27"/>
        <v>HR</v>
      </c>
      <c r="P116" s="209" t="e">
        <f t="shared" ca="1" si="25"/>
        <v>#REF!</v>
      </c>
      <c r="Q116" s="209" t="e">
        <f t="shared" ca="1" si="25"/>
        <v>#REF!</v>
      </c>
      <c r="R116" s="209" t="e">
        <f t="shared" ca="1" si="25"/>
        <v>#REF!</v>
      </c>
      <c r="S116" s="209" t="e">
        <f t="shared" ca="1" si="30"/>
        <v>#REF!</v>
      </c>
      <c r="T116" s="209" t="e">
        <f t="shared" ca="1" si="30"/>
        <v>#REF!</v>
      </c>
      <c r="U116" s="209" t="e">
        <f t="shared" ca="1" si="30"/>
        <v>#REF!</v>
      </c>
      <c r="V116" s="209" t="e">
        <f t="shared" ca="1" si="30"/>
        <v>#REF!</v>
      </c>
      <c r="W116" s="209" t="e">
        <f t="shared" ca="1" si="30"/>
        <v>#REF!</v>
      </c>
      <c r="Y116" s="209" t="e">
        <f t="shared" ca="1" si="20"/>
        <v>#REF!</v>
      </c>
      <c r="Z116" s="209" t="e">
        <f t="shared" ca="1" si="21"/>
        <v>#REF!</v>
      </c>
      <c r="AA116" s="209" t="e">
        <f t="shared" ca="1" si="22"/>
        <v>#REF!</v>
      </c>
      <c r="AB116" s="209" t="e">
        <f t="shared" ca="1" si="23"/>
        <v>#REF!</v>
      </c>
    </row>
    <row r="117" spans="2:28" x14ac:dyDescent="0.2">
      <c r="B117" s="240">
        <v>47</v>
      </c>
      <c r="C117" s="240" t="s">
        <v>167</v>
      </c>
      <c r="D117" s="240" t="s">
        <v>168</v>
      </c>
      <c r="E117" s="240">
        <f t="shared" si="24"/>
        <v>47</v>
      </c>
      <c r="G117" s="209" t="e">
        <f t="shared" ca="1" si="19"/>
        <v>#REF!</v>
      </c>
      <c r="H117" s="209" t="e">
        <f t="shared" ca="1" si="19"/>
        <v>#REF!</v>
      </c>
      <c r="I117" s="209" t="e">
        <f t="shared" ca="1" si="19"/>
        <v>#REF!</v>
      </c>
      <c r="J117" s="209" t="e">
        <f t="shared" ca="1" si="19"/>
        <v>#REF!</v>
      </c>
      <c r="K117" s="209" t="e">
        <f t="shared" ca="1" si="31"/>
        <v>#REF!</v>
      </c>
      <c r="L117" s="209" t="e">
        <f t="shared" ca="1" si="31"/>
        <v>#REF!</v>
      </c>
      <c r="M117" s="209" t="e">
        <f t="shared" ca="1" si="31"/>
        <v>#REF!</v>
      </c>
      <c r="N117" s="209" t="e">
        <f t="shared" ca="1" si="31"/>
        <v>#REF!</v>
      </c>
      <c r="O117" s="209" t="str">
        <f t="shared" ca="1" si="27"/>
        <v>HU</v>
      </c>
      <c r="P117" s="209" t="e">
        <f t="shared" ca="1" si="25"/>
        <v>#REF!</v>
      </c>
      <c r="Q117" s="209" t="e">
        <f t="shared" ca="1" si="25"/>
        <v>#REF!</v>
      </c>
      <c r="R117" s="209" t="e">
        <f t="shared" ca="1" si="25"/>
        <v>#REF!</v>
      </c>
      <c r="S117" s="209" t="e">
        <f t="shared" ca="1" si="30"/>
        <v>#REF!</v>
      </c>
      <c r="T117" s="209" t="e">
        <f t="shared" ca="1" si="30"/>
        <v>#REF!</v>
      </c>
      <c r="U117" s="209" t="e">
        <f t="shared" ca="1" si="30"/>
        <v>#REF!</v>
      </c>
      <c r="V117" s="209" t="e">
        <f t="shared" ca="1" si="30"/>
        <v>#REF!</v>
      </c>
      <c r="W117" s="209" t="e">
        <f t="shared" ca="1" si="30"/>
        <v>#REF!</v>
      </c>
      <c r="Y117" s="209" t="e">
        <f t="shared" ca="1" si="20"/>
        <v>#REF!</v>
      </c>
      <c r="Z117" s="209" t="e">
        <f t="shared" ca="1" si="21"/>
        <v>#REF!</v>
      </c>
      <c r="AA117" s="209" t="e">
        <f t="shared" ca="1" si="22"/>
        <v>#REF!</v>
      </c>
      <c r="AB117" s="209" t="e">
        <f t="shared" ca="1" si="23"/>
        <v>#REF!</v>
      </c>
    </row>
    <row r="118" spans="2:28" x14ac:dyDescent="0.2">
      <c r="B118" s="240">
        <v>48</v>
      </c>
      <c r="C118" s="240" t="s">
        <v>169</v>
      </c>
      <c r="D118" s="240" t="s">
        <v>170</v>
      </c>
      <c r="E118" s="240">
        <f t="shared" si="24"/>
        <v>48</v>
      </c>
      <c r="G118" s="209" t="e">
        <f t="shared" ca="1" si="19"/>
        <v>#REF!</v>
      </c>
      <c r="H118" s="209" t="e">
        <f t="shared" ca="1" si="19"/>
        <v>#REF!</v>
      </c>
      <c r="I118" s="209" t="e">
        <f t="shared" ca="1" si="19"/>
        <v>#REF!</v>
      </c>
      <c r="J118" s="209" t="e">
        <f t="shared" ca="1" si="19"/>
        <v>#REF!</v>
      </c>
      <c r="K118" s="209" t="e">
        <f t="shared" ca="1" si="31"/>
        <v>#REF!</v>
      </c>
      <c r="L118" s="209" t="e">
        <f t="shared" ca="1" si="31"/>
        <v>#REF!</v>
      </c>
      <c r="M118" s="209" t="e">
        <f t="shared" ca="1" si="31"/>
        <v>#REF!</v>
      </c>
      <c r="N118" s="209" t="e">
        <f t="shared" ca="1" si="31"/>
        <v>#REF!</v>
      </c>
      <c r="O118" s="209" t="str">
        <f t="shared" ca="1" si="27"/>
        <v>KR</v>
      </c>
      <c r="P118" s="209" t="e">
        <f t="shared" ca="1" si="25"/>
        <v>#REF!</v>
      </c>
      <c r="Q118" s="209" t="e">
        <f t="shared" ca="1" si="25"/>
        <v>#REF!</v>
      </c>
      <c r="R118" s="209" t="e">
        <f t="shared" ca="1" si="25"/>
        <v>#REF!</v>
      </c>
      <c r="S118" s="209" t="e">
        <f t="shared" ca="1" si="30"/>
        <v>#REF!</v>
      </c>
      <c r="T118" s="209" t="e">
        <f t="shared" ca="1" si="30"/>
        <v>#REF!</v>
      </c>
      <c r="U118" s="209" t="e">
        <f t="shared" ca="1" si="30"/>
        <v>#REF!</v>
      </c>
      <c r="V118" s="209" t="e">
        <f t="shared" ca="1" si="30"/>
        <v>#REF!</v>
      </c>
      <c r="W118" s="209" t="e">
        <f t="shared" ca="1" si="30"/>
        <v>#REF!</v>
      </c>
      <c r="Y118" s="209" t="e">
        <f t="shared" ca="1" si="20"/>
        <v>#REF!</v>
      </c>
      <c r="Z118" s="209" t="e">
        <f t="shared" ca="1" si="21"/>
        <v>#REF!</v>
      </c>
      <c r="AA118" s="209" t="e">
        <f t="shared" ca="1" si="22"/>
        <v>#REF!</v>
      </c>
      <c r="AB118" s="209" t="e">
        <f t="shared" ca="1" si="23"/>
        <v>#REF!</v>
      </c>
    </row>
    <row r="119" spans="2:28" x14ac:dyDescent="0.2">
      <c r="B119" s="240">
        <v>49</v>
      </c>
      <c r="C119" s="240" t="s">
        <v>171</v>
      </c>
      <c r="D119" s="240" t="s">
        <v>172</v>
      </c>
      <c r="E119" s="240">
        <f t="shared" si="24"/>
        <v>49</v>
      </c>
      <c r="G119" s="209" t="e">
        <f t="shared" ca="1" si="19"/>
        <v>#REF!</v>
      </c>
      <c r="H119" s="209" t="e">
        <f t="shared" ca="1" si="19"/>
        <v>#REF!</v>
      </c>
      <c r="I119" s="209" t="e">
        <f t="shared" ca="1" si="19"/>
        <v>#REF!</v>
      </c>
      <c r="J119" s="209" t="e">
        <f t="shared" ca="1" si="19"/>
        <v>#REF!</v>
      </c>
      <c r="K119" s="209" t="e">
        <f t="shared" ca="1" si="31"/>
        <v>#REF!</v>
      </c>
      <c r="L119" s="209" t="e">
        <f t="shared" ca="1" si="31"/>
        <v>#REF!</v>
      </c>
      <c r="M119" s="209" t="e">
        <f t="shared" ca="1" si="31"/>
        <v>#REF!</v>
      </c>
      <c r="N119" s="209" t="e">
        <f t="shared" ca="1" si="31"/>
        <v>#REF!</v>
      </c>
      <c r="O119" s="209" t="str">
        <f t="shared" ca="1" si="27"/>
        <v>MO</v>
      </c>
      <c r="P119" s="209" t="e">
        <f t="shared" ca="1" si="25"/>
        <v>#REF!</v>
      </c>
      <c r="Q119" s="209" t="e">
        <f t="shared" ca="1" si="25"/>
        <v>#REF!</v>
      </c>
      <c r="R119" s="209" t="e">
        <f t="shared" ca="1" si="25"/>
        <v>#REF!</v>
      </c>
      <c r="S119" s="209" t="e">
        <f t="shared" ca="1" si="30"/>
        <v>#REF!</v>
      </c>
      <c r="T119" s="209" t="e">
        <f t="shared" ca="1" si="30"/>
        <v>#REF!</v>
      </c>
      <c r="U119" s="209" t="e">
        <f t="shared" ca="1" si="30"/>
        <v>#REF!</v>
      </c>
      <c r="V119" s="209" t="e">
        <f t="shared" ca="1" si="30"/>
        <v>#REF!</v>
      </c>
      <c r="W119" s="209" t="e">
        <f t="shared" ca="1" si="30"/>
        <v>#REF!</v>
      </c>
      <c r="Y119" s="209" t="e">
        <f t="shared" ca="1" si="20"/>
        <v>#REF!</v>
      </c>
      <c r="Z119" s="209" t="e">
        <f t="shared" ca="1" si="21"/>
        <v>#REF!</v>
      </c>
      <c r="AA119" s="209" t="e">
        <f t="shared" ca="1" si="22"/>
        <v>#REF!</v>
      </c>
      <c r="AB119" s="209" t="e">
        <f t="shared" ca="1" si="23"/>
        <v>#REF!</v>
      </c>
    </row>
    <row r="120" spans="2:28" x14ac:dyDescent="0.2">
      <c r="B120" s="240">
        <v>50</v>
      </c>
      <c r="C120" s="240" t="s">
        <v>173</v>
      </c>
      <c r="D120" s="240" t="s">
        <v>174</v>
      </c>
      <c r="E120" s="240">
        <f t="shared" si="24"/>
        <v>50</v>
      </c>
      <c r="G120" s="209" t="e">
        <f t="shared" ca="1" si="19"/>
        <v>#REF!</v>
      </c>
      <c r="H120" s="209" t="e">
        <f t="shared" ca="1" si="19"/>
        <v>#REF!</v>
      </c>
      <c r="I120" s="209" t="e">
        <f t="shared" ca="1" si="19"/>
        <v>#REF!</v>
      </c>
      <c r="J120" s="209" t="e">
        <f t="shared" ca="1" si="19"/>
        <v>#REF!</v>
      </c>
      <c r="K120" s="209" t="e">
        <f t="shared" ca="1" si="31"/>
        <v>#REF!</v>
      </c>
      <c r="L120" s="209" t="e">
        <f t="shared" ca="1" si="31"/>
        <v>#REF!</v>
      </c>
      <c r="M120" s="209" t="e">
        <f t="shared" ca="1" si="31"/>
        <v>#REF!</v>
      </c>
      <c r="N120" s="209" t="e">
        <f t="shared" ca="1" si="31"/>
        <v>#REF!</v>
      </c>
      <c r="O120" s="209" t="str">
        <f t="shared" ca="1" si="27"/>
        <v>MT</v>
      </c>
      <c r="P120" s="209" t="e">
        <f t="shared" ca="1" si="25"/>
        <v>#REF!</v>
      </c>
      <c r="Q120" s="209" t="e">
        <f t="shared" ca="1" si="25"/>
        <v>#REF!</v>
      </c>
      <c r="R120" s="209" t="e">
        <f t="shared" ca="1" si="25"/>
        <v>#REF!</v>
      </c>
      <c r="S120" s="209" t="e">
        <f t="shared" ca="1" si="30"/>
        <v>#REF!</v>
      </c>
      <c r="T120" s="209" t="e">
        <f t="shared" ca="1" si="30"/>
        <v>#REF!</v>
      </c>
      <c r="U120" s="209" t="e">
        <f t="shared" ca="1" si="30"/>
        <v>#REF!</v>
      </c>
      <c r="V120" s="209" t="e">
        <f t="shared" ca="1" si="30"/>
        <v>#REF!</v>
      </c>
      <c r="W120" s="209" t="e">
        <f t="shared" ca="1" si="30"/>
        <v>#REF!</v>
      </c>
      <c r="Y120" s="209" t="e">
        <f t="shared" ca="1" si="20"/>
        <v>#REF!</v>
      </c>
      <c r="Z120" s="209" t="e">
        <f t="shared" ca="1" si="21"/>
        <v>#REF!</v>
      </c>
      <c r="AA120" s="209" t="e">
        <f t="shared" ca="1" si="22"/>
        <v>#REF!</v>
      </c>
      <c r="AB120" s="209" t="e">
        <f t="shared" ca="1" si="23"/>
        <v>#REF!</v>
      </c>
    </row>
    <row r="121" spans="2:28" x14ac:dyDescent="0.2">
      <c r="B121" s="240">
        <v>51</v>
      </c>
      <c r="C121" s="240" t="s">
        <v>175</v>
      </c>
      <c r="D121" s="240" t="s">
        <v>176</v>
      </c>
      <c r="E121" s="240">
        <f t="shared" si="24"/>
        <v>51</v>
      </c>
      <c r="G121" s="209" t="e">
        <f t="shared" ca="1" si="19"/>
        <v>#REF!</v>
      </c>
      <c r="H121" s="209" t="e">
        <f t="shared" ca="1" si="19"/>
        <v>#REF!</v>
      </c>
      <c r="I121" s="209" t="e">
        <f t="shared" ca="1" si="19"/>
        <v>#REF!</v>
      </c>
      <c r="J121" s="209" t="e">
        <f t="shared" ca="1" si="19"/>
        <v>#REF!</v>
      </c>
      <c r="K121" s="209" t="e">
        <f t="shared" ca="1" si="31"/>
        <v>#REF!</v>
      </c>
      <c r="L121" s="209" t="e">
        <f t="shared" ca="1" si="31"/>
        <v>#REF!</v>
      </c>
      <c r="M121" s="209" t="e">
        <f t="shared" ca="1" si="31"/>
        <v>#REF!</v>
      </c>
      <c r="N121" s="209" t="e">
        <f t="shared" ca="1" si="31"/>
        <v>#REF!</v>
      </c>
      <c r="O121" s="209" t="str">
        <f t="shared" ca="1" si="27"/>
        <v>PL</v>
      </c>
      <c r="P121" s="209" t="e">
        <f t="shared" ca="1" si="25"/>
        <v>#REF!</v>
      </c>
      <c r="Q121" s="209" t="e">
        <f t="shared" ca="1" si="25"/>
        <v>#REF!</v>
      </c>
      <c r="R121" s="209" t="e">
        <f t="shared" ca="1" si="25"/>
        <v>#REF!</v>
      </c>
      <c r="S121" s="209" t="e">
        <f t="shared" ca="1" si="30"/>
        <v>#REF!</v>
      </c>
      <c r="T121" s="209" t="e">
        <f t="shared" ca="1" si="30"/>
        <v>#REF!</v>
      </c>
      <c r="U121" s="209" t="e">
        <f t="shared" ca="1" si="30"/>
        <v>#REF!</v>
      </c>
      <c r="V121" s="209" t="e">
        <f t="shared" ca="1" si="30"/>
        <v>#REF!</v>
      </c>
      <c r="W121" s="209" t="e">
        <f t="shared" ca="1" si="30"/>
        <v>#REF!</v>
      </c>
      <c r="Y121" s="209" t="e">
        <f t="shared" ca="1" si="20"/>
        <v>#REF!</v>
      </c>
      <c r="Z121" s="209" t="e">
        <f t="shared" ca="1" si="21"/>
        <v>#REF!</v>
      </c>
      <c r="AA121" s="209" t="e">
        <f t="shared" ca="1" si="22"/>
        <v>#REF!</v>
      </c>
      <c r="AB121" s="209" t="e">
        <f t="shared" ca="1" si="23"/>
        <v>#REF!</v>
      </c>
    </row>
    <row r="122" spans="2:28" x14ac:dyDescent="0.2">
      <c r="B122" s="240">
        <v>52</v>
      </c>
      <c r="C122" s="240" t="s">
        <v>177</v>
      </c>
      <c r="D122" s="240" t="s">
        <v>178</v>
      </c>
      <c r="E122" s="240">
        <f t="shared" si="24"/>
        <v>52</v>
      </c>
      <c r="G122" s="209" t="e">
        <f t="shared" ca="1" si="19"/>
        <v>#REF!</v>
      </c>
      <c r="H122" s="209" t="e">
        <f t="shared" ca="1" si="19"/>
        <v>#REF!</v>
      </c>
      <c r="I122" s="209" t="e">
        <f t="shared" ca="1" si="19"/>
        <v>#REF!</v>
      </c>
      <c r="J122" s="209" t="e">
        <f t="shared" ca="1" si="19"/>
        <v>#REF!</v>
      </c>
      <c r="K122" s="209" t="e">
        <f t="shared" ca="1" si="31"/>
        <v>#REF!</v>
      </c>
      <c r="L122" s="209" t="e">
        <f t="shared" ca="1" si="31"/>
        <v>#REF!</v>
      </c>
      <c r="M122" s="209" t="e">
        <f t="shared" ca="1" si="31"/>
        <v>#REF!</v>
      </c>
      <c r="N122" s="209" t="e">
        <f t="shared" ca="1" si="31"/>
        <v>#REF!</v>
      </c>
      <c r="O122" s="209" t="str">
        <f t="shared" ca="1" si="27"/>
        <v>SK</v>
      </c>
      <c r="P122" s="209" t="e">
        <f t="shared" ca="1" si="25"/>
        <v>#REF!</v>
      </c>
      <c r="Q122" s="209" t="e">
        <f t="shared" ca="1" si="25"/>
        <v>#REF!</v>
      </c>
      <c r="R122" s="209" t="e">
        <f t="shared" ca="1" si="25"/>
        <v>#REF!</v>
      </c>
      <c r="S122" s="209" t="e">
        <f t="shared" ca="1" si="30"/>
        <v>#REF!</v>
      </c>
      <c r="T122" s="209" t="e">
        <f t="shared" ca="1" si="30"/>
        <v>#REF!</v>
      </c>
      <c r="U122" s="209" t="e">
        <f t="shared" ca="1" si="30"/>
        <v>#REF!</v>
      </c>
      <c r="V122" s="209" t="e">
        <f t="shared" ca="1" si="30"/>
        <v>#REF!</v>
      </c>
      <c r="W122" s="209" t="e">
        <f t="shared" ca="1" si="30"/>
        <v>#REF!</v>
      </c>
      <c r="Y122" s="209" t="e">
        <f t="shared" ca="1" si="20"/>
        <v>#REF!</v>
      </c>
      <c r="Z122" s="209" t="e">
        <f t="shared" ca="1" si="21"/>
        <v>#REF!</v>
      </c>
      <c r="AA122" s="209" t="e">
        <f t="shared" ca="1" si="22"/>
        <v>#REF!</v>
      </c>
      <c r="AB122" s="209" t="e">
        <f t="shared" ca="1" si="23"/>
        <v>#REF!</v>
      </c>
    </row>
    <row r="123" spans="2:28" x14ac:dyDescent="0.2">
      <c r="B123" s="240">
        <v>53</v>
      </c>
      <c r="C123" s="240" t="s">
        <v>179</v>
      </c>
      <c r="D123" s="240" t="s">
        <v>180</v>
      </c>
      <c r="E123" s="240">
        <f t="shared" si="24"/>
        <v>53</v>
      </c>
      <c r="G123" s="209" t="e">
        <f t="shared" ca="1" si="19"/>
        <v>#REF!</v>
      </c>
      <c r="H123" s="209" t="e">
        <f t="shared" ca="1" si="19"/>
        <v>#REF!</v>
      </c>
      <c r="I123" s="209" t="e">
        <f t="shared" ca="1" si="19"/>
        <v>#REF!</v>
      </c>
      <c r="J123" s="209" t="e">
        <f t="shared" ca="1" si="19"/>
        <v>#REF!</v>
      </c>
      <c r="K123" s="209" t="e">
        <f t="shared" ca="1" si="31"/>
        <v>#REF!</v>
      </c>
      <c r="L123" s="209" t="e">
        <f t="shared" ca="1" si="31"/>
        <v>#REF!</v>
      </c>
      <c r="M123" s="209" t="e">
        <f t="shared" ca="1" si="31"/>
        <v>#REF!</v>
      </c>
      <c r="N123" s="209" t="e">
        <f t="shared" ca="1" si="31"/>
        <v>#REF!</v>
      </c>
      <c r="O123" s="209" t="str">
        <f t="shared" ca="1" si="27"/>
        <v>TT</v>
      </c>
      <c r="P123" s="209" t="e">
        <f t="shared" ca="1" si="25"/>
        <v>#REF!</v>
      </c>
      <c r="Q123" s="209" t="e">
        <f t="shared" ca="1" si="25"/>
        <v>#REF!</v>
      </c>
      <c r="R123" s="209" t="e">
        <f t="shared" ca="1" si="25"/>
        <v>#REF!</v>
      </c>
      <c r="S123" s="209" t="e">
        <f t="shared" ca="1" si="30"/>
        <v>#REF!</v>
      </c>
      <c r="T123" s="209" t="e">
        <f t="shared" ca="1" si="30"/>
        <v>#REF!</v>
      </c>
      <c r="U123" s="209" t="e">
        <f t="shared" ca="1" si="30"/>
        <v>#REF!</v>
      </c>
      <c r="V123" s="209" t="e">
        <f t="shared" ca="1" si="30"/>
        <v>#REF!</v>
      </c>
      <c r="W123" s="209" t="e">
        <f t="shared" ca="1" si="30"/>
        <v>#REF!</v>
      </c>
      <c r="Y123" s="209" t="e">
        <f t="shared" ca="1" si="20"/>
        <v>#REF!</v>
      </c>
      <c r="Z123" s="209" t="e">
        <f t="shared" ca="1" si="21"/>
        <v>#REF!</v>
      </c>
      <c r="AA123" s="209" t="e">
        <f t="shared" ca="1" si="22"/>
        <v>#REF!</v>
      </c>
      <c r="AB123" s="209" t="e">
        <f t="shared" ca="1" si="23"/>
        <v>#REF!</v>
      </c>
    </row>
    <row r="126" spans="2:28" x14ac:dyDescent="0.2">
      <c r="C126" s="170"/>
      <c r="D126" s="198"/>
    </row>
    <row r="138" spans="1:28" x14ac:dyDescent="0.2">
      <c r="F138" s="240" t="s">
        <v>354</v>
      </c>
      <c r="G138" s="240" t="s">
        <v>1042</v>
      </c>
      <c r="P138" s="240" t="s">
        <v>1043</v>
      </c>
    </row>
    <row r="139" spans="1:28" x14ac:dyDescent="0.2">
      <c r="B139" s="89"/>
      <c r="C139" s="214"/>
      <c r="D139" s="197"/>
      <c r="E139" s="197"/>
      <c r="F139" s="14" t="s">
        <v>861</v>
      </c>
      <c r="G139" s="14">
        <v>1</v>
      </c>
      <c r="H139" s="14">
        <f t="shared" ref="H139:AB139" si="32">+G139+1</f>
        <v>2</v>
      </c>
      <c r="I139" s="14">
        <f t="shared" si="32"/>
        <v>3</v>
      </c>
      <c r="J139" s="14">
        <f t="shared" si="32"/>
        <v>4</v>
      </c>
      <c r="K139" s="14">
        <f t="shared" si="32"/>
        <v>5</v>
      </c>
      <c r="L139" s="14">
        <f t="shared" si="32"/>
        <v>6</v>
      </c>
      <c r="M139" s="14">
        <f t="shared" si="32"/>
        <v>7</v>
      </c>
      <c r="N139" s="14">
        <f t="shared" si="32"/>
        <v>8</v>
      </c>
      <c r="O139" s="14">
        <f t="shared" si="32"/>
        <v>9</v>
      </c>
      <c r="P139" s="14">
        <f t="shared" si="32"/>
        <v>10</v>
      </c>
      <c r="Q139" s="14">
        <f t="shared" si="32"/>
        <v>11</v>
      </c>
      <c r="R139" s="14">
        <f t="shared" si="32"/>
        <v>12</v>
      </c>
      <c r="S139" s="14">
        <f t="shared" si="32"/>
        <v>13</v>
      </c>
      <c r="T139" s="14">
        <f t="shared" si="32"/>
        <v>14</v>
      </c>
      <c r="U139" s="14">
        <f t="shared" si="32"/>
        <v>15</v>
      </c>
      <c r="V139" s="14">
        <f t="shared" si="32"/>
        <v>16</v>
      </c>
      <c r="W139" s="14">
        <f t="shared" si="32"/>
        <v>17</v>
      </c>
      <c r="X139" s="14">
        <f t="shared" si="32"/>
        <v>18</v>
      </c>
      <c r="Y139" s="14">
        <f t="shared" si="32"/>
        <v>19</v>
      </c>
      <c r="Z139" s="14">
        <f t="shared" si="32"/>
        <v>20</v>
      </c>
      <c r="AA139" s="14">
        <f t="shared" si="32"/>
        <v>21</v>
      </c>
      <c r="AB139" s="14">
        <f t="shared" si="32"/>
        <v>22</v>
      </c>
    </row>
    <row r="140" spans="1:28" x14ac:dyDescent="0.2">
      <c r="B140" s="89"/>
      <c r="C140" s="214"/>
      <c r="D140" s="197"/>
      <c r="E140" s="197"/>
    </row>
    <row r="141" spans="1:28" x14ac:dyDescent="0.2">
      <c r="B141" s="89"/>
      <c r="C141" s="214"/>
      <c r="D141" s="197"/>
      <c r="E141" s="197"/>
    </row>
    <row r="142" spans="1:28" ht="13.5" thickBot="1" x14ac:dyDescent="0.25">
      <c r="B142" s="89"/>
      <c r="C142" s="214"/>
      <c r="D142" s="197"/>
      <c r="E142" s="197"/>
      <c r="G142" s="17" t="s">
        <v>961</v>
      </c>
      <c r="H142" s="18"/>
      <c r="I142" s="18"/>
      <c r="J142" s="18"/>
      <c r="K142" s="18"/>
      <c r="L142" s="18"/>
      <c r="M142" s="18"/>
      <c r="N142" s="18"/>
      <c r="P142" s="17" t="s">
        <v>962</v>
      </c>
      <c r="Q142" s="18"/>
      <c r="R142" s="18"/>
      <c r="S142" s="18"/>
      <c r="T142" s="18"/>
      <c r="U142" s="18"/>
      <c r="V142" s="18"/>
      <c r="W142" s="18"/>
      <c r="Y142" s="17" t="s">
        <v>965</v>
      </c>
      <c r="Z142" s="18"/>
      <c r="AA142" s="18"/>
      <c r="AB142" s="18"/>
    </row>
    <row r="143" spans="1:28" x14ac:dyDescent="0.2">
      <c r="B143" s="89"/>
      <c r="C143" s="214"/>
      <c r="D143" s="197"/>
      <c r="E143" s="197"/>
    </row>
    <row r="144" spans="1:28" ht="13.5" thickBot="1" x14ac:dyDescent="0.25">
      <c r="A144" s="279">
        <v>3</v>
      </c>
      <c r="B144" s="135" t="s">
        <v>963</v>
      </c>
      <c r="C144" s="214"/>
      <c r="D144" s="197"/>
      <c r="E144" s="197"/>
      <c r="G144" s="6">
        <f>+$G$14</f>
        <v>2018</v>
      </c>
      <c r="H144" s="6"/>
      <c r="I144" s="6">
        <f>+G144+1</f>
        <v>2019</v>
      </c>
      <c r="J144" s="6"/>
      <c r="K144" s="6">
        <f>+I144+1</f>
        <v>2020</v>
      </c>
      <c r="L144" s="6"/>
      <c r="M144" s="6">
        <f>+K144+1</f>
        <v>2021</v>
      </c>
      <c r="N144" s="6"/>
      <c r="P144" s="6">
        <f>+$G$14</f>
        <v>2018</v>
      </c>
      <c r="Q144" s="6"/>
      <c r="R144" s="6">
        <f>+P144+1</f>
        <v>2019</v>
      </c>
      <c r="S144" s="6"/>
      <c r="T144" s="6">
        <f>+R144+1</f>
        <v>2020</v>
      </c>
      <c r="U144" s="6"/>
      <c r="V144" s="6">
        <f>+T144+1</f>
        <v>2021</v>
      </c>
      <c r="W144" s="6"/>
      <c r="Y144" s="260">
        <v>2018</v>
      </c>
      <c r="Z144" s="260">
        <f>+Y144+1</f>
        <v>2019</v>
      </c>
      <c r="AA144" s="260">
        <f>+Z144+1</f>
        <v>2020</v>
      </c>
      <c r="AB144" s="260">
        <f>+AA144+1</f>
        <v>2021</v>
      </c>
    </row>
    <row r="145" spans="2:28" x14ac:dyDescent="0.2">
      <c r="B145" s="89"/>
      <c r="C145" s="214"/>
      <c r="D145" s="197"/>
      <c r="E145" s="197"/>
    </row>
    <row r="146" spans="2:28" x14ac:dyDescent="0.2">
      <c r="B146" s="89"/>
      <c r="C146" s="214"/>
      <c r="D146" s="197"/>
      <c r="E146" s="197"/>
      <c r="F146" s="240" t="s">
        <v>857</v>
      </c>
      <c r="G146" s="199">
        <f ca="1">+OptBPG!BR169</f>
        <v>1.7742463768115941</v>
      </c>
      <c r="H146" s="199">
        <f ca="1">+OptBPG!BQ169</f>
        <v>0.22710353623188406</v>
      </c>
      <c r="I146" s="199">
        <f ca="1">+OptBPG!BT169</f>
        <v>1.8240000000000001</v>
      </c>
      <c r="J146" s="199">
        <f ca="1">+OptBPG!BS169</f>
        <v>0.23300000000000001</v>
      </c>
      <c r="K146" s="199">
        <f ca="1">+OptBPG!BV169</f>
        <v>1.875</v>
      </c>
      <c r="L146" s="199">
        <f ca="1">+OptBPG!BU169</f>
        <v>0.24</v>
      </c>
      <c r="M146" s="199">
        <f ca="1">+OptBPG!BX169</f>
        <v>1.9279999999999999</v>
      </c>
      <c r="N146" s="199">
        <f ca="1">+OptBPG!BW169</f>
        <v>0.247</v>
      </c>
      <c r="P146" s="199">
        <f ca="1">+OptBE!BR169</f>
        <v>1.0894817073170731</v>
      </c>
      <c r="Q146" s="199">
        <f ca="1">+OptBE!BQ169</f>
        <v>0.48481935975609752</v>
      </c>
      <c r="R146" s="199">
        <f ca="1">+OptBE!BT169</f>
        <v>1.1200000000000001</v>
      </c>
      <c r="S146" s="199">
        <f ca="1">+OptBE!BS169</f>
        <v>0.498</v>
      </c>
      <c r="T146" s="199">
        <f ca="1">+OptBE!BV169</f>
        <v>1.151</v>
      </c>
      <c r="U146" s="199">
        <f ca="1">+OptBE!BU169</f>
        <v>0.51200000000000001</v>
      </c>
      <c r="V146" s="199">
        <f ca="1">+OptBE!BX169</f>
        <v>1.1830000000000001</v>
      </c>
      <c r="W146" s="199">
        <f ca="1">+OptBE!BW169</f>
        <v>0.52600000000000002</v>
      </c>
      <c r="Y146" s="159">
        <f ca="1">ROUND((8.16*H146)+(0.31*G146)+(2.72*Q146)+(0.69*P146),3)</f>
        <v>4.4740000000000002</v>
      </c>
      <c r="Z146" s="159">
        <f ca="1">ROUND((8.16*J146)+(0.31*I146)+(2.72*S146)+(0.69*R146),3)</f>
        <v>4.5940000000000003</v>
      </c>
      <c r="AA146" s="159">
        <f ca="1">ROUND((8.16*L146)+(0.31*K146)+(2.72*U146)+(0.69*T146),3)</f>
        <v>4.726</v>
      </c>
      <c r="AB146" s="159">
        <f ca="1">ROUND((8.16*N146)+(0.31*M146)+(2.72*W146)+(0.69*V146),3)</f>
        <v>4.8600000000000003</v>
      </c>
    </row>
    <row r="147" spans="2:28" x14ac:dyDescent="0.2">
      <c r="B147" s="89"/>
      <c r="C147" s="214"/>
      <c r="D147" s="197"/>
      <c r="E147" s="197"/>
      <c r="F147" s="240" t="s">
        <v>820</v>
      </c>
      <c r="G147" s="199">
        <f ca="1">+OptBPG!BR170</f>
        <v>1.830742898550725</v>
      </c>
      <c r="H147" s="199">
        <f ca="1">+OptBPG!BQ170</f>
        <v>0.23433509101449282</v>
      </c>
      <c r="I147" s="199">
        <f ca="1">+OptBPG!BT170</f>
        <v>1.9410000000000001</v>
      </c>
      <c r="J147" s="199">
        <f ca="1">+OptBPG!BS170</f>
        <v>0.248</v>
      </c>
      <c r="K147" s="199">
        <f ca="1">+OptBPG!BV170</f>
        <v>2.0569999999999999</v>
      </c>
      <c r="L147" s="199">
        <f ca="1">+OptBPG!BU170</f>
        <v>0.26300000000000001</v>
      </c>
      <c r="M147" s="199">
        <f ca="1">+OptBPG!BX170</f>
        <v>2.1800000000000002</v>
      </c>
      <c r="N147" s="199">
        <f ca="1">+OptBPG!BW170</f>
        <v>0.27900000000000003</v>
      </c>
      <c r="P147" s="199">
        <f ca="1">+OptBE!BR170</f>
        <v>1.1980411585365853</v>
      </c>
      <c r="Q147" s="199">
        <f ca="1">+OptBE!BQ170</f>
        <v>0.53312831554878048</v>
      </c>
      <c r="R147" s="199">
        <f ca="1">+OptBE!BT170</f>
        <v>1.3540000000000001</v>
      </c>
      <c r="S147" s="199">
        <f ca="1">+OptBE!BS170</f>
        <v>0.60199999999999998</v>
      </c>
      <c r="T147" s="199">
        <f ca="1">+OptBE!BV170</f>
        <v>1.53</v>
      </c>
      <c r="U147" s="199">
        <f ca="1">+OptBE!BU170</f>
        <v>0.68</v>
      </c>
      <c r="V147" s="199">
        <f ca="1">+OptBE!BX170</f>
        <v>1.7310000000000001</v>
      </c>
      <c r="W147" s="199">
        <f ca="1">+OptBE!BW170</f>
        <v>0.77</v>
      </c>
      <c r="Y147" s="159">
        <f ca="1">ROUND((8.16*H147)+(0.31*G147)+(2.72*Q147)+(0.69*P147),3)</f>
        <v>4.7560000000000002</v>
      </c>
      <c r="Z147" s="159">
        <f ca="1">ROUND((8.16*J147)+(0.31*I147)+(2.72*S147)+(0.69*R147),3)</f>
        <v>5.1970000000000001</v>
      </c>
      <c r="AA147" s="159">
        <f ca="1">ROUND((8.16*L147)+(0.31*K147)+(2.72*U147)+(0.69*T147),3)</f>
        <v>5.6890000000000001</v>
      </c>
      <c r="AB147" s="159">
        <f ca="1">ROUND((8.16*N147)+(0.31*M147)+(2.72*W147)+(0.69*V147),3)</f>
        <v>6.2409999999999997</v>
      </c>
    </row>
    <row r="148" spans="2:28" x14ac:dyDescent="0.2">
      <c r="C148" s="214"/>
      <c r="D148" s="197"/>
      <c r="E148" s="197"/>
    </row>
    <row r="149" spans="2:28" x14ac:dyDescent="0.2">
      <c r="B149" s="23"/>
      <c r="C149" s="180"/>
      <c r="D149" s="197"/>
      <c r="E149" s="197"/>
    </row>
    <row r="150" spans="2:28" ht="32.1" customHeight="1" x14ac:dyDescent="0.2">
      <c r="B150" s="8" t="s">
        <v>457</v>
      </c>
      <c r="C150" s="149" t="s">
        <v>458</v>
      </c>
      <c r="D150" s="150" t="s">
        <v>75</v>
      </c>
      <c r="E150" s="280" t="s">
        <v>849</v>
      </c>
      <c r="G150" s="262" t="s">
        <v>821</v>
      </c>
      <c r="H150" s="262" t="s">
        <v>822</v>
      </c>
      <c r="I150" s="262" t="s">
        <v>821</v>
      </c>
      <c r="J150" s="262" t="s">
        <v>822</v>
      </c>
      <c r="K150" s="262" t="s">
        <v>821</v>
      </c>
      <c r="L150" s="262" t="s">
        <v>822</v>
      </c>
      <c r="M150" s="262" t="s">
        <v>821</v>
      </c>
      <c r="N150" s="262" t="s">
        <v>822</v>
      </c>
      <c r="P150" s="262" t="s">
        <v>821</v>
      </c>
      <c r="Q150" s="262" t="s">
        <v>822</v>
      </c>
      <c r="R150" s="262" t="s">
        <v>821</v>
      </c>
      <c r="S150" s="262" t="s">
        <v>822</v>
      </c>
      <c r="T150" s="262" t="s">
        <v>821</v>
      </c>
      <c r="U150" s="262" t="s">
        <v>822</v>
      </c>
      <c r="V150" s="262" t="s">
        <v>821</v>
      </c>
      <c r="W150" s="262" t="s">
        <v>822</v>
      </c>
      <c r="Y150" s="262" t="s">
        <v>821</v>
      </c>
      <c r="Z150" s="262" t="s">
        <v>821</v>
      </c>
      <c r="AA150" s="262" t="s">
        <v>821</v>
      </c>
      <c r="AB150" s="262" t="s">
        <v>821</v>
      </c>
    </row>
    <row r="151" spans="2:28" x14ac:dyDescent="0.2">
      <c r="B151" s="240">
        <v>1</v>
      </c>
      <c r="C151" s="240" t="s">
        <v>76</v>
      </c>
      <c r="D151" s="240" t="s">
        <v>77</v>
      </c>
      <c r="E151" s="240">
        <v>1</v>
      </c>
      <c r="G151" s="209">
        <f t="shared" ref="G151:J152" ca="1" si="33">VLOOKUP($C151,INDIRECT($G$138),G$8,FALSE)</f>
        <v>1.831</v>
      </c>
      <c r="H151" s="209">
        <f t="shared" ca="1" si="33"/>
        <v>0.23400000000000001</v>
      </c>
      <c r="I151" s="209">
        <f t="shared" ca="1" si="33"/>
        <v>1.9410000000000001</v>
      </c>
      <c r="J151" s="209">
        <f t="shared" ca="1" si="33"/>
        <v>0.248</v>
      </c>
      <c r="K151" s="209">
        <f t="shared" ref="K151:N166" ca="1" si="34">VLOOKUP($C151,INDIRECT($G$138),K$8,FALSE)</f>
        <v>2.0569999999999999</v>
      </c>
      <c r="L151" s="209">
        <f t="shared" ca="1" si="34"/>
        <v>0.26300000000000001</v>
      </c>
      <c r="M151" s="209">
        <f t="shared" ca="1" si="34"/>
        <v>2.1800000000000002</v>
      </c>
      <c r="N151" s="209">
        <f t="shared" ca="1" si="34"/>
        <v>0.27900000000000003</v>
      </c>
      <c r="O151" s="209" t="str">
        <f ca="1">VLOOKUP($C151,INDIRECT($P$138),O$8,FALSE)</f>
        <v>AT</v>
      </c>
      <c r="P151" s="209">
        <f ca="1">VLOOKUP($C151,INDIRECT($P$138),P$8,FALSE)</f>
        <v>1.198</v>
      </c>
      <c r="Q151" s="209">
        <f ca="1">VLOOKUP($C151,INDIRECT($P$138),Q$8,FALSE)</f>
        <v>0.53300000000000003</v>
      </c>
      <c r="R151" s="209">
        <f ca="1">VLOOKUP($C151,INDIRECT($P$138),R$8,FALSE)</f>
        <v>1.3540000000000001</v>
      </c>
      <c r="S151" s="209">
        <f ca="1">VLOOKUP($C151,INDIRECT($P$138),S$8,FALSE)</f>
        <v>0.60199999999999998</v>
      </c>
      <c r="T151" s="209">
        <f t="shared" ref="T151:W166" ca="1" si="35">VLOOKUP($C151,INDIRECT($P$138),T$8,FALSE)</f>
        <v>1.53</v>
      </c>
      <c r="U151" s="209">
        <f t="shared" ca="1" si="35"/>
        <v>0.68</v>
      </c>
      <c r="V151" s="209">
        <f t="shared" ca="1" si="35"/>
        <v>1.7310000000000001</v>
      </c>
      <c r="W151" s="209">
        <f t="shared" ca="1" si="35"/>
        <v>0.77</v>
      </c>
      <c r="Y151" s="209">
        <f ca="1">ROUND((8.16*H151)+(0.31*G151)+(2.72*Q151)+(0.69*P151),3)</f>
        <v>4.7530000000000001</v>
      </c>
      <c r="Z151" s="209">
        <f ca="1">ROUND((8.16*J151)+(0.31*I151)+(2.72*S151)+(0.69*R151),3)</f>
        <v>5.1970000000000001</v>
      </c>
      <c r="AA151" s="209">
        <f ca="1">ROUND((8.16*L151)+(0.31*K151)+(2.72*U151)+(0.69*T151),3)</f>
        <v>5.6890000000000001</v>
      </c>
      <c r="AB151" s="209">
        <f ca="1">ROUND((8.16*N151)+(0.31*M151)+(2.72*W151)+(0.69*V151),3)</f>
        <v>6.2409999999999997</v>
      </c>
    </row>
    <row r="152" spans="2:28" x14ac:dyDescent="0.2">
      <c r="B152" s="240">
        <v>2</v>
      </c>
      <c r="C152" s="240" t="s">
        <v>78</v>
      </c>
      <c r="D152" s="240" t="s">
        <v>79</v>
      </c>
      <c r="E152" s="240">
        <f>+E151+1</f>
        <v>2</v>
      </c>
      <c r="G152" s="209">
        <f t="shared" ca="1" si="33"/>
        <v>1.831</v>
      </c>
      <c r="H152" s="209">
        <f t="shared" ca="1" si="33"/>
        <v>0.23400000000000001</v>
      </c>
      <c r="I152" s="209">
        <f t="shared" ca="1" si="33"/>
        <v>1.9410000000000001</v>
      </c>
      <c r="J152" s="209">
        <f t="shared" ca="1" si="33"/>
        <v>0.248</v>
      </c>
      <c r="K152" s="209">
        <f t="shared" ca="1" si="34"/>
        <v>2.0569999999999999</v>
      </c>
      <c r="L152" s="209">
        <f t="shared" ca="1" si="34"/>
        <v>0.26300000000000001</v>
      </c>
      <c r="M152" s="209">
        <f t="shared" ca="1" si="34"/>
        <v>2.1800000000000002</v>
      </c>
      <c r="N152" s="209">
        <f t="shared" ca="1" si="34"/>
        <v>0.27900000000000003</v>
      </c>
      <c r="O152" s="209" t="str">
        <f t="shared" ref="O152:O215" ca="1" si="36">VLOOKUP($C152,INDIRECT($P$138),O$8,FALSE)</f>
        <v>AU</v>
      </c>
      <c r="P152" s="209">
        <f t="shared" ref="P152:S215" ca="1" si="37">VLOOKUP($C152,INDIRECT($P$138),P$8,FALSE)</f>
        <v>1.198</v>
      </c>
      <c r="Q152" s="209">
        <f t="shared" ca="1" si="37"/>
        <v>0.53300000000000003</v>
      </c>
      <c r="R152" s="209">
        <f t="shared" ca="1" si="37"/>
        <v>1.3540000000000001</v>
      </c>
      <c r="S152" s="209">
        <f t="shared" ca="1" si="37"/>
        <v>0.60199999999999998</v>
      </c>
      <c r="T152" s="209">
        <f t="shared" ca="1" si="35"/>
        <v>1.375</v>
      </c>
      <c r="U152" s="209">
        <f t="shared" ca="1" si="35"/>
        <v>0.61199999999999999</v>
      </c>
      <c r="V152" s="209">
        <f t="shared" ca="1" si="35"/>
        <v>1.375</v>
      </c>
      <c r="W152" s="209">
        <f t="shared" ca="1" si="35"/>
        <v>0.61099999999999999</v>
      </c>
      <c r="Y152" s="209">
        <f t="shared" ref="Y152:Y215" ca="1" si="38">ROUND((8.16*H152)+(0.31*G152)+(2.72*Q152)+(0.69*P152),3)</f>
        <v>4.7530000000000001</v>
      </c>
      <c r="Z152" s="209">
        <f t="shared" ref="Z152:Z215" ca="1" si="39">ROUND((8.16*J152)+(0.31*I152)+(2.72*S152)+(0.69*R152),3)</f>
        <v>5.1970000000000001</v>
      </c>
      <c r="AA152" s="209">
        <f t="shared" ref="AA152:AA215" ca="1" si="40">ROUND((8.16*L152)+(0.31*K152)+(2.72*U152)+(0.69*T152),3)</f>
        <v>5.3970000000000002</v>
      </c>
      <c r="AB152" s="209">
        <f t="shared" ref="AB152:AB215" ca="1" si="41">ROUND((8.16*N152)+(0.31*M152)+(2.72*W152)+(0.69*V152),3)</f>
        <v>5.5629999999999997</v>
      </c>
    </row>
    <row r="153" spans="2:28" x14ac:dyDescent="0.2">
      <c r="B153" s="240">
        <v>3</v>
      </c>
      <c r="C153" s="240" t="s">
        <v>80</v>
      </c>
      <c r="D153" s="240" t="s">
        <v>81</v>
      </c>
      <c r="E153" s="240">
        <f t="shared" ref="E153:E216" si="42">+E152+1</f>
        <v>3</v>
      </c>
      <c r="G153" s="209">
        <f t="shared" ref="G153:J216" ca="1" si="43">VLOOKUP($C153,INDIRECT($G$138),G$8,FALSE)</f>
        <v>1.831</v>
      </c>
      <c r="H153" s="209">
        <f t="shared" ca="1" si="43"/>
        <v>0.23400000000000001</v>
      </c>
      <c r="I153" s="209">
        <f t="shared" ca="1" si="43"/>
        <v>1.9410000000000001</v>
      </c>
      <c r="J153" s="209">
        <f t="shared" ca="1" si="43"/>
        <v>0.248</v>
      </c>
      <c r="K153" s="209">
        <f t="shared" ca="1" si="34"/>
        <v>2.0569999999999999</v>
      </c>
      <c r="L153" s="209">
        <f t="shared" ca="1" si="34"/>
        <v>0.26300000000000001</v>
      </c>
      <c r="M153" s="209">
        <f t="shared" ca="1" si="34"/>
        <v>2.1800000000000002</v>
      </c>
      <c r="N153" s="209">
        <f t="shared" ca="1" si="34"/>
        <v>0.27900000000000003</v>
      </c>
      <c r="O153" s="209" t="str">
        <f t="shared" ca="1" si="36"/>
        <v>BE</v>
      </c>
      <c r="P153" s="209">
        <f t="shared" ca="1" si="37"/>
        <v>1.198</v>
      </c>
      <c r="Q153" s="209">
        <f t="shared" ca="1" si="37"/>
        <v>0.53300000000000003</v>
      </c>
      <c r="R153" s="209">
        <f t="shared" ca="1" si="37"/>
        <v>1.3540000000000001</v>
      </c>
      <c r="S153" s="209">
        <f t="shared" ca="1" si="37"/>
        <v>0.60199999999999998</v>
      </c>
      <c r="T153" s="209">
        <f t="shared" ca="1" si="35"/>
        <v>1.53</v>
      </c>
      <c r="U153" s="209">
        <f t="shared" ca="1" si="35"/>
        <v>0.68</v>
      </c>
      <c r="V153" s="209">
        <f t="shared" ca="1" si="35"/>
        <v>1.7310000000000001</v>
      </c>
      <c r="W153" s="209">
        <f t="shared" ca="1" si="35"/>
        <v>0.77</v>
      </c>
      <c r="Y153" s="209">
        <f t="shared" ca="1" si="38"/>
        <v>4.7530000000000001</v>
      </c>
      <c r="Z153" s="209">
        <f t="shared" ca="1" si="39"/>
        <v>5.1970000000000001</v>
      </c>
      <c r="AA153" s="209">
        <f t="shared" ca="1" si="40"/>
        <v>5.6890000000000001</v>
      </c>
      <c r="AB153" s="209">
        <f t="shared" ca="1" si="41"/>
        <v>6.2409999999999997</v>
      </c>
    </row>
    <row r="154" spans="2:28" x14ac:dyDescent="0.2">
      <c r="B154" s="240">
        <v>4</v>
      </c>
      <c r="C154" s="240" t="s">
        <v>82</v>
      </c>
      <c r="D154" s="240" t="s">
        <v>83</v>
      </c>
      <c r="E154" s="240">
        <f t="shared" si="42"/>
        <v>4</v>
      </c>
      <c r="G154" s="209">
        <f t="shared" ca="1" si="43"/>
        <v>1.831</v>
      </c>
      <c r="H154" s="209">
        <f t="shared" ca="1" si="43"/>
        <v>0.23400000000000001</v>
      </c>
      <c r="I154" s="209">
        <f t="shared" ca="1" si="43"/>
        <v>1.9410000000000001</v>
      </c>
      <c r="J154" s="209">
        <f t="shared" ca="1" si="43"/>
        <v>0.248</v>
      </c>
      <c r="K154" s="209">
        <f t="shared" ca="1" si="34"/>
        <v>2.0569999999999999</v>
      </c>
      <c r="L154" s="209">
        <f t="shared" ca="1" si="34"/>
        <v>0.26300000000000001</v>
      </c>
      <c r="M154" s="209">
        <f t="shared" ca="1" si="34"/>
        <v>2.1800000000000002</v>
      </c>
      <c r="N154" s="209">
        <f t="shared" ca="1" si="34"/>
        <v>0.27900000000000003</v>
      </c>
      <c r="O154" s="209" t="str">
        <f t="shared" ca="1" si="36"/>
        <v>CA</v>
      </c>
      <c r="P154" s="209">
        <f t="shared" ca="1" si="37"/>
        <v>1.198</v>
      </c>
      <c r="Q154" s="209">
        <f t="shared" ca="1" si="37"/>
        <v>0.53300000000000003</v>
      </c>
      <c r="R154" s="209">
        <f t="shared" ca="1" si="37"/>
        <v>1.3540000000000001</v>
      </c>
      <c r="S154" s="209">
        <f t="shared" ca="1" si="37"/>
        <v>0.60199999999999998</v>
      </c>
      <c r="T154" s="209">
        <f t="shared" ca="1" si="35"/>
        <v>1.53</v>
      </c>
      <c r="U154" s="209">
        <f t="shared" ca="1" si="35"/>
        <v>0.68</v>
      </c>
      <c r="V154" s="209">
        <f t="shared" ca="1" si="35"/>
        <v>1.7310000000000001</v>
      </c>
      <c r="W154" s="209">
        <f t="shared" ca="1" si="35"/>
        <v>0.77</v>
      </c>
      <c r="Y154" s="209">
        <f t="shared" ca="1" si="38"/>
        <v>4.7530000000000001</v>
      </c>
      <c r="Z154" s="209">
        <f t="shared" ca="1" si="39"/>
        <v>5.1970000000000001</v>
      </c>
      <c r="AA154" s="209">
        <f t="shared" ca="1" si="40"/>
        <v>5.6890000000000001</v>
      </c>
      <c r="AB154" s="209">
        <f t="shared" ca="1" si="41"/>
        <v>6.2409999999999997</v>
      </c>
    </row>
    <row r="155" spans="2:28" x14ac:dyDescent="0.2">
      <c r="B155" s="240">
        <v>5</v>
      </c>
      <c r="C155" s="240" t="s">
        <v>84</v>
      </c>
      <c r="D155" s="240" t="s">
        <v>85</v>
      </c>
      <c r="E155" s="240">
        <f t="shared" si="42"/>
        <v>5</v>
      </c>
      <c r="G155" s="209">
        <f t="shared" ca="1" si="43"/>
        <v>1.831</v>
      </c>
      <c r="H155" s="209">
        <f t="shared" ca="1" si="43"/>
        <v>0.23400000000000001</v>
      </c>
      <c r="I155" s="209">
        <f t="shared" ca="1" si="43"/>
        <v>1.9410000000000001</v>
      </c>
      <c r="J155" s="209">
        <f t="shared" ca="1" si="43"/>
        <v>0.248</v>
      </c>
      <c r="K155" s="209">
        <f t="shared" ca="1" si="34"/>
        <v>2.0569999999999999</v>
      </c>
      <c r="L155" s="209">
        <f t="shared" ca="1" si="34"/>
        <v>0.26300000000000001</v>
      </c>
      <c r="M155" s="209">
        <f t="shared" ca="1" si="34"/>
        <v>2.1800000000000002</v>
      </c>
      <c r="N155" s="209">
        <f t="shared" ca="1" si="34"/>
        <v>0.27900000000000003</v>
      </c>
      <c r="O155" s="209" t="str">
        <f t="shared" ca="1" si="36"/>
        <v>CH</v>
      </c>
      <c r="P155" s="209">
        <f t="shared" ca="1" si="37"/>
        <v>1.198</v>
      </c>
      <c r="Q155" s="209">
        <f t="shared" ca="1" si="37"/>
        <v>0.53300000000000003</v>
      </c>
      <c r="R155" s="209">
        <f t="shared" ca="1" si="37"/>
        <v>1.3540000000000001</v>
      </c>
      <c r="S155" s="209">
        <f t="shared" ca="1" si="37"/>
        <v>0.60199999999999998</v>
      </c>
      <c r="T155" s="209">
        <f t="shared" ca="1" si="35"/>
        <v>1.53</v>
      </c>
      <c r="U155" s="209">
        <f t="shared" ca="1" si="35"/>
        <v>0.68</v>
      </c>
      <c r="V155" s="209">
        <f t="shared" ca="1" si="35"/>
        <v>1.7310000000000001</v>
      </c>
      <c r="W155" s="209">
        <f t="shared" ca="1" si="35"/>
        <v>0.77</v>
      </c>
      <c r="Y155" s="209">
        <f t="shared" ca="1" si="38"/>
        <v>4.7530000000000001</v>
      </c>
      <c r="Z155" s="209">
        <f t="shared" ca="1" si="39"/>
        <v>5.1970000000000001</v>
      </c>
      <c r="AA155" s="209">
        <f t="shared" ca="1" si="40"/>
        <v>5.6890000000000001</v>
      </c>
      <c r="AB155" s="209">
        <f t="shared" ca="1" si="41"/>
        <v>6.2409999999999997</v>
      </c>
    </row>
    <row r="156" spans="2:28" x14ac:dyDescent="0.2">
      <c r="B156" s="240">
        <v>6</v>
      </c>
      <c r="C156" s="240" t="s">
        <v>86</v>
      </c>
      <c r="D156" s="240" t="s">
        <v>87</v>
      </c>
      <c r="E156" s="240">
        <f t="shared" si="42"/>
        <v>6</v>
      </c>
      <c r="G156" s="209">
        <f t="shared" ca="1" si="43"/>
        <v>1.831</v>
      </c>
      <c r="H156" s="209">
        <f t="shared" ca="1" si="43"/>
        <v>0.23400000000000001</v>
      </c>
      <c r="I156" s="209">
        <f t="shared" ca="1" si="43"/>
        <v>1.9410000000000001</v>
      </c>
      <c r="J156" s="209">
        <f t="shared" ca="1" si="43"/>
        <v>0.248</v>
      </c>
      <c r="K156" s="209">
        <f t="shared" ca="1" si="34"/>
        <v>2.0569999999999999</v>
      </c>
      <c r="L156" s="209">
        <f t="shared" ca="1" si="34"/>
        <v>0.26300000000000001</v>
      </c>
      <c r="M156" s="209">
        <f t="shared" ca="1" si="34"/>
        <v>2.1800000000000002</v>
      </c>
      <c r="N156" s="209">
        <f t="shared" ca="1" si="34"/>
        <v>0.27900000000000003</v>
      </c>
      <c r="O156" s="209" t="str">
        <f t="shared" ca="1" si="36"/>
        <v>DE</v>
      </c>
      <c r="P156" s="209">
        <f t="shared" ca="1" si="37"/>
        <v>1.198</v>
      </c>
      <c r="Q156" s="209">
        <f t="shared" ca="1" si="37"/>
        <v>0.53300000000000003</v>
      </c>
      <c r="R156" s="209">
        <f t="shared" ca="1" si="37"/>
        <v>1.3540000000000001</v>
      </c>
      <c r="S156" s="209">
        <f t="shared" ca="1" si="37"/>
        <v>0.60199999999999998</v>
      </c>
      <c r="T156" s="209">
        <f t="shared" ca="1" si="35"/>
        <v>1.53</v>
      </c>
      <c r="U156" s="209">
        <f t="shared" ca="1" si="35"/>
        <v>0.68</v>
      </c>
      <c r="V156" s="209">
        <f t="shared" ca="1" si="35"/>
        <v>1.579</v>
      </c>
      <c r="W156" s="209">
        <f t="shared" ca="1" si="35"/>
        <v>0.70199999999999996</v>
      </c>
      <c r="Y156" s="209">
        <f t="shared" ca="1" si="38"/>
        <v>4.7530000000000001</v>
      </c>
      <c r="Z156" s="209">
        <f t="shared" ca="1" si="39"/>
        <v>5.1970000000000001</v>
      </c>
      <c r="AA156" s="209">
        <f t="shared" ca="1" si="40"/>
        <v>5.6890000000000001</v>
      </c>
      <c r="AB156" s="209">
        <f t="shared" ca="1" si="41"/>
        <v>5.9509999999999996</v>
      </c>
    </row>
    <row r="157" spans="2:28" x14ac:dyDescent="0.2">
      <c r="B157" s="240">
        <v>7</v>
      </c>
      <c r="C157" s="240" t="s">
        <v>88</v>
      </c>
      <c r="D157" s="240" t="s">
        <v>89</v>
      </c>
      <c r="E157" s="240">
        <f t="shared" si="42"/>
        <v>7</v>
      </c>
      <c r="G157" s="209">
        <f t="shared" ca="1" si="43"/>
        <v>1.831</v>
      </c>
      <c r="H157" s="209">
        <f t="shared" ca="1" si="43"/>
        <v>0.23400000000000001</v>
      </c>
      <c r="I157" s="209">
        <f t="shared" ca="1" si="43"/>
        <v>1.9410000000000001</v>
      </c>
      <c r="J157" s="209">
        <f t="shared" ca="1" si="43"/>
        <v>0.248</v>
      </c>
      <c r="K157" s="209">
        <f t="shared" ca="1" si="34"/>
        <v>2.0569999999999999</v>
      </c>
      <c r="L157" s="209">
        <f t="shared" ca="1" si="34"/>
        <v>0.26300000000000001</v>
      </c>
      <c r="M157" s="209">
        <f t="shared" ca="1" si="34"/>
        <v>2.1800000000000002</v>
      </c>
      <c r="N157" s="209">
        <f t="shared" ca="1" si="34"/>
        <v>0.27900000000000003</v>
      </c>
      <c r="O157" s="209" t="str">
        <f t="shared" ca="1" si="36"/>
        <v>DK</v>
      </c>
      <c r="P157" s="209">
        <f t="shared" ca="1" si="37"/>
        <v>1.198</v>
      </c>
      <c r="Q157" s="209">
        <f t="shared" ca="1" si="37"/>
        <v>0.53300000000000003</v>
      </c>
      <c r="R157" s="209">
        <f t="shared" ca="1" si="37"/>
        <v>1.3540000000000001</v>
      </c>
      <c r="S157" s="209">
        <f t="shared" ca="1" si="37"/>
        <v>0.60199999999999998</v>
      </c>
      <c r="T157" s="209">
        <f t="shared" ca="1" si="35"/>
        <v>1.53</v>
      </c>
      <c r="U157" s="209">
        <f t="shared" ca="1" si="35"/>
        <v>0.68</v>
      </c>
      <c r="V157" s="209">
        <f t="shared" ca="1" si="35"/>
        <v>1.7310000000000001</v>
      </c>
      <c r="W157" s="209">
        <f t="shared" ca="1" si="35"/>
        <v>0.77</v>
      </c>
      <c r="Y157" s="209">
        <f t="shared" ca="1" si="38"/>
        <v>4.7530000000000001</v>
      </c>
      <c r="Z157" s="209">
        <f t="shared" ca="1" si="39"/>
        <v>5.1970000000000001</v>
      </c>
      <c r="AA157" s="209">
        <f t="shared" ca="1" si="40"/>
        <v>5.6890000000000001</v>
      </c>
      <c r="AB157" s="209">
        <f t="shared" ca="1" si="41"/>
        <v>6.2409999999999997</v>
      </c>
    </row>
    <row r="158" spans="2:28" x14ac:dyDescent="0.2">
      <c r="B158" s="240">
        <v>8</v>
      </c>
      <c r="C158" s="240" t="s">
        <v>90</v>
      </c>
      <c r="D158" s="240" t="s">
        <v>91</v>
      </c>
      <c r="E158" s="240">
        <f t="shared" si="42"/>
        <v>8</v>
      </c>
      <c r="G158" s="209">
        <f t="shared" ca="1" si="43"/>
        <v>1.831</v>
      </c>
      <c r="H158" s="209">
        <f t="shared" ca="1" si="43"/>
        <v>0.23400000000000001</v>
      </c>
      <c r="I158" s="209">
        <f t="shared" ca="1" si="43"/>
        <v>1.9410000000000001</v>
      </c>
      <c r="J158" s="209">
        <f t="shared" ca="1" si="43"/>
        <v>0.248</v>
      </c>
      <c r="K158" s="209">
        <f t="shared" ca="1" si="34"/>
        <v>2.0569999999999999</v>
      </c>
      <c r="L158" s="209">
        <f t="shared" ca="1" si="34"/>
        <v>0.26300000000000001</v>
      </c>
      <c r="M158" s="209">
        <f t="shared" ca="1" si="34"/>
        <v>2.1800000000000002</v>
      </c>
      <c r="N158" s="209">
        <f t="shared" ca="1" si="34"/>
        <v>0.27900000000000003</v>
      </c>
      <c r="O158" s="209" t="str">
        <f t="shared" ca="1" si="36"/>
        <v>ES</v>
      </c>
      <c r="P158" s="209">
        <f t="shared" ca="1" si="37"/>
        <v>1.198</v>
      </c>
      <c r="Q158" s="209">
        <f t="shared" ca="1" si="37"/>
        <v>0.53300000000000003</v>
      </c>
      <c r="R158" s="209">
        <f t="shared" ca="1" si="37"/>
        <v>1.3540000000000001</v>
      </c>
      <c r="S158" s="209">
        <f t="shared" ca="1" si="37"/>
        <v>0.60199999999999998</v>
      </c>
      <c r="T158" s="209">
        <f t="shared" ca="1" si="35"/>
        <v>1.53</v>
      </c>
      <c r="U158" s="209">
        <f t="shared" ca="1" si="35"/>
        <v>0.68</v>
      </c>
      <c r="V158" s="209">
        <f t="shared" ca="1" si="35"/>
        <v>1.7310000000000001</v>
      </c>
      <c r="W158" s="209">
        <f t="shared" ca="1" si="35"/>
        <v>0.77</v>
      </c>
      <c r="Y158" s="209">
        <f t="shared" ca="1" si="38"/>
        <v>4.7530000000000001</v>
      </c>
      <c r="Z158" s="209">
        <f t="shared" ca="1" si="39"/>
        <v>5.1970000000000001</v>
      </c>
      <c r="AA158" s="209">
        <f t="shared" ca="1" si="40"/>
        <v>5.6890000000000001</v>
      </c>
      <c r="AB158" s="209">
        <f t="shared" ca="1" si="41"/>
        <v>6.2409999999999997</v>
      </c>
    </row>
    <row r="159" spans="2:28" x14ac:dyDescent="0.2">
      <c r="B159" s="240">
        <v>9</v>
      </c>
      <c r="C159" s="240" t="s">
        <v>92</v>
      </c>
      <c r="D159" s="240" t="s">
        <v>93</v>
      </c>
      <c r="E159" s="240">
        <f t="shared" si="42"/>
        <v>9</v>
      </c>
      <c r="G159" s="209">
        <f t="shared" ca="1" si="43"/>
        <v>1.831</v>
      </c>
      <c r="H159" s="209">
        <f t="shared" ca="1" si="43"/>
        <v>0.23400000000000001</v>
      </c>
      <c r="I159" s="209">
        <f t="shared" ca="1" si="43"/>
        <v>1.9410000000000001</v>
      </c>
      <c r="J159" s="209">
        <f t="shared" ca="1" si="43"/>
        <v>0.248</v>
      </c>
      <c r="K159" s="209">
        <f t="shared" ca="1" si="34"/>
        <v>2.0569999999999999</v>
      </c>
      <c r="L159" s="209">
        <f t="shared" ca="1" si="34"/>
        <v>0.26300000000000001</v>
      </c>
      <c r="M159" s="209">
        <f t="shared" ca="1" si="34"/>
        <v>2.1800000000000002</v>
      </c>
      <c r="N159" s="209">
        <f t="shared" ca="1" si="34"/>
        <v>0.27900000000000003</v>
      </c>
      <c r="O159" s="209" t="str">
        <f t="shared" ca="1" si="36"/>
        <v>FI</v>
      </c>
      <c r="P159" s="209">
        <f t="shared" ca="1" si="37"/>
        <v>1.198</v>
      </c>
      <c r="Q159" s="209">
        <f t="shared" ca="1" si="37"/>
        <v>0.53300000000000003</v>
      </c>
      <c r="R159" s="209">
        <f t="shared" ca="1" si="37"/>
        <v>1.3540000000000001</v>
      </c>
      <c r="S159" s="209">
        <f t="shared" ca="1" si="37"/>
        <v>0.60199999999999998</v>
      </c>
      <c r="T159" s="209">
        <f t="shared" ca="1" si="35"/>
        <v>1.53</v>
      </c>
      <c r="U159" s="209">
        <f t="shared" ca="1" si="35"/>
        <v>0.68</v>
      </c>
      <c r="V159" s="209">
        <f t="shared" ca="1" si="35"/>
        <v>1.7310000000000001</v>
      </c>
      <c r="W159" s="209">
        <f t="shared" ca="1" si="35"/>
        <v>0.77</v>
      </c>
      <c r="Y159" s="209">
        <f t="shared" ca="1" si="38"/>
        <v>4.7530000000000001</v>
      </c>
      <c r="Z159" s="209">
        <f t="shared" ca="1" si="39"/>
        <v>5.1970000000000001</v>
      </c>
      <c r="AA159" s="209">
        <f t="shared" ca="1" si="40"/>
        <v>5.6890000000000001</v>
      </c>
      <c r="AB159" s="209">
        <f t="shared" ca="1" si="41"/>
        <v>6.2409999999999997</v>
      </c>
    </row>
    <row r="160" spans="2:28" x14ac:dyDescent="0.2">
      <c r="B160" s="240">
        <v>10</v>
      </c>
      <c r="C160" s="240" t="s">
        <v>462</v>
      </c>
      <c r="D160" s="240" t="s">
        <v>463</v>
      </c>
      <c r="E160" s="240">
        <f t="shared" si="42"/>
        <v>10</v>
      </c>
      <c r="G160" s="209">
        <f t="shared" ca="1" si="43"/>
        <v>1.831</v>
      </c>
      <c r="H160" s="209">
        <f t="shared" ca="1" si="43"/>
        <v>0.23400000000000001</v>
      </c>
      <c r="I160" s="209">
        <f t="shared" ca="1" si="43"/>
        <v>1.9410000000000001</v>
      </c>
      <c r="J160" s="209">
        <f t="shared" ca="1" si="43"/>
        <v>0.248</v>
      </c>
      <c r="K160" s="209">
        <f t="shared" ca="1" si="34"/>
        <v>2.0569999999999999</v>
      </c>
      <c r="L160" s="209">
        <f t="shared" ca="1" si="34"/>
        <v>0.26300000000000001</v>
      </c>
      <c r="M160" s="209">
        <f t="shared" ca="1" si="34"/>
        <v>2.1800000000000002</v>
      </c>
      <c r="N160" s="209">
        <f t="shared" ca="1" si="34"/>
        <v>0.27900000000000003</v>
      </c>
      <c r="O160" s="209" t="str">
        <f t="shared" ca="1" si="36"/>
        <v>FO</v>
      </c>
      <c r="P160" s="209">
        <f t="shared" ca="1" si="37"/>
        <v>1.198</v>
      </c>
      <c r="Q160" s="209">
        <f t="shared" ca="1" si="37"/>
        <v>0.53300000000000003</v>
      </c>
      <c r="R160" s="209">
        <f t="shared" ca="1" si="37"/>
        <v>1.3540000000000001</v>
      </c>
      <c r="S160" s="209">
        <f t="shared" ca="1" si="37"/>
        <v>0.60199999999999998</v>
      </c>
      <c r="T160" s="209">
        <f t="shared" ca="1" si="35"/>
        <v>1.53</v>
      </c>
      <c r="U160" s="209">
        <f t="shared" ca="1" si="35"/>
        <v>0.68</v>
      </c>
      <c r="V160" s="209">
        <f t="shared" ca="1" si="35"/>
        <v>1.7310000000000001</v>
      </c>
      <c r="W160" s="209">
        <f t="shared" ca="1" si="35"/>
        <v>0.77</v>
      </c>
      <c r="Y160" s="209">
        <f t="shared" ca="1" si="38"/>
        <v>4.7530000000000001</v>
      </c>
      <c r="Z160" s="209">
        <f t="shared" ca="1" si="39"/>
        <v>5.1970000000000001</v>
      </c>
      <c r="AA160" s="209">
        <f t="shared" ca="1" si="40"/>
        <v>5.6890000000000001</v>
      </c>
      <c r="AB160" s="209">
        <f t="shared" ca="1" si="41"/>
        <v>6.2409999999999997</v>
      </c>
    </row>
    <row r="161" spans="2:28" x14ac:dyDescent="0.2">
      <c r="B161" s="240">
        <v>11</v>
      </c>
      <c r="C161" s="240" t="s">
        <v>94</v>
      </c>
      <c r="D161" s="240" t="s">
        <v>95</v>
      </c>
      <c r="E161" s="240">
        <f t="shared" si="42"/>
        <v>11</v>
      </c>
      <c r="G161" s="209">
        <f t="shared" ca="1" si="43"/>
        <v>1.831</v>
      </c>
      <c r="H161" s="209">
        <f t="shared" ca="1" si="43"/>
        <v>0.23400000000000001</v>
      </c>
      <c r="I161" s="209">
        <f t="shared" ca="1" si="43"/>
        <v>1.9410000000000001</v>
      </c>
      <c r="J161" s="209">
        <f t="shared" ca="1" si="43"/>
        <v>0.248</v>
      </c>
      <c r="K161" s="209">
        <f t="shared" ca="1" si="34"/>
        <v>2.0569999999999999</v>
      </c>
      <c r="L161" s="209">
        <f t="shared" ca="1" si="34"/>
        <v>0.26300000000000001</v>
      </c>
      <c r="M161" s="209">
        <f t="shared" ca="1" si="34"/>
        <v>2.1800000000000002</v>
      </c>
      <c r="N161" s="209">
        <f t="shared" ca="1" si="34"/>
        <v>0.27900000000000003</v>
      </c>
      <c r="O161" s="209" t="str">
        <f t="shared" ca="1" si="36"/>
        <v>FR</v>
      </c>
      <c r="P161" s="209">
        <f t="shared" ca="1" si="37"/>
        <v>1.198</v>
      </c>
      <c r="Q161" s="209">
        <f t="shared" ca="1" si="37"/>
        <v>0.53300000000000003</v>
      </c>
      <c r="R161" s="209">
        <f t="shared" ca="1" si="37"/>
        <v>1.3540000000000001</v>
      </c>
      <c r="S161" s="209">
        <f t="shared" ca="1" si="37"/>
        <v>0.60199999999999998</v>
      </c>
      <c r="T161" s="209">
        <f t="shared" ca="1" si="35"/>
        <v>1.53</v>
      </c>
      <c r="U161" s="209">
        <f t="shared" ca="1" si="35"/>
        <v>0.68</v>
      </c>
      <c r="V161" s="209">
        <f t="shared" ca="1" si="35"/>
        <v>1.7310000000000001</v>
      </c>
      <c r="W161" s="209">
        <f t="shared" ca="1" si="35"/>
        <v>0.77</v>
      </c>
      <c r="Y161" s="209">
        <f t="shared" ca="1" si="38"/>
        <v>4.7530000000000001</v>
      </c>
      <c r="Z161" s="209">
        <f t="shared" ca="1" si="39"/>
        <v>5.1970000000000001</v>
      </c>
      <c r="AA161" s="209">
        <f t="shared" ca="1" si="40"/>
        <v>5.6890000000000001</v>
      </c>
      <c r="AB161" s="209">
        <f t="shared" ca="1" si="41"/>
        <v>6.2409999999999997</v>
      </c>
    </row>
    <row r="162" spans="2:28" x14ac:dyDescent="0.2">
      <c r="B162" s="240">
        <v>12</v>
      </c>
      <c r="C162" s="240" t="s">
        <v>96</v>
      </c>
      <c r="D162" s="240" t="s">
        <v>97</v>
      </c>
      <c r="E162" s="240">
        <f t="shared" si="42"/>
        <v>12</v>
      </c>
      <c r="G162" s="209">
        <f t="shared" ca="1" si="43"/>
        <v>1.831</v>
      </c>
      <c r="H162" s="209">
        <f t="shared" ca="1" si="43"/>
        <v>0.23400000000000001</v>
      </c>
      <c r="I162" s="209">
        <f t="shared" ca="1" si="43"/>
        <v>1.9410000000000001</v>
      </c>
      <c r="J162" s="209">
        <f t="shared" ca="1" si="43"/>
        <v>0.248</v>
      </c>
      <c r="K162" s="209">
        <f t="shared" ca="1" si="34"/>
        <v>2.0569999999999999</v>
      </c>
      <c r="L162" s="209">
        <f t="shared" ca="1" si="34"/>
        <v>0.26300000000000001</v>
      </c>
      <c r="M162" s="209">
        <f t="shared" ca="1" si="34"/>
        <v>2.1800000000000002</v>
      </c>
      <c r="N162" s="209">
        <f t="shared" ca="1" si="34"/>
        <v>0.27900000000000003</v>
      </c>
      <c r="O162" s="209" t="str">
        <f t="shared" ca="1" si="36"/>
        <v>GB</v>
      </c>
      <c r="P162" s="209">
        <f t="shared" ca="1" si="37"/>
        <v>1.198</v>
      </c>
      <c r="Q162" s="209">
        <f t="shared" ca="1" si="37"/>
        <v>0.53300000000000003</v>
      </c>
      <c r="R162" s="209">
        <f t="shared" ca="1" si="37"/>
        <v>1.3540000000000001</v>
      </c>
      <c r="S162" s="209">
        <f t="shared" ca="1" si="37"/>
        <v>0.60199999999999998</v>
      </c>
      <c r="T162" s="209">
        <f t="shared" ca="1" si="35"/>
        <v>1.53</v>
      </c>
      <c r="U162" s="209">
        <f t="shared" ca="1" si="35"/>
        <v>0.68</v>
      </c>
      <c r="V162" s="209">
        <f t="shared" ca="1" si="35"/>
        <v>1.7310000000000001</v>
      </c>
      <c r="W162" s="209">
        <f t="shared" ca="1" si="35"/>
        <v>0.77</v>
      </c>
      <c r="Y162" s="209">
        <f t="shared" ca="1" si="38"/>
        <v>4.7530000000000001</v>
      </c>
      <c r="Z162" s="209">
        <f t="shared" ca="1" si="39"/>
        <v>5.1970000000000001</v>
      </c>
      <c r="AA162" s="209">
        <f t="shared" ca="1" si="40"/>
        <v>5.6890000000000001</v>
      </c>
      <c r="AB162" s="209">
        <f t="shared" ca="1" si="41"/>
        <v>6.2409999999999997</v>
      </c>
    </row>
    <row r="163" spans="2:28" x14ac:dyDescent="0.2">
      <c r="B163" s="240">
        <v>13</v>
      </c>
      <c r="C163" s="240" t="s">
        <v>464</v>
      </c>
      <c r="D163" s="240" t="s">
        <v>465</v>
      </c>
      <c r="E163" s="240">
        <f t="shared" si="42"/>
        <v>13</v>
      </c>
      <c r="G163" s="209">
        <f t="shared" ca="1" si="43"/>
        <v>1.831</v>
      </c>
      <c r="H163" s="209">
        <f t="shared" ca="1" si="43"/>
        <v>0.23400000000000001</v>
      </c>
      <c r="I163" s="209">
        <f t="shared" ca="1" si="43"/>
        <v>1.9410000000000001</v>
      </c>
      <c r="J163" s="209">
        <f t="shared" ca="1" si="43"/>
        <v>0.248</v>
      </c>
      <c r="K163" s="209">
        <f t="shared" ca="1" si="34"/>
        <v>2.0569999999999999</v>
      </c>
      <c r="L163" s="209">
        <f t="shared" ca="1" si="34"/>
        <v>0.26300000000000001</v>
      </c>
      <c r="M163" s="209">
        <f t="shared" ca="1" si="34"/>
        <v>2.1800000000000002</v>
      </c>
      <c r="N163" s="209">
        <f t="shared" ca="1" si="34"/>
        <v>0.27900000000000003</v>
      </c>
      <c r="O163" s="209" t="str">
        <f t="shared" ca="1" si="36"/>
        <v>GL</v>
      </c>
      <c r="P163" s="209">
        <f t="shared" ca="1" si="37"/>
        <v>1.198</v>
      </c>
      <c r="Q163" s="209">
        <f t="shared" ca="1" si="37"/>
        <v>0.53300000000000003</v>
      </c>
      <c r="R163" s="209">
        <f t="shared" ca="1" si="37"/>
        <v>1.3540000000000001</v>
      </c>
      <c r="S163" s="209">
        <f t="shared" ca="1" si="37"/>
        <v>0.60199999999999998</v>
      </c>
      <c r="T163" s="209">
        <f t="shared" ca="1" si="35"/>
        <v>1.53</v>
      </c>
      <c r="U163" s="209">
        <f t="shared" ca="1" si="35"/>
        <v>0.68</v>
      </c>
      <c r="V163" s="209">
        <f t="shared" ca="1" si="35"/>
        <v>1.7310000000000001</v>
      </c>
      <c r="W163" s="209">
        <f t="shared" ca="1" si="35"/>
        <v>0.77</v>
      </c>
      <c r="Y163" s="209">
        <f t="shared" ca="1" si="38"/>
        <v>4.7530000000000001</v>
      </c>
      <c r="Z163" s="209">
        <f t="shared" ca="1" si="39"/>
        <v>5.1970000000000001</v>
      </c>
      <c r="AA163" s="209">
        <f t="shared" ca="1" si="40"/>
        <v>5.6890000000000001</v>
      </c>
      <c r="AB163" s="209">
        <f t="shared" ca="1" si="41"/>
        <v>6.2409999999999997</v>
      </c>
    </row>
    <row r="164" spans="2:28" x14ac:dyDescent="0.2">
      <c r="B164" s="240">
        <v>14</v>
      </c>
      <c r="C164" s="240" t="s">
        <v>99</v>
      </c>
      <c r="D164" s="240" t="s">
        <v>100</v>
      </c>
      <c r="E164" s="240">
        <f t="shared" si="42"/>
        <v>14</v>
      </c>
      <c r="G164" s="209">
        <f t="shared" ca="1" si="43"/>
        <v>1.831</v>
      </c>
      <c r="H164" s="209">
        <f t="shared" ca="1" si="43"/>
        <v>0.23400000000000001</v>
      </c>
      <c r="I164" s="209">
        <f t="shared" ca="1" si="43"/>
        <v>1.9410000000000001</v>
      </c>
      <c r="J164" s="209">
        <f t="shared" ca="1" si="43"/>
        <v>0.248</v>
      </c>
      <c r="K164" s="209">
        <f t="shared" ca="1" si="34"/>
        <v>2.0569999999999999</v>
      </c>
      <c r="L164" s="209">
        <f t="shared" ca="1" si="34"/>
        <v>0.26300000000000001</v>
      </c>
      <c r="M164" s="209">
        <f t="shared" ca="1" si="34"/>
        <v>2.1800000000000002</v>
      </c>
      <c r="N164" s="209">
        <f t="shared" ca="1" si="34"/>
        <v>0.27900000000000003</v>
      </c>
      <c r="O164" s="209" t="str">
        <f t="shared" ca="1" si="36"/>
        <v>GR</v>
      </c>
      <c r="P164" s="209">
        <f t="shared" ca="1" si="37"/>
        <v>1.198</v>
      </c>
      <c r="Q164" s="209">
        <f t="shared" ca="1" si="37"/>
        <v>0.53300000000000003</v>
      </c>
      <c r="R164" s="209">
        <f t="shared" ca="1" si="37"/>
        <v>1.3540000000000001</v>
      </c>
      <c r="S164" s="209">
        <f t="shared" ca="1" si="37"/>
        <v>0.60199999999999998</v>
      </c>
      <c r="T164" s="209">
        <f t="shared" ca="1" si="35"/>
        <v>1.53</v>
      </c>
      <c r="U164" s="209">
        <f t="shared" ca="1" si="35"/>
        <v>0.68</v>
      </c>
      <c r="V164" s="209">
        <f t="shared" ca="1" si="35"/>
        <v>1.7310000000000001</v>
      </c>
      <c r="W164" s="209">
        <f t="shared" ca="1" si="35"/>
        <v>0.77</v>
      </c>
      <c r="Y164" s="209">
        <f t="shared" ca="1" si="38"/>
        <v>4.7530000000000001</v>
      </c>
      <c r="Z164" s="209">
        <f t="shared" ca="1" si="39"/>
        <v>5.1970000000000001</v>
      </c>
      <c r="AA164" s="209">
        <f t="shared" ca="1" si="40"/>
        <v>5.6890000000000001</v>
      </c>
      <c r="AB164" s="209">
        <f t="shared" ca="1" si="41"/>
        <v>6.2409999999999997</v>
      </c>
    </row>
    <row r="165" spans="2:28" x14ac:dyDescent="0.2">
      <c r="B165" s="240">
        <v>15</v>
      </c>
      <c r="C165" s="240" t="s">
        <v>101</v>
      </c>
      <c r="D165" s="240" t="s">
        <v>102</v>
      </c>
      <c r="E165" s="240">
        <f t="shared" si="42"/>
        <v>15</v>
      </c>
      <c r="G165" s="209">
        <f t="shared" ca="1" si="43"/>
        <v>1.831</v>
      </c>
      <c r="H165" s="209">
        <f t="shared" ca="1" si="43"/>
        <v>0.23400000000000001</v>
      </c>
      <c r="I165" s="209">
        <f t="shared" ca="1" si="43"/>
        <v>1.9410000000000001</v>
      </c>
      <c r="J165" s="209">
        <f t="shared" ca="1" si="43"/>
        <v>0.248</v>
      </c>
      <c r="K165" s="209">
        <f t="shared" ca="1" si="34"/>
        <v>2.0569999999999999</v>
      </c>
      <c r="L165" s="209">
        <f t="shared" ca="1" si="34"/>
        <v>0.26300000000000001</v>
      </c>
      <c r="M165" s="209">
        <f t="shared" ca="1" si="34"/>
        <v>2.1800000000000002</v>
      </c>
      <c r="N165" s="209">
        <f t="shared" ca="1" si="34"/>
        <v>0.27900000000000003</v>
      </c>
      <c r="O165" s="209" t="str">
        <f t="shared" ca="1" si="36"/>
        <v>IE</v>
      </c>
      <c r="P165" s="209">
        <f t="shared" ca="1" si="37"/>
        <v>1.198</v>
      </c>
      <c r="Q165" s="209">
        <f t="shared" ca="1" si="37"/>
        <v>0.53300000000000003</v>
      </c>
      <c r="R165" s="209">
        <f t="shared" ca="1" si="37"/>
        <v>1.3540000000000001</v>
      </c>
      <c r="S165" s="209">
        <f t="shared" ca="1" si="37"/>
        <v>0.60199999999999998</v>
      </c>
      <c r="T165" s="209">
        <f t="shared" ca="1" si="35"/>
        <v>1.53</v>
      </c>
      <c r="U165" s="209">
        <f t="shared" ca="1" si="35"/>
        <v>0.68</v>
      </c>
      <c r="V165" s="209">
        <f t="shared" ca="1" si="35"/>
        <v>1.7310000000000001</v>
      </c>
      <c r="W165" s="209">
        <f t="shared" ca="1" si="35"/>
        <v>0.77</v>
      </c>
      <c r="Y165" s="209">
        <f t="shared" ca="1" si="38"/>
        <v>4.7530000000000001</v>
      </c>
      <c r="Z165" s="209">
        <f t="shared" ca="1" si="39"/>
        <v>5.1970000000000001</v>
      </c>
      <c r="AA165" s="209">
        <f t="shared" ca="1" si="40"/>
        <v>5.6890000000000001</v>
      </c>
      <c r="AB165" s="209">
        <f t="shared" ca="1" si="41"/>
        <v>6.2409999999999997</v>
      </c>
    </row>
    <row r="166" spans="2:28" x14ac:dyDescent="0.2">
      <c r="B166" s="240">
        <v>16</v>
      </c>
      <c r="C166" s="240" t="s">
        <v>103</v>
      </c>
      <c r="D166" s="240" t="s">
        <v>104</v>
      </c>
      <c r="E166" s="240">
        <f t="shared" si="42"/>
        <v>16</v>
      </c>
      <c r="G166" s="209">
        <f t="shared" ca="1" si="43"/>
        <v>1.831</v>
      </c>
      <c r="H166" s="209">
        <f t="shared" ca="1" si="43"/>
        <v>0.23400000000000001</v>
      </c>
      <c r="I166" s="209">
        <f t="shared" ca="1" si="43"/>
        <v>1.9410000000000001</v>
      </c>
      <c r="J166" s="209">
        <f t="shared" ca="1" si="43"/>
        <v>0.248</v>
      </c>
      <c r="K166" s="209">
        <f t="shared" ca="1" si="34"/>
        <v>2.0569999999999999</v>
      </c>
      <c r="L166" s="209">
        <f t="shared" ca="1" si="34"/>
        <v>0.26300000000000001</v>
      </c>
      <c r="M166" s="209">
        <f t="shared" ca="1" si="34"/>
        <v>2.1800000000000002</v>
      </c>
      <c r="N166" s="209">
        <f t="shared" ca="1" si="34"/>
        <v>0.27900000000000003</v>
      </c>
      <c r="O166" s="209" t="str">
        <f t="shared" ca="1" si="36"/>
        <v>IL</v>
      </c>
      <c r="P166" s="209">
        <f t="shared" ca="1" si="37"/>
        <v>1.198</v>
      </c>
      <c r="Q166" s="209">
        <f t="shared" ca="1" si="37"/>
        <v>0.53300000000000003</v>
      </c>
      <c r="R166" s="209">
        <f t="shared" ca="1" si="37"/>
        <v>1.3540000000000001</v>
      </c>
      <c r="S166" s="209">
        <f t="shared" ca="1" si="37"/>
        <v>0.60199999999999998</v>
      </c>
      <c r="T166" s="209">
        <f t="shared" ca="1" si="35"/>
        <v>1.518</v>
      </c>
      <c r="U166" s="209">
        <f t="shared" ca="1" si="35"/>
        <v>0.67500000000000004</v>
      </c>
      <c r="V166" s="209">
        <f t="shared" ca="1" si="35"/>
        <v>1.5189999999999999</v>
      </c>
      <c r="W166" s="209">
        <f t="shared" ca="1" si="35"/>
        <v>0.67500000000000004</v>
      </c>
      <c r="Y166" s="209">
        <f t="shared" ca="1" si="38"/>
        <v>4.7530000000000001</v>
      </c>
      <c r="Z166" s="209">
        <f t="shared" ca="1" si="39"/>
        <v>5.1970000000000001</v>
      </c>
      <c r="AA166" s="209">
        <f t="shared" ca="1" si="40"/>
        <v>5.6669999999999998</v>
      </c>
      <c r="AB166" s="209">
        <f t="shared" ca="1" si="41"/>
        <v>5.8369999999999997</v>
      </c>
    </row>
    <row r="167" spans="2:28" x14ac:dyDescent="0.2">
      <c r="B167" s="240">
        <v>17</v>
      </c>
      <c r="C167" s="240" t="s">
        <v>105</v>
      </c>
      <c r="D167" s="240" t="s">
        <v>106</v>
      </c>
      <c r="E167" s="240">
        <f t="shared" si="42"/>
        <v>17</v>
      </c>
      <c r="G167" s="209">
        <f t="shared" ca="1" si="43"/>
        <v>1.831</v>
      </c>
      <c r="H167" s="209">
        <f t="shared" ca="1" si="43"/>
        <v>0.23400000000000001</v>
      </c>
      <c r="I167" s="209">
        <f t="shared" ca="1" si="43"/>
        <v>1.9410000000000001</v>
      </c>
      <c r="J167" s="209">
        <f t="shared" ca="1" si="43"/>
        <v>0.248</v>
      </c>
      <c r="K167" s="209">
        <f t="shared" ref="K167:N182" ca="1" si="44">VLOOKUP($C167,INDIRECT($G$138),K$8,FALSE)</f>
        <v>2.0569999999999999</v>
      </c>
      <c r="L167" s="209">
        <f t="shared" ca="1" si="44"/>
        <v>0.26300000000000001</v>
      </c>
      <c r="M167" s="209">
        <f t="shared" ca="1" si="44"/>
        <v>2.1800000000000002</v>
      </c>
      <c r="N167" s="209">
        <f t="shared" ca="1" si="44"/>
        <v>0.27900000000000003</v>
      </c>
      <c r="O167" s="209" t="str">
        <f t="shared" ca="1" si="36"/>
        <v>IS</v>
      </c>
      <c r="P167" s="209">
        <f t="shared" ca="1" si="37"/>
        <v>1.198</v>
      </c>
      <c r="Q167" s="209">
        <f t="shared" ca="1" si="37"/>
        <v>0.53300000000000003</v>
      </c>
      <c r="R167" s="209">
        <f t="shared" ca="1" si="37"/>
        <v>1.3540000000000001</v>
      </c>
      <c r="S167" s="209">
        <f t="shared" ca="1" si="37"/>
        <v>0.60199999999999998</v>
      </c>
      <c r="T167" s="209">
        <f t="shared" ref="T167:W182" ca="1" si="45">VLOOKUP($C167,INDIRECT($P$138),T$8,FALSE)</f>
        <v>1.53</v>
      </c>
      <c r="U167" s="209">
        <f t="shared" ca="1" si="45"/>
        <v>0.68</v>
      </c>
      <c r="V167" s="209">
        <f t="shared" ca="1" si="45"/>
        <v>1.571</v>
      </c>
      <c r="W167" s="209">
        <f t="shared" ca="1" si="45"/>
        <v>0.69899999999999995</v>
      </c>
      <c r="Y167" s="209">
        <f t="shared" ca="1" si="38"/>
        <v>4.7530000000000001</v>
      </c>
      <c r="Z167" s="209">
        <f t="shared" ca="1" si="39"/>
        <v>5.1970000000000001</v>
      </c>
      <c r="AA167" s="209">
        <f t="shared" ca="1" si="40"/>
        <v>5.6890000000000001</v>
      </c>
      <c r="AB167" s="209">
        <f t="shared" ca="1" si="41"/>
        <v>5.9379999999999997</v>
      </c>
    </row>
    <row r="168" spans="2:28" x14ac:dyDescent="0.2">
      <c r="B168" s="240">
        <v>18</v>
      </c>
      <c r="C168" s="240" t="s">
        <v>107</v>
      </c>
      <c r="D168" s="240" t="s">
        <v>108</v>
      </c>
      <c r="E168" s="240">
        <f t="shared" si="42"/>
        <v>18</v>
      </c>
      <c r="G168" s="209">
        <f t="shared" ca="1" si="43"/>
        <v>1.831</v>
      </c>
      <c r="H168" s="209">
        <f t="shared" ca="1" si="43"/>
        <v>0.23400000000000001</v>
      </c>
      <c r="I168" s="209">
        <f t="shared" ca="1" si="43"/>
        <v>1.9410000000000001</v>
      </c>
      <c r="J168" s="209">
        <f t="shared" ca="1" si="43"/>
        <v>0.248</v>
      </c>
      <c r="K168" s="209">
        <f t="shared" ca="1" si="44"/>
        <v>2.0569999999999999</v>
      </c>
      <c r="L168" s="209">
        <f t="shared" ca="1" si="44"/>
        <v>0.26300000000000001</v>
      </c>
      <c r="M168" s="209">
        <f t="shared" ca="1" si="44"/>
        <v>2.1800000000000002</v>
      </c>
      <c r="N168" s="209">
        <f t="shared" ca="1" si="44"/>
        <v>0.27900000000000003</v>
      </c>
      <c r="O168" s="209" t="str">
        <f t="shared" ca="1" si="36"/>
        <v>IT</v>
      </c>
      <c r="P168" s="209">
        <f t="shared" ca="1" si="37"/>
        <v>1.198</v>
      </c>
      <c r="Q168" s="209">
        <f t="shared" ca="1" si="37"/>
        <v>0.53300000000000003</v>
      </c>
      <c r="R168" s="209">
        <f t="shared" ca="1" si="37"/>
        <v>1.3540000000000001</v>
      </c>
      <c r="S168" s="209">
        <f t="shared" ca="1" si="37"/>
        <v>0.60199999999999998</v>
      </c>
      <c r="T168" s="209">
        <f t="shared" ca="1" si="45"/>
        <v>1.53</v>
      </c>
      <c r="U168" s="209">
        <f t="shared" ca="1" si="45"/>
        <v>0.68</v>
      </c>
      <c r="V168" s="209">
        <f t="shared" ca="1" si="45"/>
        <v>1.7310000000000001</v>
      </c>
      <c r="W168" s="209">
        <f t="shared" ca="1" si="45"/>
        <v>0.77</v>
      </c>
      <c r="Y168" s="209">
        <f t="shared" ca="1" si="38"/>
        <v>4.7530000000000001</v>
      </c>
      <c r="Z168" s="209">
        <f t="shared" ca="1" si="39"/>
        <v>5.1970000000000001</v>
      </c>
      <c r="AA168" s="209">
        <f t="shared" ca="1" si="40"/>
        <v>5.6890000000000001</v>
      </c>
      <c r="AB168" s="209">
        <f t="shared" ca="1" si="41"/>
        <v>6.2409999999999997</v>
      </c>
    </row>
    <row r="169" spans="2:28" x14ac:dyDescent="0.2">
      <c r="B169" s="240">
        <v>19</v>
      </c>
      <c r="C169" s="240" t="s">
        <v>109</v>
      </c>
      <c r="D169" s="240" t="s">
        <v>110</v>
      </c>
      <c r="E169" s="240">
        <f t="shared" si="42"/>
        <v>19</v>
      </c>
      <c r="G169" s="209">
        <f t="shared" ca="1" si="43"/>
        <v>1.831</v>
      </c>
      <c r="H169" s="209">
        <f t="shared" ca="1" si="43"/>
        <v>0.23400000000000001</v>
      </c>
      <c r="I169" s="209">
        <f t="shared" ca="1" si="43"/>
        <v>1.9410000000000001</v>
      </c>
      <c r="J169" s="209">
        <f t="shared" ca="1" si="43"/>
        <v>0.248</v>
      </c>
      <c r="K169" s="209">
        <f t="shared" ca="1" si="44"/>
        <v>2.0569999999999999</v>
      </c>
      <c r="L169" s="209">
        <f t="shared" ca="1" si="44"/>
        <v>0.26300000000000001</v>
      </c>
      <c r="M169" s="209">
        <f t="shared" ca="1" si="44"/>
        <v>2.1800000000000002</v>
      </c>
      <c r="N169" s="209">
        <f t="shared" ca="1" si="44"/>
        <v>0.27900000000000003</v>
      </c>
      <c r="O169" s="209" t="str">
        <f t="shared" ca="1" si="36"/>
        <v>JP</v>
      </c>
      <c r="P169" s="209">
        <f t="shared" ca="1" si="37"/>
        <v>1.198</v>
      </c>
      <c r="Q169" s="209">
        <f t="shared" ca="1" si="37"/>
        <v>0.53300000000000003</v>
      </c>
      <c r="R169" s="209">
        <f t="shared" ca="1" si="37"/>
        <v>1.3540000000000001</v>
      </c>
      <c r="S169" s="209">
        <f t="shared" ca="1" si="37"/>
        <v>0.60199999999999998</v>
      </c>
      <c r="T169" s="209">
        <f t="shared" ca="1" si="45"/>
        <v>1.53</v>
      </c>
      <c r="U169" s="209">
        <f t="shared" ca="1" si="45"/>
        <v>0.68</v>
      </c>
      <c r="V169" s="209">
        <f t="shared" ca="1" si="45"/>
        <v>1.7310000000000001</v>
      </c>
      <c r="W169" s="209">
        <f t="shared" ca="1" si="45"/>
        <v>0.77</v>
      </c>
      <c r="Y169" s="209">
        <f t="shared" ca="1" si="38"/>
        <v>4.7530000000000001</v>
      </c>
      <c r="Z169" s="209">
        <f t="shared" ca="1" si="39"/>
        <v>5.1970000000000001</v>
      </c>
      <c r="AA169" s="209">
        <f t="shared" ca="1" si="40"/>
        <v>5.6890000000000001</v>
      </c>
      <c r="AB169" s="209">
        <f t="shared" ca="1" si="41"/>
        <v>6.2409999999999997</v>
      </c>
    </row>
    <row r="170" spans="2:28" x14ac:dyDescent="0.2">
      <c r="B170" s="240">
        <v>20</v>
      </c>
      <c r="C170" s="240" t="s">
        <v>111</v>
      </c>
      <c r="D170" s="240" t="s">
        <v>112</v>
      </c>
      <c r="E170" s="240">
        <f t="shared" si="42"/>
        <v>20</v>
      </c>
      <c r="G170" s="209">
        <f t="shared" ca="1" si="43"/>
        <v>1.831</v>
      </c>
      <c r="H170" s="209">
        <f t="shared" ca="1" si="43"/>
        <v>0.23400000000000001</v>
      </c>
      <c r="I170" s="209">
        <f t="shared" ca="1" si="43"/>
        <v>1.9410000000000001</v>
      </c>
      <c r="J170" s="209">
        <f t="shared" ca="1" si="43"/>
        <v>0.248</v>
      </c>
      <c r="K170" s="209">
        <f t="shared" ca="1" si="44"/>
        <v>2.0569999999999999</v>
      </c>
      <c r="L170" s="209">
        <f t="shared" ca="1" si="44"/>
        <v>0.26300000000000001</v>
      </c>
      <c r="M170" s="209">
        <f t="shared" ca="1" si="44"/>
        <v>2.1800000000000002</v>
      </c>
      <c r="N170" s="209">
        <f t="shared" ca="1" si="44"/>
        <v>0.27900000000000003</v>
      </c>
      <c r="O170" s="209" t="str">
        <f t="shared" ca="1" si="36"/>
        <v>LI</v>
      </c>
      <c r="P170" s="209">
        <f t="shared" ca="1" si="37"/>
        <v>1.198</v>
      </c>
      <c r="Q170" s="209">
        <f t="shared" ca="1" si="37"/>
        <v>0.53300000000000003</v>
      </c>
      <c r="R170" s="209">
        <f t="shared" ca="1" si="37"/>
        <v>1.3540000000000001</v>
      </c>
      <c r="S170" s="209">
        <f t="shared" ca="1" si="37"/>
        <v>0.60199999999999998</v>
      </c>
      <c r="T170" s="209">
        <f t="shared" ca="1" si="45"/>
        <v>1.53</v>
      </c>
      <c r="U170" s="209">
        <f t="shared" ca="1" si="45"/>
        <v>0.68</v>
      </c>
      <c r="V170" s="209">
        <f t="shared" ca="1" si="45"/>
        <v>1.7310000000000001</v>
      </c>
      <c r="W170" s="209">
        <f t="shared" ca="1" si="45"/>
        <v>0.77</v>
      </c>
      <c r="Y170" s="209">
        <f t="shared" ca="1" si="38"/>
        <v>4.7530000000000001</v>
      </c>
      <c r="Z170" s="209">
        <f t="shared" ca="1" si="39"/>
        <v>5.1970000000000001</v>
      </c>
      <c r="AA170" s="209">
        <f t="shared" ca="1" si="40"/>
        <v>5.6890000000000001</v>
      </c>
      <c r="AB170" s="209">
        <f t="shared" ca="1" si="41"/>
        <v>6.2409999999999997</v>
      </c>
    </row>
    <row r="171" spans="2:28" x14ac:dyDescent="0.2">
      <c r="B171" s="240">
        <v>21</v>
      </c>
      <c r="C171" s="240" t="s">
        <v>113</v>
      </c>
      <c r="D171" s="240" t="s">
        <v>114</v>
      </c>
      <c r="E171" s="240">
        <f t="shared" si="42"/>
        <v>21</v>
      </c>
      <c r="G171" s="209">
        <f t="shared" ca="1" si="43"/>
        <v>1.831</v>
      </c>
      <c r="H171" s="209">
        <f t="shared" ca="1" si="43"/>
        <v>0.23400000000000001</v>
      </c>
      <c r="I171" s="209">
        <f t="shared" ca="1" si="43"/>
        <v>1.9410000000000001</v>
      </c>
      <c r="J171" s="209">
        <f t="shared" ca="1" si="43"/>
        <v>0.248</v>
      </c>
      <c r="K171" s="209">
        <f t="shared" ca="1" si="44"/>
        <v>2.0569999999999999</v>
      </c>
      <c r="L171" s="209">
        <f t="shared" ca="1" si="44"/>
        <v>0.26300000000000001</v>
      </c>
      <c r="M171" s="209">
        <f t="shared" ca="1" si="44"/>
        <v>2.1800000000000002</v>
      </c>
      <c r="N171" s="209">
        <f t="shared" ca="1" si="44"/>
        <v>0.27900000000000003</v>
      </c>
      <c r="O171" s="209" t="str">
        <f t="shared" ca="1" si="36"/>
        <v>LU</v>
      </c>
      <c r="P171" s="209">
        <f t="shared" ca="1" si="37"/>
        <v>1.198</v>
      </c>
      <c r="Q171" s="209">
        <f t="shared" ca="1" si="37"/>
        <v>0.53300000000000003</v>
      </c>
      <c r="R171" s="209">
        <f t="shared" ca="1" si="37"/>
        <v>1.3540000000000001</v>
      </c>
      <c r="S171" s="209">
        <f t="shared" ca="1" si="37"/>
        <v>0.60199999999999998</v>
      </c>
      <c r="T171" s="209">
        <f t="shared" ca="1" si="45"/>
        <v>1.53</v>
      </c>
      <c r="U171" s="209">
        <f t="shared" ca="1" si="45"/>
        <v>0.68</v>
      </c>
      <c r="V171" s="209">
        <f t="shared" ca="1" si="45"/>
        <v>1.6020000000000001</v>
      </c>
      <c r="W171" s="209">
        <f t="shared" ca="1" si="45"/>
        <v>0.71199999999999997</v>
      </c>
      <c r="Y171" s="209">
        <f t="shared" ca="1" si="38"/>
        <v>4.7530000000000001</v>
      </c>
      <c r="Z171" s="209">
        <f t="shared" ca="1" si="39"/>
        <v>5.1970000000000001</v>
      </c>
      <c r="AA171" s="209">
        <f t="shared" ca="1" si="40"/>
        <v>5.6890000000000001</v>
      </c>
      <c r="AB171" s="209">
        <f t="shared" ca="1" si="41"/>
        <v>5.9939999999999998</v>
      </c>
    </row>
    <row r="172" spans="2:28" x14ac:dyDescent="0.2">
      <c r="B172" s="240">
        <v>22</v>
      </c>
      <c r="C172" s="240" t="s">
        <v>115</v>
      </c>
      <c r="D172" s="240" t="s">
        <v>116</v>
      </c>
      <c r="E172" s="240">
        <f t="shared" si="42"/>
        <v>22</v>
      </c>
      <c r="G172" s="209">
        <f t="shared" ca="1" si="43"/>
        <v>1.831</v>
      </c>
      <c r="H172" s="209">
        <f t="shared" ca="1" si="43"/>
        <v>0.23400000000000001</v>
      </c>
      <c r="I172" s="209">
        <f t="shared" ca="1" si="43"/>
        <v>1.9410000000000001</v>
      </c>
      <c r="J172" s="209">
        <f t="shared" ca="1" si="43"/>
        <v>0.248</v>
      </c>
      <c r="K172" s="209">
        <f t="shared" ca="1" si="44"/>
        <v>2.0569999999999999</v>
      </c>
      <c r="L172" s="209">
        <f t="shared" ca="1" si="44"/>
        <v>0.26300000000000001</v>
      </c>
      <c r="M172" s="209">
        <f t="shared" ca="1" si="44"/>
        <v>2.1800000000000002</v>
      </c>
      <c r="N172" s="209">
        <f t="shared" ca="1" si="44"/>
        <v>0.27900000000000003</v>
      </c>
      <c r="O172" s="209" t="str">
        <f t="shared" ca="1" si="36"/>
        <v>MC</v>
      </c>
      <c r="P172" s="209">
        <f t="shared" ca="1" si="37"/>
        <v>1.198</v>
      </c>
      <c r="Q172" s="209">
        <f t="shared" ca="1" si="37"/>
        <v>0.53300000000000003</v>
      </c>
      <c r="R172" s="209">
        <f t="shared" ca="1" si="37"/>
        <v>1.3540000000000001</v>
      </c>
      <c r="S172" s="209">
        <f t="shared" ca="1" si="37"/>
        <v>0.60199999999999998</v>
      </c>
      <c r="T172" s="209">
        <f t="shared" ca="1" si="45"/>
        <v>1.53</v>
      </c>
      <c r="U172" s="209">
        <f t="shared" ca="1" si="45"/>
        <v>0.68</v>
      </c>
      <c r="V172" s="209">
        <f t="shared" ca="1" si="45"/>
        <v>1.7310000000000001</v>
      </c>
      <c r="W172" s="209">
        <f t="shared" ca="1" si="45"/>
        <v>0.77</v>
      </c>
      <c r="Y172" s="209">
        <f t="shared" ca="1" si="38"/>
        <v>4.7530000000000001</v>
      </c>
      <c r="Z172" s="209">
        <f t="shared" ca="1" si="39"/>
        <v>5.1970000000000001</v>
      </c>
      <c r="AA172" s="209">
        <f t="shared" ca="1" si="40"/>
        <v>5.6890000000000001</v>
      </c>
      <c r="AB172" s="209">
        <f t="shared" ca="1" si="41"/>
        <v>6.2409999999999997</v>
      </c>
    </row>
    <row r="173" spans="2:28" x14ac:dyDescent="0.2">
      <c r="B173" s="240">
        <v>23</v>
      </c>
      <c r="C173" s="240" t="s">
        <v>117</v>
      </c>
      <c r="D173" s="240" t="s">
        <v>118</v>
      </c>
      <c r="E173" s="240">
        <f t="shared" si="42"/>
        <v>23</v>
      </c>
      <c r="G173" s="209">
        <f t="shared" ca="1" si="43"/>
        <v>1.831</v>
      </c>
      <c r="H173" s="209">
        <f t="shared" ca="1" si="43"/>
        <v>0.23400000000000001</v>
      </c>
      <c r="I173" s="209">
        <f t="shared" ca="1" si="43"/>
        <v>1.9410000000000001</v>
      </c>
      <c r="J173" s="209">
        <f t="shared" ca="1" si="43"/>
        <v>0.248</v>
      </c>
      <c r="K173" s="209">
        <f t="shared" ca="1" si="44"/>
        <v>2.0569999999999999</v>
      </c>
      <c r="L173" s="209">
        <f t="shared" ca="1" si="44"/>
        <v>0.26300000000000001</v>
      </c>
      <c r="M173" s="209">
        <f t="shared" ca="1" si="44"/>
        <v>2.1800000000000002</v>
      </c>
      <c r="N173" s="209">
        <f t="shared" ca="1" si="44"/>
        <v>0.27900000000000003</v>
      </c>
      <c r="O173" s="209" t="str">
        <f t="shared" ca="1" si="36"/>
        <v>NC</v>
      </c>
      <c r="P173" s="209">
        <f t="shared" ca="1" si="37"/>
        <v>1.198</v>
      </c>
      <c r="Q173" s="209">
        <f t="shared" ca="1" si="37"/>
        <v>0.53300000000000003</v>
      </c>
      <c r="R173" s="209">
        <f t="shared" ca="1" si="37"/>
        <v>1.3540000000000001</v>
      </c>
      <c r="S173" s="209">
        <f t="shared" ca="1" si="37"/>
        <v>0.60199999999999998</v>
      </c>
      <c r="T173" s="209">
        <f t="shared" ca="1" si="45"/>
        <v>1.53</v>
      </c>
      <c r="U173" s="209">
        <f t="shared" ca="1" si="45"/>
        <v>0.68</v>
      </c>
      <c r="V173" s="209">
        <f t="shared" ca="1" si="45"/>
        <v>1.7310000000000001</v>
      </c>
      <c r="W173" s="209">
        <f t="shared" ca="1" si="45"/>
        <v>0.77</v>
      </c>
      <c r="Y173" s="209">
        <f t="shared" ca="1" si="38"/>
        <v>4.7530000000000001</v>
      </c>
      <c r="Z173" s="209">
        <f t="shared" ca="1" si="39"/>
        <v>5.1970000000000001</v>
      </c>
      <c r="AA173" s="209">
        <f t="shared" ca="1" si="40"/>
        <v>5.6890000000000001</v>
      </c>
      <c r="AB173" s="209">
        <f t="shared" ca="1" si="41"/>
        <v>6.2409999999999997</v>
      </c>
    </row>
    <row r="174" spans="2:28" x14ac:dyDescent="0.2">
      <c r="B174" s="240">
        <v>24</v>
      </c>
      <c r="C174" s="240" t="s">
        <v>119</v>
      </c>
      <c r="D174" s="240" t="s">
        <v>120</v>
      </c>
      <c r="E174" s="240">
        <f t="shared" si="42"/>
        <v>24</v>
      </c>
      <c r="G174" s="209">
        <f t="shared" ca="1" si="43"/>
        <v>1.831</v>
      </c>
      <c r="H174" s="209">
        <f t="shared" ca="1" si="43"/>
        <v>0.23400000000000001</v>
      </c>
      <c r="I174" s="209">
        <f t="shared" ca="1" si="43"/>
        <v>1.9410000000000001</v>
      </c>
      <c r="J174" s="209">
        <f t="shared" ca="1" si="43"/>
        <v>0.248</v>
      </c>
      <c r="K174" s="209">
        <f t="shared" ca="1" si="44"/>
        <v>2.0569999999999999</v>
      </c>
      <c r="L174" s="209">
        <f t="shared" ca="1" si="44"/>
        <v>0.26300000000000001</v>
      </c>
      <c r="M174" s="209">
        <f t="shared" ca="1" si="44"/>
        <v>2.1800000000000002</v>
      </c>
      <c r="N174" s="209">
        <f t="shared" ca="1" si="44"/>
        <v>0.27900000000000003</v>
      </c>
      <c r="O174" s="209" t="str">
        <f t="shared" ca="1" si="36"/>
        <v>NL</v>
      </c>
      <c r="P174" s="209">
        <f t="shared" ca="1" si="37"/>
        <v>1.198</v>
      </c>
      <c r="Q174" s="209">
        <f t="shared" ca="1" si="37"/>
        <v>0.53300000000000003</v>
      </c>
      <c r="R174" s="209">
        <f t="shared" ca="1" si="37"/>
        <v>1.3540000000000001</v>
      </c>
      <c r="S174" s="209">
        <f t="shared" ca="1" si="37"/>
        <v>0.60199999999999998</v>
      </c>
      <c r="T174" s="209">
        <f t="shared" ca="1" si="45"/>
        <v>1.53</v>
      </c>
      <c r="U174" s="209">
        <f t="shared" ca="1" si="45"/>
        <v>0.68</v>
      </c>
      <c r="V174" s="209">
        <f t="shared" ca="1" si="45"/>
        <v>1.7310000000000001</v>
      </c>
      <c r="W174" s="209">
        <f t="shared" ca="1" si="45"/>
        <v>0.77</v>
      </c>
      <c r="Y174" s="209">
        <f t="shared" ca="1" si="38"/>
        <v>4.7530000000000001</v>
      </c>
      <c r="Z174" s="209">
        <f t="shared" ca="1" si="39"/>
        <v>5.1970000000000001</v>
      </c>
      <c r="AA174" s="209">
        <f t="shared" ca="1" si="40"/>
        <v>5.6890000000000001</v>
      </c>
      <c r="AB174" s="209">
        <f t="shared" ca="1" si="41"/>
        <v>6.2409999999999997</v>
      </c>
    </row>
    <row r="175" spans="2:28" x14ac:dyDescent="0.2">
      <c r="B175" s="240">
        <v>25</v>
      </c>
      <c r="C175" s="240" t="s">
        <v>121</v>
      </c>
      <c r="D175" s="240" t="s">
        <v>122</v>
      </c>
      <c r="E175" s="240">
        <f t="shared" si="42"/>
        <v>25</v>
      </c>
      <c r="G175" s="209">
        <f t="shared" ca="1" si="43"/>
        <v>1.831</v>
      </c>
      <c r="H175" s="209">
        <f t="shared" ca="1" si="43"/>
        <v>0.23400000000000001</v>
      </c>
      <c r="I175" s="209">
        <f t="shared" ca="1" si="43"/>
        <v>1.9410000000000001</v>
      </c>
      <c r="J175" s="209">
        <f t="shared" ca="1" si="43"/>
        <v>0.248</v>
      </c>
      <c r="K175" s="209">
        <f t="shared" ca="1" si="44"/>
        <v>2.0569999999999999</v>
      </c>
      <c r="L175" s="209">
        <f t="shared" ca="1" si="44"/>
        <v>0.26300000000000001</v>
      </c>
      <c r="M175" s="209">
        <f t="shared" ca="1" si="44"/>
        <v>2.1800000000000002</v>
      </c>
      <c r="N175" s="209">
        <f t="shared" ca="1" si="44"/>
        <v>0.27900000000000003</v>
      </c>
      <c r="O175" s="209" t="str">
        <f t="shared" ca="1" si="36"/>
        <v>NO</v>
      </c>
      <c r="P175" s="209">
        <f t="shared" ca="1" si="37"/>
        <v>1.198</v>
      </c>
      <c r="Q175" s="209">
        <f t="shared" ca="1" si="37"/>
        <v>0.53300000000000003</v>
      </c>
      <c r="R175" s="209">
        <f t="shared" ca="1" si="37"/>
        <v>1.3540000000000001</v>
      </c>
      <c r="S175" s="209">
        <f t="shared" ca="1" si="37"/>
        <v>0.60199999999999998</v>
      </c>
      <c r="T175" s="209">
        <f t="shared" ca="1" si="45"/>
        <v>1.53</v>
      </c>
      <c r="U175" s="209">
        <f t="shared" ca="1" si="45"/>
        <v>0.68</v>
      </c>
      <c r="V175" s="209">
        <f t="shared" ca="1" si="45"/>
        <v>1.7310000000000001</v>
      </c>
      <c r="W175" s="209">
        <f t="shared" ca="1" si="45"/>
        <v>0.77</v>
      </c>
      <c r="Y175" s="209">
        <f t="shared" ca="1" si="38"/>
        <v>4.7530000000000001</v>
      </c>
      <c r="Z175" s="209">
        <f t="shared" ca="1" si="39"/>
        <v>5.1970000000000001</v>
      </c>
      <c r="AA175" s="209">
        <f t="shared" ca="1" si="40"/>
        <v>5.6890000000000001</v>
      </c>
      <c r="AB175" s="209">
        <f t="shared" ca="1" si="41"/>
        <v>6.2409999999999997</v>
      </c>
    </row>
    <row r="176" spans="2:28" x14ac:dyDescent="0.2">
      <c r="B176" s="240">
        <v>26</v>
      </c>
      <c r="C176" s="240" t="s">
        <v>123</v>
      </c>
      <c r="D176" s="240" t="s">
        <v>124</v>
      </c>
      <c r="E176" s="240">
        <f t="shared" si="42"/>
        <v>26</v>
      </c>
      <c r="G176" s="209">
        <f t="shared" ca="1" si="43"/>
        <v>1.831</v>
      </c>
      <c r="H176" s="209">
        <f t="shared" ca="1" si="43"/>
        <v>0.23400000000000001</v>
      </c>
      <c r="I176" s="209">
        <f t="shared" ca="1" si="43"/>
        <v>1.9410000000000001</v>
      </c>
      <c r="J176" s="209">
        <f t="shared" ca="1" si="43"/>
        <v>0.248</v>
      </c>
      <c r="K176" s="209">
        <f t="shared" ca="1" si="44"/>
        <v>2.0569999999999999</v>
      </c>
      <c r="L176" s="209">
        <f t="shared" ca="1" si="44"/>
        <v>0.26300000000000001</v>
      </c>
      <c r="M176" s="209">
        <f t="shared" ca="1" si="44"/>
        <v>2.1800000000000002</v>
      </c>
      <c r="N176" s="209">
        <f t="shared" ca="1" si="44"/>
        <v>0.27900000000000003</v>
      </c>
      <c r="O176" s="209" t="str">
        <f t="shared" ca="1" si="36"/>
        <v>NZ</v>
      </c>
      <c r="P176" s="209">
        <f t="shared" ca="1" si="37"/>
        <v>1.198</v>
      </c>
      <c r="Q176" s="209">
        <f t="shared" ca="1" si="37"/>
        <v>0.53300000000000003</v>
      </c>
      <c r="R176" s="209">
        <f t="shared" ca="1" si="37"/>
        <v>1.3540000000000001</v>
      </c>
      <c r="S176" s="209">
        <f t="shared" ca="1" si="37"/>
        <v>0.60199999999999998</v>
      </c>
      <c r="T176" s="209">
        <f t="shared" ca="1" si="45"/>
        <v>1.53</v>
      </c>
      <c r="U176" s="209">
        <f t="shared" ca="1" si="45"/>
        <v>0.68</v>
      </c>
      <c r="V176" s="209">
        <f t="shared" ca="1" si="45"/>
        <v>1.7310000000000001</v>
      </c>
      <c r="W176" s="209">
        <f t="shared" ca="1" si="45"/>
        <v>0.77</v>
      </c>
      <c r="Y176" s="209">
        <f t="shared" ca="1" si="38"/>
        <v>4.7530000000000001</v>
      </c>
      <c r="Z176" s="209">
        <f t="shared" ca="1" si="39"/>
        <v>5.1970000000000001</v>
      </c>
      <c r="AA176" s="209">
        <f t="shared" ca="1" si="40"/>
        <v>5.6890000000000001</v>
      </c>
      <c r="AB176" s="209">
        <f t="shared" ca="1" si="41"/>
        <v>6.2409999999999997</v>
      </c>
    </row>
    <row r="177" spans="2:28" x14ac:dyDescent="0.2">
      <c r="B177" s="240">
        <v>27</v>
      </c>
      <c r="C177" s="240" t="s">
        <v>125</v>
      </c>
      <c r="D177" s="240" t="s">
        <v>126</v>
      </c>
      <c r="E177" s="240">
        <f t="shared" si="42"/>
        <v>27</v>
      </c>
      <c r="G177" s="209">
        <f t="shared" ca="1" si="43"/>
        <v>1.831</v>
      </c>
      <c r="H177" s="209">
        <f t="shared" ca="1" si="43"/>
        <v>0.23400000000000001</v>
      </c>
      <c r="I177" s="209">
        <f t="shared" ca="1" si="43"/>
        <v>1.9410000000000001</v>
      </c>
      <c r="J177" s="209">
        <f t="shared" ca="1" si="43"/>
        <v>0.248</v>
      </c>
      <c r="K177" s="209">
        <f t="shared" ca="1" si="44"/>
        <v>2.0569999999999999</v>
      </c>
      <c r="L177" s="209">
        <f t="shared" ca="1" si="44"/>
        <v>0.26300000000000001</v>
      </c>
      <c r="M177" s="209">
        <f t="shared" ca="1" si="44"/>
        <v>2.1800000000000002</v>
      </c>
      <c r="N177" s="209">
        <f t="shared" ca="1" si="44"/>
        <v>0.27900000000000003</v>
      </c>
      <c r="O177" s="209" t="str">
        <f t="shared" ca="1" si="36"/>
        <v>PF</v>
      </c>
      <c r="P177" s="209">
        <f t="shared" ca="1" si="37"/>
        <v>1.198</v>
      </c>
      <c r="Q177" s="209">
        <f t="shared" ca="1" si="37"/>
        <v>0.53300000000000003</v>
      </c>
      <c r="R177" s="209">
        <f t="shared" ca="1" si="37"/>
        <v>1.3540000000000001</v>
      </c>
      <c r="S177" s="209">
        <f t="shared" ca="1" si="37"/>
        <v>0.60199999999999998</v>
      </c>
      <c r="T177" s="209">
        <f t="shared" ca="1" si="45"/>
        <v>1.53</v>
      </c>
      <c r="U177" s="209">
        <f t="shared" ca="1" si="45"/>
        <v>0.68</v>
      </c>
      <c r="V177" s="209">
        <f t="shared" ca="1" si="45"/>
        <v>1.7310000000000001</v>
      </c>
      <c r="W177" s="209">
        <f t="shared" ca="1" si="45"/>
        <v>0.77</v>
      </c>
      <c r="Y177" s="209">
        <f t="shared" ca="1" si="38"/>
        <v>4.7530000000000001</v>
      </c>
      <c r="Z177" s="209">
        <f t="shared" ca="1" si="39"/>
        <v>5.1970000000000001</v>
      </c>
      <c r="AA177" s="209">
        <f t="shared" ca="1" si="40"/>
        <v>5.6890000000000001</v>
      </c>
      <c r="AB177" s="209">
        <f t="shared" ca="1" si="41"/>
        <v>6.2409999999999997</v>
      </c>
    </row>
    <row r="178" spans="2:28" x14ac:dyDescent="0.2">
      <c r="B178" s="240">
        <v>28</v>
      </c>
      <c r="C178" s="240" t="s">
        <v>127</v>
      </c>
      <c r="D178" s="240" t="s">
        <v>128</v>
      </c>
      <c r="E178" s="240">
        <f t="shared" si="42"/>
        <v>28</v>
      </c>
      <c r="G178" s="209">
        <f t="shared" ca="1" si="43"/>
        <v>1.831</v>
      </c>
      <c r="H178" s="209">
        <f t="shared" ca="1" si="43"/>
        <v>0.23400000000000001</v>
      </c>
      <c r="I178" s="209">
        <f t="shared" ca="1" si="43"/>
        <v>1.9410000000000001</v>
      </c>
      <c r="J178" s="209">
        <f t="shared" ca="1" si="43"/>
        <v>0.248</v>
      </c>
      <c r="K178" s="209">
        <f t="shared" ca="1" si="44"/>
        <v>2.0569999999999999</v>
      </c>
      <c r="L178" s="209">
        <f t="shared" ca="1" si="44"/>
        <v>0.26300000000000001</v>
      </c>
      <c r="M178" s="209">
        <f t="shared" ca="1" si="44"/>
        <v>2.1800000000000002</v>
      </c>
      <c r="N178" s="209">
        <f t="shared" ca="1" si="44"/>
        <v>0.27900000000000003</v>
      </c>
      <c r="O178" s="209" t="str">
        <f t="shared" ca="1" si="36"/>
        <v>PT</v>
      </c>
      <c r="P178" s="209">
        <f t="shared" ca="1" si="37"/>
        <v>1.198</v>
      </c>
      <c r="Q178" s="209">
        <f t="shared" ca="1" si="37"/>
        <v>0.53300000000000003</v>
      </c>
      <c r="R178" s="209">
        <f t="shared" ca="1" si="37"/>
        <v>1.3540000000000001</v>
      </c>
      <c r="S178" s="209">
        <f t="shared" ca="1" si="37"/>
        <v>0.60199999999999998</v>
      </c>
      <c r="T178" s="209">
        <f t="shared" ca="1" si="45"/>
        <v>1.53</v>
      </c>
      <c r="U178" s="209">
        <f t="shared" ca="1" si="45"/>
        <v>0.68</v>
      </c>
      <c r="V178" s="209">
        <f t="shared" ca="1" si="45"/>
        <v>1.7310000000000001</v>
      </c>
      <c r="W178" s="209">
        <f t="shared" ca="1" si="45"/>
        <v>0.77</v>
      </c>
      <c r="Y178" s="209">
        <f t="shared" ca="1" si="38"/>
        <v>4.7530000000000001</v>
      </c>
      <c r="Z178" s="209">
        <f t="shared" ca="1" si="39"/>
        <v>5.1970000000000001</v>
      </c>
      <c r="AA178" s="209">
        <f t="shared" ca="1" si="40"/>
        <v>5.6890000000000001</v>
      </c>
      <c r="AB178" s="209">
        <f t="shared" ca="1" si="41"/>
        <v>6.2409999999999997</v>
      </c>
    </row>
    <row r="179" spans="2:28" x14ac:dyDescent="0.2">
      <c r="B179" s="240">
        <v>29</v>
      </c>
      <c r="C179" s="240" t="s">
        <v>129</v>
      </c>
      <c r="D179" s="240" t="s">
        <v>130</v>
      </c>
      <c r="E179" s="240">
        <f t="shared" si="42"/>
        <v>29</v>
      </c>
      <c r="G179" s="209">
        <f t="shared" ca="1" si="43"/>
        <v>1.831</v>
      </c>
      <c r="H179" s="209">
        <f t="shared" ca="1" si="43"/>
        <v>0.23400000000000001</v>
      </c>
      <c r="I179" s="209">
        <f t="shared" ca="1" si="43"/>
        <v>1.9410000000000001</v>
      </c>
      <c r="J179" s="209">
        <f t="shared" ca="1" si="43"/>
        <v>0.248</v>
      </c>
      <c r="K179" s="209">
        <f t="shared" ca="1" si="44"/>
        <v>2.0569999999999999</v>
      </c>
      <c r="L179" s="209">
        <f t="shared" ca="1" si="44"/>
        <v>0.26300000000000001</v>
      </c>
      <c r="M179" s="209">
        <f t="shared" ca="1" si="44"/>
        <v>2.1800000000000002</v>
      </c>
      <c r="N179" s="209">
        <f t="shared" ca="1" si="44"/>
        <v>0.27900000000000003</v>
      </c>
      <c r="O179" s="209" t="str">
        <f t="shared" ca="1" si="36"/>
        <v>SE</v>
      </c>
      <c r="P179" s="209">
        <f t="shared" ca="1" si="37"/>
        <v>1.198</v>
      </c>
      <c r="Q179" s="209">
        <f t="shared" ca="1" si="37"/>
        <v>0.53300000000000003</v>
      </c>
      <c r="R179" s="209">
        <f t="shared" ca="1" si="37"/>
        <v>1.3540000000000001</v>
      </c>
      <c r="S179" s="209">
        <f t="shared" ca="1" si="37"/>
        <v>0.60199999999999998</v>
      </c>
      <c r="T179" s="209">
        <f t="shared" ca="1" si="45"/>
        <v>1.53</v>
      </c>
      <c r="U179" s="209">
        <f t="shared" ca="1" si="45"/>
        <v>0.68</v>
      </c>
      <c r="V179" s="209">
        <f t="shared" ca="1" si="45"/>
        <v>1.7310000000000001</v>
      </c>
      <c r="W179" s="209">
        <f t="shared" ca="1" si="45"/>
        <v>0.77</v>
      </c>
      <c r="Y179" s="209">
        <f t="shared" ca="1" si="38"/>
        <v>4.7530000000000001</v>
      </c>
      <c r="Z179" s="209">
        <f t="shared" ca="1" si="39"/>
        <v>5.1970000000000001</v>
      </c>
      <c r="AA179" s="209">
        <f t="shared" ca="1" si="40"/>
        <v>5.6890000000000001</v>
      </c>
      <c r="AB179" s="209">
        <f t="shared" ca="1" si="41"/>
        <v>6.2409999999999997</v>
      </c>
    </row>
    <row r="180" spans="2:28" x14ac:dyDescent="0.2">
      <c r="B180" s="240">
        <v>30</v>
      </c>
      <c r="C180" s="240" t="s">
        <v>408</v>
      </c>
      <c r="D180" s="240" t="s">
        <v>466</v>
      </c>
      <c r="E180" s="240">
        <f t="shared" si="42"/>
        <v>30</v>
      </c>
      <c r="G180" s="209">
        <f t="shared" ca="1" si="43"/>
        <v>1.831</v>
      </c>
      <c r="H180" s="209">
        <f t="shared" ca="1" si="43"/>
        <v>0.23400000000000001</v>
      </c>
      <c r="I180" s="209">
        <f t="shared" ca="1" si="43"/>
        <v>1.9410000000000001</v>
      </c>
      <c r="J180" s="209">
        <f t="shared" ca="1" si="43"/>
        <v>0.248</v>
      </c>
      <c r="K180" s="209">
        <f t="shared" ca="1" si="44"/>
        <v>2.0569999999999999</v>
      </c>
      <c r="L180" s="209">
        <f t="shared" ca="1" si="44"/>
        <v>0.26300000000000001</v>
      </c>
      <c r="M180" s="209">
        <f t="shared" ca="1" si="44"/>
        <v>2.1800000000000002</v>
      </c>
      <c r="N180" s="209">
        <f t="shared" ca="1" si="44"/>
        <v>0.27900000000000003</v>
      </c>
      <c r="O180" s="209" t="str">
        <f t="shared" ca="1" si="36"/>
        <v>SM</v>
      </c>
      <c r="P180" s="209">
        <f t="shared" ca="1" si="37"/>
        <v>1.198</v>
      </c>
      <c r="Q180" s="209">
        <f t="shared" ca="1" si="37"/>
        <v>0.53300000000000003</v>
      </c>
      <c r="R180" s="209">
        <f t="shared" ca="1" si="37"/>
        <v>1.3540000000000001</v>
      </c>
      <c r="S180" s="209">
        <f t="shared" ca="1" si="37"/>
        <v>0.60199999999999998</v>
      </c>
      <c r="T180" s="209">
        <f t="shared" ca="1" si="45"/>
        <v>1.53</v>
      </c>
      <c r="U180" s="209">
        <f t="shared" ca="1" si="45"/>
        <v>0.68</v>
      </c>
      <c r="V180" s="209">
        <f t="shared" ca="1" si="45"/>
        <v>1.7310000000000001</v>
      </c>
      <c r="W180" s="209">
        <f t="shared" ca="1" si="45"/>
        <v>0.77</v>
      </c>
      <c r="Y180" s="209">
        <f t="shared" ca="1" si="38"/>
        <v>4.7530000000000001</v>
      </c>
      <c r="Z180" s="209">
        <f t="shared" ca="1" si="39"/>
        <v>5.1970000000000001</v>
      </c>
      <c r="AA180" s="209">
        <f t="shared" ca="1" si="40"/>
        <v>5.6890000000000001</v>
      </c>
      <c r="AB180" s="209">
        <f t="shared" ca="1" si="41"/>
        <v>6.2409999999999997</v>
      </c>
    </row>
    <row r="181" spans="2:28" x14ac:dyDescent="0.2">
      <c r="B181" s="240">
        <v>31</v>
      </c>
      <c r="C181" s="240" t="s">
        <v>131</v>
      </c>
      <c r="D181" s="240" t="s">
        <v>132</v>
      </c>
      <c r="E181" s="240">
        <f t="shared" si="42"/>
        <v>31</v>
      </c>
      <c r="G181" s="209">
        <f t="shared" ca="1" si="43"/>
        <v>1.831</v>
      </c>
      <c r="H181" s="209">
        <f t="shared" ca="1" si="43"/>
        <v>0.23400000000000001</v>
      </c>
      <c r="I181" s="209">
        <f t="shared" ca="1" si="43"/>
        <v>1.9410000000000001</v>
      </c>
      <c r="J181" s="209">
        <f t="shared" ca="1" si="43"/>
        <v>0.248</v>
      </c>
      <c r="K181" s="209">
        <f t="shared" ca="1" si="44"/>
        <v>2.0569999999999999</v>
      </c>
      <c r="L181" s="209">
        <f t="shared" ca="1" si="44"/>
        <v>0.26300000000000001</v>
      </c>
      <c r="M181" s="209">
        <f t="shared" ca="1" si="44"/>
        <v>2.1800000000000002</v>
      </c>
      <c r="N181" s="209">
        <f t="shared" ca="1" si="44"/>
        <v>0.27900000000000003</v>
      </c>
      <c r="O181" s="209" t="str">
        <f t="shared" ca="1" si="36"/>
        <v>US</v>
      </c>
      <c r="P181" s="209">
        <f t="shared" ca="1" si="37"/>
        <v>1.198</v>
      </c>
      <c r="Q181" s="209">
        <f t="shared" ca="1" si="37"/>
        <v>0.53300000000000003</v>
      </c>
      <c r="R181" s="209">
        <f t="shared" ca="1" si="37"/>
        <v>1.3540000000000001</v>
      </c>
      <c r="S181" s="209">
        <f t="shared" ca="1" si="37"/>
        <v>0.60199999999999998</v>
      </c>
      <c r="T181" s="209">
        <f t="shared" ca="1" si="45"/>
        <v>1.53</v>
      </c>
      <c r="U181" s="209">
        <f t="shared" ca="1" si="45"/>
        <v>0.68</v>
      </c>
      <c r="V181" s="209">
        <f t="shared" ca="1" si="45"/>
        <v>1.7310000000000001</v>
      </c>
      <c r="W181" s="209">
        <f t="shared" ca="1" si="45"/>
        <v>0.77</v>
      </c>
      <c r="Y181" s="209">
        <f t="shared" ca="1" si="38"/>
        <v>4.7530000000000001</v>
      </c>
      <c r="Z181" s="209">
        <f t="shared" ca="1" si="39"/>
        <v>5.1970000000000001</v>
      </c>
      <c r="AA181" s="209">
        <f t="shared" ca="1" si="40"/>
        <v>5.6890000000000001</v>
      </c>
      <c r="AB181" s="209">
        <f t="shared" ca="1" si="41"/>
        <v>6.2409999999999997</v>
      </c>
    </row>
    <row r="182" spans="2:28" x14ac:dyDescent="0.2">
      <c r="B182" s="240">
        <v>32</v>
      </c>
      <c r="C182" s="240" t="s">
        <v>133</v>
      </c>
      <c r="D182" s="240" t="s">
        <v>134</v>
      </c>
      <c r="E182" s="240">
        <f t="shared" si="42"/>
        <v>32</v>
      </c>
      <c r="G182" s="209">
        <f t="shared" ca="1" si="43"/>
        <v>1.831</v>
      </c>
      <c r="H182" s="209">
        <f t="shared" ca="1" si="43"/>
        <v>0.23400000000000001</v>
      </c>
      <c r="I182" s="209">
        <f t="shared" ca="1" si="43"/>
        <v>1.9410000000000001</v>
      </c>
      <c r="J182" s="209">
        <f t="shared" ca="1" si="43"/>
        <v>0.248</v>
      </c>
      <c r="K182" s="209">
        <f t="shared" ca="1" si="44"/>
        <v>2.0569999999999999</v>
      </c>
      <c r="L182" s="209">
        <f t="shared" ca="1" si="44"/>
        <v>0.26300000000000001</v>
      </c>
      <c r="M182" s="209">
        <f t="shared" ca="1" si="44"/>
        <v>2.1800000000000002</v>
      </c>
      <c r="N182" s="209">
        <f t="shared" ca="1" si="44"/>
        <v>0.27900000000000003</v>
      </c>
      <c r="O182" s="209" t="str">
        <f t="shared" ca="1" si="36"/>
        <v>VA</v>
      </c>
      <c r="P182" s="209">
        <f t="shared" ca="1" si="37"/>
        <v>1.198</v>
      </c>
      <c r="Q182" s="209">
        <f t="shared" ca="1" si="37"/>
        <v>0.53300000000000003</v>
      </c>
      <c r="R182" s="209">
        <f t="shared" ca="1" si="37"/>
        <v>1.3540000000000001</v>
      </c>
      <c r="S182" s="209">
        <f t="shared" ca="1" si="37"/>
        <v>0.60199999999999998</v>
      </c>
      <c r="T182" s="209">
        <f t="shared" ca="1" si="45"/>
        <v>1.53</v>
      </c>
      <c r="U182" s="209">
        <f t="shared" ca="1" si="45"/>
        <v>0.68</v>
      </c>
      <c r="V182" s="209">
        <f t="shared" ca="1" si="45"/>
        <v>1.7310000000000001</v>
      </c>
      <c r="W182" s="209">
        <f t="shared" ca="1" si="45"/>
        <v>0.77</v>
      </c>
      <c r="Y182" s="209">
        <f t="shared" ca="1" si="38"/>
        <v>4.7530000000000001</v>
      </c>
      <c r="Z182" s="209">
        <f t="shared" ca="1" si="39"/>
        <v>5.1970000000000001</v>
      </c>
      <c r="AA182" s="209">
        <f t="shared" ca="1" si="40"/>
        <v>5.6890000000000001</v>
      </c>
      <c r="AB182" s="209">
        <f t="shared" ca="1" si="41"/>
        <v>6.2409999999999997</v>
      </c>
    </row>
    <row r="183" spans="2:28" x14ac:dyDescent="0.2">
      <c r="B183" s="240">
        <v>33</v>
      </c>
      <c r="C183" s="240" t="s">
        <v>136</v>
      </c>
      <c r="D183" s="240" t="s">
        <v>137</v>
      </c>
      <c r="E183" s="240">
        <f t="shared" si="42"/>
        <v>33</v>
      </c>
      <c r="G183" s="209" t="e">
        <f t="shared" ca="1" si="43"/>
        <v>#REF!</v>
      </c>
      <c r="H183" s="209" t="e">
        <f t="shared" ca="1" si="43"/>
        <v>#REF!</v>
      </c>
      <c r="I183" s="209" t="e">
        <f t="shared" ca="1" si="43"/>
        <v>#REF!</v>
      </c>
      <c r="J183" s="209" t="e">
        <f t="shared" ca="1" si="43"/>
        <v>#REF!</v>
      </c>
      <c r="K183" s="209" t="e">
        <f t="shared" ref="K183:N198" ca="1" si="46">VLOOKUP($C183,INDIRECT($G$138),K$8,FALSE)</f>
        <v>#REF!</v>
      </c>
      <c r="L183" s="209" t="e">
        <f t="shared" ca="1" si="46"/>
        <v>#REF!</v>
      </c>
      <c r="M183" s="209" t="e">
        <f t="shared" ca="1" si="46"/>
        <v>#REF!</v>
      </c>
      <c r="N183" s="209" t="e">
        <f t="shared" ca="1" si="46"/>
        <v>#REF!</v>
      </c>
      <c r="O183" s="209" t="str">
        <f t="shared" ca="1" si="36"/>
        <v>AW</v>
      </c>
      <c r="P183" s="209" t="e">
        <f t="shared" ca="1" si="37"/>
        <v>#REF!</v>
      </c>
      <c r="Q183" s="209" t="e">
        <f t="shared" ca="1" si="37"/>
        <v>#REF!</v>
      </c>
      <c r="R183" s="209" t="e">
        <f t="shared" ca="1" si="37"/>
        <v>#REF!</v>
      </c>
      <c r="S183" s="209" t="e">
        <f t="shared" ca="1" si="37"/>
        <v>#REF!</v>
      </c>
      <c r="T183" s="209" t="e">
        <f t="shared" ref="T183:W198" ca="1" si="47">VLOOKUP($C183,INDIRECT($P$138),T$8,FALSE)</f>
        <v>#REF!</v>
      </c>
      <c r="U183" s="209" t="e">
        <f t="shared" ca="1" si="47"/>
        <v>#REF!</v>
      </c>
      <c r="V183" s="209" t="e">
        <f t="shared" ca="1" si="47"/>
        <v>#REF!</v>
      </c>
      <c r="W183" s="209" t="e">
        <f t="shared" ca="1" si="47"/>
        <v>#REF!</v>
      </c>
      <c r="Y183" s="209" t="e">
        <f t="shared" ca="1" si="38"/>
        <v>#REF!</v>
      </c>
      <c r="Z183" s="209" t="e">
        <f t="shared" ca="1" si="39"/>
        <v>#REF!</v>
      </c>
      <c r="AA183" s="209" t="e">
        <f t="shared" ca="1" si="40"/>
        <v>#REF!</v>
      </c>
      <c r="AB183" s="209" t="e">
        <f t="shared" ca="1" si="41"/>
        <v>#REF!</v>
      </c>
    </row>
    <row r="184" spans="2:28" x14ac:dyDescent="0.2">
      <c r="B184" s="240">
        <v>34</v>
      </c>
      <c r="C184" s="240" t="s">
        <v>138</v>
      </c>
      <c r="D184" s="240" t="s">
        <v>139</v>
      </c>
      <c r="E184" s="240">
        <f t="shared" si="42"/>
        <v>34</v>
      </c>
      <c r="G184" s="209" t="e">
        <f t="shared" ca="1" si="43"/>
        <v>#REF!</v>
      </c>
      <c r="H184" s="209" t="e">
        <f t="shared" ca="1" si="43"/>
        <v>#REF!</v>
      </c>
      <c r="I184" s="209" t="e">
        <f t="shared" ca="1" si="43"/>
        <v>#REF!</v>
      </c>
      <c r="J184" s="209" t="e">
        <f t="shared" ca="1" si="43"/>
        <v>#REF!</v>
      </c>
      <c r="K184" s="209" t="e">
        <f t="shared" ca="1" si="46"/>
        <v>#REF!</v>
      </c>
      <c r="L184" s="209" t="e">
        <f t="shared" ca="1" si="46"/>
        <v>#REF!</v>
      </c>
      <c r="M184" s="209" t="e">
        <f t="shared" ca="1" si="46"/>
        <v>#REF!</v>
      </c>
      <c r="N184" s="209" t="e">
        <f t="shared" ca="1" si="46"/>
        <v>#REF!</v>
      </c>
      <c r="O184" s="209" t="str">
        <f t="shared" ca="1" si="36"/>
        <v>BM</v>
      </c>
      <c r="P184" s="209" t="e">
        <f t="shared" ca="1" si="37"/>
        <v>#REF!</v>
      </c>
      <c r="Q184" s="209" t="e">
        <f t="shared" ca="1" si="37"/>
        <v>#REF!</v>
      </c>
      <c r="R184" s="209" t="e">
        <f t="shared" ca="1" si="37"/>
        <v>#REF!</v>
      </c>
      <c r="S184" s="209" t="e">
        <f t="shared" ca="1" si="37"/>
        <v>#REF!</v>
      </c>
      <c r="T184" s="209" t="e">
        <f t="shared" ca="1" si="47"/>
        <v>#REF!</v>
      </c>
      <c r="U184" s="209" t="e">
        <f t="shared" ca="1" si="47"/>
        <v>#REF!</v>
      </c>
      <c r="V184" s="209" t="e">
        <f t="shared" ca="1" si="47"/>
        <v>#REF!</v>
      </c>
      <c r="W184" s="209" t="e">
        <f t="shared" ca="1" si="47"/>
        <v>#REF!</v>
      </c>
      <c r="Y184" s="209" t="e">
        <f t="shared" ca="1" si="38"/>
        <v>#REF!</v>
      </c>
      <c r="Z184" s="209" t="e">
        <f t="shared" ca="1" si="39"/>
        <v>#REF!</v>
      </c>
      <c r="AA184" s="209" t="e">
        <f t="shared" ca="1" si="40"/>
        <v>#REF!</v>
      </c>
      <c r="AB184" s="209" t="e">
        <f t="shared" ca="1" si="41"/>
        <v>#REF!</v>
      </c>
    </row>
    <row r="185" spans="2:28" x14ac:dyDescent="0.2">
      <c r="B185" s="240">
        <v>35</v>
      </c>
      <c r="C185" s="240" t="s">
        <v>140</v>
      </c>
      <c r="D185" s="240" t="s">
        <v>141</v>
      </c>
      <c r="E185" s="240">
        <f t="shared" si="42"/>
        <v>35</v>
      </c>
      <c r="G185" s="209" t="e">
        <f t="shared" ca="1" si="43"/>
        <v>#REF!</v>
      </c>
      <c r="H185" s="209" t="e">
        <f t="shared" ca="1" si="43"/>
        <v>#REF!</v>
      </c>
      <c r="I185" s="209" t="e">
        <f t="shared" ca="1" si="43"/>
        <v>#REF!</v>
      </c>
      <c r="J185" s="209" t="e">
        <f t="shared" ca="1" si="43"/>
        <v>#REF!</v>
      </c>
      <c r="K185" s="209" t="e">
        <f t="shared" ca="1" si="46"/>
        <v>#REF!</v>
      </c>
      <c r="L185" s="209" t="e">
        <f t="shared" ca="1" si="46"/>
        <v>#REF!</v>
      </c>
      <c r="M185" s="209" t="e">
        <f t="shared" ca="1" si="46"/>
        <v>#REF!</v>
      </c>
      <c r="N185" s="209" t="e">
        <f t="shared" ca="1" si="46"/>
        <v>#REF!</v>
      </c>
      <c r="O185" s="209" t="str">
        <f t="shared" ca="1" si="36"/>
        <v>BS</v>
      </c>
      <c r="P185" s="209" t="e">
        <f t="shared" ca="1" si="37"/>
        <v>#REF!</v>
      </c>
      <c r="Q185" s="209" t="e">
        <f t="shared" ca="1" si="37"/>
        <v>#REF!</v>
      </c>
      <c r="R185" s="209" t="e">
        <f t="shared" ca="1" si="37"/>
        <v>#REF!</v>
      </c>
      <c r="S185" s="209" t="e">
        <f t="shared" ca="1" si="37"/>
        <v>#REF!</v>
      </c>
      <c r="T185" s="209" t="e">
        <f t="shared" ca="1" si="47"/>
        <v>#REF!</v>
      </c>
      <c r="U185" s="209" t="e">
        <f t="shared" ca="1" si="47"/>
        <v>#REF!</v>
      </c>
      <c r="V185" s="209" t="e">
        <f t="shared" ca="1" si="47"/>
        <v>#REF!</v>
      </c>
      <c r="W185" s="209" t="e">
        <f t="shared" ca="1" si="47"/>
        <v>#REF!</v>
      </c>
      <c r="Y185" s="209" t="e">
        <f t="shared" ca="1" si="38"/>
        <v>#REF!</v>
      </c>
      <c r="Z185" s="209" t="e">
        <f t="shared" ca="1" si="39"/>
        <v>#REF!</v>
      </c>
      <c r="AA185" s="209" t="e">
        <f t="shared" ca="1" si="40"/>
        <v>#REF!</v>
      </c>
      <c r="AB185" s="209" t="e">
        <f t="shared" ca="1" si="41"/>
        <v>#REF!</v>
      </c>
    </row>
    <row r="186" spans="2:28" x14ac:dyDescent="0.2">
      <c r="B186" s="240">
        <v>36</v>
      </c>
      <c r="C186" s="240" t="s">
        <v>142</v>
      </c>
      <c r="D186" s="240" t="s">
        <v>143</v>
      </c>
      <c r="E186" s="240">
        <f t="shared" si="42"/>
        <v>36</v>
      </c>
      <c r="G186" s="209" t="e">
        <f t="shared" ca="1" si="43"/>
        <v>#REF!</v>
      </c>
      <c r="H186" s="209" t="e">
        <f t="shared" ca="1" si="43"/>
        <v>#REF!</v>
      </c>
      <c r="I186" s="209" t="e">
        <f t="shared" ca="1" si="43"/>
        <v>#REF!</v>
      </c>
      <c r="J186" s="209" t="e">
        <f t="shared" ca="1" si="43"/>
        <v>#REF!</v>
      </c>
      <c r="K186" s="209" t="e">
        <f t="shared" ca="1" si="46"/>
        <v>#REF!</v>
      </c>
      <c r="L186" s="209" t="e">
        <f t="shared" ca="1" si="46"/>
        <v>#REF!</v>
      </c>
      <c r="M186" s="209" t="e">
        <f t="shared" ca="1" si="46"/>
        <v>#REF!</v>
      </c>
      <c r="N186" s="209" t="e">
        <f t="shared" ca="1" si="46"/>
        <v>#REF!</v>
      </c>
      <c r="O186" s="209" t="str">
        <f t="shared" ca="1" si="36"/>
        <v>HK</v>
      </c>
      <c r="P186" s="209" t="e">
        <f t="shared" ca="1" si="37"/>
        <v>#REF!</v>
      </c>
      <c r="Q186" s="209" t="e">
        <f t="shared" ca="1" si="37"/>
        <v>#REF!</v>
      </c>
      <c r="R186" s="209" t="e">
        <f t="shared" ca="1" si="37"/>
        <v>#REF!</v>
      </c>
      <c r="S186" s="209" t="e">
        <f t="shared" ca="1" si="37"/>
        <v>#REF!</v>
      </c>
      <c r="T186" s="209" t="e">
        <f t="shared" ca="1" si="47"/>
        <v>#REF!</v>
      </c>
      <c r="U186" s="209" t="e">
        <f t="shared" ca="1" si="47"/>
        <v>#REF!</v>
      </c>
      <c r="V186" s="209" t="e">
        <f t="shared" ca="1" si="47"/>
        <v>#REF!</v>
      </c>
      <c r="W186" s="209" t="e">
        <f t="shared" ca="1" si="47"/>
        <v>#REF!</v>
      </c>
      <c r="Y186" s="209" t="e">
        <f t="shared" ca="1" si="38"/>
        <v>#REF!</v>
      </c>
      <c r="Z186" s="209" t="e">
        <f t="shared" ca="1" si="39"/>
        <v>#REF!</v>
      </c>
      <c r="AA186" s="209" t="e">
        <f t="shared" ca="1" si="40"/>
        <v>#REF!</v>
      </c>
      <c r="AB186" s="209" t="e">
        <f t="shared" ca="1" si="41"/>
        <v>#REF!</v>
      </c>
    </row>
    <row r="187" spans="2:28" x14ac:dyDescent="0.2">
      <c r="B187" s="240">
        <v>37</v>
      </c>
      <c r="C187" s="240" t="s">
        <v>146</v>
      </c>
      <c r="D187" s="240" t="s">
        <v>147</v>
      </c>
      <c r="E187" s="240">
        <f t="shared" si="42"/>
        <v>37</v>
      </c>
      <c r="G187" s="209" t="e">
        <f t="shared" ca="1" si="43"/>
        <v>#REF!</v>
      </c>
      <c r="H187" s="209" t="e">
        <f t="shared" ca="1" si="43"/>
        <v>#REF!</v>
      </c>
      <c r="I187" s="209" t="e">
        <f t="shared" ca="1" si="43"/>
        <v>#REF!</v>
      </c>
      <c r="J187" s="209" t="e">
        <f t="shared" ca="1" si="43"/>
        <v>#REF!</v>
      </c>
      <c r="K187" s="209" t="e">
        <f t="shared" ca="1" si="46"/>
        <v>#REF!</v>
      </c>
      <c r="L187" s="209" t="e">
        <f t="shared" ca="1" si="46"/>
        <v>#REF!</v>
      </c>
      <c r="M187" s="209" t="e">
        <f t="shared" ca="1" si="46"/>
        <v>#REF!</v>
      </c>
      <c r="N187" s="209" t="e">
        <f t="shared" ca="1" si="46"/>
        <v>#REF!</v>
      </c>
      <c r="O187" s="209" t="str">
        <f t="shared" ca="1" si="36"/>
        <v>QA</v>
      </c>
      <c r="P187" s="209" t="e">
        <f t="shared" ca="1" si="37"/>
        <v>#REF!</v>
      </c>
      <c r="Q187" s="209" t="e">
        <f t="shared" ca="1" si="37"/>
        <v>#REF!</v>
      </c>
      <c r="R187" s="209" t="e">
        <f t="shared" ca="1" si="37"/>
        <v>#REF!</v>
      </c>
      <c r="S187" s="209" t="e">
        <f t="shared" ca="1" si="37"/>
        <v>#REF!</v>
      </c>
      <c r="T187" s="209" t="e">
        <f t="shared" ca="1" si="47"/>
        <v>#REF!</v>
      </c>
      <c r="U187" s="209" t="e">
        <f t="shared" ca="1" si="47"/>
        <v>#REF!</v>
      </c>
      <c r="V187" s="209" t="e">
        <f t="shared" ca="1" si="47"/>
        <v>#REF!</v>
      </c>
      <c r="W187" s="209" t="e">
        <f t="shared" ca="1" si="47"/>
        <v>#REF!</v>
      </c>
      <c r="Y187" s="209" t="e">
        <f t="shared" ca="1" si="38"/>
        <v>#REF!</v>
      </c>
      <c r="Z187" s="209" t="e">
        <f t="shared" ca="1" si="39"/>
        <v>#REF!</v>
      </c>
      <c r="AA187" s="209" t="e">
        <f t="shared" ca="1" si="40"/>
        <v>#REF!</v>
      </c>
      <c r="AB187" s="209" t="e">
        <f t="shared" ca="1" si="41"/>
        <v>#REF!</v>
      </c>
    </row>
    <row r="188" spans="2:28" x14ac:dyDescent="0.2">
      <c r="B188" s="240">
        <v>38</v>
      </c>
      <c r="C188" s="240" t="s">
        <v>148</v>
      </c>
      <c r="D188" s="240" t="s">
        <v>149</v>
      </c>
      <c r="E188" s="240">
        <f t="shared" si="42"/>
        <v>38</v>
      </c>
      <c r="G188" s="209" t="e">
        <f t="shared" ca="1" si="43"/>
        <v>#REF!</v>
      </c>
      <c r="H188" s="209" t="e">
        <f t="shared" ca="1" si="43"/>
        <v>#REF!</v>
      </c>
      <c r="I188" s="209" t="e">
        <f t="shared" ca="1" si="43"/>
        <v>#REF!</v>
      </c>
      <c r="J188" s="209" t="e">
        <f t="shared" ca="1" si="43"/>
        <v>#REF!</v>
      </c>
      <c r="K188" s="209" t="e">
        <f t="shared" ca="1" si="46"/>
        <v>#REF!</v>
      </c>
      <c r="L188" s="209" t="e">
        <f t="shared" ca="1" si="46"/>
        <v>#REF!</v>
      </c>
      <c r="M188" s="209" t="e">
        <f t="shared" ca="1" si="46"/>
        <v>#REF!</v>
      </c>
      <c r="N188" s="209" t="e">
        <f t="shared" ca="1" si="46"/>
        <v>#REF!</v>
      </c>
      <c r="O188" s="209" t="str">
        <f t="shared" ca="1" si="36"/>
        <v>SG</v>
      </c>
      <c r="P188" s="209" t="e">
        <f t="shared" ca="1" si="37"/>
        <v>#REF!</v>
      </c>
      <c r="Q188" s="209" t="e">
        <f t="shared" ca="1" si="37"/>
        <v>#REF!</v>
      </c>
      <c r="R188" s="209" t="e">
        <f t="shared" ca="1" si="37"/>
        <v>#REF!</v>
      </c>
      <c r="S188" s="209" t="e">
        <f t="shared" ca="1" si="37"/>
        <v>#REF!</v>
      </c>
      <c r="T188" s="209" t="e">
        <f t="shared" ca="1" si="47"/>
        <v>#REF!</v>
      </c>
      <c r="U188" s="209" t="e">
        <f t="shared" ca="1" si="47"/>
        <v>#REF!</v>
      </c>
      <c r="V188" s="209" t="e">
        <f t="shared" ca="1" si="47"/>
        <v>#REF!</v>
      </c>
      <c r="W188" s="209" t="e">
        <f t="shared" ca="1" si="47"/>
        <v>#REF!</v>
      </c>
      <c r="Y188" s="209" t="e">
        <f t="shared" ca="1" si="38"/>
        <v>#REF!</v>
      </c>
      <c r="Z188" s="209" t="e">
        <f t="shared" ca="1" si="39"/>
        <v>#REF!</v>
      </c>
      <c r="AA188" s="209" t="e">
        <f t="shared" ca="1" si="40"/>
        <v>#REF!</v>
      </c>
      <c r="AB188" s="209" t="e">
        <f t="shared" ca="1" si="41"/>
        <v>#REF!</v>
      </c>
    </row>
    <row r="189" spans="2:28" x14ac:dyDescent="0.2">
      <c r="B189" s="240">
        <v>39</v>
      </c>
      <c r="C189" s="240" t="s">
        <v>150</v>
      </c>
      <c r="D189" s="240" t="s">
        <v>151</v>
      </c>
      <c r="E189" s="240">
        <f t="shared" si="42"/>
        <v>39</v>
      </c>
      <c r="G189" s="209" t="e">
        <f t="shared" ca="1" si="43"/>
        <v>#REF!</v>
      </c>
      <c r="H189" s="209" t="e">
        <f t="shared" ca="1" si="43"/>
        <v>#REF!</v>
      </c>
      <c r="I189" s="209" t="e">
        <f t="shared" ca="1" si="43"/>
        <v>#REF!</v>
      </c>
      <c r="J189" s="209" t="e">
        <f t="shared" ca="1" si="43"/>
        <v>#REF!</v>
      </c>
      <c r="K189" s="209" t="e">
        <f t="shared" ca="1" si="46"/>
        <v>#REF!</v>
      </c>
      <c r="L189" s="209" t="e">
        <f t="shared" ca="1" si="46"/>
        <v>#REF!</v>
      </c>
      <c r="M189" s="209" t="e">
        <f t="shared" ca="1" si="46"/>
        <v>#REF!</v>
      </c>
      <c r="N189" s="209" t="e">
        <f t="shared" ca="1" si="46"/>
        <v>#REF!</v>
      </c>
      <c r="O189" s="209" t="str">
        <f t="shared" ca="1" si="36"/>
        <v>SI</v>
      </c>
      <c r="P189" s="209" t="e">
        <f t="shared" ca="1" si="37"/>
        <v>#REF!</v>
      </c>
      <c r="Q189" s="209" t="e">
        <f t="shared" ca="1" si="37"/>
        <v>#REF!</v>
      </c>
      <c r="R189" s="209" t="e">
        <f t="shared" ca="1" si="37"/>
        <v>#REF!</v>
      </c>
      <c r="S189" s="209" t="e">
        <f t="shared" ca="1" si="37"/>
        <v>#REF!</v>
      </c>
      <c r="T189" s="209" t="e">
        <f t="shared" ca="1" si="47"/>
        <v>#REF!</v>
      </c>
      <c r="U189" s="209" t="e">
        <f t="shared" ca="1" si="47"/>
        <v>#REF!</v>
      </c>
      <c r="V189" s="209" t="e">
        <f t="shared" ca="1" si="47"/>
        <v>#REF!</v>
      </c>
      <c r="W189" s="209" t="e">
        <f t="shared" ca="1" si="47"/>
        <v>#REF!</v>
      </c>
      <c r="Y189" s="209" t="e">
        <f t="shared" ca="1" si="38"/>
        <v>#REF!</v>
      </c>
      <c r="Z189" s="209" t="e">
        <f t="shared" ca="1" si="39"/>
        <v>#REF!</v>
      </c>
      <c r="AA189" s="209" t="e">
        <f t="shared" ca="1" si="40"/>
        <v>#REF!</v>
      </c>
      <c r="AB189" s="209" t="e">
        <f t="shared" ca="1" si="41"/>
        <v>#REF!</v>
      </c>
    </row>
    <row r="190" spans="2:28" x14ac:dyDescent="0.2">
      <c r="B190" s="240">
        <v>40</v>
      </c>
      <c r="C190" s="240" t="s">
        <v>153</v>
      </c>
      <c r="D190" s="240" t="s">
        <v>154</v>
      </c>
      <c r="E190" s="240">
        <f t="shared" si="42"/>
        <v>40</v>
      </c>
      <c r="G190" s="209" t="e">
        <f t="shared" ca="1" si="43"/>
        <v>#REF!</v>
      </c>
      <c r="H190" s="209" t="e">
        <f t="shared" ca="1" si="43"/>
        <v>#REF!</v>
      </c>
      <c r="I190" s="209" t="e">
        <f t="shared" ca="1" si="43"/>
        <v>#REF!</v>
      </c>
      <c r="J190" s="209" t="e">
        <f t="shared" ca="1" si="43"/>
        <v>#REF!</v>
      </c>
      <c r="K190" s="209" t="e">
        <f t="shared" ca="1" si="46"/>
        <v>#REF!</v>
      </c>
      <c r="L190" s="209" t="e">
        <f t="shared" ca="1" si="46"/>
        <v>#REF!</v>
      </c>
      <c r="M190" s="209" t="e">
        <f t="shared" ca="1" si="46"/>
        <v>#REF!</v>
      </c>
      <c r="N190" s="209" t="e">
        <f t="shared" ca="1" si="46"/>
        <v>#REF!</v>
      </c>
      <c r="O190" s="209" t="str">
        <f t="shared" ca="1" si="36"/>
        <v>BB</v>
      </c>
      <c r="P190" s="209" t="e">
        <f t="shared" ca="1" si="37"/>
        <v>#REF!</v>
      </c>
      <c r="Q190" s="209" t="e">
        <f t="shared" ca="1" si="37"/>
        <v>#REF!</v>
      </c>
      <c r="R190" s="209" t="e">
        <f t="shared" ca="1" si="37"/>
        <v>#REF!</v>
      </c>
      <c r="S190" s="209" t="e">
        <f t="shared" ca="1" si="37"/>
        <v>#REF!</v>
      </c>
      <c r="T190" s="209" t="e">
        <f t="shared" ca="1" si="47"/>
        <v>#REF!</v>
      </c>
      <c r="U190" s="209" t="e">
        <f t="shared" ca="1" si="47"/>
        <v>#REF!</v>
      </c>
      <c r="V190" s="209" t="e">
        <f t="shared" ca="1" si="47"/>
        <v>#REF!</v>
      </c>
      <c r="W190" s="209" t="e">
        <f t="shared" ca="1" si="47"/>
        <v>#REF!</v>
      </c>
      <c r="Y190" s="209" t="e">
        <f t="shared" ca="1" si="38"/>
        <v>#REF!</v>
      </c>
      <c r="Z190" s="209" t="e">
        <f t="shared" ca="1" si="39"/>
        <v>#REF!</v>
      </c>
      <c r="AA190" s="209" t="e">
        <f t="shared" ca="1" si="40"/>
        <v>#REF!</v>
      </c>
      <c r="AB190" s="209" t="e">
        <f t="shared" ca="1" si="41"/>
        <v>#REF!</v>
      </c>
    </row>
    <row r="191" spans="2:28" x14ac:dyDescent="0.2">
      <c r="B191" s="240">
        <v>41</v>
      </c>
      <c r="C191" s="240" t="s">
        <v>155</v>
      </c>
      <c r="D191" s="240" t="s">
        <v>156</v>
      </c>
      <c r="E191" s="240">
        <f t="shared" si="42"/>
        <v>41</v>
      </c>
      <c r="G191" s="209" t="e">
        <f t="shared" ca="1" si="43"/>
        <v>#REF!</v>
      </c>
      <c r="H191" s="209" t="e">
        <f t="shared" ca="1" si="43"/>
        <v>#REF!</v>
      </c>
      <c r="I191" s="209" t="e">
        <f t="shared" ca="1" si="43"/>
        <v>#REF!</v>
      </c>
      <c r="J191" s="209" t="e">
        <f t="shared" ca="1" si="43"/>
        <v>#REF!</v>
      </c>
      <c r="K191" s="209" t="e">
        <f t="shared" ca="1" si="46"/>
        <v>#REF!</v>
      </c>
      <c r="L191" s="209" t="e">
        <f t="shared" ca="1" si="46"/>
        <v>#REF!</v>
      </c>
      <c r="M191" s="209" t="e">
        <f t="shared" ca="1" si="46"/>
        <v>#REF!</v>
      </c>
      <c r="N191" s="209" t="e">
        <f t="shared" ca="1" si="46"/>
        <v>#REF!</v>
      </c>
      <c r="O191" s="209" t="str">
        <f t="shared" ca="1" si="36"/>
        <v>BH</v>
      </c>
      <c r="P191" s="209" t="e">
        <f t="shared" ca="1" si="37"/>
        <v>#REF!</v>
      </c>
      <c r="Q191" s="209" t="e">
        <f t="shared" ca="1" si="37"/>
        <v>#REF!</v>
      </c>
      <c r="R191" s="209" t="e">
        <f t="shared" ca="1" si="37"/>
        <v>#REF!</v>
      </c>
      <c r="S191" s="209" t="e">
        <f t="shared" ca="1" si="37"/>
        <v>#REF!</v>
      </c>
      <c r="T191" s="209" t="e">
        <f t="shared" ca="1" si="47"/>
        <v>#REF!</v>
      </c>
      <c r="U191" s="209" t="e">
        <f t="shared" ca="1" si="47"/>
        <v>#REF!</v>
      </c>
      <c r="V191" s="209" t="e">
        <f t="shared" ca="1" si="47"/>
        <v>#REF!</v>
      </c>
      <c r="W191" s="209" t="e">
        <f t="shared" ca="1" si="47"/>
        <v>#REF!</v>
      </c>
      <c r="Y191" s="209" t="e">
        <f t="shared" ca="1" si="38"/>
        <v>#REF!</v>
      </c>
      <c r="Z191" s="209" t="e">
        <f t="shared" ca="1" si="39"/>
        <v>#REF!</v>
      </c>
      <c r="AA191" s="209" t="e">
        <f t="shared" ca="1" si="40"/>
        <v>#REF!</v>
      </c>
      <c r="AB191" s="209" t="e">
        <f t="shared" ca="1" si="41"/>
        <v>#REF!</v>
      </c>
    </row>
    <row r="192" spans="2:28" x14ac:dyDescent="0.2">
      <c r="B192" s="240">
        <v>42</v>
      </c>
      <c r="C192" s="240" t="s">
        <v>157</v>
      </c>
      <c r="D192" s="240" t="s">
        <v>158</v>
      </c>
      <c r="E192" s="240">
        <f t="shared" si="42"/>
        <v>42</v>
      </c>
      <c r="G192" s="209" t="e">
        <f t="shared" ca="1" si="43"/>
        <v>#REF!</v>
      </c>
      <c r="H192" s="209" t="e">
        <f t="shared" ca="1" si="43"/>
        <v>#REF!</v>
      </c>
      <c r="I192" s="209" t="e">
        <f t="shared" ca="1" si="43"/>
        <v>#REF!</v>
      </c>
      <c r="J192" s="209" t="e">
        <f t="shared" ca="1" si="43"/>
        <v>#REF!</v>
      </c>
      <c r="K192" s="209" t="e">
        <f t="shared" ca="1" si="46"/>
        <v>#REF!</v>
      </c>
      <c r="L192" s="209" t="e">
        <f t="shared" ca="1" si="46"/>
        <v>#REF!</v>
      </c>
      <c r="M192" s="209" t="e">
        <f t="shared" ca="1" si="46"/>
        <v>#REF!</v>
      </c>
      <c r="N192" s="209" t="e">
        <f t="shared" ca="1" si="46"/>
        <v>#REF!</v>
      </c>
      <c r="O192" s="209" t="str">
        <f t="shared" ca="1" si="36"/>
        <v>BN</v>
      </c>
      <c r="P192" s="209" t="e">
        <f t="shared" ca="1" si="37"/>
        <v>#REF!</v>
      </c>
      <c r="Q192" s="209" t="e">
        <f t="shared" ca="1" si="37"/>
        <v>#REF!</v>
      </c>
      <c r="R192" s="209" t="e">
        <f t="shared" ca="1" si="37"/>
        <v>#REF!</v>
      </c>
      <c r="S192" s="209" t="e">
        <f t="shared" ca="1" si="37"/>
        <v>#REF!</v>
      </c>
      <c r="T192" s="209" t="e">
        <f t="shared" ca="1" si="47"/>
        <v>#REF!</v>
      </c>
      <c r="U192" s="209" t="e">
        <f t="shared" ca="1" si="47"/>
        <v>#REF!</v>
      </c>
      <c r="V192" s="209" t="e">
        <f t="shared" ca="1" si="47"/>
        <v>#REF!</v>
      </c>
      <c r="W192" s="209" t="e">
        <f t="shared" ca="1" si="47"/>
        <v>#REF!</v>
      </c>
      <c r="Y192" s="209" t="e">
        <f t="shared" ca="1" si="38"/>
        <v>#REF!</v>
      </c>
      <c r="Z192" s="209" t="e">
        <f t="shared" ca="1" si="39"/>
        <v>#REF!</v>
      </c>
      <c r="AA192" s="209" t="e">
        <f t="shared" ca="1" si="40"/>
        <v>#REF!</v>
      </c>
      <c r="AB192" s="209" t="e">
        <f t="shared" ca="1" si="41"/>
        <v>#REF!</v>
      </c>
    </row>
    <row r="193" spans="2:28" x14ac:dyDescent="0.2">
      <c r="B193" s="240">
        <v>43</v>
      </c>
      <c r="C193" s="240" t="s">
        <v>159</v>
      </c>
      <c r="D193" s="240" t="s">
        <v>160</v>
      </c>
      <c r="E193" s="240">
        <f t="shared" si="42"/>
        <v>43</v>
      </c>
      <c r="G193" s="209" t="e">
        <f t="shared" ca="1" si="43"/>
        <v>#REF!</v>
      </c>
      <c r="H193" s="209" t="e">
        <f t="shared" ca="1" si="43"/>
        <v>#REF!</v>
      </c>
      <c r="I193" s="209" t="e">
        <f t="shared" ca="1" si="43"/>
        <v>#REF!</v>
      </c>
      <c r="J193" s="209" t="e">
        <f t="shared" ca="1" si="43"/>
        <v>#REF!</v>
      </c>
      <c r="K193" s="209" t="e">
        <f t="shared" ca="1" si="46"/>
        <v>#REF!</v>
      </c>
      <c r="L193" s="209" t="e">
        <f t="shared" ca="1" si="46"/>
        <v>#REF!</v>
      </c>
      <c r="M193" s="209" t="e">
        <f t="shared" ca="1" si="46"/>
        <v>#REF!</v>
      </c>
      <c r="N193" s="209" t="e">
        <f t="shared" ca="1" si="46"/>
        <v>#REF!</v>
      </c>
      <c r="O193" s="209" t="str">
        <f t="shared" ca="1" si="36"/>
        <v>CY</v>
      </c>
      <c r="P193" s="209" t="e">
        <f t="shared" ca="1" si="37"/>
        <v>#REF!</v>
      </c>
      <c r="Q193" s="209" t="e">
        <f t="shared" ca="1" si="37"/>
        <v>#REF!</v>
      </c>
      <c r="R193" s="209" t="e">
        <f t="shared" ca="1" si="37"/>
        <v>#REF!</v>
      </c>
      <c r="S193" s="209" t="e">
        <f t="shared" ca="1" si="37"/>
        <v>#REF!</v>
      </c>
      <c r="T193" s="209" t="e">
        <f t="shared" ca="1" si="47"/>
        <v>#REF!</v>
      </c>
      <c r="U193" s="209" t="e">
        <f t="shared" ca="1" si="47"/>
        <v>#REF!</v>
      </c>
      <c r="V193" s="209" t="e">
        <f t="shared" ca="1" si="47"/>
        <v>#REF!</v>
      </c>
      <c r="W193" s="209" t="e">
        <f t="shared" ca="1" si="47"/>
        <v>#REF!</v>
      </c>
      <c r="Y193" s="209" t="e">
        <f t="shared" ca="1" si="38"/>
        <v>#REF!</v>
      </c>
      <c r="Z193" s="209" t="e">
        <f t="shared" ca="1" si="39"/>
        <v>#REF!</v>
      </c>
      <c r="AA193" s="209" t="e">
        <f t="shared" ca="1" si="40"/>
        <v>#REF!</v>
      </c>
      <c r="AB193" s="209" t="e">
        <f t="shared" ca="1" si="41"/>
        <v>#REF!</v>
      </c>
    </row>
    <row r="194" spans="2:28" x14ac:dyDescent="0.2">
      <c r="B194" s="240">
        <v>44</v>
      </c>
      <c r="C194" s="240" t="s">
        <v>161</v>
      </c>
      <c r="D194" s="240" t="s">
        <v>162</v>
      </c>
      <c r="E194" s="240">
        <f t="shared" si="42"/>
        <v>44</v>
      </c>
      <c r="G194" s="209" t="e">
        <f t="shared" ca="1" si="43"/>
        <v>#REF!</v>
      </c>
      <c r="H194" s="209" t="e">
        <f t="shared" ca="1" si="43"/>
        <v>#REF!</v>
      </c>
      <c r="I194" s="209" t="e">
        <f t="shared" ca="1" si="43"/>
        <v>#REF!</v>
      </c>
      <c r="J194" s="209" t="e">
        <f t="shared" ca="1" si="43"/>
        <v>#REF!</v>
      </c>
      <c r="K194" s="209" t="e">
        <f t="shared" ca="1" si="46"/>
        <v>#REF!</v>
      </c>
      <c r="L194" s="209" t="e">
        <f t="shared" ca="1" si="46"/>
        <v>#REF!</v>
      </c>
      <c r="M194" s="209" t="e">
        <f t="shared" ca="1" si="46"/>
        <v>#REF!</v>
      </c>
      <c r="N194" s="209" t="e">
        <f t="shared" ca="1" si="46"/>
        <v>#REF!</v>
      </c>
      <c r="O194" s="209" t="str">
        <f t="shared" ca="1" si="36"/>
        <v>CZ</v>
      </c>
      <c r="P194" s="209" t="e">
        <f t="shared" ca="1" si="37"/>
        <v>#REF!</v>
      </c>
      <c r="Q194" s="209" t="e">
        <f t="shared" ca="1" si="37"/>
        <v>#REF!</v>
      </c>
      <c r="R194" s="209" t="e">
        <f t="shared" ca="1" si="37"/>
        <v>#REF!</v>
      </c>
      <c r="S194" s="209" t="e">
        <f t="shared" ca="1" si="37"/>
        <v>#REF!</v>
      </c>
      <c r="T194" s="209" t="e">
        <f t="shared" ca="1" si="47"/>
        <v>#REF!</v>
      </c>
      <c r="U194" s="209" t="e">
        <f t="shared" ca="1" si="47"/>
        <v>#REF!</v>
      </c>
      <c r="V194" s="209" t="e">
        <f t="shared" ca="1" si="47"/>
        <v>#REF!</v>
      </c>
      <c r="W194" s="209" t="e">
        <f t="shared" ca="1" si="47"/>
        <v>#REF!</v>
      </c>
      <c r="Y194" s="209" t="e">
        <f t="shared" ca="1" si="38"/>
        <v>#REF!</v>
      </c>
      <c r="Z194" s="209" t="e">
        <f t="shared" ca="1" si="39"/>
        <v>#REF!</v>
      </c>
      <c r="AA194" s="209" t="e">
        <f t="shared" ca="1" si="40"/>
        <v>#REF!</v>
      </c>
      <c r="AB194" s="209" t="e">
        <f t="shared" ca="1" si="41"/>
        <v>#REF!</v>
      </c>
    </row>
    <row r="195" spans="2:28" x14ac:dyDescent="0.2">
      <c r="B195" s="240">
        <v>45</v>
      </c>
      <c r="C195" s="240" t="s">
        <v>163</v>
      </c>
      <c r="D195" s="240" t="s">
        <v>164</v>
      </c>
      <c r="E195" s="240">
        <f t="shared" si="42"/>
        <v>45</v>
      </c>
      <c r="G195" s="209" t="e">
        <f t="shared" ca="1" si="43"/>
        <v>#REF!</v>
      </c>
      <c r="H195" s="209" t="e">
        <f t="shared" ca="1" si="43"/>
        <v>#REF!</v>
      </c>
      <c r="I195" s="209" t="e">
        <f t="shared" ca="1" si="43"/>
        <v>#REF!</v>
      </c>
      <c r="J195" s="209" t="e">
        <f t="shared" ca="1" si="43"/>
        <v>#REF!</v>
      </c>
      <c r="K195" s="209" t="e">
        <f t="shared" ca="1" si="46"/>
        <v>#REF!</v>
      </c>
      <c r="L195" s="209" t="e">
        <f t="shared" ca="1" si="46"/>
        <v>#REF!</v>
      </c>
      <c r="M195" s="209" t="e">
        <f t="shared" ca="1" si="46"/>
        <v>#REF!</v>
      </c>
      <c r="N195" s="209" t="e">
        <f t="shared" ca="1" si="46"/>
        <v>#REF!</v>
      </c>
      <c r="O195" s="209" t="str">
        <f t="shared" ca="1" si="36"/>
        <v>EE</v>
      </c>
      <c r="P195" s="209" t="e">
        <f t="shared" ca="1" si="37"/>
        <v>#REF!</v>
      </c>
      <c r="Q195" s="209" t="e">
        <f t="shared" ca="1" si="37"/>
        <v>#REF!</v>
      </c>
      <c r="R195" s="209" t="e">
        <f t="shared" ca="1" si="37"/>
        <v>#REF!</v>
      </c>
      <c r="S195" s="209" t="e">
        <f t="shared" ca="1" si="37"/>
        <v>#REF!</v>
      </c>
      <c r="T195" s="209" t="e">
        <f t="shared" ca="1" si="47"/>
        <v>#REF!</v>
      </c>
      <c r="U195" s="209" t="e">
        <f t="shared" ca="1" si="47"/>
        <v>#REF!</v>
      </c>
      <c r="V195" s="209" t="e">
        <f t="shared" ca="1" si="47"/>
        <v>#REF!</v>
      </c>
      <c r="W195" s="209" t="e">
        <f t="shared" ca="1" si="47"/>
        <v>#REF!</v>
      </c>
      <c r="Y195" s="209" t="e">
        <f t="shared" ca="1" si="38"/>
        <v>#REF!</v>
      </c>
      <c r="Z195" s="209" t="e">
        <f t="shared" ca="1" si="39"/>
        <v>#REF!</v>
      </c>
      <c r="AA195" s="209" t="e">
        <f t="shared" ca="1" si="40"/>
        <v>#REF!</v>
      </c>
      <c r="AB195" s="209" t="e">
        <f t="shared" ca="1" si="41"/>
        <v>#REF!</v>
      </c>
    </row>
    <row r="196" spans="2:28" x14ac:dyDescent="0.2">
      <c r="B196" s="240">
        <v>46</v>
      </c>
      <c r="C196" s="240" t="s">
        <v>165</v>
      </c>
      <c r="D196" s="240" t="s">
        <v>166</v>
      </c>
      <c r="E196" s="240">
        <f t="shared" si="42"/>
        <v>46</v>
      </c>
      <c r="G196" s="209" t="e">
        <f t="shared" ca="1" si="43"/>
        <v>#REF!</v>
      </c>
      <c r="H196" s="209" t="e">
        <f t="shared" ca="1" si="43"/>
        <v>#REF!</v>
      </c>
      <c r="I196" s="209" t="e">
        <f t="shared" ca="1" si="43"/>
        <v>#REF!</v>
      </c>
      <c r="J196" s="209" t="e">
        <f t="shared" ca="1" si="43"/>
        <v>#REF!</v>
      </c>
      <c r="K196" s="209" t="e">
        <f t="shared" ca="1" si="46"/>
        <v>#REF!</v>
      </c>
      <c r="L196" s="209" t="e">
        <f t="shared" ca="1" si="46"/>
        <v>#REF!</v>
      </c>
      <c r="M196" s="209" t="e">
        <f t="shared" ca="1" si="46"/>
        <v>#REF!</v>
      </c>
      <c r="N196" s="209" t="e">
        <f t="shared" ca="1" si="46"/>
        <v>#REF!</v>
      </c>
      <c r="O196" s="209" t="str">
        <f t="shared" ca="1" si="36"/>
        <v>HR</v>
      </c>
      <c r="P196" s="209" t="e">
        <f t="shared" ca="1" si="37"/>
        <v>#REF!</v>
      </c>
      <c r="Q196" s="209" t="e">
        <f t="shared" ca="1" si="37"/>
        <v>#REF!</v>
      </c>
      <c r="R196" s="209" t="e">
        <f t="shared" ca="1" si="37"/>
        <v>#REF!</v>
      </c>
      <c r="S196" s="209" t="e">
        <f t="shared" ca="1" si="37"/>
        <v>#REF!</v>
      </c>
      <c r="T196" s="209" t="e">
        <f t="shared" ca="1" si="47"/>
        <v>#REF!</v>
      </c>
      <c r="U196" s="209" t="e">
        <f t="shared" ca="1" si="47"/>
        <v>#REF!</v>
      </c>
      <c r="V196" s="209" t="e">
        <f t="shared" ca="1" si="47"/>
        <v>#REF!</v>
      </c>
      <c r="W196" s="209" t="e">
        <f t="shared" ca="1" si="47"/>
        <v>#REF!</v>
      </c>
      <c r="Y196" s="209" t="e">
        <f t="shared" ca="1" si="38"/>
        <v>#REF!</v>
      </c>
      <c r="Z196" s="209" t="e">
        <f t="shared" ca="1" si="39"/>
        <v>#REF!</v>
      </c>
      <c r="AA196" s="209" t="e">
        <f t="shared" ca="1" si="40"/>
        <v>#REF!</v>
      </c>
      <c r="AB196" s="209" t="e">
        <f t="shared" ca="1" si="41"/>
        <v>#REF!</v>
      </c>
    </row>
    <row r="197" spans="2:28" x14ac:dyDescent="0.2">
      <c r="B197" s="240">
        <v>47</v>
      </c>
      <c r="C197" s="240" t="s">
        <v>167</v>
      </c>
      <c r="D197" s="240" t="s">
        <v>168</v>
      </c>
      <c r="E197" s="240">
        <f t="shared" si="42"/>
        <v>47</v>
      </c>
      <c r="G197" s="209" t="e">
        <f t="shared" ca="1" si="43"/>
        <v>#REF!</v>
      </c>
      <c r="H197" s="209" t="e">
        <f t="shared" ca="1" si="43"/>
        <v>#REF!</v>
      </c>
      <c r="I197" s="209" t="e">
        <f t="shared" ca="1" si="43"/>
        <v>#REF!</v>
      </c>
      <c r="J197" s="209" t="e">
        <f t="shared" ca="1" si="43"/>
        <v>#REF!</v>
      </c>
      <c r="K197" s="209" t="e">
        <f t="shared" ca="1" si="46"/>
        <v>#REF!</v>
      </c>
      <c r="L197" s="209" t="e">
        <f t="shared" ca="1" si="46"/>
        <v>#REF!</v>
      </c>
      <c r="M197" s="209" t="e">
        <f t="shared" ca="1" si="46"/>
        <v>#REF!</v>
      </c>
      <c r="N197" s="209" t="e">
        <f t="shared" ca="1" si="46"/>
        <v>#REF!</v>
      </c>
      <c r="O197" s="209" t="str">
        <f t="shared" ca="1" si="36"/>
        <v>HU</v>
      </c>
      <c r="P197" s="209" t="e">
        <f t="shared" ca="1" si="37"/>
        <v>#REF!</v>
      </c>
      <c r="Q197" s="209" t="e">
        <f t="shared" ca="1" si="37"/>
        <v>#REF!</v>
      </c>
      <c r="R197" s="209" t="e">
        <f t="shared" ca="1" si="37"/>
        <v>#REF!</v>
      </c>
      <c r="S197" s="209" t="e">
        <f t="shared" ca="1" si="37"/>
        <v>#REF!</v>
      </c>
      <c r="T197" s="209" t="e">
        <f t="shared" ca="1" si="47"/>
        <v>#REF!</v>
      </c>
      <c r="U197" s="209" t="e">
        <f t="shared" ca="1" si="47"/>
        <v>#REF!</v>
      </c>
      <c r="V197" s="209" t="e">
        <f t="shared" ca="1" si="47"/>
        <v>#REF!</v>
      </c>
      <c r="W197" s="209" t="e">
        <f t="shared" ca="1" si="47"/>
        <v>#REF!</v>
      </c>
      <c r="Y197" s="209" t="e">
        <f t="shared" ca="1" si="38"/>
        <v>#REF!</v>
      </c>
      <c r="Z197" s="209" t="e">
        <f t="shared" ca="1" si="39"/>
        <v>#REF!</v>
      </c>
      <c r="AA197" s="209" t="e">
        <f t="shared" ca="1" si="40"/>
        <v>#REF!</v>
      </c>
      <c r="AB197" s="209" t="e">
        <f t="shared" ca="1" si="41"/>
        <v>#REF!</v>
      </c>
    </row>
    <row r="198" spans="2:28" x14ac:dyDescent="0.2">
      <c r="B198" s="240">
        <v>48</v>
      </c>
      <c r="C198" s="240" t="s">
        <v>169</v>
      </c>
      <c r="D198" s="240" t="s">
        <v>170</v>
      </c>
      <c r="E198" s="240">
        <f t="shared" si="42"/>
        <v>48</v>
      </c>
      <c r="G198" s="209" t="e">
        <f t="shared" ca="1" si="43"/>
        <v>#REF!</v>
      </c>
      <c r="H198" s="209" t="e">
        <f t="shared" ca="1" si="43"/>
        <v>#REF!</v>
      </c>
      <c r="I198" s="209" t="e">
        <f t="shared" ca="1" si="43"/>
        <v>#REF!</v>
      </c>
      <c r="J198" s="209" t="e">
        <f t="shared" ca="1" si="43"/>
        <v>#REF!</v>
      </c>
      <c r="K198" s="209" t="e">
        <f t="shared" ca="1" si="46"/>
        <v>#REF!</v>
      </c>
      <c r="L198" s="209" t="e">
        <f t="shared" ca="1" si="46"/>
        <v>#REF!</v>
      </c>
      <c r="M198" s="209" t="e">
        <f t="shared" ca="1" si="46"/>
        <v>#REF!</v>
      </c>
      <c r="N198" s="209" t="e">
        <f t="shared" ca="1" si="46"/>
        <v>#REF!</v>
      </c>
      <c r="O198" s="209" t="str">
        <f t="shared" ca="1" si="36"/>
        <v>KR</v>
      </c>
      <c r="P198" s="209" t="e">
        <f t="shared" ca="1" si="37"/>
        <v>#REF!</v>
      </c>
      <c r="Q198" s="209" t="e">
        <f t="shared" ca="1" si="37"/>
        <v>#REF!</v>
      </c>
      <c r="R198" s="209" t="e">
        <f t="shared" ca="1" si="37"/>
        <v>#REF!</v>
      </c>
      <c r="S198" s="209" t="e">
        <f t="shared" ca="1" si="37"/>
        <v>#REF!</v>
      </c>
      <c r="T198" s="209" t="e">
        <f t="shared" ca="1" si="47"/>
        <v>#REF!</v>
      </c>
      <c r="U198" s="209" t="e">
        <f t="shared" ca="1" si="47"/>
        <v>#REF!</v>
      </c>
      <c r="V198" s="209" t="e">
        <f t="shared" ca="1" si="47"/>
        <v>#REF!</v>
      </c>
      <c r="W198" s="209" t="e">
        <f t="shared" ca="1" si="47"/>
        <v>#REF!</v>
      </c>
      <c r="Y198" s="209" t="e">
        <f t="shared" ca="1" si="38"/>
        <v>#REF!</v>
      </c>
      <c r="Z198" s="209" t="e">
        <f t="shared" ca="1" si="39"/>
        <v>#REF!</v>
      </c>
      <c r="AA198" s="209" t="e">
        <f t="shared" ca="1" si="40"/>
        <v>#REF!</v>
      </c>
      <c r="AB198" s="209" t="e">
        <f t="shared" ca="1" si="41"/>
        <v>#REF!</v>
      </c>
    </row>
    <row r="199" spans="2:28" x14ac:dyDescent="0.2">
      <c r="B199" s="240">
        <v>49</v>
      </c>
      <c r="C199" s="240" t="s">
        <v>171</v>
      </c>
      <c r="D199" s="240" t="s">
        <v>172</v>
      </c>
      <c r="E199" s="240">
        <f t="shared" si="42"/>
        <v>49</v>
      </c>
      <c r="G199" s="209" t="e">
        <f t="shared" ca="1" si="43"/>
        <v>#REF!</v>
      </c>
      <c r="H199" s="209" t="e">
        <f t="shared" ca="1" si="43"/>
        <v>#REF!</v>
      </c>
      <c r="I199" s="209" t="e">
        <f t="shared" ca="1" si="43"/>
        <v>#REF!</v>
      </c>
      <c r="J199" s="209" t="e">
        <f t="shared" ca="1" si="43"/>
        <v>#REF!</v>
      </c>
      <c r="K199" s="209" t="e">
        <f t="shared" ref="K199:N214" ca="1" si="48">VLOOKUP($C199,INDIRECT($G$138),K$8,FALSE)</f>
        <v>#REF!</v>
      </c>
      <c r="L199" s="209" t="e">
        <f t="shared" ca="1" si="48"/>
        <v>#REF!</v>
      </c>
      <c r="M199" s="209" t="e">
        <f t="shared" ca="1" si="48"/>
        <v>#REF!</v>
      </c>
      <c r="N199" s="209" t="e">
        <f t="shared" ca="1" si="48"/>
        <v>#REF!</v>
      </c>
      <c r="O199" s="209" t="str">
        <f t="shared" ca="1" si="36"/>
        <v>MO</v>
      </c>
      <c r="P199" s="209" t="e">
        <f t="shared" ca="1" si="37"/>
        <v>#REF!</v>
      </c>
      <c r="Q199" s="209" t="e">
        <f t="shared" ca="1" si="37"/>
        <v>#REF!</v>
      </c>
      <c r="R199" s="209" t="e">
        <f t="shared" ca="1" si="37"/>
        <v>#REF!</v>
      </c>
      <c r="S199" s="209" t="e">
        <f t="shared" ca="1" si="37"/>
        <v>#REF!</v>
      </c>
      <c r="T199" s="209" t="e">
        <f t="shared" ref="T199:W214" ca="1" si="49">VLOOKUP($C199,INDIRECT($P$138),T$8,FALSE)</f>
        <v>#REF!</v>
      </c>
      <c r="U199" s="209" t="e">
        <f t="shared" ca="1" si="49"/>
        <v>#REF!</v>
      </c>
      <c r="V199" s="209" t="e">
        <f t="shared" ca="1" si="49"/>
        <v>#REF!</v>
      </c>
      <c r="W199" s="209" t="e">
        <f t="shared" ca="1" si="49"/>
        <v>#REF!</v>
      </c>
      <c r="Y199" s="209" t="e">
        <f t="shared" ca="1" si="38"/>
        <v>#REF!</v>
      </c>
      <c r="Z199" s="209" t="e">
        <f t="shared" ca="1" si="39"/>
        <v>#REF!</v>
      </c>
      <c r="AA199" s="209" t="e">
        <f t="shared" ca="1" si="40"/>
        <v>#REF!</v>
      </c>
      <c r="AB199" s="209" t="e">
        <f t="shared" ca="1" si="41"/>
        <v>#REF!</v>
      </c>
    </row>
    <row r="200" spans="2:28" x14ac:dyDescent="0.2">
      <c r="B200" s="240">
        <v>50</v>
      </c>
      <c r="C200" s="240" t="s">
        <v>173</v>
      </c>
      <c r="D200" s="240" t="s">
        <v>174</v>
      </c>
      <c r="E200" s="240">
        <f t="shared" si="42"/>
        <v>50</v>
      </c>
      <c r="G200" s="209" t="e">
        <f t="shared" ca="1" si="43"/>
        <v>#REF!</v>
      </c>
      <c r="H200" s="209" t="e">
        <f t="shared" ca="1" si="43"/>
        <v>#REF!</v>
      </c>
      <c r="I200" s="209" t="e">
        <f t="shared" ca="1" si="43"/>
        <v>#REF!</v>
      </c>
      <c r="J200" s="209" t="e">
        <f t="shared" ca="1" si="43"/>
        <v>#REF!</v>
      </c>
      <c r="K200" s="209" t="e">
        <f t="shared" ca="1" si="48"/>
        <v>#REF!</v>
      </c>
      <c r="L200" s="209" t="e">
        <f t="shared" ca="1" si="48"/>
        <v>#REF!</v>
      </c>
      <c r="M200" s="209" t="e">
        <f t="shared" ca="1" si="48"/>
        <v>#REF!</v>
      </c>
      <c r="N200" s="209" t="e">
        <f t="shared" ca="1" si="48"/>
        <v>#REF!</v>
      </c>
      <c r="O200" s="209" t="str">
        <f t="shared" ca="1" si="36"/>
        <v>MT</v>
      </c>
      <c r="P200" s="209" t="e">
        <f t="shared" ca="1" si="37"/>
        <v>#REF!</v>
      </c>
      <c r="Q200" s="209" t="e">
        <f t="shared" ca="1" si="37"/>
        <v>#REF!</v>
      </c>
      <c r="R200" s="209" t="e">
        <f t="shared" ca="1" si="37"/>
        <v>#REF!</v>
      </c>
      <c r="S200" s="209" t="e">
        <f t="shared" ca="1" si="37"/>
        <v>#REF!</v>
      </c>
      <c r="T200" s="209" t="e">
        <f t="shared" ca="1" si="49"/>
        <v>#REF!</v>
      </c>
      <c r="U200" s="209" t="e">
        <f t="shared" ca="1" si="49"/>
        <v>#REF!</v>
      </c>
      <c r="V200" s="209" t="e">
        <f t="shared" ca="1" si="49"/>
        <v>#REF!</v>
      </c>
      <c r="W200" s="209" t="e">
        <f t="shared" ca="1" si="49"/>
        <v>#REF!</v>
      </c>
      <c r="Y200" s="209" t="e">
        <f t="shared" ca="1" si="38"/>
        <v>#REF!</v>
      </c>
      <c r="Z200" s="209" t="e">
        <f t="shared" ca="1" si="39"/>
        <v>#REF!</v>
      </c>
      <c r="AA200" s="209" t="e">
        <f t="shared" ca="1" si="40"/>
        <v>#REF!</v>
      </c>
      <c r="AB200" s="209" t="e">
        <f t="shared" ca="1" si="41"/>
        <v>#REF!</v>
      </c>
    </row>
    <row r="201" spans="2:28" x14ac:dyDescent="0.2">
      <c r="B201" s="240">
        <v>51</v>
      </c>
      <c r="C201" s="240" t="s">
        <v>175</v>
      </c>
      <c r="D201" s="240" t="s">
        <v>176</v>
      </c>
      <c r="E201" s="240">
        <f t="shared" si="42"/>
        <v>51</v>
      </c>
      <c r="G201" s="209" t="e">
        <f t="shared" ca="1" si="43"/>
        <v>#REF!</v>
      </c>
      <c r="H201" s="209" t="e">
        <f t="shared" ca="1" si="43"/>
        <v>#REF!</v>
      </c>
      <c r="I201" s="209" t="e">
        <f t="shared" ca="1" si="43"/>
        <v>#REF!</v>
      </c>
      <c r="J201" s="209" t="e">
        <f t="shared" ca="1" si="43"/>
        <v>#REF!</v>
      </c>
      <c r="K201" s="209" t="e">
        <f t="shared" ca="1" si="48"/>
        <v>#REF!</v>
      </c>
      <c r="L201" s="209" t="e">
        <f t="shared" ca="1" si="48"/>
        <v>#REF!</v>
      </c>
      <c r="M201" s="209" t="e">
        <f t="shared" ca="1" si="48"/>
        <v>#REF!</v>
      </c>
      <c r="N201" s="209" t="e">
        <f t="shared" ca="1" si="48"/>
        <v>#REF!</v>
      </c>
      <c r="O201" s="209" t="str">
        <f t="shared" ca="1" si="36"/>
        <v>PL</v>
      </c>
      <c r="P201" s="209" t="e">
        <f t="shared" ca="1" si="37"/>
        <v>#REF!</v>
      </c>
      <c r="Q201" s="209" t="e">
        <f t="shared" ca="1" si="37"/>
        <v>#REF!</v>
      </c>
      <c r="R201" s="209" t="e">
        <f t="shared" ca="1" si="37"/>
        <v>#REF!</v>
      </c>
      <c r="S201" s="209" t="e">
        <f t="shared" ca="1" si="37"/>
        <v>#REF!</v>
      </c>
      <c r="T201" s="209" t="e">
        <f t="shared" ca="1" si="49"/>
        <v>#REF!</v>
      </c>
      <c r="U201" s="209" t="e">
        <f t="shared" ca="1" si="49"/>
        <v>#REF!</v>
      </c>
      <c r="V201" s="209" t="e">
        <f t="shared" ca="1" si="49"/>
        <v>#REF!</v>
      </c>
      <c r="W201" s="209" t="e">
        <f t="shared" ca="1" si="49"/>
        <v>#REF!</v>
      </c>
      <c r="Y201" s="209" t="e">
        <f t="shared" ca="1" si="38"/>
        <v>#REF!</v>
      </c>
      <c r="Z201" s="209" t="e">
        <f t="shared" ca="1" si="39"/>
        <v>#REF!</v>
      </c>
      <c r="AA201" s="209" t="e">
        <f t="shared" ca="1" si="40"/>
        <v>#REF!</v>
      </c>
      <c r="AB201" s="209" t="e">
        <f t="shared" ca="1" si="41"/>
        <v>#REF!</v>
      </c>
    </row>
    <row r="202" spans="2:28" x14ac:dyDescent="0.2">
      <c r="B202" s="240">
        <v>52</v>
      </c>
      <c r="C202" s="240" t="s">
        <v>177</v>
      </c>
      <c r="D202" s="240" t="s">
        <v>178</v>
      </c>
      <c r="E202" s="240">
        <f t="shared" si="42"/>
        <v>52</v>
      </c>
      <c r="G202" s="209" t="e">
        <f t="shared" ca="1" si="43"/>
        <v>#REF!</v>
      </c>
      <c r="H202" s="209" t="e">
        <f t="shared" ca="1" si="43"/>
        <v>#REF!</v>
      </c>
      <c r="I202" s="209" t="e">
        <f t="shared" ca="1" si="43"/>
        <v>#REF!</v>
      </c>
      <c r="J202" s="209" t="e">
        <f t="shared" ca="1" si="43"/>
        <v>#REF!</v>
      </c>
      <c r="K202" s="209" t="e">
        <f t="shared" ca="1" si="48"/>
        <v>#REF!</v>
      </c>
      <c r="L202" s="209" t="e">
        <f t="shared" ca="1" si="48"/>
        <v>#REF!</v>
      </c>
      <c r="M202" s="209" t="e">
        <f t="shared" ca="1" si="48"/>
        <v>#REF!</v>
      </c>
      <c r="N202" s="209" t="e">
        <f t="shared" ca="1" si="48"/>
        <v>#REF!</v>
      </c>
      <c r="O202" s="209" t="str">
        <f t="shared" ca="1" si="36"/>
        <v>SK</v>
      </c>
      <c r="P202" s="209" t="e">
        <f t="shared" ca="1" si="37"/>
        <v>#REF!</v>
      </c>
      <c r="Q202" s="209" t="e">
        <f t="shared" ca="1" si="37"/>
        <v>#REF!</v>
      </c>
      <c r="R202" s="209" t="e">
        <f t="shared" ca="1" si="37"/>
        <v>#REF!</v>
      </c>
      <c r="S202" s="209" t="e">
        <f t="shared" ca="1" si="37"/>
        <v>#REF!</v>
      </c>
      <c r="T202" s="209" t="e">
        <f t="shared" ca="1" si="49"/>
        <v>#REF!</v>
      </c>
      <c r="U202" s="209" t="e">
        <f t="shared" ca="1" si="49"/>
        <v>#REF!</v>
      </c>
      <c r="V202" s="209" t="e">
        <f t="shared" ca="1" si="49"/>
        <v>#REF!</v>
      </c>
      <c r="W202" s="209" t="e">
        <f t="shared" ca="1" si="49"/>
        <v>#REF!</v>
      </c>
      <c r="Y202" s="209" t="e">
        <f t="shared" ca="1" si="38"/>
        <v>#REF!</v>
      </c>
      <c r="Z202" s="209" t="e">
        <f t="shared" ca="1" si="39"/>
        <v>#REF!</v>
      </c>
      <c r="AA202" s="209" t="e">
        <f t="shared" ca="1" si="40"/>
        <v>#REF!</v>
      </c>
      <c r="AB202" s="209" t="e">
        <f t="shared" ca="1" si="41"/>
        <v>#REF!</v>
      </c>
    </row>
    <row r="203" spans="2:28" x14ac:dyDescent="0.2">
      <c r="B203" s="240">
        <v>53</v>
      </c>
      <c r="C203" s="240" t="s">
        <v>179</v>
      </c>
      <c r="D203" s="240" t="s">
        <v>180</v>
      </c>
      <c r="E203" s="240">
        <f t="shared" si="42"/>
        <v>53</v>
      </c>
      <c r="G203" s="209" t="e">
        <f t="shared" ca="1" si="43"/>
        <v>#REF!</v>
      </c>
      <c r="H203" s="209" t="e">
        <f t="shared" ca="1" si="43"/>
        <v>#REF!</v>
      </c>
      <c r="I203" s="209" t="e">
        <f t="shared" ca="1" si="43"/>
        <v>#REF!</v>
      </c>
      <c r="J203" s="209" t="e">
        <f t="shared" ca="1" si="43"/>
        <v>#REF!</v>
      </c>
      <c r="K203" s="209" t="e">
        <f t="shared" ca="1" si="48"/>
        <v>#REF!</v>
      </c>
      <c r="L203" s="209" t="e">
        <f t="shared" ca="1" si="48"/>
        <v>#REF!</v>
      </c>
      <c r="M203" s="209" t="e">
        <f t="shared" ca="1" si="48"/>
        <v>#REF!</v>
      </c>
      <c r="N203" s="209" t="e">
        <f t="shared" ca="1" si="48"/>
        <v>#REF!</v>
      </c>
      <c r="O203" s="209" t="str">
        <f t="shared" ca="1" si="36"/>
        <v>TT</v>
      </c>
      <c r="P203" s="209" t="e">
        <f t="shared" ca="1" si="37"/>
        <v>#REF!</v>
      </c>
      <c r="Q203" s="209" t="e">
        <f t="shared" ca="1" si="37"/>
        <v>#REF!</v>
      </c>
      <c r="R203" s="209" t="e">
        <f t="shared" ca="1" si="37"/>
        <v>#REF!</v>
      </c>
      <c r="S203" s="209" t="e">
        <f t="shared" ca="1" si="37"/>
        <v>#REF!</v>
      </c>
      <c r="T203" s="209" t="e">
        <f t="shared" ca="1" si="49"/>
        <v>#REF!</v>
      </c>
      <c r="U203" s="209" t="e">
        <f t="shared" ca="1" si="49"/>
        <v>#REF!</v>
      </c>
      <c r="V203" s="209" t="e">
        <f t="shared" ca="1" si="49"/>
        <v>#REF!</v>
      </c>
      <c r="W203" s="209" t="e">
        <f t="shared" ca="1" si="49"/>
        <v>#REF!</v>
      </c>
      <c r="Y203" s="209" t="e">
        <f t="shared" ca="1" si="38"/>
        <v>#REF!</v>
      </c>
      <c r="Z203" s="209" t="e">
        <f t="shared" ca="1" si="39"/>
        <v>#REF!</v>
      </c>
      <c r="AA203" s="209" t="e">
        <f t="shared" ca="1" si="40"/>
        <v>#REF!</v>
      </c>
      <c r="AB203" s="209" t="e">
        <f t="shared" ca="1" si="41"/>
        <v>#REF!</v>
      </c>
    </row>
    <row r="204" spans="2:28" x14ac:dyDescent="0.2">
      <c r="B204" s="240">
        <v>54</v>
      </c>
      <c r="C204" s="240" t="s">
        <v>181</v>
      </c>
      <c r="D204" s="240" t="s">
        <v>182</v>
      </c>
      <c r="E204" s="240">
        <f t="shared" si="42"/>
        <v>54</v>
      </c>
      <c r="G204" s="209" t="e">
        <f t="shared" ca="1" si="43"/>
        <v>#REF!</v>
      </c>
      <c r="H204" s="209" t="e">
        <f t="shared" ca="1" si="43"/>
        <v>#REF!</v>
      </c>
      <c r="I204" s="209" t="e">
        <f t="shared" ca="1" si="43"/>
        <v>#REF!</v>
      </c>
      <c r="J204" s="209" t="e">
        <f t="shared" ca="1" si="43"/>
        <v>#REF!</v>
      </c>
      <c r="K204" s="209" t="e">
        <f t="shared" ca="1" si="48"/>
        <v>#REF!</v>
      </c>
      <c r="L204" s="209" t="e">
        <f t="shared" ca="1" si="48"/>
        <v>#REF!</v>
      </c>
      <c r="M204" s="209" t="e">
        <f t="shared" ca="1" si="48"/>
        <v>#REF!</v>
      </c>
      <c r="N204" s="209" t="e">
        <f t="shared" ca="1" si="48"/>
        <v>#REF!</v>
      </c>
      <c r="O204" s="209" t="str">
        <f t="shared" ca="1" si="36"/>
        <v>AR</v>
      </c>
      <c r="P204" s="209" t="e">
        <f t="shared" ca="1" si="37"/>
        <v>#REF!</v>
      </c>
      <c r="Q204" s="209" t="e">
        <f t="shared" ca="1" si="37"/>
        <v>#REF!</v>
      </c>
      <c r="R204" s="209" t="e">
        <f t="shared" ca="1" si="37"/>
        <v>#REF!</v>
      </c>
      <c r="S204" s="209" t="e">
        <f t="shared" ca="1" si="37"/>
        <v>#REF!</v>
      </c>
      <c r="T204" s="209" t="e">
        <f t="shared" ca="1" si="49"/>
        <v>#REF!</v>
      </c>
      <c r="U204" s="209" t="e">
        <f t="shared" ca="1" si="49"/>
        <v>#REF!</v>
      </c>
      <c r="V204" s="209" t="e">
        <f t="shared" ca="1" si="49"/>
        <v>#REF!</v>
      </c>
      <c r="W204" s="209" t="e">
        <f t="shared" ca="1" si="49"/>
        <v>#REF!</v>
      </c>
      <c r="Y204" s="209" t="e">
        <f t="shared" ca="1" si="38"/>
        <v>#REF!</v>
      </c>
      <c r="Z204" s="209" t="e">
        <f t="shared" ca="1" si="39"/>
        <v>#REF!</v>
      </c>
      <c r="AA204" s="209" t="e">
        <f t="shared" ca="1" si="40"/>
        <v>#REF!</v>
      </c>
      <c r="AB204" s="209" t="e">
        <f t="shared" ca="1" si="41"/>
        <v>#REF!</v>
      </c>
    </row>
    <row r="205" spans="2:28" x14ac:dyDescent="0.2">
      <c r="B205" s="240">
        <v>55</v>
      </c>
      <c r="C205" s="240" t="s">
        <v>183</v>
      </c>
      <c r="D205" s="240" t="s">
        <v>184</v>
      </c>
      <c r="E205" s="240">
        <f t="shared" si="42"/>
        <v>55</v>
      </c>
      <c r="G205" s="209" t="e">
        <f t="shared" ca="1" si="43"/>
        <v>#REF!</v>
      </c>
      <c r="H205" s="209" t="e">
        <f t="shared" ca="1" si="43"/>
        <v>#REF!</v>
      </c>
      <c r="I205" s="209" t="e">
        <f t="shared" ca="1" si="43"/>
        <v>#REF!</v>
      </c>
      <c r="J205" s="209" t="e">
        <f t="shared" ca="1" si="43"/>
        <v>#REF!</v>
      </c>
      <c r="K205" s="209" t="e">
        <f t="shared" ca="1" si="48"/>
        <v>#REF!</v>
      </c>
      <c r="L205" s="209" t="e">
        <f t="shared" ca="1" si="48"/>
        <v>#REF!</v>
      </c>
      <c r="M205" s="209" t="e">
        <f t="shared" ca="1" si="48"/>
        <v>#REF!</v>
      </c>
      <c r="N205" s="209" t="e">
        <f t="shared" ca="1" si="48"/>
        <v>#REF!</v>
      </c>
      <c r="O205" s="209" t="str">
        <f t="shared" ca="1" si="36"/>
        <v>BA</v>
      </c>
      <c r="P205" s="209" t="e">
        <f t="shared" ca="1" si="37"/>
        <v>#REF!</v>
      </c>
      <c r="Q205" s="209" t="e">
        <f t="shared" ca="1" si="37"/>
        <v>#REF!</v>
      </c>
      <c r="R205" s="209" t="e">
        <f t="shared" ca="1" si="37"/>
        <v>#REF!</v>
      </c>
      <c r="S205" s="209" t="e">
        <f t="shared" ca="1" si="37"/>
        <v>#REF!</v>
      </c>
      <c r="T205" s="209" t="e">
        <f t="shared" ca="1" si="49"/>
        <v>#REF!</v>
      </c>
      <c r="U205" s="209" t="e">
        <f t="shared" ca="1" si="49"/>
        <v>#REF!</v>
      </c>
      <c r="V205" s="209" t="e">
        <f t="shared" ca="1" si="49"/>
        <v>#REF!</v>
      </c>
      <c r="W205" s="209" t="e">
        <f t="shared" ca="1" si="49"/>
        <v>#REF!</v>
      </c>
      <c r="Y205" s="209" t="e">
        <f t="shared" ca="1" si="38"/>
        <v>#REF!</v>
      </c>
      <c r="Z205" s="209" t="e">
        <f t="shared" ca="1" si="39"/>
        <v>#REF!</v>
      </c>
      <c r="AA205" s="209" t="e">
        <f t="shared" ca="1" si="40"/>
        <v>#REF!</v>
      </c>
      <c r="AB205" s="209" t="e">
        <f t="shared" ca="1" si="41"/>
        <v>#REF!</v>
      </c>
    </row>
    <row r="206" spans="2:28" x14ac:dyDescent="0.2">
      <c r="B206" s="240">
        <v>56</v>
      </c>
      <c r="C206" s="240" t="s">
        <v>185</v>
      </c>
      <c r="D206" s="240" t="s">
        <v>186</v>
      </c>
      <c r="E206" s="240">
        <f t="shared" si="42"/>
        <v>56</v>
      </c>
      <c r="G206" s="209" t="e">
        <f t="shared" ca="1" si="43"/>
        <v>#REF!</v>
      </c>
      <c r="H206" s="209" t="e">
        <f t="shared" ca="1" si="43"/>
        <v>#REF!</v>
      </c>
      <c r="I206" s="209" t="e">
        <f t="shared" ca="1" si="43"/>
        <v>#REF!</v>
      </c>
      <c r="J206" s="209" t="e">
        <f t="shared" ca="1" si="43"/>
        <v>#REF!</v>
      </c>
      <c r="K206" s="209" t="e">
        <f t="shared" ca="1" si="48"/>
        <v>#REF!</v>
      </c>
      <c r="L206" s="209" t="e">
        <f t="shared" ca="1" si="48"/>
        <v>#REF!</v>
      </c>
      <c r="M206" s="209" t="e">
        <f t="shared" ca="1" si="48"/>
        <v>#REF!</v>
      </c>
      <c r="N206" s="209" t="e">
        <f t="shared" ca="1" si="48"/>
        <v>#REF!</v>
      </c>
      <c r="O206" s="209" t="str">
        <f t="shared" ca="1" si="36"/>
        <v>BG</v>
      </c>
      <c r="P206" s="209" t="e">
        <f t="shared" ca="1" si="37"/>
        <v>#REF!</v>
      </c>
      <c r="Q206" s="209" t="e">
        <f t="shared" ca="1" si="37"/>
        <v>#REF!</v>
      </c>
      <c r="R206" s="209" t="e">
        <f t="shared" ca="1" si="37"/>
        <v>#REF!</v>
      </c>
      <c r="S206" s="209" t="e">
        <f t="shared" ca="1" si="37"/>
        <v>#REF!</v>
      </c>
      <c r="T206" s="209" t="e">
        <f t="shared" ca="1" si="49"/>
        <v>#REF!</v>
      </c>
      <c r="U206" s="209" t="e">
        <f t="shared" ca="1" si="49"/>
        <v>#REF!</v>
      </c>
      <c r="V206" s="209" t="e">
        <f t="shared" ca="1" si="49"/>
        <v>#REF!</v>
      </c>
      <c r="W206" s="209" t="e">
        <f t="shared" ca="1" si="49"/>
        <v>#REF!</v>
      </c>
      <c r="Y206" s="209" t="e">
        <f t="shared" ca="1" si="38"/>
        <v>#REF!</v>
      </c>
      <c r="Z206" s="209" t="e">
        <f t="shared" ca="1" si="39"/>
        <v>#REF!</v>
      </c>
      <c r="AA206" s="209" t="e">
        <f t="shared" ca="1" si="40"/>
        <v>#REF!</v>
      </c>
      <c r="AB206" s="209" t="e">
        <f t="shared" ca="1" si="41"/>
        <v>#REF!</v>
      </c>
    </row>
    <row r="207" spans="2:28" x14ac:dyDescent="0.2">
      <c r="B207" s="240">
        <v>57</v>
      </c>
      <c r="C207" s="240" t="s">
        <v>187</v>
      </c>
      <c r="D207" s="240" t="s">
        <v>188</v>
      </c>
      <c r="E207" s="240">
        <f t="shared" si="42"/>
        <v>57</v>
      </c>
      <c r="G207" s="209" t="e">
        <f t="shared" ca="1" si="43"/>
        <v>#REF!</v>
      </c>
      <c r="H207" s="209" t="e">
        <f t="shared" ca="1" si="43"/>
        <v>#REF!</v>
      </c>
      <c r="I207" s="209" t="e">
        <f t="shared" ca="1" si="43"/>
        <v>#REF!</v>
      </c>
      <c r="J207" s="209" t="e">
        <f t="shared" ca="1" si="43"/>
        <v>#REF!</v>
      </c>
      <c r="K207" s="209" t="e">
        <f t="shared" ca="1" si="48"/>
        <v>#REF!</v>
      </c>
      <c r="L207" s="209" t="e">
        <f t="shared" ca="1" si="48"/>
        <v>#REF!</v>
      </c>
      <c r="M207" s="209" t="e">
        <f t="shared" ca="1" si="48"/>
        <v>#REF!</v>
      </c>
      <c r="N207" s="209" t="e">
        <f t="shared" ca="1" si="48"/>
        <v>#REF!</v>
      </c>
      <c r="O207" s="209" t="str">
        <f t="shared" ca="1" si="36"/>
        <v>BR</v>
      </c>
      <c r="P207" s="209" t="e">
        <f t="shared" ca="1" si="37"/>
        <v>#REF!</v>
      </c>
      <c r="Q207" s="209" t="e">
        <f t="shared" ca="1" si="37"/>
        <v>#REF!</v>
      </c>
      <c r="R207" s="209" t="e">
        <f t="shared" ca="1" si="37"/>
        <v>#REF!</v>
      </c>
      <c r="S207" s="209" t="e">
        <f t="shared" ca="1" si="37"/>
        <v>#REF!</v>
      </c>
      <c r="T207" s="209" t="e">
        <f t="shared" ca="1" si="49"/>
        <v>#REF!</v>
      </c>
      <c r="U207" s="209" t="e">
        <f t="shared" ca="1" si="49"/>
        <v>#REF!</v>
      </c>
      <c r="V207" s="209" t="e">
        <f t="shared" ca="1" si="49"/>
        <v>#REF!</v>
      </c>
      <c r="W207" s="209" t="e">
        <f t="shared" ca="1" si="49"/>
        <v>#REF!</v>
      </c>
      <c r="Y207" s="209" t="e">
        <f t="shared" ca="1" si="38"/>
        <v>#REF!</v>
      </c>
      <c r="Z207" s="209" t="e">
        <f t="shared" ca="1" si="39"/>
        <v>#REF!</v>
      </c>
      <c r="AA207" s="209" t="e">
        <f t="shared" ca="1" si="40"/>
        <v>#REF!</v>
      </c>
      <c r="AB207" s="209" t="e">
        <f t="shared" ca="1" si="41"/>
        <v>#REF!</v>
      </c>
    </row>
    <row r="208" spans="2:28" x14ac:dyDescent="0.2">
      <c r="B208" s="240">
        <v>58</v>
      </c>
      <c r="C208" s="240" t="s">
        <v>189</v>
      </c>
      <c r="D208" s="240" t="s">
        <v>190</v>
      </c>
      <c r="E208" s="240">
        <f t="shared" si="42"/>
        <v>58</v>
      </c>
      <c r="G208" s="209" t="e">
        <f t="shared" ca="1" si="43"/>
        <v>#REF!</v>
      </c>
      <c r="H208" s="209" t="e">
        <f t="shared" ca="1" si="43"/>
        <v>#REF!</v>
      </c>
      <c r="I208" s="209" t="e">
        <f t="shared" ca="1" si="43"/>
        <v>#REF!</v>
      </c>
      <c r="J208" s="209" t="e">
        <f t="shared" ca="1" si="43"/>
        <v>#REF!</v>
      </c>
      <c r="K208" s="209" t="e">
        <f t="shared" ca="1" si="48"/>
        <v>#REF!</v>
      </c>
      <c r="L208" s="209" t="e">
        <f t="shared" ca="1" si="48"/>
        <v>#REF!</v>
      </c>
      <c r="M208" s="209" t="e">
        <f t="shared" ca="1" si="48"/>
        <v>#REF!</v>
      </c>
      <c r="N208" s="209" t="e">
        <f t="shared" ca="1" si="48"/>
        <v>#REF!</v>
      </c>
      <c r="O208" s="209" t="str">
        <f t="shared" ca="1" si="36"/>
        <v>BW</v>
      </c>
      <c r="P208" s="209" t="e">
        <f t="shared" ca="1" si="37"/>
        <v>#REF!</v>
      </c>
      <c r="Q208" s="209" t="e">
        <f t="shared" ca="1" si="37"/>
        <v>#REF!</v>
      </c>
      <c r="R208" s="209" t="e">
        <f t="shared" ca="1" si="37"/>
        <v>#REF!</v>
      </c>
      <c r="S208" s="209" t="e">
        <f t="shared" ca="1" si="37"/>
        <v>#REF!</v>
      </c>
      <c r="T208" s="209" t="e">
        <f t="shared" ca="1" si="49"/>
        <v>#REF!</v>
      </c>
      <c r="U208" s="209" t="e">
        <f t="shared" ca="1" si="49"/>
        <v>#REF!</v>
      </c>
      <c r="V208" s="209" t="e">
        <f t="shared" ca="1" si="49"/>
        <v>#REF!</v>
      </c>
      <c r="W208" s="209" t="e">
        <f t="shared" ca="1" si="49"/>
        <v>#REF!</v>
      </c>
      <c r="Y208" s="209" t="e">
        <f t="shared" ca="1" si="38"/>
        <v>#REF!</v>
      </c>
      <c r="Z208" s="209" t="e">
        <f t="shared" ca="1" si="39"/>
        <v>#REF!</v>
      </c>
      <c r="AA208" s="209" t="e">
        <f t="shared" ca="1" si="40"/>
        <v>#REF!</v>
      </c>
      <c r="AB208" s="209" t="e">
        <f t="shared" ca="1" si="41"/>
        <v>#REF!</v>
      </c>
    </row>
    <row r="209" spans="2:28" x14ac:dyDescent="0.2">
      <c r="B209" s="240">
        <v>59</v>
      </c>
      <c r="C209" s="240" t="s">
        <v>191</v>
      </c>
      <c r="D209" s="240" t="s">
        <v>192</v>
      </c>
      <c r="E209" s="240">
        <f t="shared" si="42"/>
        <v>59</v>
      </c>
      <c r="G209" s="209" t="e">
        <f t="shared" ca="1" si="43"/>
        <v>#REF!</v>
      </c>
      <c r="H209" s="209" t="e">
        <f t="shared" ca="1" si="43"/>
        <v>#REF!</v>
      </c>
      <c r="I209" s="209" t="e">
        <f t="shared" ca="1" si="43"/>
        <v>#REF!</v>
      </c>
      <c r="J209" s="209" t="e">
        <f t="shared" ca="1" si="43"/>
        <v>#REF!</v>
      </c>
      <c r="K209" s="209" t="e">
        <f t="shared" ca="1" si="48"/>
        <v>#REF!</v>
      </c>
      <c r="L209" s="209" t="e">
        <f t="shared" ca="1" si="48"/>
        <v>#REF!</v>
      </c>
      <c r="M209" s="209" t="e">
        <f t="shared" ca="1" si="48"/>
        <v>#REF!</v>
      </c>
      <c r="N209" s="209" t="e">
        <f t="shared" ca="1" si="48"/>
        <v>#REF!</v>
      </c>
      <c r="O209" s="209" t="str">
        <f t="shared" ca="1" si="36"/>
        <v>BY</v>
      </c>
      <c r="P209" s="209" t="e">
        <f t="shared" ca="1" si="37"/>
        <v>#REF!</v>
      </c>
      <c r="Q209" s="209" t="e">
        <f t="shared" ca="1" si="37"/>
        <v>#REF!</v>
      </c>
      <c r="R209" s="209" t="e">
        <f t="shared" ca="1" si="37"/>
        <v>#REF!</v>
      </c>
      <c r="S209" s="209" t="e">
        <f t="shared" ca="1" si="37"/>
        <v>#REF!</v>
      </c>
      <c r="T209" s="209" t="e">
        <f t="shared" ca="1" si="49"/>
        <v>#REF!</v>
      </c>
      <c r="U209" s="209" t="e">
        <f t="shared" ca="1" si="49"/>
        <v>#REF!</v>
      </c>
      <c r="V209" s="209" t="e">
        <f t="shared" ca="1" si="49"/>
        <v>#REF!</v>
      </c>
      <c r="W209" s="209" t="e">
        <f t="shared" ca="1" si="49"/>
        <v>#REF!</v>
      </c>
      <c r="Y209" s="209" t="e">
        <f t="shared" ca="1" si="38"/>
        <v>#REF!</v>
      </c>
      <c r="Z209" s="209" t="e">
        <f t="shared" ca="1" si="39"/>
        <v>#REF!</v>
      </c>
      <c r="AA209" s="209" t="e">
        <f t="shared" ca="1" si="40"/>
        <v>#REF!</v>
      </c>
      <c r="AB209" s="209" t="e">
        <f t="shared" ca="1" si="41"/>
        <v>#REF!</v>
      </c>
    </row>
    <row r="210" spans="2:28" x14ac:dyDescent="0.2">
      <c r="B210" s="240">
        <v>60</v>
      </c>
      <c r="C210" s="240" t="s">
        <v>193</v>
      </c>
      <c r="D210" s="240" t="s">
        <v>194</v>
      </c>
      <c r="E210" s="240">
        <f t="shared" si="42"/>
        <v>60</v>
      </c>
      <c r="G210" s="209" t="e">
        <f t="shared" ca="1" si="43"/>
        <v>#REF!</v>
      </c>
      <c r="H210" s="209" t="e">
        <f t="shared" ca="1" si="43"/>
        <v>#REF!</v>
      </c>
      <c r="I210" s="209" t="e">
        <f t="shared" ca="1" si="43"/>
        <v>#REF!</v>
      </c>
      <c r="J210" s="209" t="e">
        <f t="shared" ca="1" si="43"/>
        <v>#REF!</v>
      </c>
      <c r="K210" s="209" t="e">
        <f t="shared" ca="1" si="48"/>
        <v>#REF!</v>
      </c>
      <c r="L210" s="209" t="e">
        <f t="shared" ca="1" si="48"/>
        <v>#REF!</v>
      </c>
      <c r="M210" s="209" t="e">
        <f t="shared" ca="1" si="48"/>
        <v>#REF!</v>
      </c>
      <c r="N210" s="209" t="e">
        <f t="shared" ca="1" si="48"/>
        <v>#REF!</v>
      </c>
      <c r="O210" s="209" t="str">
        <f t="shared" ca="1" si="36"/>
        <v>CL</v>
      </c>
      <c r="P210" s="209" t="e">
        <f t="shared" ca="1" si="37"/>
        <v>#REF!</v>
      </c>
      <c r="Q210" s="209" t="e">
        <f t="shared" ca="1" si="37"/>
        <v>#REF!</v>
      </c>
      <c r="R210" s="209" t="e">
        <f t="shared" ca="1" si="37"/>
        <v>#REF!</v>
      </c>
      <c r="S210" s="209" t="e">
        <f t="shared" ca="1" si="37"/>
        <v>#REF!</v>
      </c>
      <c r="T210" s="209" t="e">
        <f t="shared" ca="1" si="49"/>
        <v>#REF!</v>
      </c>
      <c r="U210" s="209" t="e">
        <f t="shared" ca="1" si="49"/>
        <v>#REF!</v>
      </c>
      <c r="V210" s="209" t="e">
        <f t="shared" ca="1" si="49"/>
        <v>#REF!</v>
      </c>
      <c r="W210" s="209" t="e">
        <f t="shared" ca="1" si="49"/>
        <v>#REF!</v>
      </c>
      <c r="Y210" s="209" t="e">
        <f t="shared" ca="1" si="38"/>
        <v>#REF!</v>
      </c>
      <c r="Z210" s="209" t="e">
        <f t="shared" ca="1" si="39"/>
        <v>#REF!</v>
      </c>
      <c r="AA210" s="209" t="e">
        <f t="shared" ca="1" si="40"/>
        <v>#REF!</v>
      </c>
      <c r="AB210" s="209" t="e">
        <f t="shared" ca="1" si="41"/>
        <v>#REF!</v>
      </c>
    </row>
    <row r="211" spans="2:28" x14ac:dyDescent="0.2">
      <c r="B211" s="240">
        <v>61</v>
      </c>
      <c r="C211" s="240" t="s">
        <v>195</v>
      </c>
      <c r="D211" s="240" t="s">
        <v>196</v>
      </c>
      <c r="E211" s="240">
        <f t="shared" si="42"/>
        <v>61</v>
      </c>
      <c r="G211" s="209" t="e">
        <f t="shared" ca="1" si="43"/>
        <v>#REF!</v>
      </c>
      <c r="H211" s="209" t="e">
        <f t="shared" ca="1" si="43"/>
        <v>#REF!</v>
      </c>
      <c r="I211" s="209" t="e">
        <f t="shared" ca="1" si="43"/>
        <v>#REF!</v>
      </c>
      <c r="J211" s="209" t="e">
        <f t="shared" ca="1" si="43"/>
        <v>#REF!</v>
      </c>
      <c r="K211" s="209" t="e">
        <f t="shared" ca="1" si="48"/>
        <v>#REF!</v>
      </c>
      <c r="L211" s="209" t="e">
        <f t="shared" ca="1" si="48"/>
        <v>#REF!</v>
      </c>
      <c r="M211" s="209" t="e">
        <f t="shared" ca="1" si="48"/>
        <v>#REF!</v>
      </c>
      <c r="N211" s="209" t="e">
        <f t="shared" ca="1" si="48"/>
        <v>#REF!</v>
      </c>
      <c r="O211" s="209" t="str">
        <f t="shared" ca="1" si="36"/>
        <v>CN</v>
      </c>
      <c r="P211" s="209" t="e">
        <f t="shared" ca="1" si="37"/>
        <v>#REF!</v>
      </c>
      <c r="Q211" s="209" t="e">
        <f t="shared" ca="1" si="37"/>
        <v>#REF!</v>
      </c>
      <c r="R211" s="209" t="e">
        <f t="shared" ca="1" si="37"/>
        <v>#REF!</v>
      </c>
      <c r="S211" s="209" t="e">
        <f t="shared" ca="1" si="37"/>
        <v>#REF!</v>
      </c>
      <c r="T211" s="209" t="e">
        <f t="shared" ca="1" si="49"/>
        <v>#REF!</v>
      </c>
      <c r="U211" s="209" t="e">
        <f t="shared" ca="1" si="49"/>
        <v>#REF!</v>
      </c>
      <c r="V211" s="209" t="e">
        <f t="shared" ca="1" si="49"/>
        <v>#REF!</v>
      </c>
      <c r="W211" s="209" t="e">
        <f t="shared" ca="1" si="49"/>
        <v>#REF!</v>
      </c>
      <c r="Y211" s="209" t="e">
        <f t="shared" ca="1" si="38"/>
        <v>#REF!</v>
      </c>
      <c r="Z211" s="209" t="e">
        <f t="shared" ca="1" si="39"/>
        <v>#REF!</v>
      </c>
      <c r="AA211" s="209" t="e">
        <f t="shared" ca="1" si="40"/>
        <v>#REF!</v>
      </c>
      <c r="AB211" s="209" t="e">
        <f t="shared" ca="1" si="41"/>
        <v>#REF!</v>
      </c>
    </row>
    <row r="212" spans="2:28" x14ac:dyDescent="0.2">
      <c r="B212" s="240">
        <v>62</v>
      </c>
      <c r="C212" s="240" t="s">
        <v>197</v>
      </c>
      <c r="D212" s="240" t="s">
        <v>198</v>
      </c>
      <c r="E212" s="240">
        <f t="shared" si="42"/>
        <v>62</v>
      </c>
      <c r="G212" s="209" t="e">
        <f t="shared" ca="1" si="43"/>
        <v>#REF!</v>
      </c>
      <c r="H212" s="209" t="e">
        <f t="shared" ca="1" si="43"/>
        <v>#REF!</v>
      </c>
      <c r="I212" s="209" t="e">
        <f t="shared" ca="1" si="43"/>
        <v>#REF!</v>
      </c>
      <c r="J212" s="209" t="e">
        <f t="shared" ca="1" si="43"/>
        <v>#REF!</v>
      </c>
      <c r="K212" s="209" t="e">
        <f t="shared" ca="1" si="48"/>
        <v>#REF!</v>
      </c>
      <c r="L212" s="209" t="e">
        <f t="shared" ca="1" si="48"/>
        <v>#REF!</v>
      </c>
      <c r="M212" s="209" t="e">
        <f t="shared" ca="1" si="48"/>
        <v>#REF!</v>
      </c>
      <c r="N212" s="209" t="e">
        <f t="shared" ca="1" si="48"/>
        <v>#REF!</v>
      </c>
      <c r="O212" s="209" t="str">
        <f t="shared" ca="1" si="36"/>
        <v>CR</v>
      </c>
      <c r="P212" s="209" t="e">
        <f t="shared" ca="1" si="37"/>
        <v>#REF!</v>
      </c>
      <c r="Q212" s="209" t="e">
        <f t="shared" ca="1" si="37"/>
        <v>#REF!</v>
      </c>
      <c r="R212" s="209" t="e">
        <f t="shared" ca="1" si="37"/>
        <v>#REF!</v>
      </c>
      <c r="S212" s="209" t="e">
        <f t="shared" ca="1" si="37"/>
        <v>#REF!</v>
      </c>
      <c r="T212" s="209" t="e">
        <f t="shared" ca="1" si="49"/>
        <v>#REF!</v>
      </c>
      <c r="U212" s="209" t="e">
        <f t="shared" ca="1" si="49"/>
        <v>#REF!</v>
      </c>
      <c r="V212" s="209" t="e">
        <f t="shared" ca="1" si="49"/>
        <v>#REF!</v>
      </c>
      <c r="W212" s="209" t="e">
        <f t="shared" ca="1" si="49"/>
        <v>#REF!</v>
      </c>
      <c r="Y212" s="209" t="e">
        <f t="shared" ca="1" si="38"/>
        <v>#REF!</v>
      </c>
      <c r="Z212" s="209" t="e">
        <f t="shared" ca="1" si="39"/>
        <v>#REF!</v>
      </c>
      <c r="AA212" s="209" t="e">
        <f t="shared" ca="1" si="40"/>
        <v>#REF!</v>
      </c>
      <c r="AB212" s="209" t="e">
        <f t="shared" ca="1" si="41"/>
        <v>#REF!</v>
      </c>
    </row>
    <row r="213" spans="2:28" x14ac:dyDescent="0.2">
      <c r="B213" s="240">
        <v>63</v>
      </c>
      <c r="C213" s="240" t="s">
        <v>199</v>
      </c>
      <c r="D213" s="240" t="s">
        <v>200</v>
      </c>
      <c r="E213" s="240">
        <f t="shared" si="42"/>
        <v>63</v>
      </c>
      <c r="G213" s="209" t="e">
        <f t="shared" ca="1" si="43"/>
        <v>#REF!</v>
      </c>
      <c r="H213" s="209" t="e">
        <f t="shared" ca="1" si="43"/>
        <v>#REF!</v>
      </c>
      <c r="I213" s="209" t="e">
        <f t="shared" ca="1" si="43"/>
        <v>#REF!</v>
      </c>
      <c r="J213" s="209" t="e">
        <f t="shared" ca="1" si="43"/>
        <v>#REF!</v>
      </c>
      <c r="K213" s="209" t="e">
        <f t="shared" ca="1" si="48"/>
        <v>#REF!</v>
      </c>
      <c r="L213" s="209" t="e">
        <f t="shared" ca="1" si="48"/>
        <v>#REF!</v>
      </c>
      <c r="M213" s="209" t="e">
        <f t="shared" ca="1" si="48"/>
        <v>#REF!</v>
      </c>
      <c r="N213" s="209" t="e">
        <f t="shared" ca="1" si="48"/>
        <v>#REF!</v>
      </c>
      <c r="O213" s="209" t="str">
        <f t="shared" ca="1" si="36"/>
        <v>CU</v>
      </c>
      <c r="P213" s="209" t="e">
        <f t="shared" ca="1" si="37"/>
        <v>#REF!</v>
      </c>
      <c r="Q213" s="209" t="e">
        <f t="shared" ca="1" si="37"/>
        <v>#REF!</v>
      </c>
      <c r="R213" s="209" t="e">
        <f t="shared" ca="1" si="37"/>
        <v>#REF!</v>
      </c>
      <c r="S213" s="209" t="e">
        <f t="shared" ca="1" si="37"/>
        <v>#REF!</v>
      </c>
      <c r="T213" s="209" t="e">
        <f t="shared" ca="1" si="49"/>
        <v>#REF!</v>
      </c>
      <c r="U213" s="209" t="e">
        <f t="shared" ca="1" si="49"/>
        <v>#REF!</v>
      </c>
      <c r="V213" s="209" t="e">
        <f t="shared" ca="1" si="49"/>
        <v>#REF!</v>
      </c>
      <c r="W213" s="209" t="e">
        <f t="shared" ca="1" si="49"/>
        <v>#REF!</v>
      </c>
      <c r="Y213" s="209" t="e">
        <f t="shared" ca="1" si="38"/>
        <v>#REF!</v>
      </c>
      <c r="Z213" s="209" t="e">
        <f t="shared" ca="1" si="39"/>
        <v>#REF!</v>
      </c>
      <c r="AA213" s="209" t="e">
        <f t="shared" ca="1" si="40"/>
        <v>#REF!</v>
      </c>
      <c r="AB213" s="209" t="e">
        <f t="shared" ca="1" si="41"/>
        <v>#REF!</v>
      </c>
    </row>
    <row r="214" spans="2:28" x14ac:dyDescent="0.2">
      <c r="B214" s="240">
        <v>64</v>
      </c>
      <c r="C214" s="240" t="s">
        <v>201</v>
      </c>
      <c r="D214" s="240" t="s">
        <v>202</v>
      </c>
      <c r="E214" s="240">
        <f t="shared" si="42"/>
        <v>64</v>
      </c>
      <c r="G214" s="209" t="e">
        <f t="shared" ca="1" si="43"/>
        <v>#REF!</v>
      </c>
      <c r="H214" s="209" t="e">
        <f t="shared" ca="1" si="43"/>
        <v>#REF!</v>
      </c>
      <c r="I214" s="209" t="e">
        <f t="shared" ca="1" si="43"/>
        <v>#REF!</v>
      </c>
      <c r="J214" s="209" t="e">
        <f t="shared" ca="1" si="43"/>
        <v>#REF!</v>
      </c>
      <c r="K214" s="209" t="e">
        <f t="shared" ca="1" si="48"/>
        <v>#REF!</v>
      </c>
      <c r="L214" s="209" t="e">
        <f t="shared" ca="1" si="48"/>
        <v>#REF!</v>
      </c>
      <c r="M214" s="209" t="e">
        <f t="shared" ca="1" si="48"/>
        <v>#REF!</v>
      </c>
      <c r="N214" s="209" t="e">
        <f t="shared" ca="1" si="48"/>
        <v>#REF!</v>
      </c>
      <c r="O214" s="209" t="str">
        <f t="shared" ca="1" si="36"/>
        <v>JM</v>
      </c>
      <c r="P214" s="209" t="e">
        <f t="shared" ca="1" si="37"/>
        <v>#REF!</v>
      </c>
      <c r="Q214" s="209" t="e">
        <f t="shared" ca="1" si="37"/>
        <v>#REF!</v>
      </c>
      <c r="R214" s="209" t="e">
        <f t="shared" ca="1" si="37"/>
        <v>#REF!</v>
      </c>
      <c r="S214" s="209" t="e">
        <f t="shared" ca="1" si="37"/>
        <v>#REF!</v>
      </c>
      <c r="T214" s="209" t="e">
        <f t="shared" ca="1" si="49"/>
        <v>#REF!</v>
      </c>
      <c r="U214" s="209" t="e">
        <f t="shared" ca="1" si="49"/>
        <v>#REF!</v>
      </c>
      <c r="V214" s="209" t="e">
        <f t="shared" ca="1" si="49"/>
        <v>#REF!</v>
      </c>
      <c r="W214" s="209" t="e">
        <f t="shared" ca="1" si="49"/>
        <v>#REF!</v>
      </c>
      <c r="Y214" s="209" t="e">
        <f t="shared" ca="1" si="38"/>
        <v>#REF!</v>
      </c>
      <c r="Z214" s="209" t="e">
        <f t="shared" ca="1" si="39"/>
        <v>#REF!</v>
      </c>
      <c r="AA214" s="209" t="e">
        <f t="shared" ca="1" si="40"/>
        <v>#REF!</v>
      </c>
      <c r="AB214" s="209" t="e">
        <f t="shared" ca="1" si="41"/>
        <v>#REF!</v>
      </c>
    </row>
    <row r="215" spans="2:28" x14ac:dyDescent="0.2">
      <c r="B215" s="240">
        <v>65</v>
      </c>
      <c r="C215" s="240" t="s">
        <v>203</v>
      </c>
      <c r="D215" s="240" t="s">
        <v>204</v>
      </c>
      <c r="E215" s="240">
        <f t="shared" si="42"/>
        <v>65</v>
      </c>
      <c r="G215" s="209" t="e">
        <f t="shared" ca="1" si="43"/>
        <v>#REF!</v>
      </c>
      <c r="H215" s="209" t="e">
        <f t="shared" ca="1" si="43"/>
        <v>#REF!</v>
      </c>
      <c r="I215" s="209" t="e">
        <f t="shared" ca="1" si="43"/>
        <v>#REF!</v>
      </c>
      <c r="J215" s="209" t="e">
        <f t="shared" ca="1" si="43"/>
        <v>#REF!</v>
      </c>
      <c r="K215" s="209" t="e">
        <f t="shared" ref="K215:N216" ca="1" si="50">VLOOKUP($C215,INDIRECT($G$138),K$8,FALSE)</f>
        <v>#REF!</v>
      </c>
      <c r="L215" s="209" t="e">
        <f t="shared" ca="1" si="50"/>
        <v>#REF!</v>
      </c>
      <c r="M215" s="209" t="e">
        <f t="shared" ca="1" si="50"/>
        <v>#REF!</v>
      </c>
      <c r="N215" s="209" t="e">
        <f t="shared" ca="1" si="50"/>
        <v>#REF!</v>
      </c>
      <c r="O215" s="209" t="str">
        <f t="shared" ca="1" si="36"/>
        <v>KZ</v>
      </c>
      <c r="P215" s="209" t="e">
        <f t="shared" ca="1" si="37"/>
        <v>#REF!</v>
      </c>
      <c r="Q215" s="209" t="e">
        <f t="shared" ca="1" si="37"/>
        <v>#REF!</v>
      </c>
      <c r="R215" s="209" t="e">
        <f t="shared" ca="1" si="37"/>
        <v>#REF!</v>
      </c>
      <c r="S215" s="209" t="e">
        <f t="shared" ref="S215:W215" ca="1" si="51">VLOOKUP($C215,INDIRECT($P$138),S$8,FALSE)</f>
        <v>#REF!</v>
      </c>
      <c r="T215" s="209" t="e">
        <f t="shared" ca="1" si="51"/>
        <v>#REF!</v>
      </c>
      <c r="U215" s="209" t="e">
        <f t="shared" ca="1" si="51"/>
        <v>#REF!</v>
      </c>
      <c r="V215" s="209" t="e">
        <f t="shared" ca="1" si="51"/>
        <v>#REF!</v>
      </c>
      <c r="W215" s="209" t="e">
        <f t="shared" ca="1" si="51"/>
        <v>#REF!</v>
      </c>
      <c r="Y215" s="209" t="e">
        <f t="shared" ca="1" si="38"/>
        <v>#REF!</v>
      </c>
      <c r="Z215" s="209" t="e">
        <f t="shared" ca="1" si="39"/>
        <v>#REF!</v>
      </c>
      <c r="AA215" s="209" t="e">
        <f t="shared" ca="1" si="40"/>
        <v>#REF!</v>
      </c>
      <c r="AB215" s="209" t="e">
        <f t="shared" ca="1" si="41"/>
        <v>#REF!</v>
      </c>
    </row>
    <row r="216" spans="2:28" x14ac:dyDescent="0.2">
      <c r="B216" s="240">
        <v>66</v>
      </c>
      <c r="C216" s="240" t="s">
        <v>205</v>
      </c>
      <c r="D216" s="240" t="s">
        <v>206</v>
      </c>
      <c r="E216" s="240">
        <f t="shared" si="42"/>
        <v>66</v>
      </c>
      <c r="G216" s="209" t="e">
        <f t="shared" ca="1" si="43"/>
        <v>#REF!</v>
      </c>
      <c r="H216" s="209" t="e">
        <f t="shared" ca="1" si="43"/>
        <v>#REF!</v>
      </c>
      <c r="I216" s="209" t="e">
        <f t="shared" ca="1" si="43"/>
        <v>#REF!</v>
      </c>
      <c r="J216" s="209" t="e">
        <f t="shared" ref="J216" ca="1" si="52">VLOOKUP($C216,INDIRECT($G$138),J$8,FALSE)</f>
        <v>#REF!</v>
      </c>
      <c r="K216" s="209" t="e">
        <f t="shared" ca="1" si="50"/>
        <v>#REF!</v>
      </c>
      <c r="L216" s="209" t="e">
        <f t="shared" ca="1" si="50"/>
        <v>#REF!</v>
      </c>
      <c r="M216" s="209" t="e">
        <f t="shared" ca="1" si="50"/>
        <v>#REF!</v>
      </c>
      <c r="N216" s="209" t="e">
        <f t="shared" ca="1" si="50"/>
        <v>#REF!</v>
      </c>
      <c r="O216" s="209" t="str">
        <f t="shared" ref="O216:O236" ca="1" si="53">VLOOKUP($C216,INDIRECT($P$138),O$8,FALSE)</f>
        <v>LB</v>
      </c>
      <c r="P216" s="209" t="e">
        <f t="shared" ref="P216:W236" ca="1" si="54">VLOOKUP($C216,INDIRECT($P$138),P$8,FALSE)</f>
        <v>#REF!</v>
      </c>
      <c r="Q216" s="209" t="e">
        <f t="shared" ca="1" si="54"/>
        <v>#REF!</v>
      </c>
      <c r="R216" s="209" t="e">
        <f t="shared" ca="1" si="54"/>
        <v>#REF!</v>
      </c>
      <c r="S216" s="209" t="e">
        <f t="shared" ca="1" si="54"/>
        <v>#REF!</v>
      </c>
      <c r="T216" s="209" t="e">
        <f t="shared" ca="1" si="54"/>
        <v>#REF!</v>
      </c>
      <c r="U216" s="209" t="e">
        <f t="shared" ca="1" si="54"/>
        <v>#REF!</v>
      </c>
      <c r="V216" s="209" t="e">
        <f t="shared" ca="1" si="54"/>
        <v>#REF!</v>
      </c>
      <c r="W216" s="209" t="e">
        <f t="shared" ca="1" si="54"/>
        <v>#REF!</v>
      </c>
      <c r="Y216" s="209" t="e">
        <f t="shared" ref="Y216:Y236" ca="1" si="55">ROUND((8.16*H216)+(0.31*G216)+(2.72*Q216)+(0.69*P216),3)</f>
        <v>#REF!</v>
      </c>
      <c r="Z216" s="209" t="e">
        <f t="shared" ref="Z216:Z236" ca="1" si="56">ROUND((8.16*J216)+(0.31*I216)+(2.72*S216)+(0.69*R216),3)</f>
        <v>#REF!</v>
      </c>
      <c r="AA216" s="209" t="e">
        <f t="shared" ref="AA216:AA236" ca="1" si="57">ROUND((8.16*L216)+(0.31*K216)+(2.72*U216)+(0.69*T216),3)</f>
        <v>#REF!</v>
      </c>
      <c r="AB216" s="209" t="e">
        <f t="shared" ref="AB216:AB236" ca="1" si="58">ROUND((8.16*N216)+(0.31*M216)+(2.72*W216)+(0.69*V216),3)</f>
        <v>#REF!</v>
      </c>
    </row>
    <row r="217" spans="2:28" x14ac:dyDescent="0.2">
      <c r="B217" s="240">
        <v>67</v>
      </c>
      <c r="C217" s="240" t="s">
        <v>207</v>
      </c>
      <c r="D217" s="240" t="s">
        <v>208</v>
      </c>
      <c r="E217" s="240">
        <f t="shared" ref="E217:E236" si="59">+E216+1</f>
        <v>67</v>
      </c>
      <c r="G217" s="209" t="e">
        <f t="shared" ref="G217:N236" ca="1" si="60">VLOOKUP($C217,INDIRECT($G$138),G$8,FALSE)</f>
        <v>#REF!</v>
      </c>
      <c r="H217" s="209" t="e">
        <f t="shared" ca="1" si="60"/>
        <v>#REF!</v>
      </c>
      <c r="I217" s="209" t="e">
        <f t="shared" ca="1" si="60"/>
        <v>#REF!</v>
      </c>
      <c r="J217" s="209" t="e">
        <f t="shared" ca="1" si="60"/>
        <v>#REF!</v>
      </c>
      <c r="K217" s="209" t="e">
        <f t="shared" ca="1" si="60"/>
        <v>#REF!</v>
      </c>
      <c r="L217" s="209" t="e">
        <f t="shared" ca="1" si="60"/>
        <v>#REF!</v>
      </c>
      <c r="M217" s="209" t="e">
        <f t="shared" ca="1" si="60"/>
        <v>#REF!</v>
      </c>
      <c r="N217" s="209" t="e">
        <f t="shared" ca="1" si="60"/>
        <v>#REF!</v>
      </c>
      <c r="O217" s="209" t="str">
        <f t="shared" ca="1" si="53"/>
        <v>LC</v>
      </c>
      <c r="P217" s="209" t="e">
        <f t="shared" ca="1" si="54"/>
        <v>#REF!</v>
      </c>
      <c r="Q217" s="209" t="e">
        <f t="shared" ca="1" si="54"/>
        <v>#REF!</v>
      </c>
      <c r="R217" s="209" t="e">
        <f t="shared" ca="1" si="54"/>
        <v>#REF!</v>
      </c>
      <c r="S217" s="209" t="e">
        <f t="shared" ca="1" si="54"/>
        <v>#REF!</v>
      </c>
      <c r="T217" s="209" t="e">
        <f t="shared" ca="1" si="54"/>
        <v>#REF!</v>
      </c>
      <c r="U217" s="209" t="e">
        <f t="shared" ca="1" si="54"/>
        <v>#REF!</v>
      </c>
      <c r="V217" s="209" t="e">
        <f t="shared" ca="1" si="54"/>
        <v>#REF!</v>
      </c>
      <c r="W217" s="209" t="e">
        <f t="shared" ca="1" si="54"/>
        <v>#REF!</v>
      </c>
      <c r="Y217" s="209" t="e">
        <f t="shared" ca="1" si="55"/>
        <v>#REF!</v>
      </c>
      <c r="Z217" s="209" t="e">
        <f t="shared" ca="1" si="56"/>
        <v>#REF!</v>
      </c>
      <c r="AA217" s="209" t="e">
        <f t="shared" ca="1" si="57"/>
        <v>#REF!</v>
      </c>
      <c r="AB217" s="209" t="e">
        <f t="shared" ca="1" si="58"/>
        <v>#REF!</v>
      </c>
    </row>
    <row r="218" spans="2:28" x14ac:dyDescent="0.2">
      <c r="B218" s="240">
        <v>68</v>
      </c>
      <c r="C218" s="240" t="s">
        <v>209</v>
      </c>
      <c r="D218" s="240" t="s">
        <v>210</v>
      </c>
      <c r="E218" s="240">
        <f t="shared" si="59"/>
        <v>68</v>
      </c>
      <c r="G218" s="209" t="e">
        <f t="shared" ca="1" si="60"/>
        <v>#REF!</v>
      </c>
      <c r="H218" s="209" t="e">
        <f t="shared" ca="1" si="60"/>
        <v>#REF!</v>
      </c>
      <c r="I218" s="209" t="e">
        <f t="shared" ca="1" si="60"/>
        <v>#REF!</v>
      </c>
      <c r="J218" s="209" t="e">
        <f t="shared" ca="1" si="60"/>
        <v>#REF!</v>
      </c>
      <c r="K218" s="209" t="e">
        <f t="shared" ca="1" si="60"/>
        <v>#REF!</v>
      </c>
      <c r="L218" s="209" t="e">
        <f t="shared" ca="1" si="60"/>
        <v>#REF!</v>
      </c>
      <c r="M218" s="209" t="e">
        <f t="shared" ca="1" si="60"/>
        <v>#REF!</v>
      </c>
      <c r="N218" s="209" t="e">
        <f t="shared" ca="1" si="60"/>
        <v>#REF!</v>
      </c>
      <c r="O218" s="209" t="str">
        <f t="shared" ca="1" si="53"/>
        <v>LT</v>
      </c>
      <c r="P218" s="209" t="e">
        <f t="shared" ca="1" si="54"/>
        <v>#REF!</v>
      </c>
      <c r="Q218" s="209" t="e">
        <f t="shared" ca="1" si="54"/>
        <v>#REF!</v>
      </c>
      <c r="R218" s="209" t="e">
        <f t="shared" ca="1" si="54"/>
        <v>#REF!</v>
      </c>
      <c r="S218" s="209" t="e">
        <f t="shared" ca="1" si="54"/>
        <v>#REF!</v>
      </c>
      <c r="T218" s="209" t="e">
        <f t="shared" ca="1" si="54"/>
        <v>#REF!</v>
      </c>
      <c r="U218" s="209" t="e">
        <f t="shared" ca="1" si="54"/>
        <v>#REF!</v>
      </c>
      <c r="V218" s="209" t="e">
        <f t="shared" ca="1" si="54"/>
        <v>#REF!</v>
      </c>
      <c r="W218" s="209" t="e">
        <f t="shared" ca="1" si="54"/>
        <v>#REF!</v>
      </c>
      <c r="Y218" s="209" t="e">
        <f t="shared" ca="1" si="55"/>
        <v>#REF!</v>
      </c>
      <c r="Z218" s="209" t="e">
        <f t="shared" ca="1" si="56"/>
        <v>#REF!</v>
      </c>
      <c r="AA218" s="209" t="e">
        <f t="shared" ca="1" si="57"/>
        <v>#REF!</v>
      </c>
      <c r="AB218" s="209" t="e">
        <f t="shared" ca="1" si="58"/>
        <v>#REF!</v>
      </c>
    </row>
    <row r="219" spans="2:28" x14ac:dyDescent="0.2">
      <c r="B219" s="240">
        <v>69</v>
      </c>
      <c r="C219" s="240" t="s">
        <v>211</v>
      </c>
      <c r="D219" s="240" t="s">
        <v>212</v>
      </c>
      <c r="E219" s="240">
        <f t="shared" si="59"/>
        <v>69</v>
      </c>
      <c r="G219" s="209" t="e">
        <f t="shared" ca="1" si="60"/>
        <v>#REF!</v>
      </c>
      <c r="H219" s="209" t="e">
        <f t="shared" ca="1" si="60"/>
        <v>#REF!</v>
      </c>
      <c r="I219" s="209" t="e">
        <f t="shared" ca="1" si="60"/>
        <v>#REF!</v>
      </c>
      <c r="J219" s="209" t="e">
        <f t="shared" ca="1" si="60"/>
        <v>#REF!</v>
      </c>
      <c r="K219" s="209" t="e">
        <f t="shared" ca="1" si="60"/>
        <v>#REF!</v>
      </c>
      <c r="L219" s="209" t="e">
        <f t="shared" ca="1" si="60"/>
        <v>#REF!</v>
      </c>
      <c r="M219" s="209" t="e">
        <f t="shared" ca="1" si="60"/>
        <v>#REF!</v>
      </c>
      <c r="N219" s="209" t="e">
        <f t="shared" ca="1" si="60"/>
        <v>#REF!</v>
      </c>
      <c r="O219" s="209" t="str">
        <f t="shared" ca="1" si="53"/>
        <v>LV</v>
      </c>
      <c r="P219" s="209" t="e">
        <f t="shared" ca="1" si="54"/>
        <v>#REF!</v>
      </c>
      <c r="Q219" s="209" t="e">
        <f t="shared" ca="1" si="54"/>
        <v>#REF!</v>
      </c>
      <c r="R219" s="209" t="e">
        <f t="shared" ca="1" si="54"/>
        <v>#REF!</v>
      </c>
      <c r="S219" s="209" t="e">
        <f t="shared" ca="1" si="54"/>
        <v>#REF!</v>
      </c>
      <c r="T219" s="209" t="e">
        <f t="shared" ca="1" si="54"/>
        <v>#REF!</v>
      </c>
      <c r="U219" s="209" t="e">
        <f t="shared" ca="1" si="54"/>
        <v>#REF!</v>
      </c>
      <c r="V219" s="209" t="e">
        <f t="shared" ca="1" si="54"/>
        <v>#REF!</v>
      </c>
      <c r="W219" s="209" t="e">
        <f t="shared" ca="1" si="54"/>
        <v>#REF!</v>
      </c>
      <c r="Y219" s="209" t="e">
        <f t="shared" ca="1" si="55"/>
        <v>#REF!</v>
      </c>
      <c r="Z219" s="209" t="e">
        <f t="shared" ca="1" si="56"/>
        <v>#REF!</v>
      </c>
      <c r="AA219" s="209" t="e">
        <f t="shared" ca="1" si="57"/>
        <v>#REF!</v>
      </c>
      <c r="AB219" s="209" t="e">
        <f t="shared" ca="1" si="58"/>
        <v>#REF!</v>
      </c>
    </row>
    <row r="220" spans="2:28" x14ac:dyDescent="0.2">
      <c r="B220" s="240">
        <v>70</v>
      </c>
      <c r="C220" s="240" t="s">
        <v>213</v>
      </c>
      <c r="D220" s="240" t="s">
        <v>214</v>
      </c>
      <c r="E220" s="240">
        <f t="shared" si="59"/>
        <v>70</v>
      </c>
      <c r="G220" s="209" t="e">
        <f t="shared" ca="1" si="60"/>
        <v>#REF!</v>
      </c>
      <c r="H220" s="209" t="e">
        <f t="shared" ca="1" si="60"/>
        <v>#REF!</v>
      </c>
      <c r="I220" s="209" t="e">
        <f t="shared" ca="1" si="60"/>
        <v>#REF!</v>
      </c>
      <c r="J220" s="209" t="e">
        <f t="shared" ca="1" si="60"/>
        <v>#REF!</v>
      </c>
      <c r="K220" s="209" t="e">
        <f t="shared" ca="1" si="60"/>
        <v>#REF!</v>
      </c>
      <c r="L220" s="209" t="e">
        <f t="shared" ca="1" si="60"/>
        <v>#REF!</v>
      </c>
      <c r="M220" s="209" t="e">
        <f t="shared" ca="1" si="60"/>
        <v>#REF!</v>
      </c>
      <c r="N220" s="209" t="e">
        <f t="shared" ca="1" si="60"/>
        <v>#REF!</v>
      </c>
      <c r="O220" s="209" t="str">
        <f t="shared" ca="1" si="53"/>
        <v>MK</v>
      </c>
      <c r="P220" s="209" t="e">
        <f t="shared" ca="1" si="54"/>
        <v>#REF!</v>
      </c>
      <c r="Q220" s="209" t="e">
        <f t="shared" ca="1" si="54"/>
        <v>#REF!</v>
      </c>
      <c r="R220" s="209" t="e">
        <f t="shared" ca="1" si="54"/>
        <v>#REF!</v>
      </c>
      <c r="S220" s="209" t="e">
        <f t="shared" ca="1" si="54"/>
        <v>#REF!</v>
      </c>
      <c r="T220" s="209" t="e">
        <f t="shared" ca="1" si="54"/>
        <v>#REF!</v>
      </c>
      <c r="U220" s="209" t="e">
        <f t="shared" ca="1" si="54"/>
        <v>#REF!</v>
      </c>
      <c r="V220" s="209" t="e">
        <f t="shared" ca="1" si="54"/>
        <v>#REF!</v>
      </c>
      <c r="W220" s="209" t="e">
        <f t="shared" ca="1" si="54"/>
        <v>#REF!</v>
      </c>
      <c r="Y220" s="209" t="e">
        <f t="shared" ca="1" si="55"/>
        <v>#REF!</v>
      </c>
      <c r="Z220" s="209" t="e">
        <f t="shared" ca="1" si="56"/>
        <v>#REF!</v>
      </c>
      <c r="AA220" s="209" t="e">
        <f t="shared" ca="1" si="57"/>
        <v>#REF!</v>
      </c>
      <c r="AB220" s="209" t="e">
        <f t="shared" ca="1" si="58"/>
        <v>#REF!</v>
      </c>
    </row>
    <row r="221" spans="2:28" x14ac:dyDescent="0.2">
      <c r="B221" s="240">
        <v>71</v>
      </c>
      <c r="C221" s="240" t="s">
        <v>215</v>
      </c>
      <c r="D221" s="240" t="s">
        <v>216</v>
      </c>
      <c r="E221" s="240">
        <f t="shared" si="59"/>
        <v>71</v>
      </c>
      <c r="G221" s="209" t="e">
        <f t="shared" ca="1" si="60"/>
        <v>#REF!</v>
      </c>
      <c r="H221" s="209" t="e">
        <f t="shared" ca="1" si="60"/>
        <v>#REF!</v>
      </c>
      <c r="I221" s="209" t="e">
        <f t="shared" ca="1" si="60"/>
        <v>#REF!</v>
      </c>
      <c r="J221" s="209" t="e">
        <f t="shared" ca="1" si="60"/>
        <v>#REF!</v>
      </c>
      <c r="K221" s="209" t="e">
        <f t="shared" ca="1" si="60"/>
        <v>#REF!</v>
      </c>
      <c r="L221" s="209" t="e">
        <f t="shared" ca="1" si="60"/>
        <v>#REF!</v>
      </c>
      <c r="M221" s="209" t="e">
        <f t="shared" ca="1" si="60"/>
        <v>#REF!</v>
      </c>
      <c r="N221" s="209" t="e">
        <f t="shared" ca="1" si="60"/>
        <v>#REF!</v>
      </c>
      <c r="O221" s="209" t="str">
        <f t="shared" ca="1" si="53"/>
        <v>MU</v>
      </c>
      <c r="P221" s="209" t="e">
        <f t="shared" ca="1" si="54"/>
        <v>#REF!</v>
      </c>
      <c r="Q221" s="209" t="e">
        <f t="shared" ca="1" si="54"/>
        <v>#REF!</v>
      </c>
      <c r="R221" s="209" t="e">
        <f t="shared" ca="1" si="54"/>
        <v>#REF!</v>
      </c>
      <c r="S221" s="209" t="e">
        <f t="shared" ca="1" si="54"/>
        <v>#REF!</v>
      </c>
      <c r="T221" s="209" t="e">
        <f t="shared" ca="1" si="54"/>
        <v>#REF!</v>
      </c>
      <c r="U221" s="209" t="e">
        <f t="shared" ca="1" si="54"/>
        <v>#REF!</v>
      </c>
      <c r="V221" s="209" t="e">
        <f t="shared" ca="1" si="54"/>
        <v>#REF!</v>
      </c>
      <c r="W221" s="209" t="e">
        <f t="shared" ca="1" si="54"/>
        <v>#REF!</v>
      </c>
      <c r="Y221" s="209" t="e">
        <f t="shared" ca="1" si="55"/>
        <v>#REF!</v>
      </c>
      <c r="Z221" s="209" t="e">
        <f t="shared" ca="1" si="56"/>
        <v>#REF!</v>
      </c>
      <c r="AA221" s="209" t="e">
        <f t="shared" ca="1" si="57"/>
        <v>#REF!</v>
      </c>
      <c r="AB221" s="209" t="e">
        <f t="shared" ca="1" si="58"/>
        <v>#REF!</v>
      </c>
    </row>
    <row r="222" spans="2:28" x14ac:dyDescent="0.2">
      <c r="B222" s="240">
        <v>72</v>
      </c>
      <c r="C222" s="240" t="s">
        <v>217</v>
      </c>
      <c r="D222" s="240" t="s">
        <v>218</v>
      </c>
      <c r="E222" s="240">
        <f t="shared" si="59"/>
        <v>72</v>
      </c>
      <c r="G222" s="209" t="e">
        <f t="shared" ca="1" si="60"/>
        <v>#REF!</v>
      </c>
      <c r="H222" s="209" t="e">
        <f t="shared" ca="1" si="60"/>
        <v>#REF!</v>
      </c>
      <c r="I222" s="209" t="e">
        <f t="shared" ca="1" si="60"/>
        <v>#REF!</v>
      </c>
      <c r="J222" s="209" t="e">
        <f t="shared" ca="1" si="60"/>
        <v>#REF!</v>
      </c>
      <c r="K222" s="209" t="e">
        <f t="shared" ca="1" si="60"/>
        <v>#REF!</v>
      </c>
      <c r="L222" s="209" t="e">
        <f t="shared" ca="1" si="60"/>
        <v>#REF!</v>
      </c>
      <c r="M222" s="209" t="e">
        <f t="shared" ca="1" si="60"/>
        <v>#REF!</v>
      </c>
      <c r="N222" s="209" t="e">
        <f t="shared" ca="1" si="60"/>
        <v>#REF!</v>
      </c>
      <c r="O222" s="209" t="str">
        <f t="shared" ca="1" si="53"/>
        <v>MV</v>
      </c>
      <c r="P222" s="209" t="e">
        <f t="shared" ca="1" si="54"/>
        <v>#REF!</v>
      </c>
      <c r="Q222" s="209" t="e">
        <f t="shared" ca="1" si="54"/>
        <v>#REF!</v>
      </c>
      <c r="R222" s="209" t="e">
        <f t="shared" ca="1" si="54"/>
        <v>#REF!</v>
      </c>
      <c r="S222" s="209" t="e">
        <f t="shared" ca="1" si="54"/>
        <v>#REF!</v>
      </c>
      <c r="T222" s="209" t="e">
        <f t="shared" ca="1" si="54"/>
        <v>#REF!</v>
      </c>
      <c r="U222" s="209" t="e">
        <f t="shared" ca="1" si="54"/>
        <v>#REF!</v>
      </c>
      <c r="V222" s="209" t="e">
        <f t="shared" ca="1" si="54"/>
        <v>#REF!</v>
      </c>
      <c r="W222" s="209" t="e">
        <f t="shared" ca="1" si="54"/>
        <v>#REF!</v>
      </c>
      <c r="Y222" s="209" t="e">
        <f t="shared" ca="1" si="55"/>
        <v>#REF!</v>
      </c>
      <c r="Z222" s="209" t="e">
        <f t="shared" ca="1" si="56"/>
        <v>#REF!</v>
      </c>
      <c r="AA222" s="209" t="e">
        <f t="shared" ca="1" si="57"/>
        <v>#REF!</v>
      </c>
      <c r="AB222" s="209" t="e">
        <f t="shared" ca="1" si="58"/>
        <v>#REF!</v>
      </c>
    </row>
    <row r="223" spans="2:28" x14ac:dyDescent="0.2">
      <c r="B223" s="240">
        <v>73</v>
      </c>
      <c r="C223" s="240" t="s">
        <v>219</v>
      </c>
      <c r="D223" s="240" t="s">
        <v>220</v>
      </c>
      <c r="E223" s="240">
        <f t="shared" si="59"/>
        <v>73</v>
      </c>
      <c r="G223" s="209" t="e">
        <f t="shared" ca="1" si="60"/>
        <v>#REF!</v>
      </c>
      <c r="H223" s="209" t="e">
        <f t="shared" ca="1" si="60"/>
        <v>#REF!</v>
      </c>
      <c r="I223" s="209" t="e">
        <f t="shared" ca="1" si="60"/>
        <v>#REF!</v>
      </c>
      <c r="J223" s="209" t="e">
        <f t="shared" ca="1" si="60"/>
        <v>#REF!</v>
      </c>
      <c r="K223" s="209" t="e">
        <f t="shared" ca="1" si="60"/>
        <v>#REF!</v>
      </c>
      <c r="L223" s="209" t="e">
        <f t="shared" ca="1" si="60"/>
        <v>#REF!</v>
      </c>
      <c r="M223" s="209" t="e">
        <f t="shared" ca="1" si="60"/>
        <v>#REF!</v>
      </c>
      <c r="N223" s="209" t="e">
        <f t="shared" ca="1" si="60"/>
        <v>#REF!</v>
      </c>
      <c r="O223" s="209" t="str">
        <f t="shared" ca="1" si="53"/>
        <v>MX</v>
      </c>
      <c r="P223" s="209" t="e">
        <f t="shared" ca="1" si="54"/>
        <v>#REF!</v>
      </c>
      <c r="Q223" s="209" t="e">
        <f t="shared" ca="1" si="54"/>
        <v>#REF!</v>
      </c>
      <c r="R223" s="209" t="e">
        <f t="shared" ca="1" si="54"/>
        <v>#REF!</v>
      </c>
      <c r="S223" s="209" t="e">
        <f t="shared" ca="1" si="54"/>
        <v>#REF!</v>
      </c>
      <c r="T223" s="209" t="e">
        <f t="shared" ca="1" si="54"/>
        <v>#REF!</v>
      </c>
      <c r="U223" s="209" t="e">
        <f t="shared" ca="1" si="54"/>
        <v>#REF!</v>
      </c>
      <c r="V223" s="209" t="e">
        <f t="shared" ca="1" si="54"/>
        <v>#REF!</v>
      </c>
      <c r="W223" s="209" t="e">
        <f t="shared" ca="1" si="54"/>
        <v>#REF!</v>
      </c>
      <c r="Y223" s="209" t="e">
        <f t="shared" ca="1" si="55"/>
        <v>#REF!</v>
      </c>
      <c r="Z223" s="209" t="e">
        <f t="shared" ca="1" si="56"/>
        <v>#REF!</v>
      </c>
      <c r="AA223" s="209" t="e">
        <f t="shared" ca="1" si="57"/>
        <v>#REF!</v>
      </c>
      <c r="AB223" s="209" t="e">
        <f t="shared" ca="1" si="58"/>
        <v>#REF!</v>
      </c>
    </row>
    <row r="224" spans="2:28" x14ac:dyDescent="0.2">
      <c r="B224" s="240">
        <v>74</v>
      </c>
      <c r="C224" s="240" t="s">
        <v>221</v>
      </c>
      <c r="D224" s="240" t="s">
        <v>222</v>
      </c>
      <c r="E224" s="240">
        <f t="shared" si="59"/>
        <v>74</v>
      </c>
      <c r="G224" s="209" t="e">
        <f t="shared" ca="1" si="60"/>
        <v>#REF!</v>
      </c>
      <c r="H224" s="209" t="e">
        <f t="shared" ca="1" si="60"/>
        <v>#REF!</v>
      </c>
      <c r="I224" s="209" t="e">
        <f t="shared" ca="1" si="60"/>
        <v>#REF!</v>
      </c>
      <c r="J224" s="209" t="e">
        <f t="shared" ca="1" si="60"/>
        <v>#REF!</v>
      </c>
      <c r="K224" s="209" t="e">
        <f t="shared" ca="1" si="60"/>
        <v>#REF!</v>
      </c>
      <c r="L224" s="209" t="e">
        <f t="shared" ca="1" si="60"/>
        <v>#REF!</v>
      </c>
      <c r="M224" s="209" t="e">
        <f t="shared" ca="1" si="60"/>
        <v>#REF!</v>
      </c>
      <c r="N224" s="209" t="e">
        <f t="shared" ca="1" si="60"/>
        <v>#REF!</v>
      </c>
      <c r="O224" s="209" t="str">
        <f t="shared" ca="1" si="53"/>
        <v>MY</v>
      </c>
      <c r="P224" s="209" t="e">
        <f t="shared" ca="1" si="54"/>
        <v>#REF!</v>
      </c>
      <c r="Q224" s="209" t="e">
        <f t="shared" ca="1" si="54"/>
        <v>#REF!</v>
      </c>
      <c r="R224" s="209" t="e">
        <f t="shared" ca="1" si="54"/>
        <v>#REF!</v>
      </c>
      <c r="S224" s="209" t="e">
        <f t="shared" ca="1" si="54"/>
        <v>#REF!</v>
      </c>
      <c r="T224" s="209" t="e">
        <f t="shared" ca="1" si="54"/>
        <v>#REF!</v>
      </c>
      <c r="U224" s="209" t="e">
        <f t="shared" ca="1" si="54"/>
        <v>#REF!</v>
      </c>
      <c r="V224" s="209" t="e">
        <f t="shared" ca="1" si="54"/>
        <v>#REF!</v>
      </c>
      <c r="W224" s="209" t="e">
        <f t="shared" ca="1" si="54"/>
        <v>#REF!</v>
      </c>
      <c r="Y224" s="209" t="e">
        <f t="shared" ca="1" si="55"/>
        <v>#REF!</v>
      </c>
      <c r="Z224" s="209" t="e">
        <f t="shared" ca="1" si="56"/>
        <v>#REF!</v>
      </c>
      <c r="AA224" s="209" t="e">
        <f t="shared" ca="1" si="57"/>
        <v>#REF!</v>
      </c>
      <c r="AB224" s="209" t="e">
        <f t="shared" ca="1" si="58"/>
        <v>#REF!</v>
      </c>
    </row>
    <row r="225" spans="2:28" x14ac:dyDescent="0.2">
      <c r="B225" s="240">
        <v>75</v>
      </c>
      <c r="C225" s="240" t="s">
        <v>223</v>
      </c>
      <c r="D225" s="240" t="s">
        <v>224</v>
      </c>
      <c r="E225" s="240">
        <f t="shared" si="59"/>
        <v>75</v>
      </c>
      <c r="G225" s="209" t="e">
        <f t="shared" ca="1" si="60"/>
        <v>#REF!</v>
      </c>
      <c r="H225" s="209" t="e">
        <f t="shared" ca="1" si="60"/>
        <v>#REF!</v>
      </c>
      <c r="I225" s="209" t="e">
        <f t="shared" ca="1" si="60"/>
        <v>#REF!</v>
      </c>
      <c r="J225" s="209" t="e">
        <f t="shared" ca="1" si="60"/>
        <v>#REF!</v>
      </c>
      <c r="K225" s="209" t="e">
        <f t="shared" ca="1" si="60"/>
        <v>#REF!</v>
      </c>
      <c r="L225" s="209" t="e">
        <f t="shared" ca="1" si="60"/>
        <v>#REF!</v>
      </c>
      <c r="M225" s="209" t="e">
        <f t="shared" ca="1" si="60"/>
        <v>#REF!</v>
      </c>
      <c r="N225" s="209" t="e">
        <f t="shared" ca="1" si="60"/>
        <v>#REF!</v>
      </c>
      <c r="O225" s="209" t="str">
        <f t="shared" ca="1" si="53"/>
        <v>OM</v>
      </c>
      <c r="P225" s="209" t="e">
        <f t="shared" ca="1" si="54"/>
        <v>#REF!</v>
      </c>
      <c r="Q225" s="209" t="e">
        <f t="shared" ca="1" si="54"/>
        <v>#REF!</v>
      </c>
      <c r="R225" s="209" t="e">
        <f t="shared" ca="1" si="54"/>
        <v>#REF!</v>
      </c>
      <c r="S225" s="209" t="e">
        <f t="shared" ca="1" si="54"/>
        <v>#REF!</v>
      </c>
      <c r="T225" s="209" t="e">
        <f t="shared" ca="1" si="54"/>
        <v>#REF!</v>
      </c>
      <c r="U225" s="209" t="e">
        <f t="shared" ca="1" si="54"/>
        <v>#REF!</v>
      </c>
      <c r="V225" s="209" t="e">
        <f t="shared" ca="1" si="54"/>
        <v>#REF!</v>
      </c>
      <c r="W225" s="209" t="e">
        <f t="shared" ca="1" si="54"/>
        <v>#REF!</v>
      </c>
      <c r="Y225" s="209" t="e">
        <f t="shared" ca="1" si="55"/>
        <v>#REF!</v>
      </c>
      <c r="Z225" s="209" t="e">
        <f t="shared" ca="1" si="56"/>
        <v>#REF!</v>
      </c>
      <c r="AA225" s="209" t="e">
        <f t="shared" ca="1" si="57"/>
        <v>#REF!</v>
      </c>
      <c r="AB225" s="209" t="e">
        <f t="shared" ca="1" si="58"/>
        <v>#REF!</v>
      </c>
    </row>
    <row r="226" spans="2:28" x14ac:dyDescent="0.2">
      <c r="B226" s="240">
        <v>76</v>
      </c>
      <c r="C226" s="240" t="s">
        <v>225</v>
      </c>
      <c r="D226" s="240" t="s">
        <v>226</v>
      </c>
      <c r="E226" s="240">
        <f t="shared" si="59"/>
        <v>76</v>
      </c>
      <c r="G226" s="209" t="e">
        <f t="shared" ca="1" si="60"/>
        <v>#REF!</v>
      </c>
      <c r="H226" s="209" t="e">
        <f t="shared" ca="1" si="60"/>
        <v>#REF!</v>
      </c>
      <c r="I226" s="209" t="e">
        <f t="shared" ca="1" si="60"/>
        <v>#REF!</v>
      </c>
      <c r="J226" s="209" t="e">
        <f t="shared" ca="1" si="60"/>
        <v>#REF!</v>
      </c>
      <c r="K226" s="209" t="e">
        <f t="shared" ca="1" si="60"/>
        <v>#REF!</v>
      </c>
      <c r="L226" s="209" t="e">
        <f t="shared" ca="1" si="60"/>
        <v>#REF!</v>
      </c>
      <c r="M226" s="209" t="e">
        <f t="shared" ca="1" si="60"/>
        <v>#REF!</v>
      </c>
      <c r="N226" s="209" t="e">
        <f t="shared" ca="1" si="60"/>
        <v>#REF!</v>
      </c>
      <c r="O226" s="209" t="str">
        <f t="shared" ca="1" si="53"/>
        <v>PA</v>
      </c>
      <c r="P226" s="209" t="e">
        <f t="shared" ca="1" si="54"/>
        <v>#REF!</v>
      </c>
      <c r="Q226" s="209" t="e">
        <f t="shared" ca="1" si="54"/>
        <v>#REF!</v>
      </c>
      <c r="R226" s="209" t="e">
        <f t="shared" ca="1" si="54"/>
        <v>#REF!</v>
      </c>
      <c r="S226" s="209" t="e">
        <f t="shared" ca="1" si="54"/>
        <v>#REF!</v>
      </c>
      <c r="T226" s="209" t="e">
        <f t="shared" ca="1" si="54"/>
        <v>#REF!</v>
      </c>
      <c r="U226" s="209" t="e">
        <f t="shared" ca="1" si="54"/>
        <v>#REF!</v>
      </c>
      <c r="V226" s="209" t="e">
        <f t="shared" ca="1" si="54"/>
        <v>#REF!</v>
      </c>
      <c r="W226" s="209" t="e">
        <f t="shared" ca="1" si="54"/>
        <v>#REF!</v>
      </c>
      <c r="Y226" s="209" t="e">
        <f t="shared" ca="1" si="55"/>
        <v>#REF!</v>
      </c>
      <c r="Z226" s="209" t="e">
        <f t="shared" ca="1" si="56"/>
        <v>#REF!</v>
      </c>
      <c r="AA226" s="209" t="e">
        <f t="shared" ca="1" si="57"/>
        <v>#REF!</v>
      </c>
      <c r="AB226" s="209" t="e">
        <f t="shared" ca="1" si="58"/>
        <v>#REF!</v>
      </c>
    </row>
    <row r="227" spans="2:28" x14ac:dyDescent="0.2">
      <c r="B227" s="240">
        <v>77</v>
      </c>
      <c r="C227" s="240" t="s">
        <v>227</v>
      </c>
      <c r="D227" s="240" t="s">
        <v>228</v>
      </c>
      <c r="E227" s="240">
        <f t="shared" si="59"/>
        <v>77</v>
      </c>
      <c r="G227" s="209" t="e">
        <f t="shared" ca="1" si="60"/>
        <v>#REF!</v>
      </c>
      <c r="H227" s="209" t="e">
        <f t="shared" ca="1" si="60"/>
        <v>#REF!</v>
      </c>
      <c r="I227" s="209" t="e">
        <f t="shared" ca="1" si="60"/>
        <v>#REF!</v>
      </c>
      <c r="J227" s="209" t="e">
        <f t="shared" ca="1" si="60"/>
        <v>#REF!</v>
      </c>
      <c r="K227" s="209" t="e">
        <f t="shared" ca="1" si="60"/>
        <v>#REF!</v>
      </c>
      <c r="L227" s="209" t="e">
        <f t="shared" ca="1" si="60"/>
        <v>#REF!</v>
      </c>
      <c r="M227" s="209" t="e">
        <f t="shared" ca="1" si="60"/>
        <v>#REF!</v>
      </c>
      <c r="N227" s="209" t="e">
        <f t="shared" ca="1" si="60"/>
        <v>#REF!</v>
      </c>
      <c r="O227" s="209" t="str">
        <f t="shared" ca="1" si="53"/>
        <v>RO</v>
      </c>
      <c r="P227" s="209" t="e">
        <f t="shared" ca="1" si="54"/>
        <v>#REF!</v>
      </c>
      <c r="Q227" s="209" t="e">
        <f t="shared" ca="1" si="54"/>
        <v>#REF!</v>
      </c>
      <c r="R227" s="209" t="e">
        <f t="shared" ca="1" si="54"/>
        <v>#REF!</v>
      </c>
      <c r="S227" s="209" t="e">
        <f t="shared" ca="1" si="54"/>
        <v>#REF!</v>
      </c>
      <c r="T227" s="209" t="e">
        <f t="shared" ca="1" si="54"/>
        <v>#REF!</v>
      </c>
      <c r="U227" s="209" t="e">
        <f t="shared" ca="1" si="54"/>
        <v>#REF!</v>
      </c>
      <c r="V227" s="209" t="e">
        <f t="shared" ca="1" si="54"/>
        <v>#REF!</v>
      </c>
      <c r="W227" s="209" t="e">
        <f t="shared" ca="1" si="54"/>
        <v>#REF!</v>
      </c>
      <c r="Y227" s="209" t="e">
        <f t="shared" ca="1" si="55"/>
        <v>#REF!</v>
      </c>
      <c r="Z227" s="209" t="e">
        <f t="shared" ca="1" si="56"/>
        <v>#REF!</v>
      </c>
      <c r="AA227" s="209" t="e">
        <f t="shared" ca="1" si="57"/>
        <v>#REF!</v>
      </c>
      <c r="AB227" s="209" t="e">
        <f t="shared" ca="1" si="58"/>
        <v>#REF!</v>
      </c>
    </row>
    <row r="228" spans="2:28" x14ac:dyDescent="0.2">
      <c r="B228" s="240">
        <v>78</v>
      </c>
      <c r="C228" s="240" t="s">
        <v>229</v>
      </c>
      <c r="D228" s="240" t="s">
        <v>230</v>
      </c>
      <c r="E228" s="240">
        <f t="shared" si="59"/>
        <v>78</v>
      </c>
      <c r="G228" s="209" t="e">
        <f t="shared" ca="1" si="60"/>
        <v>#REF!</v>
      </c>
      <c r="H228" s="209" t="e">
        <f t="shared" ca="1" si="60"/>
        <v>#REF!</v>
      </c>
      <c r="I228" s="209" t="e">
        <f t="shared" ca="1" si="60"/>
        <v>#REF!</v>
      </c>
      <c r="J228" s="209" t="e">
        <f t="shared" ca="1" si="60"/>
        <v>#REF!</v>
      </c>
      <c r="K228" s="209" t="e">
        <f t="shared" ca="1" si="60"/>
        <v>#REF!</v>
      </c>
      <c r="L228" s="209" t="e">
        <f t="shared" ca="1" si="60"/>
        <v>#REF!</v>
      </c>
      <c r="M228" s="209" t="e">
        <f t="shared" ca="1" si="60"/>
        <v>#REF!</v>
      </c>
      <c r="N228" s="209" t="e">
        <f t="shared" ca="1" si="60"/>
        <v>#REF!</v>
      </c>
      <c r="O228" s="209" t="str">
        <f t="shared" ca="1" si="53"/>
        <v>RU</v>
      </c>
      <c r="P228" s="209" t="e">
        <f t="shared" ca="1" si="54"/>
        <v>#REF!</v>
      </c>
      <c r="Q228" s="209" t="e">
        <f t="shared" ca="1" si="54"/>
        <v>#REF!</v>
      </c>
      <c r="R228" s="209" t="e">
        <f t="shared" ca="1" si="54"/>
        <v>#REF!</v>
      </c>
      <c r="S228" s="209" t="e">
        <f t="shared" ca="1" si="54"/>
        <v>#REF!</v>
      </c>
      <c r="T228" s="209" t="e">
        <f t="shared" ca="1" si="54"/>
        <v>#REF!</v>
      </c>
      <c r="U228" s="209" t="e">
        <f t="shared" ca="1" si="54"/>
        <v>#REF!</v>
      </c>
      <c r="V228" s="209" t="e">
        <f t="shared" ca="1" si="54"/>
        <v>#REF!</v>
      </c>
      <c r="W228" s="209" t="e">
        <f t="shared" ca="1" si="54"/>
        <v>#REF!</v>
      </c>
      <c r="Y228" s="209" t="e">
        <f t="shared" ca="1" si="55"/>
        <v>#REF!</v>
      </c>
      <c r="Z228" s="209" t="e">
        <f t="shared" ca="1" si="56"/>
        <v>#REF!</v>
      </c>
      <c r="AA228" s="209" t="e">
        <f t="shared" ca="1" si="57"/>
        <v>#REF!</v>
      </c>
      <c r="AB228" s="209" t="e">
        <f t="shared" ca="1" si="58"/>
        <v>#REF!</v>
      </c>
    </row>
    <row r="229" spans="2:28" x14ac:dyDescent="0.2">
      <c r="B229" s="240">
        <v>79</v>
      </c>
      <c r="C229" s="240" t="s">
        <v>231</v>
      </c>
      <c r="D229" s="240" t="s">
        <v>232</v>
      </c>
      <c r="E229" s="240">
        <f t="shared" si="59"/>
        <v>79</v>
      </c>
      <c r="G229" s="209" t="e">
        <f t="shared" ca="1" si="60"/>
        <v>#REF!</v>
      </c>
      <c r="H229" s="209" t="e">
        <f t="shared" ca="1" si="60"/>
        <v>#REF!</v>
      </c>
      <c r="I229" s="209" t="e">
        <f t="shared" ca="1" si="60"/>
        <v>#REF!</v>
      </c>
      <c r="J229" s="209" t="e">
        <f t="shared" ca="1" si="60"/>
        <v>#REF!</v>
      </c>
      <c r="K229" s="209" t="e">
        <f t="shared" ca="1" si="60"/>
        <v>#REF!</v>
      </c>
      <c r="L229" s="209" t="e">
        <f t="shared" ca="1" si="60"/>
        <v>#REF!</v>
      </c>
      <c r="M229" s="209" t="e">
        <f t="shared" ca="1" si="60"/>
        <v>#REF!</v>
      </c>
      <c r="N229" s="209" t="e">
        <f t="shared" ca="1" si="60"/>
        <v>#REF!</v>
      </c>
      <c r="O229" s="209" t="str">
        <f t="shared" ca="1" si="53"/>
        <v>SR</v>
      </c>
      <c r="P229" s="209" t="e">
        <f t="shared" ca="1" si="54"/>
        <v>#REF!</v>
      </c>
      <c r="Q229" s="209" t="e">
        <f t="shared" ca="1" si="54"/>
        <v>#REF!</v>
      </c>
      <c r="R229" s="209" t="e">
        <f t="shared" ca="1" si="54"/>
        <v>#REF!</v>
      </c>
      <c r="S229" s="209" t="e">
        <f t="shared" ca="1" si="54"/>
        <v>#REF!</v>
      </c>
      <c r="T229" s="209" t="e">
        <f t="shared" ca="1" si="54"/>
        <v>#REF!</v>
      </c>
      <c r="U229" s="209" t="e">
        <f t="shared" ca="1" si="54"/>
        <v>#REF!</v>
      </c>
      <c r="V229" s="209" t="e">
        <f t="shared" ca="1" si="54"/>
        <v>#REF!</v>
      </c>
      <c r="W229" s="209" t="e">
        <f t="shared" ca="1" si="54"/>
        <v>#REF!</v>
      </c>
      <c r="Y229" s="209" t="e">
        <f t="shared" ca="1" si="55"/>
        <v>#REF!</v>
      </c>
      <c r="Z229" s="209" t="e">
        <f t="shared" ca="1" si="56"/>
        <v>#REF!</v>
      </c>
      <c r="AA229" s="209" t="e">
        <f t="shared" ca="1" si="57"/>
        <v>#REF!</v>
      </c>
      <c r="AB229" s="209" t="e">
        <f t="shared" ca="1" si="58"/>
        <v>#REF!</v>
      </c>
    </row>
    <row r="230" spans="2:28" x14ac:dyDescent="0.2">
      <c r="B230" s="240">
        <v>80</v>
      </c>
      <c r="C230" s="240" t="s">
        <v>467</v>
      </c>
      <c r="D230" s="240" t="s">
        <v>468</v>
      </c>
      <c r="E230" s="240">
        <f t="shared" si="59"/>
        <v>80</v>
      </c>
      <c r="G230" s="209" t="e">
        <f t="shared" ca="1" si="60"/>
        <v>#REF!</v>
      </c>
      <c r="H230" s="209" t="e">
        <f t="shared" ca="1" si="60"/>
        <v>#REF!</v>
      </c>
      <c r="I230" s="209" t="e">
        <f t="shared" ca="1" si="60"/>
        <v>#REF!</v>
      </c>
      <c r="J230" s="209" t="e">
        <f t="shared" ca="1" si="60"/>
        <v>#REF!</v>
      </c>
      <c r="K230" s="209" t="e">
        <f t="shared" ca="1" si="60"/>
        <v>#REF!</v>
      </c>
      <c r="L230" s="209" t="e">
        <f t="shared" ca="1" si="60"/>
        <v>#REF!</v>
      </c>
      <c r="M230" s="209" t="e">
        <f t="shared" ca="1" si="60"/>
        <v>#REF!</v>
      </c>
      <c r="N230" s="209" t="e">
        <f t="shared" ca="1" si="60"/>
        <v>#REF!</v>
      </c>
      <c r="O230" s="209" t="str">
        <f t="shared" ca="1" si="53"/>
        <v>TH</v>
      </c>
      <c r="P230" s="209" t="e">
        <f t="shared" ca="1" si="54"/>
        <v>#REF!</v>
      </c>
      <c r="Q230" s="209" t="e">
        <f t="shared" ca="1" si="54"/>
        <v>#REF!</v>
      </c>
      <c r="R230" s="209" t="e">
        <f t="shared" ca="1" si="54"/>
        <v>#REF!</v>
      </c>
      <c r="S230" s="209" t="e">
        <f t="shared" ca="1" si="54"/>
        <v>#REF!</v>
      </c>
      <c r="T230" s="209" t="e">
        <f t="shared" ca="1" si="54"/>
        <v>#REF!</v>
      </c>
      <c r="U230" s="209" t="e">
        <f t="shared" ca="1" si="54"/>
        <v>#REF!</v>
      </c>
      <c r="V230" s="209" t="e">
        <f t="shared" ca="1" si="54"/>
        <v>#REF!</v>
      </c>
      <c r="W230" s="209" t="e">
        <f t="shared" ca="1" si="54"/>
        <v>#REF!</v>
      </c>
      <c r="Y230" s="209" t="e">
        <f t="shared" ca="1" si="55"/>
        <v>#REF!</v>
      </c>
      <c r="Z230" s="209" t="e">
        <f t="shared" ca="1" si="56"/>
        <v>#REF!</v>
      </c>
      <c r="AA230" s="209" t="e">
        <f t="shared" ca="1" si="57"/>
        <v>#REF!</v>
      </c>
      <c r="AB230" s="209" t="e">
        <f t="shared" ca="1" si="58"/>
        <v>#REF!</v>
      </c>
    </row>
    <row r="231" spans="2:28" x14ac:dyDescent="0.2">
      <c r="B231" s="240">
        <v>81</v>
      </c>
      <c r="C231" s="240" t="s">
        <v>233</v>
      </c>
      <c r="D231" s="240" t="s">
        <v>234</v>
      </c>
      <c r="E231" s="240">
        <f t="shared" si="59"/>
        <v>81</v>
      </c>
      <c r="G231" s="209" t="e">
        <f t="shared" ca="1" si="60"/>
        <v>#REF!</v>
      </c>
      <c r="H231" s="209" t="e">
        <f t="shared" ca="1" si="60"/>
        <v>#REF!</v>
      </c>
      <c r="I231" s="209" t="e">
        <f t="shared" ca="1" si="60"/>
        <v>#REF!</v>
      </c>
      <c r="J231" s="209" t="e">
        <f t="shared" ca="1" si="60"/>
        <v>#REF!</v>
      </c>
      <c r="K231" s="209" t="e">
        <f t="shared" ca="1" si="60"/>
        <v>#REF!</v>
      </c>
      <c r="L231" s="209" t="e">
        <f t="shared" ca="1" si="60"/>
        <v>#REF!</v>
      </c>
      <c r="M231" s="209" t="e">
        <f t="shared" ca="1" si="60"/>
        <v>#REF!</v>
      </c>
      <c r="N231" s="209" t="e">
        <f t="shared" ca="1" si="60"/>
        <v>#REF!</v>
      </c>
      <c r="O231" s="209" t="str">
        <f t="shared" ca="1" si="53"/>
        <v>TN</v>
      </c>
      <c r="P231" s="209" t="e">
        <f t="shared" ca="1" si="54"/>
        <v>#REF!</v>
      </c>
      <c r="Q231" s="209" t="e">
        <f t="shared" ca="1" si="54"/>
        <v>#REF!</v>
      </c>
      <c r="R231" s="209" t="e">
        <f t="shared" ca="1" si="54"/>
        <v>#REF!</v>
      </c>
      <c r="S231" s="209" t="e">
        <f t="shared" ca="1" si="54"/>
        <v>#REF!</v>
      </c>
      <c r="T231" s="209" t="e">
        <f t="shared" ca="1" si="54"/>
        <v>#REF!</v>
      </c>
      <c r="U231" s="209" t="e">
        <f t="shared" ca="1" si="54"/>
        <v>#REF!</v>
      </c>
      <c r="V231" s="209" t="e">
        <f t="shared" ca="1" si="54"/>
        <v>#REF!</v>
      </c>
      <c r="W231" s="209" t="e">
        <f t="shared" ca="1" si="54"/>
        <v>#REF!</v>
      </c>
      <c r="Y231" s="209" t="e">
        <f t="shared" ca="1" si="55"/>
        <v>#REF!</v>
      </c>
      <c r="Z231" s="209" t="e">
        <f t="shared" ca="1" si="56"/>
        <v>#REF!</v>
      </c>
      <c r="AA231" s="209" t="e">
        <f t="shared" ca="1" si="57"/>
        <v>#REF!</v>
      </c>
      <c r="AB231" s="209" t="e">
        <f t="shared" ca="1" si="58"/>
        <v>#REF!</v>
      </c>
    </row>
    <row r="232" spans="2:28" x14ac:dyDescent="0.2">
      <c r="B232" s="240">
        <v>82</v>
      </c>
      <c r="C232" s="240" t="s">
        <v>235</v>
      </c>
      <c r="D232" s="240" t="s">
        <v>236</v>
      </c>
      <c r="E232" s="240">
        <f t="shared" si="59"/>
        <v>82</v>
      </c>
      <c r="G232" s="209" t="e">
        <f t="shared" ca="1" si="60"/>
        <v>#REF!</v>
      </c>
      <c r="H232" s="209" t="e">
        <f t="shared" ca="1" si="60"/>
        <v>#REF!</v>
      </c>
      <c r="I232" s="209" t="e">
        <f t="shared" ca="1" si="60"/>
        <v>#REF!</v>
      </c>
      <c r="J232" s="209" t="e">
        <f t="shared" ca="1" si="60"/>
        <v>#REF!</v>
      </c>
      <c r="K232" s="209" t="e">
        <f t="shared" ca="1" si="60"/>
        <v>#REF!</v>
      </c>
      <c r="L232" s="209" t="e">
        <f t="shared" ca="1" si="60"/>
        <v>#REF!</v>
      </c>
      <c r="M232" s="209" t="e">
        <f t="shared" ca="1" si="60"/>
        <v>#REF!</v>
      </c>
      <c r="N232" s="209" t="e">
        <f t="shared" ca="1" si="60"/>
        <v>#REF!</v>
      </c>
      <c r="O232" s="209" t="str">
        <f t="shared" ca="1" si="53"/>
        <v>TR</v>
      </c>
      <c r="P232" s="209" t="e">
        <f t="shared" ca="1" si="54"/>
        <v>#REF!</v>
      </c>
      <c r="Q232" s="209" t="e">
        <f t="shared" ca="1" si="54"/>
        <v>#REF!</v>
      </c>
      <c r="R232" s="209" t="e">
        <f t="shared" ca="1" si="54"/>
        <v>#REF!</v>
      </c>
      <c r="S232" s="209" t="e">
        <f t="shared" ca="1" si="54"/>
        <v>#REF!</v>
      </c>
      <c r="T232" s="209" t="e">
        <f t="shared" ca="1" si="54"/>
        <v>#REF!</v>
      </c>
      <c r="U232" s="209" t="e">
        <f t="shared" ca="1" si="54"/>
        <v>#REF!</v>
      </c>
      <c r="V232" s="209" t="e">
        <f t="shared" ca="1" si="54"/>
        <v>#REF!</v>
      </c>
      <c r="W232" s="209" t="e">
        <f t="shared" ca="1" si="54"/>
        <v>#REF!</v>
      </c>
      <c r="Y232" s="209" t="e">
        <f t="shared" ca="1" si="55"/>
        <v>#REF!</v>
      </c>
      <c r="Z232" s="209" t="e">
        <f t="shared" ca="1" si="56"/>
        <v>#REF!</v>
      </c>
      <c r="AA232" s="209" t="e">
        <f t="shared" ca="1" si="57"/>
        <v>#REF!</v>
      </c>
      <c r="AB232" s="209" t="e">
        <f t="shared" ca="1" si="58"/>
        <v>#REF!</v>
      </c>
    </row>
    <row r="233" spans="2:28" x14ac:dyDescent="0.2">
      <c r="B233" s="240">
        <v>83</v>
      </c>
      <c r="C233" s="240" t="s">
        <v>237</v>
      </c>
      <c r="D233" s="240" t="s">
        <v>238</v>
      </c>
      <c r="E233" s="240">
        <f t="shared" si="59"/>
        <v>83</v>
      </c>
      <c r="G233" s="209" t="e">
        <f t="shared" ca="1" si="60"/>
        <v>#REF!</v>
      </c>
      <c r="H233" s="209" t="e">
        <f t="shared" ca="1" si="60"/>
        <v>#REF!</v>
      </c>
      <c r="I233" s="209" t="e">
        <f t="shared" ca="1" si="60"/>
        <v>#REF!</v>
      </c>
      <c r="J233" s="209" t="e">
        <f t="shared" ca="1" si="60"/>
        <v>#REF!</v>
      </c>
      <c r="K233" s="209" t="e">
        <f t="shared" ca="1" si="60"/>
        <v>#REF!</v>
      </c>
      <c r="L233" s="209" t="e">
        <f t="shared" ca="1" si="60"/>
        <v>#REF!</v>
      </c>
      <c r="M233" s="209" t="e">
        <f t="shared" ca="1" si="60"/>
        <v>#REF!</v>
      </c>
      <c r="N233" s="209" t="e">
        <f t="shared" ca="1" si="60"/>
        <v>#REF!</v>
      </c>
      <c r="O233" s="209" t="str">
        <f t="shared" ca="1" si="53"/>
        <v>UA</v>
      </c>
      <c r="P233" s="209" t="e">
        <f t="shared" ca="1" si="54"/>
        <v>#REF!</v>
      </c>
      <c r="Q233" s="209" t="e">
        <f t="shared" ca="1" si="54"/>
        <v>#REF!</v>
      </c>
      <c r="R233" s="209" t="e">
        <f t="shared" ca="1" si="54"/>
        <v>#REF!</v>
      </c>
      <c r="S233" s="209" t="e">
        <f t="shared" ca="1" si="54"/>
        <v>#REF!</v>
      </c>
      <c r="T233" s="209" t="e">
        <f t="shared" ca="1" si="54"/>
        <v>#REF!</v>
      </c>
      <c r="U233" s="209" t="e">
        <f t="shared" ca="1" si="54"/>
        <v>#REF!</v>
      </c>
      <c r="V233" s="209" t="e">
        <f t="shared" ca="1" si="54"/>
        <v>#REF!</v>
      </c>
      <c r="W233" s="209" t="e">
        <f t="shared" ca="1" si="54"/>
        <v>#REF!</v>
      </c>
      <c r="Y233" s="209" t="e">
        <f t="shared" ca="1" si="55"/>
        <v>#REF!</v>
      </c>
      <c r="Z233" s="209" t="e">
        <f t="shared" ca="1" si="56"/>
        <v>#REF!</v>
      </c>
      <c r="AA233" s="209" t="e">
        <f t="shared" ca="1" si="57"/>
        <v>#REF!</v>
      </c>
      <c r="AB233" s="209" t="e">
        <f t="shared" ca="1" si="58"/>
        <v>#REF!</v>
      </c>
    </row>
    <row r="234" spans="2:28" x14ac:dyDescent="0.2">
      <c r="B234" s="240">
        <v>84</v>
      </c>
      <c r="C234" s="240" t="s">
        <v>239</v>
      </c>
      <c r="D234" s="240" t="s">
        <v>240</v>
      </c>
      <c r="E234" s="240">
        <f t="shared" si="59"/>
        <v>84</v>
      </c>
      <c r="G234" s="209" t="e">
        <f t="shared" ca="1" si="60"/>
        <v>#REF!</v>
      </c>
      <c r="H234" s="209" t="e">
        <f t="shared" ca="1" si="60"/>
        <v>#REF!</v>
      </c>
      <c r="I234" s="209" t="e">
        <f t="shared" ca="1" si="60"/>
        <v>#REF!</v>
      </c>
      <c r="J234" s="209" t="e">
        <f t="shared" ca="1" si="60"/>
        <v>#REF!</v>
      </c>
      <c r="K234" s="209" t="e">
        <f t="shared" ca="1" si="60"/>
        <v>#REF!</v>
      </c>
      <c r="L234" s="209" t="e">
        <f t="shared" ca="1" si="60"/>
        <v>#REF!</v>
      </c>
      <c r="M234" s="209" t="e">
        <f t="shared" ca="1" si="60"/>
        <v>#REF!</v>
      </c>
      <c r="N234" s="209" t="e">
        <f t="shared" ca="1" si="60"/>
        <v>#REF!</v>
      </c>
      <c r="O234" s="209" t="str">
        <f t="shared" ca="1" si="53"/>
        <v>UY</v>
      </c>
      <c r="P234" s="209" t="e">
        <f t="shared" ca="1" si="54"/>
        <v>#REF!</v>
      </c>
      <c r="Q234" s="209" t="e">
        <f t="shared" ca="1" si="54"/>
        <v>#REF!</v>
      </c>
      <c r="R234" s="209" t="e">
        <f t="shared" ca="1" si="54"/>
        <v>#REF!</v>
      </c>
      <c r="S234" s="209" t="e">
        <f t="shared" ca="1" si="54"/>
        <v>#REF!</v>
      </c>
      <c r="T234" s="209" t="e">
        <f t="shared" ca="1" si="54"/>
        <v>#REF!</v>
      </c>
      <c r="U234" s="209" t="e">
        <f t="shared" ca="1" si="54"/>
        <v>#REF!</v>
      </c>
      <c r="V234" s="209" t="e">
        <f t="shared" ca="1" si="54"/>
        <v>#REF!</v>
      </c>
      <c r="W234" s="209" t="e">
        <f t="shared" ca="1" si="54"/>
        <v>#REF!</v>
      </c>
      <c r="Y234" s="209" t="e">
        <f t="shared" ca="1" si="55"/>
        <v>#REF!</v>
      </c>
      <c r="Z234" s="209" t="e">
        <f t="shared" ca="1" si="56"/>
        <v>#REF!</v>
      </c>
      <c r="AA234" s="209" t="e">
        <f t="shared" ca="1" si="57"/>
        <v>#REF!</v>
      </c>
      <c r="AB234" s="209" t="e">
        <f t="shared" ca="1" si="58"/>
        <v>#REF!</v>
      </c>
    </row>
    <row r="235" spans="2:28" x14ac:dyDescent="0.2">
      <c r="B235" s="240">
        <v>85</v>
      </c>
      <c r="C235" s="240" t="s">
        <v>241</v>
      </c>
      <c r="D235" s="240" t="s">
        <v>242</v>
      </c>
      <c r="E235" s="240">
        <f t="shared" si="59"/>
        <v>85</v>
      </c>
      <c r="G235" s="209" t="e">
        <f t="shared" ca="1" si="60"/>
        <v>#REF!</v>
      </c>
      <c r="H235" s="209" t="e">
        <f t="shared" ca="1" si="60"/>
        <v>#REF!</v>
      </c>
      <c r="I235" s="209" t="e">
        <f t="shared" ca="1" si="60"/>
        <v>#REF!</v>
      </c>
      <c r="J235" s="209" t="e">
        <f t="shared" ca="1" si="60"/>
        <v>#REF!</v>
      </c>
      <c r="K235" s="209" t="e">
        <f t="shared" ca="1" si="60"/>
        <v>#REF!</v>
      </c>
      <c r="L235" s="209" t="e">
        <f t="shared" ca="1" si="60"/>
        <v>#REF!</v>
      </c>
      <c r="M235" s="209" t="e">
        <f t="shared" ca="1" si="60"/>
        <v>#REF!</v>
      </c>
      <c r="N235" s="209" t="e">
        <f t="shared" ca="1" si="60"/>
        <v>#REF!</v>
      </c>
      <c r="O235" s="209" t="str">
        <f t="shared" ca="1" si="53"/>
        <v>VE</v>
      </c>
      <c r="P235" s="209" t="e">
        <f t="shared" ca="1" si="54"/>
        <v>#REF!</v>
      </c>
      <c r="Q235" s="209" t="e">
        <f t="shared" ca="1" si="54"/>
        <v>#REF!</v>
      </c>
      <c r="R235" s="209" t="e">
        <f t="shared" ca="1" si="54"/>
        <v>#REF!</v>
      </c>
      <c r="S235" s="209" t="e">
        <f t="shared" ca="1" si="54"/>
        <v>#REF!</v>
      </c>
      <c r="T235" s="209" t="e">
        <f t="shared" ca="1" si="54"/>
        <v>#REF!</v>
      </c>
      <c r="U235" s="209" t="e">
        <f t="shared" ca="1" si="54"/>
        <v>#REF!</v>
      </c>
      <c r="V235" s="209" t="e">
        <f t="shared" ca="1" si="54"/>
        <v>#REF!</v>
      </c>
      <c r="W235" s="209" t="e">
        <f t="shared" ca="1" si="54"/>
        <v>#REF!</v>
      </c>
      <c r="Y235" s="209" t="e">
        <f t="shared" ca="1" si="55"/>
        <v>#REF!</v>
      </c>
      <c r="Z235" s="209" t="e">
        <f t="shared" ca="1" si="56"/>
        <v>#REF!</v>
      </c>
      <c r="AA235" s="209" t="e">
        <f t="shared" ca="1" si="57"/>
        <v>#REF!</v>
      </c>
      <c r="AB235" s="209" t="e">
        <f t="shared" ca="1" si="58"/>
        <v>#REF!</v>
      </c>
    </row>
    <row r="236" spans="2:28" x14ac:dyDescent="0.2">
      <c r="B236" s="240">
        <v>86</v>
      </c>
      <c r="C236" s="240" t="s">
        <v>243</v>
      </c>
      <c r="D236" s="240" t="s">
        <v>244</v>
      </c>
      <c r="E236" s="240">
        <f t="shared" si="59"/>
        <v>86</v>
      </c>
      <c r="G236" s="209" t="e">
        <f t="shared" ca="1" si="60"/>
        <v>#REF!</v>
      </c>
      <c r="H236" s="209" t="e">
        <f t="shared" ca="1" si="60"/>
        <v>#REF!</v>
      </c>
      <c r="I236" s="209" t="e">
        <f t="shared" ca="1" si="60"/>
        <v>#REF!</v>
      </c>
      <c r="J236" s="209" t="e">
        <f t="shared" ca="1" si="60"/>
        <v>#REF!</v>
      </c>
      <c r="K236" s="209" t="e">
        <f t="shared" ca="1" si="60"/>
        <v>#REF!</v>
      </c>
      <c r="L236" s="209" t="e">
        <f t="shared" ca="1" si="60"/>
        <v>#REF!</v>
      </c>
      <c r="M236" s="209" t="e">
        <f t="shared" ca="1" si="60"/>
        <v>#REF!</v>
      </c>
      <c r="N236" s="209" t="e">
        <f t="shared" ca="1" si="60"/>
        <v>#REF!</v>
      </c>
      <c r="O236" s="209" t="str">
        <f t="shared" ca="1" si="53"/>
        <v>ZA</v>
      </c>
      <c r="P236" s="209" t="e">
        <f t="shared" ca="1" si="54"/>
        <v>#REF!</v>
      </c>
      <c r="Q236" s="209" t="e">
        <f t="shared" ca="1" si="54"/>
        <v>#REF!</v>
      </c>
      <c r="R236" s="209" t="e">
        <f t="shared" ca="1" si="54"/>
        <v>#REF!</v>
      </c>
      <c r="S236" s="209" t="e">
        <f t="shared" ca="1" si="54"/>
        <v>#REF!</v>
      </c>
      <c r="T236" s="209" t="e">
        <f t="shared" ca="1" si="54"/>
        <v>#REF!</v>
      </c>
      <c r="U236" s="209" t="e">
        <f t="shared" ca="1" si="54"/>
        <v>#REF!</v>
      </c>
      <c r="V236" s="209" t="e">
        <f t="shared" ca="1" si="54"/>
        <v>#REF!</v>
      </c>
      <c r="W236" s="209" t="e">
        <f t="shared" ca="1" si="54"/>
        <v>#REF!</v>
      </c>
      <c r="Y236" s="209" t="e">
        <f t="shared" ca="1" si="55"/>
        <v>#REF!</v>
      </c>
      <c r="Z236" s="209" t="e">
        <f t="shared" ca="1" si="56"/>
        <v>#REF!</v>
      </c>
      <c r="AA236" s="209" t="e">
        <f t="shared" ca="1" si="57"/>
        <v>#REF!</v>
      </c>
      <c r="AB236" s="209" t="e">
        <f t="shared" ca="1" si="58"/>
        <v>#REF!</v>
      </c>
    </row>
    <row r="243" spans="1:30" x14ac:dyDescent="0.2">
      <c r="F243" s="14" t="s">
        <v>861</v>
      </c>
      <c r="G243" s="14">
        <v>1</v>
      </c>
      <c r="H243" s="14">
        <f>+G243+1</f>
        <v>2</v>
      </c>
      <c r="I243" s="14">
        <f t="shared" ref="I243:N243" si="61">+H243+1</f>
        <v>3</v>
      </c>
      <c r="J243" s="14">
        <f t="shared" si="61"/>
        <v>4</v>
      </c>
      <c r="K243" s="14">
        <f t="shared" si="61"/>
        <v>5</v>
      </c>
      <c r="L243" s="14">
        <f t="shared" si="61"/>
        <v>6</v>
      </c>
      <c r="M243" s="14">
        <f t="shared" si="61"/>
        <v>7</v>
      </c>
      <c r="N243" s="14">
        <f t="shared" si="61"/>
        <v>8</v>
      </c>
      <c r="O243" s="14">
        <f t="shared" ref="O243:AB243" si="62">+N243+1</f>
        <v>9</v>
      </c>
      <c r="P243" s="14">
        <f t="shared" si="62"/>
        <v>10</v>
      </c>
      <c r="Q243" s="14">
        <f t="shared" si="62"/>
        <v>11</v>
      </c>
      <c r="R243" s="14">
        <f t="shared" si="62"/>
        <v>12</v>
      </c>
      <c r="S243" s="14">
        <f t="shared" si="62"/>
        <v>13</v>
      </c>
      <c r="T243" s="14">
        <f t="shared" si="62"/>
        <v>14</v>
      </c>
      <c r="U243" s="14">
        <f t="shared" si="62"/>
        <v>15</v>
      </c>
      <c r="V243" s="14">
        <f t="shared" si="62"/>
        <v>16</v>
      </c>
      <c r="W243" s="14">
        <f t="shared" si="62"/>
        <v>17</v>
      </c>
      <c r="X243" s="14">
        <f t="shared" si="62"/>
        <v>18</v>
      </c>
      <c r="Y243" s="14">
        <f t="shared" si="62"/>
        <v>19</v>
      </c>
      <c r="Z243" s="14">
        <f t="shared" si="62"/>
        <v>20</v>
      </c>
      <c r="AA243" s="14">
        <f t="shared" si="62"/>
        <v>21</v>
      </c>
      <c r="AB243" s="14">
        <f t="shared" si="62"/>
        <v>22</v>
      </c>
    </row>
    <row r="246" spans="1:30" ht="13.5" thickBot="1" x14ac:dyDescent="0.25">
      <c r="G246" s="17" t="s">
        <v>961</v>
      </c>
      <c r="H246" s="18"/>
      <c r="I246" s="18"/>
      <c r="J246" s="18"/>
      <c r="K246" s="18"/>
      <c r="L246" s="18"/>
      <c r="M246" s="18"/>
      <c r="N246" s="18"/>
      <c r="P246" s="17" t="s">
        <v>962</v>
      </c>
      <c r="Q246" s="18"/>
      <c r="R246" s="18"/>
      <c r="S246" s="18"/>
      <c r="T246" s="18"/>
      <c r="U246" s="18"/>
      <c r="V246" s="18"/>
      <c r="W246" s="18"/>
      <c r="Y246" s="17" t="s">
        <v>965</v>
      </c>
      <c r="Z246" s="18"/>
      <c r="AA246" s="18"/>
      <c r="AB246" s="18"/>
    </row>
    <row r="248" spans="1:30" ht="13.5" thickBot="1" x14ac:dyDescent="0.25">
      <c r="A248" s="279">
        <v>4</v>
      </c>
      <c r="B248" s="135" t="s">
        <v>964</v>
      </c>
      <c r="G248" s="6">
        <f>+$G$14</f>
        <v>2018</v>
      </c>
      <c r="H248" s="6"/>
      <c r="I248" s="6">
        <f>+G248+1</f>
        <v>2019</v>
      </c>
      <c r="J248" s="6"/>
      <c r="K248" s="6">
        <f>+I248+1</f>
        <v>2020</v>
      </c>
      <c r="L248" s="6"/>
      <c r="M248" s="6">
        <f>+K248+1</f>
        <v>2021</v>
      </c>
      <c r="N248" s="6"/>
      <c r="P248" s="6">
        <f>+$G$14</f>
        <v>2018</v>
      </c>
      <c r="Q248" s="6"/>
      <c r="R248" s="6">
        <f>+P248+1</f>
        <v>2019</v>
      </c>
      <c r="S248" s="6"/>
      <c r="T248" s="6">
        <f>+R248+1</f>
        <v>2020</v>
      </c>
      <c r="U248" s="6"/>
      <c r="V248" s="6">
        <f>+T248+1</f>
        <v>2021</v>
      </c>
      <c r="W248" s="6"/>
      <c r="Y248" s="260">
        <v>2018</v>
      </c>
      <c r="Z248" s="260">
        <f>+Y248+1</f>
        <v>2019</v>
      </c>
      <c r="AA248" s="260">
        <f>+Z248+1</f>
        <v>2020</v>
      </c>
      <c r="AB248" s="260">
        <f>+AA248+1</f>
        <v>2021</v>
      </c>
    </row>
    <row r="250" spans="1:30" ht="32.1" customHeight="1" x14ac:dyDescent="0.2">
      <c r="C250" s="8"/>
      <c r="D250" s="262" t="s">
        <v>860</v>
      </c>
      <c r="E250" s="262" t="s">
        <v>67</v>
      </c>
      <c r="G250" s="262" t="s">
        <v>821</v>
      </c>
      <c r="H250" s="262" t="s">
        <v>822</v>
      </c>
      <c r="I250" s="262" t="s">
        <v>821</v>
      </c>
      <c r="J250" s="262" t="s">
        <v>822</v>
      </c>
      <c r="K250" s="262" t="s">
        <v>821</v>
      </c>
      <c r="L250" s="262" t="s">
        <v>822</v>
      </c>
      <c r="M250" s="262" t="s">
        <v>821</v>
      </c>
      <c r="N250" s="262" t="s">
        <v>822</v>
      </c>
      <c r="P250" s="262" t="s">
        <v>821</v>
      </c>
      <c r="Q250" s="262" t="s">
        <v>822</v>
      </c>
      <c r="R250" s="262" t="s">
        <v>821</v>
      </c>
      <c r="S250" s="262" t="s">
        <v>822</v>
      </c>
      <c r="T250" s="262" t="s">
        <v>821</v>
      </c>
      <c r="U250" s="262" t="s">
        <v>822</v>
      </c>
      <c r="V250" s="262" t="s">
        <v>821</v>
      </c>
      <c r="W250" s="262" t="s">
        <v>822</v>
      </c>
    </row>
    <row r="251" spans="1:30" x14ac:dyDescent="0.2">
      <c r="E251" s="240">
        <v>1</v>
      </c>
      <c r="G251" s="199">
        <f ca="1">+G146</f>
        <v>1.7742463768115941</v>
      </c>
      <c r="H251" s="199">
        <f t="shared" ref="H251:N251" ca="1" si="63">+H146</f>
        <v>0.22710353623188406</v>
      </c>
      <c r="I251" s="199">
        <f t="shared" ca="1" si="63"/>
        <v>1.8240000000000001</v>
      </c>
      <c r="J251" s="199">
        <f t="shared" ca="1" si="63"/>
        <v>0.23300000000000001</v>
      </c>
      <c r="K251" s="199">
        <f t="shared" ca="1" si="63"/>
        <v>1.875</v>
      </c>
      <c r="L251" s="199">
        <f t="shared" ca="1" si="63"/>
        <v>0.24</v>
      </c>
      <c r="M251" s="199">
        <f t="shared" ca="1" si="63"/>
        <v>1.9279999999999999</v>
      </c>
      <c r="N251" s="199">
        <f t="shared" ca="1" si="63"/>
        <v>0.247</v>
      </c>
      <c r="P251" s="199">
        <f ca="1">+P146</f>
        <v>1.0894817073170731</v>
      </c>
      <c r="Q251" s="199">
        <f t="shared" ref="Q251:W251" ca="1" si="64">+Q146</f>
        <v>0.48481935975609752</v>
      </c>
      <c r="R251" s="199">
        <f t="shared" ca="1" si="64"/>
        <v>1.1200000000000001</v>
      </c>
      <c r="S251" s="199">
        <f t="shared" ca="1" si="64"/>
        <v>0.498</v>
      </c>
      <c r="T251" s="199">
        <f t="shared" ca="1" si="64"/>
        <v>1.151</v>
      </c>
      <c r="U251" s="199">
        <f t="shared" ca="1" si="64"/>
        <v>0.51200000000000001</v>
      </c>
      <c r="V251" s="199">
        <f t="shared" ca="1" si="64"/>
        <v>1.1830000000000001</v>
      </c>
      <c r="W251" s="199">
        <f t="shared" ca="1" si="64"/>
        <v>0.52600000000000002</v>
      </c>
      <c r="Y251" s="199">
        <v>4.4720000000000004</v>
      </c>
      <c r="Z251" s="199">
        <v>4.5919999999999996</v>
      </c>
      <c r="AA251" s="199">
        <v>4.7240000000000002</v>
      </c>
      <c r="AB251" s="199">
        <v>4.8579999999999997</v>
      </c>
      <c r="AD251" s="464" t="s">
        <v>1044</v>
      </c>
    </row>
    <row r="254" spans="1:30" x14ac:dyDescent="0.2">
      <c r="Y254" s="262"/>
      <c r="Z254" s="262"/>
      <c r="AA254" s="262"/>
      <c r="AB254" s="262"/>
    </row>
  </sheetData>
  <conditionalFormatting sqref="G21">
    <cfRule type="expression" dxfId="71" priority="67" stopIfTrue="1">
      <formula>G21=ROUND(G$17,3)</formula>
    </cfRule>
    <cfRule type="expression" dxfId="70" priority="68" stopIfTrue="1">
      <formula>G21=ROUND(G$16,3)</formula>
    </cfRule>
  </conditionalFormatting>
  <conditionalFormatting sqref="G22:G52">
    <cfRule type="expression" dxfId="69" priority="65" stopIfTrue="1">
      <formula>G22=ROUND(G$17,3)</formula>
    </cfRule>
    <cfRule type="expression" dxfId="68" priority="66" stopIfTrue="1">
      <formula>G22=ROUND(G$16,3)</formula>
    </cfRule>
  </conditionalFormatting>
  <conditionalFormatting sqref="H21">
    <cfRule type="expression" dxfId="67" priority="63" stopIfTrue="1">
      <formula>H21=ROUND(H$17,3)</formula>
    </cfRule>
    <cfRule type="expression" dxfId="66" priority="64" stopIfTrue="1">
      <formula>H21=ROUND(H$16,3)</formula>
    </cfRule>
  </conditionalFormatting>
  <conditionalFormatting sqref="H22:H52">
    <cfRule type="expression" dxfId="65" priority="61" stopIfTrue="1">
      <formula>H22=ROUND(H$17,3)</formula>
    </cfRule>
    <cfRule type="expression" dxfId="64" priority="62" stopIfTrue="1">
      <formula>H22=ROUND(H$16,3)</formula>
    </cfRule>
  </conditionalFormatting>
  <conditionalFormatting sqref="I21:N21">
    <cfRule type="expression" dxfId="63" priority="59" stopIfTrue="1">
      <formula>I21=ROUND(I$17,3)</formula>
    </cfRule>
    <cfRule type="expression" dxfId="62" priority="60" stopIfTrue="1">
      <formula>I21=ROUND(I$16,3)</formula>
    </cfRule>
  </conditionalFormatting>
  <conditionalFormatting sqref="I22:N52">
    <cfRule type="expression" dxfId="61" priority="57" stopIfTrue="1">
      <formula>I22=ROUND(I$17,3)</formula>
    </cfRule>
    <cfRule type="expression" dxfId="60" priority="58" stopIfTrue="1">
      <formula>I22=ROUND(I$16,3)</formula>
    </cfRule>
  </conditionalFormatting>
  <conditionalFormatting sqref="P21">
    <cfRule type="expression" dxfId="59" priority="55" stopIfTrue="1">
      <formula>P21=ROUND(P$17,3)</formula>
    </cfRule>
    <cfRule type="expression" dxfId="58" priority="56" stopIfTrue="1">
      <formula>P21=ROUND(P$16,3)</formula>
    </cfRule>
  </conditionalFormatting>
  <conditionalFormatting sqref="P22:P52">
    <cfRule type="expression" dxfId="57" priority="53" stopIfTrue="1">
      <formula>P22=ROUND(P$17,3)</formula>
    </cfRule>
    <cfRule type="expression" dxfId="56" priority="54" stopIfTrue="1">
      <formula>P22=ROUND(P$16,3)</formula>
    </cfRule>
  </conditionalFormatting>
  <conditionalFormatting sqref="Q21">
    <cfRule type="expression" dxfId="55" priority="51" stopIfTrue="1">
      <formula>Q21=ROUND(Q$17,3)</formula>
    </cfRule>
    <cfRule type="expression" dxfId="54" priority="52" stopIfTrue="1">
      <formula>Q21=ROUND(Q$16,3)</formula>
    </cfRule>
  </conditionalFormatting>
  <conditionalFormatting sqref="Q22:Q52">
    <cfRule type="expression" dxfId="53" priority="49" stopIfTrue="1">
      <formula>Q22=ROUND(Q$17,3)</formula>
    </cfRule>
    <cfRule type="expression" dxfId="52" priority="50" stopIfTrue="1">
      <formula>Q22=ROUND(Q$16,3)</formula>
    </cfRule>
  </conditionalFormatting>
  <conditionalFormatting sqref="R21:W21">
    <cfRule type="expression" dxfId="51" priority="47" stopIfTrue="1">
      <formula>R21=ROUND(R$17,3)</formula>
    </cfRule>
    <cfRule type="expression" dxfId="50" priority="48" stopIfTrue="1">
      <formula>R21=ROUND(R$16,3)</formula>
    </cfRule>
  </conditionalFormatting>
  <conditionalFormatting sqref="R22:W52">
    <cfRule type="expression" dxfId="49" priority="45" stopIfTrue="1">
      <formula>R22=ROUND(R$17,3)</formula>
    </cfRule>
    <cfRule type="expression" dxfId="48" priority="46" stopIfTrue="1">
      <formula>R22=ROUND(R$16,3)</formula>
    </cfRule>
  </conditionalFormatting>
  <conditionalFormatting sqref="G71">
    <cfRule type="expression" dxfId="47" priority="43" stopIfTrue="1">
      <formula>G71=ROUND(G$67,3)</formula>
    </cfRule>
    <cfRule type="expression" dxfId="46" priority="44" stopIfTrue="1">
      <formula>G71=ROUND(G$66,3)</formula>
    </cfRule>
  </conditionalFormatting>
  <conditionalFormatting sqref="G72:G123">
    <cfRule type="expression" dxfId="45" priority="41" stopIfTrue="1">
      <formula>G72=ROUND(G$67,3)</formula>
    </cfRule>
    <cfRule type="expression" dxfId="44" priority="42" stopIfTrue="1">
      <formula>G72=ROUND(G$66,3)</formula>
    </cfRule>
  </conditionalFormatting>
  <conditionalFormatting sqref="H71:N71">
    <cfRule type="expression" dxfId="43" priority="39" stopIfTrue="1">
      <formula>H71=ROUND(H$67,3)</formula>
    </cfRule>
    <cfRule type="expression" dxfId="42" priority="40" stopIfTrue="1">
      <formula>H71=ROUND(H$66,3)</formula>
    </cfRule>
  </conditionalFormatting>
  <conditionalFormatting sqref="H72:N123">
    <cfRule type="expression" dxfId="41" priority="37" stopIfTrue="1">
      <formula>H72=ROUND(H$67,3)</formula>
    </cfRule>
    <cfRule type="expression" dxfId="40" priority="38" stopIfTrue="1">
      <formula>H72=ROUND(H$66,3)</formula>
    </cfRule>
  </conditionalFormatting>
  <conditionalFormatting sqref="P71">
    <cfRule type="expression" dxfId="39" priority="35" stopIfTrue="1">
      <formula>P71=ROUND(P$67,3)</formula>
    </cfRule>
    <cfRule type="expression" dxfId="38" priority="36" stopIfTrue="1">
      <formula>P71=ROUND(P$66,3)</formula>
    </cfRule>
  </conditionalFormatting>
  <conditionalFormatting sqref="P72:P123">
    <cfRule type="expression" dxfId="37" priority="33" stopIfTrue="1">
      <formula>P72=ROUND(P$67,3)</formula>
    </cfRule>
    <cfRule type="expression" dxfId="36" priority="34" stopIfTrue="1">
      <formula>P72=ROUND(P$66,3)</formula>
    </cfRule>
  </conditionalFormatting>
  <conditionalFormatting sqref="Q71:W71">
    <cfRule type="expression" dxfId="35" priority="31" stopIfTrue="1">
      <formula>Q71=ROUND(Q$67,3)</formula>
    </cfRule>
    <cfRule type="expression" dxfId="34" priority="32" stopIfTrue="1">
      <formula>Q71=ROUND(Q$66,3)</formula>
    </cfRule>
  </conditionalFormatting>
  <conditionalFormatting sqref="Q72:W123">
    <cfRule type="expression" dxfId="33" priority="29" stopIfTrue="1">
      <formula>Q72=ROUND(Q$67,3)</formula>
    </cfRule>
    <cfRule type="expression" dxfId="32" priority="30" stopIfTrue="1">
      <formula>Q72=ROUND(Q$66,3)</formula>
    </cfRule>
  </conditionalFormatting>
  <conditionalFormatting sqref="Y71:AB71">
    <cfRule type="expression" dxfId="31" priority="27" stopIfTrue="1">
      <formula>Y71=ROUND(Y$67,3)</formula>
    </cfRule>
    <cfRule type="expression" dxfId="30" priority="28" stopIfTrue="1">
      <formula>Y71=ROUND(Y$66,3)</formula>
    </cfRule>
  </conditionalFormatting>
  <conditionalFormatting sqref="Y72:AB123">
    <cfRule type="expression" dxfId="29" priority="25" stopIfTrue="1">
      <formula>Y72=ROUND(Y$67,3)</formula>
    </cfRule>
    <cfRule type="expression" dxfId="28" priority="26" stopIfTrue="1">
      <formula>Y72=ROUND(Y$66,3)</formula>
    </cfRule>
  </conditionalFormatting>
  <conditionalFormatting sqref="Y21:AB21">
    <cfRule type="expression" dxfId="27" priority="23" stopIfTrue="1">
      <formula>Y21=ROUND(Y$17,3)</formula>
    </cfRule>
    <cfRule type="expression" dxfId="26" priority="24" stopIfTrue="1">
      <formula>Y21=ROUND(Y$16,3)</formula>
    </cfRule>
  </conditionalFormatting>
  <conditionalFormatting sqref="Y22:AB52">
    <cfRule type="expression" dxfId="25" priority="21" stopIfTrue="1">
      <formula>Y22=ROUND(Y$17,3)</formula>
    </cfRule>
    <cfRule type="expression" dxfId="24" priority="22" stopIfTrue="1">
      <formula>Y22=ROUND(Y$16,3)</formula>
    </cfRule>
  </conditionalFormatting>
  <conditionalFormatting sqref="G151">
    <cfRule type="expression" dxfId="23" priority="19" stopIfTrue="1">
      <formula>G151=ROUND(G$147,3)</formula>
    </cfRule>
    <cfRule type="expression" dxfId="22" priority="20" stopIfTrue="1">
      <formula>G151=ROUND(G$146,3)</formula>
    </cfRule>
  </conditionalFormatting>
  <conditionalFormatting sqref="G152:G236">
    <cfRule type="expression" dxfId="21" priority="17" stopIfTrue="1">
      <formula>G152=ROUND(G$147,3)</formula>
    </cfRule>
    <cfRule type="expression" dxfId="20" priority="18" stopIfTrue="1">
      <formula>G152=ROUND(G$146,3)</formula>
    </cfRule>
  </conditionalFormatting>
  <conditionalFormatting sqref="H151:N151">
    <cfRule type="expression" dxfId="19" priority="15" stopIfTrue="1">
      <formula>H151=ROUND(H$147,3)</formula>
    </cfRule>
    <cfRule type="expression" dxfId="18" priority="16" stopIfTrue="1">
      <formula>H151=ROUND(H$146,3)</formula>
    </cfRule>
  </conditionalFormatting>
  <conditionalFormatting sqref="H152:N236">
    <cfRule type="expression" dxfId="17" priority="13" stopIfTrue="1">
      <formula>H152=ROUND(H$147,3)</formula>
    </cfRule>
    <cfRule type="expression" dxfId="16" priority="14" stopIfTrue="1">
      <formula>H152=ROUND(H$146,3)</formula>
    </cfRule>
  </conditionalFormatting>
  <conditionalFormatting sqref="P151">
    <cfRule type="expression" dxfId="15" priority="11" stopIfTrue="1">
      <formula>P151=ROUND(P$147,3)</formula>
    </cfRule>
    <cfRule type="expression" dxfId="14" priority="12" stopIfTrue="1">
      <formula>P151=ROUND(P$146,3)</formula>
    </cfRule>
  </conditionalFormatting>
  <conditionalFormatting sqref="P152:P236">
    <cfRule type="expression" dxfId="13" priority="9" stopIfTrue="1">
      <formula>P152=ROUND(P$147,3)</formula>
    </cfRule>
    <cfRule type="expression" dxfId="12" priority="10" stopIfTrue="1">
      <formula>P152=ROUND(P$146,3)</formula>
    </cfRule>
  </conditionalFormatting>
  <conditionalFormatting sqref="Q151:W151">
    <cfRule type="expression" dxfId="11" priority="7" stopIfTrue="1">
      <formula>Q151=ROUND(Q$147,3)</formula>
    </cfRule>
    <cfRule type="expression" dxfId="10" priority="8" stopIfTrue="1">
      <formula>Q151=ROUND(Q$146,3)</formula>
    </cfRule>
  </conditionalFormatting>
  <conditionalFormatting sqref="Q152:W236">
    <cfRule type="expression" dxfId="9" priority="5" stopIfTrue="1">
      <formula>Q152=ROUND(Q$147,3)</formula>
    </cfRule>
    <cfRule type="expression" dxfId="8" priority="6" stopIfTrue="1">
      <formula>Q152=ROUND(Q$146,3)</formula>
    </cfRule>
  </conditionalFormatting>
  <conditionalFormatting sqref="Y151:AB151">
    <cfRule type="expression" dxfId="7" priority="3" stopIfTrue="1">
      <formula>Y151=ROUND(Y$147,3)</formula>
    </cfRule>
    <cfRule type="expression" dxfId="6" priority="4" stopIfTrue="1">
      <formula>Y151=ROUND(Y$146,3)</formula>
    </cfRule>
  </conditionalFormatting>
  <conditionalFormatting sqref="Y152:AB236">
    <cfRule type="expression" dxfId="5" priority="1" stopIfTrue="1">
      <formula>Y152=ROUND(Y$147,3)</formula>
    </cfRule>
    <cfRule type="expression" dxfId="4" priority="2" stopIfTrue="1">
      <formula>Y152=ROUND(Y$146,3)</formula>
    </cfRule>
  </conditionalFormatting>
  <dataValidations disablePrompts="1" count="1">
    <dataValidation type="list" allowBlank="1" showInputMessage="1" showErrorMessage="1" sqref="C8">
      <formula1>"1,2,3,4,5,6,7,8"</formula1>
    </dataValidation>
  </dataValidations>
  <pageMargins left="0.7" right="0.7" top="0.75" bottom="0.75" header="0.3" footer="0.3"/>
  <pageSetup orientation="portrait" horizontalDpi="1200" verticalDpi="1200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C31" sqref="C31"/>
    </sheetView>
  </sheetViews>
  <sheetFormatPr defaultRowHeight="12.75" x14ac:dyDescent="0.2"/>
  <sheetData/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11"/>
  <sheetViews>
    <sheetView topLeftCell="A40" workbookViewId="0">
      <selection activeCell="C31" sqref="C31"/>
    </sheetView>
  </sheetViews>
  <sheetFormatPr defaultRowHeight="12.75" x14ac:dyDescent="0.2"/>
  <cols>
    <col min="1" max="1" width="3.28515625" customWidth="1"/>
    <col min="2" max="2" width="3.5703125" customWidth="1"/>
    <col min="3" max="3" width="8" customWidth="1"/>
    <col min="4" max="4" width="21" customWidth="1"/>
    <col min="5" max="10" width="9.28515625" customWidth="1"/>
    <col min="11" max="11" width="4.140625" customWidth="1"/>
    <col min="12" max="15" width="9.28515625" customWidth="1"/>
    <col min="16" max="16" width="4.140625" customWidth="1"/>
  </cols>
  <sheetData>
    <row r="1" spans="1:20" ht="23.25" x14ac:dyDescent="0.35">
      <c r="A1" s="500" t="s">
        <v>1077</v>
      </c>
      <c r="B1" s="500"/>
      <c r="C1" s="240"/>
      <c r="D1" s="240"/>
      <c r="E1" s="240"/>
      <c r="F1" s="240"/>
      <c r="G1" s="240"/>
      <c r="H1" s="240"/>
      <c r="I1" s="240"/>
      <c r="J1" s="240"/>
      <c r="K1" s="240"/>
      <c r="L1" s="240"/>
      <c r="M1" s="240"/>
      <c r="N1" s="240"/>
      <c r="O1" s="240"/>
      <c r="P1" s="240"/>
      <c r="Q1" s="240"/>
      <c r="R1" s="240"/>
      <c r="S1" s="240"/>
      <c r="T1" s="240"/>
    </row>
    <row r="2" spans="1:20" x14ac:dyDescent="0.2">
      <c r="A2" s="240"/>
      <c r="B2" s="240"/>
      <c r="C2" s="240"/>
      <c r="D2" s="240"/>
      <c r="E2" s="240"/>
      <c r="F2" s="240"/>
      <c r="G2" s="240"/>
      <c r="H2" s="240"/>
      <c r="I2" s="240"/>
      <c r="J2" s="240"/>
      <c r="K2" s="240"/>
      <c r="L2" s="240"/>
      <c r="M2" s="240"/>
      <c r="N2" s="240"/>
      <c r="O2" s="240"/>
      <c r="P2" s="240"/>
      <c r="Q2" s="240"/>
      <c r="R2" s="240"/>
      <c r="S2" s="240"/>
      <c r="T2" s="240"/>
    </row>
    <row r="3" spans="1:20" x14ac:dyDescent="0.2">
      <c r="A3" s="240"/>
      <c r="B3" s="240"/>
      <c r="C3" s="240" t="s">
        <v>0</v>
      </c>
      <c r="D3" s="240" t="s">
        <v>1078</v>
      </c>
      <c r="E3" s="240"/>
      <c r="F3" s="240"/>
      <c r="G3" s="240"/>
      <c r="H3" s="240"/>
      <c r="I3" s="240"/>
      <c r="J3" s="240"/>
      <c r="K3" s="240"/>
      <c r="L3" s="240"/>
      <c r="M3" s="240"/>
      <c r="N3" s="240"/>
      <c r="O3" s="240"/>
      <c r="P3" s="240"/>
      <c r="Q3" s="240"/>
      <c r="R3" s="240"/>
      <c r="S3" s="266"/>
      <c r="T3" s="240"/>
    </row>
    <row r="4" spans="1:20" x14ac:dyDescent="0.2">
      <c r="A4" s="240"/>
      <c r="B4" s="240"/>
      <c r="C4" s="240" t="s">
        <v>1</v>
      </c>
      <c r="D4" s="240" t="s">
        <v>2</v>
      </c>
      <c r="E4" s="240"/>
      <c r="F4" s="240"/>
      <c r="G4" s="240"/>
      <c r="H4" s="240"/>
      <c r="I4" s="240"/>
      <c r="J4" s="240"/>
      <c r="K4" s="240"/>
      <c r="L4" s="240"/>
      <c r="M4" s="240"/>
      <c r="N4" s="240"/>
      <c r="O4" s="240"/>
      <c r="P4" s="240"/>
      <c r="Q4" s="240"/>
      <c r="R4" s="240"/>
      <c r="S4" s="266"/>
      <c r="T4" s="240"/>
    </row>
    <row r="5" spans="1:20" x14ac:dyDescent="0.2">
      <c r="A5" s="240"/>
      <c r="B5" s="240"/>
      <c r="C5" s="240"/>
      <c r="D5" s="240"/>
      <c r="E5" s="240"/>
      <c r="F5" s="240"/>
      <c r="G5" s="240"/>
      <c r="H5" s="240"/>
      <c r="I5" s="240"/>
      <c r="J5" s="240"/>
      <c r="K5" s="240"/>
      <c r="L5" s="240"/>
      <c r="M5" s="240"/>
      <c r="N5" s="240"/>
      <c r="O5" s="240"/>
      <c r="P5" s="240"/>
      <c r="Q5" s="240"/>
      <c r="R5" s="240"/>
      <c r="S5" s="266"/>
      <c r="T5" s="240"/>
    </row>
    <row r="6" spans="1:20" x14ac:dyDescent="0.2">
      <c r="A6" s="240"/>
      <c r="B6" s="240"/>
      <c r="C6" s="240"/>
      <c r="D6" s="240"/>
      <c r="E6" s="240"/>
      <c r="F6" s="240"/>
      <c r="G6" s="240"/>
      <c r="H6" s="240"/>
      <c r="I6" s="240"/>
      <c r="J6" s="240"/>
      <c r="K6" s="240"/>
      <c r="L6" s="240"/>
      <c r="M6" s="240"/>
      <c r="N6" s="240"/>
      <c r="O6" s="240"/>
      <c r="P6" s="240"/>
      <c r="Q6" s="240"/>
      <c r="R6" s="240"/>
      <c r="S6" s="266"/>
      <c r="T6" s="240"/>
    </row>
    <row r="7" spans="1:20" x14ac:dyDescent="0.2">
      <c r="A7" s="240"/>
      <c r="B7" s="240"/>
      <c r="C7" s="240"/>
      <c r="D7" s="240"/>
      <c r="E7" s="240"/>
      <c r="F7" s="240"/>
      <c r="G7" s="240"/>
      <c r="H7" s="240"/>
      <c r="I7" s="240"/>
      <c r="J7" s="240"/>
      <c r="K7" s="240"/>
      <c r="L7" s="240"/>
      <c r="M7" s="240"/>
      <c r="N7" s="240"/>
      <c r="O7" s="240"/>
      <c r="P7" s="240"/>
      <c r="Q7" s="240"/>
      <c r="R7" s="240"/>
      <c r="S7" s="240"/>
      <c r="T7" s="240"/>
    </row>
    <row r="8" spans="1:20" x14ac:dyDescent="0.2">
      <c r="A8" s="240"/>
      <c r="B8" s="240"/>
      <c r="C8" s="240"/>
      <c r="D8" s="240"/>
      <c r="E8" s="14" t="s">
        <v>72</v>
      </c>
      <c r="F8" s="14"/>
      <c r="G8" s="14">
        <v>2</v>
      </c>
      <c r="H8" s="14">
        <v>3</v>
      </c>
      <c r="I8" s="14">
        <v>4</v>
      </c>
      <c r="J8" s="14">
        <v>6</v>
      </c>
      <c r="K8" s="14"/>
      <c r="L8" s="14">
        <v>12</v>
      </c>
      <c r="M8" s="14">
        <v>13</v>
      </c>
      <c r="N8" s="14">
        <v>14</v>
      </c>
      <c r="O8" s="14"/>
      <c r="P8" s="240"/>
      <c r="Q8" s="14">
        <v>7</v>
      </c>
      <c r="R8" s="14">
        <v>8</v>
      </c>
      <c r="S8" s="14">
        <v>9</v>
      </c>
      <c r="T8" s="14">
        <v>11</v>
      </c>
    </row>
    <row r="9" spans="1:20" x14ac:dyDescent="0.2">
      <c r="A9" s="240"/>
      <c r="B9" s="240"/>
      <c r="C9" s="240"/>
      <c r="D9" s="240"/>
      <c r="E9" s="14" t="s">
        <v>70</v>
      </c>
      <c r="F9" s="14"/>
      <c r="G9" s="14">
        <v>2</v>
      </c>
      <c r="H9" s="14">
        <v>3</v>
      </c>
      <c r="I9" s="14">
        <v>4</v>
      </c>
      <c r="J9" s="14">
        <v>5</v>
      </c>
      <c r="K9" s="14">
        <v>6</v>
      </c>
      <c r="L9" s="14">
        <v>7</v>
      </c>
      <c r="M9" s="14">
        <v>8</v>
      </c>
      <c r="N9" s="14">
        <v>9</v>
      </c>
      <c r="O9" s="14">
        <v>10</v>
      </c>
      <c r="P9" s="14">
        <v>11</v>
      </c>
      <c r="Q9" s="14">
        <v>12</v>
      </c>
      <c r="R9" s="14">
        <v>13</v>
      </c>
      <c r="S9" s="14">
        <v>14</v>
      </c>
      <c r="T9" s="14">
        <v>15</v>
      </c>
    </row>
    <row r="10" spans="1:20" x14ac:dyDescent="0.2">
      <c r="A10" s="240"/>
      <c r="B10" s="240"/>
      <c r="C10" s="240"/>
      <c r="D10" s="240"/>
      <c r="E10" s="240"/>
      <c r="F10" s="240"/>
      <c r="G10" s="240"/>
      <c r="H10" s="240"/>
      <c r="I10" s="240"/>
      <c r="J10" s="240"/>
      <c r="K10" s="240"/>
      <c r="L10" s="240"/>
      <c r="M10" s="240"/>
      <c r="N10" s="240"/>
      <c r="O10" s="240"/>
      <c r="P10" s="240"/>
      <c r="Q10" s="240"/>
      <c r="R10" s="240"/>
      <c r="S10" s="266"/>
      <c r="T10" s="240"/>
    </row>
    <row r="11" spans="1:20" x14ac:dyDescent="0.2">
      <c r="A11" s="240"/>
      <c r="B11" s="240"/>
      <c r="C11" s="240"/>
      <c r="D11" s="240"/>
      <c r="E11" s="240"/>
      <c r="F11" s="240"/>
      <c r="G11" s="240"/>
      <c r="H11" s="240"/>
      <c r="I11" s="240"/>
      <c r="J11" s="240"/>
      <c r="K11" s="240"/>
      <c r="L11" s="240"/>
      <c r="M11" s="240"/>
      <c r="N11" s="240"/>
      <c r="O11" s="240"/>
      <c r="P11" s="240"/>
      <c r="Q11" s="240"/>
      <c r="R11" s="240"/>
      <c r="S11" s="266"/>
      <c r="T11" s="240"/>
    </row>
    <row r="12" spans="1:20" ht="19.5" x14ac:dyDescent="0.3">
      <c r="A12" s="499" t="s">
        <v>1077</v>
      </c>
      <c r="B12" s="499"/>
      <c r="C12" s="240"/>
      <c r="D12" s="240"/>
      <c r="E12" s="240"/>
      <c r="F12" s="240"/>
      <c r="G12" s="240"/>
      <c r="H12" s="240"/>
      <c r="I12" s="240"/>
      <c r="J12" s="240"/>
      <c r="K12" s="240"/>
      <c r="L12" s="240"/>
      <c r="M12" s="240"/>
      <c r="N12" s="240"/>
      <c r="O12" s="240"/>
      <c r="P12" s="240"/>
      <c r="Q12" s="240"/>
      <c r="R12" s="240"/>
      <c r="S12" s="266"/>
      <c r="T12" s="240"/>
    </row>
    <row r="13" spans="1:20" x14ac:dyDescent="0.2">
      <c r="A13" s="240"/>
      <c r="B13" s="240"/>
      <c r="C13" s="240"/>
      <c r="D13" s="240"/>
      <c r="E13" s="240"/>
      <c r="F13" s="240"/>
      <c r="G13" s="240"/>
      <c r="H13" s="240"/>
      <c r="I13" s="240"/>
      <c r="J13" s="240"/>
      <c r="K13" s="240"/>
      <c r="L13" s="240"/>
      <c r="M13" s="240"/>
      <c r="N13" s="240"/>
      <c r="O13" s="240"/>
      <c r="P13" s="240"/>
      <c r="Q13" s="240"/>
      <c r="R13" s="240"/>
      <c r="S13" s="266"/>
      <c r="T13" s="240"/>
    </row>
    <row r="14" spans="1:20" x14ac:dyDescent="0.2">
      <c r="A14" s="12">
        <v>1</v>
      </c>
      <c r="B14" s="12" t="s">
        <v>1077</v>
      </c>
      <c r="C14" s="240"/>
      <c r="D14" s="240"/>
      <c r="E14" s="240"/>
      <c r="F14" s="240"/>
      <c r="G14" s="240"/>
      <c r="H14" s="240"/>
      <c r="I14" s="240"/>
      <c r="J14" s="240"/>
      <c r="K14" s="240"/>
      <c r="L14" s="240"/>
      <c r="M14" s="240"/>
      <c r="N14" s="240"/>
      <c r="O14" s="240"/>
      <c r="P14" s="240"/>
      <c r="Q14" s="240"/>
      <c r="R14" s="240"/>
      <c r="S14" s="266"/>
      <c r="T14" s="240"/>
    </row>
    <row r="15" spans="1:20" x14ac:dyDescent="0.2">
      <c r="A15" s="240"/>
      <c r="B15" s="240"/>
      <c r="C15" s="240"/>
      <c r="D15" s="240"/>
      <c r="E15" s="240"/>
      <c r="F15" s="240"/>
      <c r="G15" s="240"/>
      <c r="H15" s="240"/>
      <c r="I15" s="240"/>
      <c r="J15" s="240"/>
      <c r="K15" s="240"/>
      <c r="L15" s="240"/>
      <c r="M15" s="240"/>
      <c r="N15" s="240"/>
      <c r="O15" s="240"/>
      <c r="P15" s="240"/>
      <c r="Q15" s="240"/>
      <c r="R15" s="240"/>
      <c r="S15" s="240"/>
      <c r="T15" s="240"/>
    </row>
    <row r="16" spans="1:20" ht="13.5" thickBot="1" x14ac:dyDescent="0.25">
      <c r="A16" s="240"/>
      <c r="B16" s="240"/>
      <c r="C16" s="240"/>
      <c r="D16" s="240"/>
      <c r="E16" s="240"/>
      <c r="F16" s="267"/>
      <c r="G16" s="501" t="s">
        <v>1079</v>
      </c>
      <c r="H16" s="18"/>
      <c r="I16" s="501"/>
      <c r="J16" s="501"/>
      <c r="K16" s="267"/>
      <c r="L16" s="501" t="s">
        <v>1080</v>
      </c>
      <c r="M16" s="502"/>
      <c r="N16" s="18"/>
      <c r="O16" s="501"/>
      <c r="P16" s="267"/>
      <c r="Q16" s="501" t="s">
        <v>1081</v>
      </c>
      <c r="R16" s="18"/>
      <c r="S16" s="18"/>
      <c r="T16" s="18"/>
    </row>
    <row r="17" spans="1:20" ht="38.25" x14ac:dyDescent="0.2">
      <c r="A17" s="240"/>
      <c r="B17" s="240"/>
      <c r="C17" s="8" t="s">
        <v>29</v>
      </c>
      <c r="D17" s="8" t="s">
        <v>30</v>
      </c>
      <c r="E17" s="8" t="s">
        <v>31</v>
      </c>
      <c r="F17" s="8" t="s">
        <v>32</v>
      </c>
      <c r="G17" s="8" t="s">
        <v>26</v>
      </c>
      <c r="H17" s="8" t="s">
        <v>27</v>
      </c>
      <c r="I17" s="8" t="s">
        <v>1082</v>
      </c>
      <c r="J17" s="8" t="s">
        <v>1083</v>
      </c>
      <c r="K17" s="240"/>
      <c r="L17" s="8" t="s">
        <v>26</v>
      </c>
      <c r="M17" s="8" t="s">
        <v>27</v>
      </c>
      <c r="N17" s="8" t="s">
        <v>1082</v>
      </c>
      <c r="O17" s="8" t="s">
        <v>1083</v>
      </c>
      <c r="P17" s="240"/>
      <c r="Q17" s="8" t="s">
        <v>26</v>
      </c>
      <c r="R17" s="8" t="s">
        <v>27</v>
      </c>
      <c r="S17" s="8" t="s">
        <v>1082</v>
      </c>
      <c r="T17" s="8" t="s">
        <v>1083</v>
      </c>
    </row>
    <row r="18" spans="1:20" x14ac:dyDescent="0.2">
      <c r="A18" s="240"/>
      <c r="B18" s="240"/>
      <c r="C18" s="266" t="s">
        <v>33</v>
      </c>
      <c r="D18" s="240" t="s">
        <v>34</v>
      </c>
      <c r="E18" s="266" t="s">
        <v>33</v>
      </c>
      <c r="F18" s="13" t="s">
        <v>35</v>
      </c>
      <c r="G18" s="472">
        <v>16.756032171581769</v>
      </c>
      <c r="H18" s="472">
        <v>127.38853503184714</v>
      </c>
      <c r="I18" s="472">
        <v>380.22813688212932</v>
      </c>
      <c r="J18" s="472">
        <v>86.958332717435212</v>
      </c>
      <c r="K18" s="240"/>
      <c r="L18" s="164">
        <v>0.68796323747405874</v>
      </c>
      <c r="M18" s="164">
        <v>0.17091609842869851</v>
      </c>
      <c r="N18" s="164">
        <v>0.14112066409724283</v>
      </c>
      <c r="O18" s="164">
        <v>1</v>
      </c>
      <c r="P18" s="164"/>
      <c r="Q18" s="164">
        <v>0.46409999999999996</v>
      </c>
      <c r="R18" s="164">
        <v>0.1153</v>
      </c>
      <c r="S18" s="164">
        <v>9.5199999999999993E-2</v>
      </c>
      <c r="T18" s="164">
        <v>0.67459999999999998</v>
      </c>
    </row>
    <row r="19" spans="1:20" x14ac:dyDescent="0.2">
      <c r="A19" s="240"/>
      <c r="B19" s="240"/>
      <c r="C19" s="266" t="s">
        <v>33</v>
      </c>
      <c r="D19" s="240" t="s">
        <v>34</v>
      </c>
      <c r="E19" s="266" t="s">
        <v>36</v>
      </c>
      <c r="F19" s="13" t="s">
        <v>37</v>
      </c>
      <c r="G19" s="472">
        <v>19.896538002387587</v>
      </c>
      <c r="H19" s="472">
        <v>121.21212121212122</v>
      </c>
      <c r="I19" s="472">
        <v>434.78260869565219</v>
      </c>
      <c r="J19" s="472">
        <v>269.49997379724994</v>
      </c>
      <c r="K19" s="240"/>
      <c r="L19" s="164">
        <v>0.32608695652173914</v>
      </c>
      <c r="M19" s="164">
        <v>9.5652173913043481E-2</v>
      </c>
      <c r="N19" s="164">
        <v>0.57826086956521749</v>
      </c>
      <c r="O19" s="164">
        <v>1</v>
      </c>
      <c r="P19" s="240"/>
      <c r="Q19" s="164">
        <v>7.4999999999999997E-3</v>
      </c>
      <c r="R19" s="164">
        <v>2.2000000000000001E-3</v>
      </c>
      <c r="S19" s="164">
        <v>1.3300000000000001E-2</v>
      </c>
      <c r="T19" s="164">
        <v>2.3E-2</v>
      </c>
    </row>
    <row r="20" spans="1:20" x14ac:dyDescent="0.2">
      <c r="A20" s="240"/>
      <c r="B20" s="240"/>
      <c r="C20" s="266" t="s">
        <v>33</v>
      </c>
      <c r="D20" s="240" t="s">
        <v>34</v>
      </c>
      <c r="E20" s="266" t="s">
        <v>38</v>
      </c>
      <c r="F20" s="13" t="s">
        <v>39</v>
      </c>
      <c r="G20" s="472">
        <v>14.788524105294291</v>
      </c>
      <c r="H20" s="472">
        <v>154.32098765432099</v>
      </c>
      <c r="I20" s="472">
        <v>308.64197530864197</v>
      </c>
      <c r="J20" s="472">
        <v>116.01286165275357</v>
      </c>
      <c r="K20" s="240"/>
      <c r="L20" s="164">
        <v>0.59322033898305082</v>
      </c>
      <c r="M20" s="164">
        <v>0.11864406779661019</v>
      </c>
      <c r="N20" s="164">
        <v>0.28813559322033899</v>
      </c>
      <c r="O20" s="164">
        <v>1</v>
      </c>
      <c r="P20" s="240"/>
      <c r="Q20" s="164">
        <v>1.3999999999999999E-2</v>
      </c>
      <c r="R20" s="164">
        <v>2.8000000000000004E-3</v>
      </c>
      <c r="S20" s="164">
        <v>6.8000000000000005E-3</v>
      </c>
      <c r="T20" s="164">
        <v>2.3599999999999999E-2</v>
      </c>
    </row>
    <row r="21" spans="1:20" x14ac:dyDescent="0.2">
      <c r="A21" s="240"/>
      <c r="B21" s="240"/>
      <c r="C21" s="266" t="s">
        <v>33</v>
      </c>
      <c r="D21" s="240" t="s">
        <v>34</v>
      </c>
      <c r="E21" s="266" t="s">
        <v>40</v>
      </c>
      <c r="F21" s="13" t="s">
        <v>41</v>
      </c>
      <c r="G21" s="472">
        <v>12.976901116013495</v>
      </c>
      <c r="H21" s="472">
        <v>37.835792659856224</v>
      </c>
      <c r="I21" s="472">
        <v>485.43689320388347</v>
      </c>
      <c r="J21" s="472">
        <v>42.41062760375592</v>
      </c>
      <c r="K21" s="240"/>
      <c r="L21" s="164">
        <v>0.47794117647058826</v>
      </c>
      <c r="M21" s="164">
        <v>0.48529411764705876</v>
      </c>
      <c r="N21" s="164">
        <v>3.6764705882352942E-2</v>
      </c>
      <c r="O21" s="164">
        <v>0.99999999999999989</v>
      </c>
      <c r="P21" s="240"/>
      <c r="Q21" s="164">
        <v>6.5000000000000006E-3</v>
      </c>
      <c r="R21" s="164">
        <v>6.6E-3</v>
      </c>
      <c r="S21" s="164">
        <v>5.0000000000000001E-4</v>
      </c>
      <c r="T21" s="164">
        <v>1.3500000000000002E-2</v>
      </c>
    </row>
    <row r="22" spans="1:20" x14ac:dyDescent="0.2">
      <c r="A22" s="240"/>
      <c r="B22" s="240"/>
      <c r="C22" s="266" t="s">
        <v>36</v>
      </c>
      <c r="D22" s="240" t="s">
        <v>46</v>
      </c>
      <c r="E22" s="266" t="s">
        <v>33</v>
      </c>
      <c r="F22" s="13" t="s">
        <v>47</v>
      </c>
      <c r="G22" s="472">
        <v>16.110842597067826</v>
      </c>
      <c r="H22" s="472">
        <v>90.826521344232518</v>
      </c>
      <c r="I22" s="472">
        <v>146.41288433382138</v>
      </c>
      <c r="J22" s="472">
        <v>82.655708080946354</v>
      </c>
      <c r="K22" s="240"/>
      <c r="L22" s="164">
        <v>0.42713567839195982</v>
      </c>
      <c r="M22" s="164">
        <v>0.14572864321608039</v>
      </c>
      <c r="N22" s="164">
        <v>0.42713567839195982</v>
      </c>
      <c r="O22" s="164">
        <v>1</v>
      </c>
      <c r="P22" s="240"/>
      <c r="Q22" s="164">
        <v>3.4000000000000002E-2</v>
      </c>
      <c r="R22" s="164">
        <v>1.1599999999999999E-2</v>
      </c>
      <c r="S22" s="164">
        <v>3.4000000000000002E-2</v>
      </c>
      <c r="T22" s="164">
        <v>7.9600000000000004E-2</v>
      </c>
    </row>
    <row r="23" spans="1:20" x14ac:dyDescent="0.2">
      <c r="A23" s="240"/>
      <c r="B23" s="240"/>
      <c r="C23" s="266" t="s">
        <v>36</v>
      </c>
      <c r="D23" s="240" t="s">
        <v>46</v>
      </c>
      <c r="E23" s="266" t="s">
        <v>36</v>
      </c>
      <c r="F23" s="13" t="s">
        <v>48</v>
      </c>
      <c r="G23" s="472">
        <v>15.537600994406464</v>
      </c>
      <c r="H23" s="472">
        <v>104.16666666666667</v>
      </c>
      <c r="I23" s="472">
        <v>179.53321364452424</v>
      </c>
      <c r="J23" s="472">
        <v>61.105445319523199</v>
      </c>
      <c r="K23" s="240"/>
      <c r="L23" s="164">
        <v>0.671875</v>
      </c>
      <c r="M23" s="164">
        <v>0.10937500000000001</v>
      </c>
      <c r="N23" s="164">
        <v>0.21875000000000003</v>
      </c>
      <c r="O23" s="164">
        <v>1</v>
      </c>
      <c r="P23" s="240"/>
      <c r="Q23" s="164">
        <v>4.3E-3</v>
      </c>
      <c r="R23" s="164">
        <v>7.000000000000001E-4</v>
      </c>
      <c r="S23" s="164">
        <v>1.4000000000000002E-3</v>
      </c>
      <c r="T23" s="164">
        <v>6.4000000000000003E-3</v>
      </c>
    </row>
    <row r="24" spans="1:20" x14ac:dyDescent="0.2">
      <c r="A24" s="240"/>
      <c r="B24" s="240"/>
      <c r="C24" s="266" t="s">
        <v>36</v>
      </c>
      <c r="D24" s="240" t="s">
        <v>46</v>
      </c>
      <c r="E24" s="266" t="s">
        <v>38</v>
      </c>
      <c r="F24" s="13" t="s">
        <v>49</v>
      </c>
      <c r="G24" s="472">
        <v>19.611688566385563</v>
      </c>
      <c r="H24" s="472">
        <v>115.47344110854503</v>
      </c>
      <c r="I24" s="472">
        <v>137.93103448275863</v>
      </c>
      <c r="J24" s="472">
        <v>109.42302288107496</v>
      </c>
      <c r="K24" s="240"/>
      <c r="L24" s="164">
        <v>0.22608695652173913</v>
      </c>
      <c r="M24" s="164">
        <v>7.8260869565217384E-2</v>
      </c>
      <c r="N24" s="164">
        <v>0.69565217391304346</v>
      </c>
      <c r="O24" s="164">
        <v>1</v>
      </c>
      <c r="P24" s="240"/>
      <c r="Q24" s="164">
        <v>2.5999999999999999E-3</v>
      </c>
      <c r="R24" s="164">
        <v>8.9999999999999998E-4</v>
      </c>
      <c r="S24" s="164">
        <v>8.0000000000000002E-3</v>
      </c>
      <c r="T24" s="164">
        <v>1.15E-2</v>
      </c>
    </row>
    <row r="25" spans="1:20" x14ac:dyDescent="0.2">
      <c r="A25" s="240"/>
      <c r="B25" s="240"/>
      <c r="C25" s="266" t="s">
        <v>36</v>
      </c>
      <c r="D25" s="240" t="s">
        <v>46</v>
      </c>
      <c r="E25" s="266" t="s">
        <v>40</v>
      </c>
      <c r="F25" s="13" t="s">
        <v>50</v>
      </c>
      <c r="G25" s="472">
        <v>34.141345168999656</v>
      </c>
      <c r="H25" s="472">
        <v>126.42225031605562</v>
      </c>
      <c r="I25" s="472">
        <v>280.1120448179272</v>
      </c>
      <c r="J25" s="472">
        <v>200.17994598776735</v>
      </c>
      <c r="K25" s="240"/>
      <c r="L25" s="164">
        <v>0.2</v>
      </c>
      <c r="M25" s="164">
        <v>0.2</v>
      </c>
      <c r="N25" s="164">
        <v>0.6</v>
      </c>
      <c r="O25" s="164">
        <v>1</v>
      </c>
      <c r="P25" s="240"/>
      <c r="Q25" s="164">
        <v>1E-4</v>
      </c>
      <c r="R25" s="164">
        <v>1E-4</v>
      </c>
      <c r="S25" s="164">
        <v>2.9999999999999997E-4</v>
      </c>
      <c r="T25" s="164">
        <v>5.0000000000000001E-4</v>
      </c>
    </row>
    <row r="26" spans="1:20" x14ac:dyDescent="0.2">
      <c r="A26" s="240"/>
      <c r="B26" s="240"/>
      <c r="C26" s="266" t="s">
        <v>38</v>
      </c>
      <c r="D26" s="240" t="s">
        <v>51</v>
      </c>
      <c r="E26" s="266" t="s">
        <v>33</v>
      </c>
      <c r="F26" s="13" t="s">
        <v>52</v>
      </c>
      <c r="G26" s="472">
        <v>11.296882060551289</v>
      </c>
      <c r="H26" s="472">
        <v>76.982294072363359</v>
      </c>
      <c r="I26" s="472">
        <v>131.75230566534916</v>
      </c>
      <c r="J26" s="472">
        <v>80.817943585635817</v>
      </c>
      <c r="K26" s="240"/>
      <c r="L26" s="164">
        <v>0.37526427061310785</v>
      </c>
      <c r="M26" s="164">
        <v>0.10465116279069768</v>
      </c>
      <c r="N26" s="164">
        <v>0.52008456659619462</v>
      </c>
      <c r="O26" s="164">
        <v>1.0000000000000002</v>
      </c>
      <c r="P26" s="240"/>
      <c r="Q26" s="164">
        <v>3.5499999999999997E-2</v>
      </c>
      <c r="R26" s="164">
        <v>9.8999999999999991E-3</v>
      </c>
      <c r="S26" s="164">
        <v>4.9200000000000001E-2</v>
      </c>
      <c r="T26" s="164">
        <v>9.4600000000000004E-2</v>
      </c>
    </row>
    <row r="27" spans="1:20" x14ac:dyDescent="0.2">
      <c r="A27" s="240"/>
      <c r="B27" s="240"/>
      <c r="C27" s="266" t="s">
        <v>38</v>
      </c>
      <c r="D27" s="240" t="s">
        <v>51</v>
      </c>
      <c r="E27" s="266" t="s">
        <v>36</v>
      </c>
      <c r="F27" s="13" t="s">
        <v>53</v>
      </c>
      <c r="G27" s="472">
        <v>15.062509414068384</v>
      </c>
      <c r="H27" s="472">
        <v>81.632653061224488</v>
      </c>
      <c r="I27" s="472">
        <v>154.08320493066256</v>
      </c>
      <c r="J27" s="472">
        <v>104.4982175522515</v>
      </c>
      <c r="K27" s="240"/>
      <c r="L27" s="164">
        <v>0.26470588235294112</v>
      </c>
      <c r="M27" s="164">
        <v>0.1764705882352941</v>
      </c>
      <c r="N27" s="164">
        <v>0.55882352941176472</v>
      </c>
      <c r="O27" s="164">
        <v>1</v>
      </c>
      <c r="P27" s="240"/>
      <c r="Q27" s="164">
        <v>8.9999999999999998E-4</v>
      </c>
      <c r="R27" s="164">
        <v>5.9999999999999995E-4</v>
      </c>
      <c r="S27" s="164">
        <v>1.9E-3</v>
      </c>
      <c r="T27" s="164">
        <v>3.4000000000000002E-3</v>
      </c>
    </row>
    <row r="28" spans="1:20" x14ac:dyDescent="0.2">
      <c r="A28" s="240"/>
      <c r="B28" s="240"/>
      <c r="C28" s="266" t="s">
        <v>38</v>
      </c>
      <c r="D28" s="240" t="s">
        <v>51</v>
      </c>
      <c r="E28" s="266" t="s">
        <v>38</v>
      </c>
      <c r="F28" s="13" t="s">
        <v>54</v>
      </c>
      <c r="G28" s="472">
        <v>20.238818053025703</v>
      </c>
      <c r="H28" s="472">
        <v>78.369905956112859</v>
      </c>
      <c r="I28" s="472">
        <v>146.41288433382138</v>
      </c>
      <c r="J28" s="472">
        <v>118.18282235515828</v>
      </c>
      <c r="K28" s="240"/>
      <c r="L28" s="164">
        <v>0.15524193548387097</v>
      </c>
      <c r="M28" s="164">
        <v>0.12701612903225806</v>
      </c>
      <c r="N28" s="164">
        <v>0.717741935483871</v>
      </c>
      <c r="O28" s="164">
        <v>1</v>
      </c>
      <c r="P28" s="240"/>
      <c r="Q28" s="164">
        <v>7.7000000000000002E-3</v>
      </c>
      <c r="R28" s="164">
        <v>6.3E-3</v>
      </c>
      <c r="S28" s="164">
        <v>3.56E-2</v>
      </c>
      <c r="T28" s="164">
        <v>4.9599999999999998E-2</v>
      </c>
    </row>
    <row r="29" spans="1:20" x14ac:dyDescent="0.2">
      <c r="A29" s="240"/>
      <c r="B29" s="240"/>
      <c r="C29" s="266" t="s">
        <v>38</v>
      </c>
      <c r="D29" s="240" t="s">
        <v>51</v>
      </c>
      <c r="E29" s="266" t="s">
        <v>40</v>
      </c>
      <c r="F29" s="13" t="s">
        <v>55</v>
      </c>
      <c r="G29" s="472">
        <v>29.463759575721863</v>
      </c>
      <c r="H29" s="472">
        <v>126.90355329949239</v>
      </c>
      <c r="I29" s="472">
        <v>214.13276231263384</v>
      </c>
      <c r="J29" s="472">
        <v>142.88429373220302</v>
      </c>
      <c r="K29" s="240"/>
      <c r="L29" s="164">
        <v>0.33333333333333331</v>
      </c>
      <c r="M29" s="164">
        <v>0.11111111111111112</v>
      </c>
      <c r="N29" s="164">
        <v>0.55555555555555558</v>
      </c>
      <c r="O29" s="164">
        <v>1</v>
      </c>
      <c r="P29" s="240"/>
      <c r="Q29" s="164">
        <v>2.9999999999999997E-4</v>
      </c>
      <c r="R29" s="164">
        <v>1E-4</v>
      </c>
      <c r="S29" s="164">
        <v>5.0000000000000001E-4</v>
      </c>
      <c r="T29" s="164">
        <v>8.9999999999999998E-4</v>
      </c>
    </row>
    <row r="30" spans="1:20" x14ac:dyDescent="0.2">
      <c r="A30" s="240"/>
      <c r="B30" s="240"/>
      <c r="C30" s="266" t="s">
        <v>40</v>
      </c>
      <c r="D30" s="240" t="s">
        <v>56</v>
      </c>
      <c r="E30" s="266" t="s">
        <v>33</v>
      </c>
      <c r="F30" s="13" t="s">
        <v>57</v>
      </c>
      <c r="G30" s="472">
        <v>19.833399444664813</v>
      </c>
      <c r="H30" s="472">
        <v>94.786729857819893</v>
      </c>
      <c r="I30" s="472">
        <v>306.74846625766872</v>
      </c>
      <c r="J30" s="472">
        <v>76.885196824215612</v>
      </c>
      <c r="K30" s="240"/>
      <c r="L30" s="164">
        <v>0.69444444444444442</v>
      </c>
      <c r="M30" s="164">
        <v>0.14444444444444443</v>
      </c>
      <c r="N30" s="164">
        <v>0.16111111111111109</v>
      </c>
      <c r="O30" s="164">
        <v>0.99999999999999989</v>
      </c>
      <c r="P30" s="240"/>
      <c r="Q30" s="164">
        <v>1.2500000000000001E-2</v>
      </c>
      <c r="R30" s="164">
        <v>2.5999999999999999E-3</v>
      </c>
      <c r="S30" s="164">
        <v>2.8999999999999998E-3</v>
      </c>
      <c r="T30" s="164">
        <v>1.8100000000000002E-2</v>
      </c>
    </row>
    <row r="31" spans="1:20" x14ac:dyDescent="0.2">
      <c r="A31" s="240"/>
      <c r="B31" s="240"/>
      <c r="C31" s="266" t="s">
        <v>40</v>
      </c>
      <c r="D31" s="240" t="s">
        <v>56</v>
      </c>
      <c r="E31" s="266" t="s">
        <v>36</v>
      </c>
      <c r="F31" s="13" t="s">
        <v>58</v>
      </c>
      <c r="G31" s="472">
        <v>10.56859015007398</v>
      </c>
      <c r="H31" s="472">
        <v>153.60983102918587</v>
      </c>
      <c r="I31" s="472">
        <v>234.74178403755869</v>
      </c>
      <c r="J31" s="472">
        <v>0</v>
      </c>
      <c r="K31" s="240"/>
      <c r="L31" s="164">
        <v>0</v>
      </c>
      <c r="M31" s="164">
        <v>0</v>
      </c>
      <c r="N31" s="164">
        <v>0</v>
      </c>
      <c r="O31" s="164">
        <v>0</v>
      </c>
      <c r="P31" s="240"/>
      <c r="Q31" s="164">
        <v>0</v>
      </c>
      <c r="R31" s="164">
        <v>0</v>
      </c>
      <c r="S31" s="164">
        <v>0</v>
      </c>
      <c r="T31" s="164">
        <v>0</v>
      </c>
    </row>
    <row r="32" spans="1:20" x14ac:dyDescent="0.2">
      <c r="A32" s="240"/>
      <c r="B32" s="240"/>
      <c r="C32" s="266" t="s">
        <v>40</v>
      </c>
      <c r="D32" s="240" t="s">
        <v>56</v>
      </c>
      <c r="E32" s="266" t="s">
        <v>38</v>
      </c>
      <c r="F32" s="13" t="s">
        <v>59</v>
      </c>
      <c r="G32" s="472">
        <v>12.786088735455825</v>
      </c>
      <c r="H32" s="472">
        <v>186.56716417910448</v>
      </c>
      <c r="I32" s="472">
        <v>277.0083102493075</v>
      </c>
      <c r="J32" s="472">
        <v>113.10401994564899</v>
      </c>
      <c r="K32" s="240"/>
      <c r="L32" s="164">
        <v>0.57142857142857151</v>
      </c>
      <c r="M32" s="164">
        <v>0.14285714285714288</v>
      </c>
      <c r="N32" s="164">
        <v>0.28571428571428575</v>
      </c>
      <c r="O32" s="164">
        <v>1.0000000000000002</v>
      </c>
      <c r="P32" s="240"/>
      <c r="Q32" s="164">
        <v>4.0000000000000002E-4</v>
      </c>
      <c r="R32" s="164">
        <v>1E-4</v>
      </c>
      <c r="S32" s="164">
        <v>2.0000000000000001E-4</v>
      </c>
      <c r="T32" s="164">
        <v>7.000000000000001E-4</v>
      </c>
    </row>
    <row r="33" spans="1:20" x14ac:dyDescent="0.2">
      <c r="A33" s="240"/>
      <c r="B33" s="240"/>
      <c r="C33" s="266" t="s">
        <v>40</v>
      </c>
      <c r="D33" s="240" t="s">
        <v>56</v>
      </c>
      <c r="E33" s="266" t="s">
        <v>40</v>
      </c>
      <c r="F33" s="13" t="s">
        <v>60</v>
      </c>
      <c r="G33" s="472">
        <v>30.202355783751134</v>
      </c>
      <c r="H33" s="472">
        <v>100.50251256281408</v>
      </c>
      <c r="I33" s="472">
        <v>298.50746268656718</v>
      </c>
      <c r="J33" s="472">
        <v>0</v>
      </c>
      <c r="K33" s="240"/>
      <c r="L33" s="164">
        <v>0</v>
      </c>
      <c r="M33" s="164">
        <v>0</v>
      </c>
      <c r="N33" s="164">
        <v>0</v>
      </c>
      <c r="O33" s="164">
        <v>0</v>
      </c>
      <c r="P33" s="240"/>
      <c r="Q33" s="164">
        <v>0</v>
      </c>
      <c r="R33" s="164">
        <v>0</v>
      </c>
      <c r="S33" s="164">
        <v>0</v>
      </c>
      <c r="T33" s="164">
        <v>1E-4</v>
      </c>
    </row>
    <row r="34" spans="1:20" x14ac:dyDescent="0.2">
      <c r="A34" s="240"/>
      <c r="B34" s="240"/>
      <c r="C34" s="266" t="s">
        <v>1084</v>
      </c>
      <c r="D34" s="240" t="s">
        <v>34</v>
      </c>
      <c r="E34" s="266" t="s">
        <v>33</v>
      </c>
      <c r="F34" s="13" t="s">
        <v>1085</v>
      </c>
      <c r="G34" s="472">
        <v>16.431153466973381</v>
      </c>
      <c r="H34" s="472">
        <v>120.04801920768307</v>
      </c>
      <c r="I34" s="472">
        <v>267.37967914438502</v>
      </c>
      <c r="J34" s="472">
        <v>85.583390187750581</v>
      </c>
      <c r="K34" s="240"/>
      <c r="L34" s="164">
        <v>0.6300184586986618</v>
      </c>
      <c r="M34" s="164">
        <v>0.16082141209044765</v>
      </c>
      <c r="N34" s="164">
        <v>0.20916012921089064</v>
      </c>
      <c r="O34" s="164">
        <v>1</v>
      </c>
      <c r="P34" s="240"/>
      <c r="Q34" s="164">
        <v>0.54609999999999992</v>
      </c>
      <c r="R34" s="164">
        <v>0.1394</v>
      </c>
      <c r="S34" s="164">
        <v>0.18129999999999996</v>
      </c>
      <c r="T34" s="164">
        <v>0.8669</v>
      </c>
    </row>
    <row r="35" spans="1:20" x14ac:dyDescent="0.2">
      <c r="A35" s="240"/>
      <c r="B35" s="240"/>
      <c r="C35" s="266" t="s">
        <v>1084</v>
      </c>
      <c r="D35" s="240" t="s">
        <v>46</v>
      </c>
      <c r="E35" s="266" t="s">
        <v>36</v>
      </c>
      <c r="F35" s="13" t="s">
        <v>1086</v>
      </c>
      <c r="G35" s="472">
        <v>18.063583815028903</v>
      </c>
      <c r="H35" s="472">
        <v>110.98779134295228</v>
      </c>
      <c r="I35" s="472">
        <v>381.67938931297709</v>
      </c>
      <c r="J35" s="472">
        <v>212.00434898617749</v>
      </c>
      <c r="K35" s="240"/>
      <c r="L35" s="164">
        <v>0.38719512195121952</v>
      </c>
      <c r="M35" s="164">
        <v>0.10670731707317074</v>
      </c>
      <c r="N35" s="164">
        <v>0.50609756097560987</v>
      </c>
      <c r="O35" s="164">
        <v>1</v>
      </c>
      <c r="P35" s="240"/>
      <c r="Q35" s="164">
        <v>1.2699999999999999E-2</v>
      </c>
      <c r="R35" s="164">
        <v>3.5000000000000001E-3</v>
      </c>
      <c r="S35" s="164">
        <v>1.66E-2</v>
      </c>
      <c r="T35" s="164">
        <v>3.2799999999999996E-2</v>
      </c>
    </row>
    <row r="36" spans="1:20" x14ac:dyDescent="0.2">
      <c r="A36" s="240"/>
      <c r="B36" s="240"/>
      <c r="C36" s="266" t="s">
        <v>1084</v>
      </c>
      <c r="D36" s="240" t="s">
        <v>51</v>
      </c>
      <c r="E36" s="266" t="s">
        <v>38</v>
      </c>
      <c r="F36" s="13" t="s">
        <v>1087</v>
      </c>
      <c r="G36" s="472">
        <v>16.963528413910094</v>
      </c>
      <c r="H36" s="472">
        <v>103.62694300518135</v>
      </c>
      <c r="I36" s="472">
        <v>167.50418760469012</v>
      </c>
      <c r="J36" s="472">
        <v>116.40917059687624</v>
      </c>
      <c r="K36" s="240"/>
      <c r="L36" s="164">
        <v>0.28922716627634654</v>
      </c>
      <c r="M36" s="164">
        <v>0.11826697892271662</v>
      </c>
      <c r="N36" s="164">
        <v>0.59250585480093676</v>
      </c>
      <c r="O36" s="164">
        <v>0.99999999999999989</v>
      </c>
      <c r="P36" s="240"/>
      <c r="Q36" s="164">
        <v>2.4699999999999996E-2</v>
      </c>
      <c r="R36" s="164">
        <v>1.01E-2</v>
      </c>
      <c r="S36" s="164">
        <v>5.0599999999999999E-2</v>
      </c>
      <c r="T36" s="164">
        <v>8.5400000000000004E-2</v>
      </c>
    </row>
    <row r="37" spans="1:20" x14ac:dyDescent="0.2">
      <c r="A37" s="240"/>
      <c r="B37" s="240"/>
      <c r="C37" s="266" t="s">
        <v>1084</v>
      </c>
      <c r="D37" s="240" t="s">
        <v>56</v>
      </c>
      <c r="E37" s="266" t="s">
        <v>40</v>
      </c>
      <c r="F37" s="13" t="s">
        <v>1088</v>
      </c>
      <c r="G37" s="472">
        <v>13.952839402818473</v>
      </c>
      <c r="H37" s="472">
        <v>40.633888663145065</v>
      </c>
      <c r="I37" s="472">
        <v>327.86885245901641</v>
      </c>
      <c r="J37" s="472">
        <v>53.254302865703693</v>
      </c>
      <c r="K37" s="240"/>
      <c r="L37" s="164">
        <v>0.46000000000000008</v>
      </c>
      <c r="M37" s="164">
        <v>0.45333333333333337</v>
      </c>
      <c r="N37" s="164">
        <v>8.666666666666667E-2</v>
      </c>
      <c r="O37" s="164">
        <v>1</v>
      </c>
      <c r="P37" s="240"/>
      <c r="Q37" s="164">
        <v>6.9000000000000008E-3</v>
      </c>
      <c r="R37" s="164">
        <v>6.8000000000000005E-3</v>
      </c>
      <c r="S37" s="164">
        <v>1.2999999999999999E-3</v>
      </c>
      <c r="T37" s="164">
        <v>1.5000000000000001E-2</v>
      </c>
    </row>
    <row r="38" spans="1:20" x14ac:dyDescent="0.2">
      <c r="A38" s="240"/>
      <c r="B38" s="240"/>
      <c r="C38" s="266" t="s">
        <v>33</v>
      </c>
      <c r="D38" s="266" t="s">
        <v>448</v>
      </c>
      <c r="E38" s="266" t="s">
        <v>1084</v>
      </c>
      <c r="F38" s="13" t="s">
        <v>1089</v>
      </c>
      <c r="G38" s="472">
        <v>16.700066800267201</v>
      </c>
      <c r="H38" s="472">
        <v>123.15270935960592</v>
      </c>
      <c r="I38" s="472">
        <v>381.67938931297709</v>
      </c>
      <c r="J38" s="472">
        <v>92.602959951807605</v>
      </c>
      <c r="K38" s="240"/>
      <c r="L38" s="164">
        <v>0.66970604246053345</v>
      </c>
      <c r="M38" s="164">
        <v>0.17270005443658137</v>
      </c>
      <c r="N38" s="164">
        <v>0.15759390310288512</v>
      </c>
      <c r="O38" s="164">
        <v>0.99999999999999989</v>
      </c>
      <c r="P38" s="240"/>
      <c r="Q38" s="164">
        <v>0.49209999999999998</v>
      </c>
      <c r="R38" s="164">
        <v>0.12689999999999999</v>
      </c>
      <c r="S38" s="164">
        <v>0.1158</v>
      </c>
      <c r="T38" s="164">
        <v>0.73469999999999991</v>
      </c>
    </row>
    <row r="39" spans="1:20" x14ac:dyDescent="0.2">
      <c r="A39" s="240"/>
      <c r="B39" s="240"/>
      <c r="C39" s="266" t="s">
        <v>36</v>
      </c>
      <c r="D39" s="266" t="s">
        <v>448</v>
      </c>
      <c r="E39" s="266" t="s">
        <v>1084</v>
      </c>
      <c r="F39" s="13" t="s">
        <v>1090</v>
      </c>
      <c r="G39" s="472">
        <v>16.31321370309951</v>
      </c>
      <c r="H39" s="472">
        <v>93.45794392523365</v>
      </c>
      <c r="I39" s="472">
        <v>146.62756598240469</v>
      </c>
      <c r="J39" s="472">
        <v>84.892418872079318</v>
      </c>
      <c r="K39" s="240"/>
      <c r="L39" s="164">
        <v>0.41836734693877553</v>
      </c>
      <c r="M39" s="164">
        <v>0.13571428571428568</v>
      </c>
      <c r="N39" s="164">
        <v>0.44591836734693879</v>
      </c>
      <c r="O39" s="164">
        <v>1</v>
      </c>
      <c r="P39" s="240"/>
      <c r="Q39" s="164">
        <v>4.1000000000000002E-2</v>
      </c>
      <c r="R39" s="164">
        <v>1.3299999999999998E-2</v>
      </c>
      <c r="S39" s="164">
        <v>4.3700000000000003E-2</v>
      </c>
      <c r="T39" s="164">
        <v>9.8000000000000004E-2</v>
      </c>
    </row>
    <row r="40" spans="1:20" x14ac:dyDescent="0.2">
      <c r="A40" s="240"/>
      <c r="B40" s="240"/>
      <c r="C40" s="266" t="s">
        <v>38</v>
      </c>
      <c r="D40" s="266" t="s">
        <v>448</v>
      </c>
      <c r="E40" s="266" t="s">
        <v>1084</v>
      </c>
      <c r="F40" s="13" t="s">
        <v>1091</v>
      </c>
      <c r="G40" s="472">
        <v>13.027618551328816</v>
      </c>
      <c r="H40" s="472">
        <v>77.942322681215899</v>
      </c>
      <c r="I40" s="472">
        <v>138.69625520110958</v>
      </c>
      <c r="J40" s="472">
        <v>94.20851832005593</v>
      </c>
      <c r="K40" s="240"/>
      <c r="L40" s="164">
        <v>0.29898989898989897</v>
      </c>
      <c r="M40" s="164">
        <v>0.1138047138047138</v>
      </c>
      <c r="N40" s="164">
        <v>0.58720538720538729</v>
      </c>
      <c r="O40" s="164">
        <v>1</v>
      </c>
      <c r="P40" s="240"/>
      <c r="Q40" s="164">
        <v>4.4399999999999995E-2</v>
      </c>
      <c r="R40" s="164">
        <v>1.6899999999999998E-2</v>
      </c>
      <c r="S40" s="164">
        <v>8.72E-2</v>
      </c>
      <c r="T40" s="164">
        <v>0.14850000000000002</v>
      </c>
    </row>
    <row r="41" spans="1:20" x14ac:dyDescent="0.2">
      <c r="A41" s="240"/>
      <c r="B41" s="240"/>
      <c r="C41" s="266" t="s">
        <v>40</v>
      </c>
      <c r="D41" s="266" t="s">
        <v>448</v>
      </c>
      <c r="E41" s="266" t="s">
        <v>1084</v>
      </c>
      <c r="F41" s="13" t="s">
        <v>1092</v>
      </c>
      <c r="G41" s="472">
        <v>19.642506383814577</v>
      </c>
      <c r="H41" s="472">
        <v>99.009900990099013</v>
      </c>
      <c r="I41" s="472">
        <v>303.951367781155</v>
      </c>
      <c r="J41" s="472">
        <v>78.233385301928138</v>
      </c>
      <c r="K41" s="240"/>
      <c r="L41" s="164">
        <v>0.68983957219251346</v>
      </c>
      <c r="M41" s="164">
        <v>0.14438502673796791</v>
      </c>
      <c r="N41" s="164">
        <v>0.16577540106951874</v>
      </c>
      <c r="O41" s="164">
        <v>1.0000000000000002</v>
      </c>
      <c r="P41" s="240"/>
      <c r="Q41" s="164">
        <v>1.29E-2</v>
      </c>
      <c r="R41" s="164">
        <v>2.6999999999999997E-3</v>
      </c>
      <c r="S41" s="164">
        <v>3.0999999999999999E-3</v>
      </c>
      <c r="T41" s="164">
        <v>1.89E-2</v>
      </c>
    </row>
    <row r="42" spans="1:20" x14ac:dyDescent="0.2">
      <c r="A42" s="240"/>
      <c r="B42" s="240"/>
      <c r="C42" s="266" t="s">
        <v>1084</v>
      </c>
      <c r="D42" s="266" t="s">
        <v>448</v>
      </c>
      <c r="E42" s="266" t="s">
        <v>1084</v>
      </c>
      <c r="F42" s="13" t="s">
        <v>1093</v>
      </c>
      <c r="G42" s="472">
        <v>16.460905349794238</v>
      </c>
      <c r="H42" s="472">
        <v>115.47344110854503</v>
      </c>
      <c r="I42" s="472">
        <v>255.10204081632654</v>
      </c>
      <c r="J42" s="472">
        <v>91.895664203582385</v>
      </c>
      <c r="K42" s="240"/>
      <c r="L42" s="164">
        <v>0.59040000000000004</v>
      </c>
      <c r="M42" s="164">
        <v>0.1598</v>
      </c>
      <c r="N42" s="164">
        <v>0.24979999999999999</v>
      </c>
      <c r="O42" s="164">
        <v>1</v>
      </c>
      <c r="P42" s="240"/>
      <c r="Q42" s="164">
        <v>0.59040000000000004</v>
      </c>
      <c r="R42" s="164">
        <v>0.1598</v>
      </c>
      <c r="S42" s="164">
        <v>0.24979999999999999</v>
      </c>
      <c r="T42" s="164">
        <v>1</v>
      </c>
    </row>
    <row r="43" spans="1:20" x14ac:dyDescent="0.2">
      <c r="A43" s="240"/>
      <c r="B43" s="240"/>
      <c r="C43" s="240"/>
      <c r="D43" s="240"/>
      <c r="E43" s="240"/>
      <c r="F43" s="240"/>
      <c r="G43" s="240"/>
      <c r="H43" s="240"/>
      <c r="I43" s="240"/>
      <c r="J43" s="240"/>
      <c r="K43" s="240"/>
      <c r="L43" s="240"/>
      <c r="M43" s="240"/>
      <c r="N43" s="240"/>
      <c r="O43" s="240"/>
      <c r="P43" s="240"/>
      <c r="Q43" s="240"/>
      <c r="R43" s="240"/>
      <c r="S43" s="240"/>
      <c r="T43" s="240"/>
    </row>
    <row r="44" spans="1:20" x14ac:dyDescent="0.2">
      <c r="A44" s="240"/>
      <c r="B44" s="240"/>
      <c r="C44" s="240"/>
      <c r="D44" s="240"/>
      <c r="E44" s="240"/>
      <c r="F44" s="240"/>
      <c r="G44" s="240"/>
      <c r="H44" s="240"/>
      <c r="I44" s="240"/>
      <c r="J44" s="240"/>
      <c r="K44" s="240"/>
      <c r="L44" s="240"/>
      <c r="M44" s="240"/>
      <c r="N44" s="240"/>
      <c r="O44" s="240"/>
      <c r="P44" s="240"/>
      <c r="Q44" s="240"/>
      <c r="R44" s="240"/>
      <c r="S44" s="240"/>
      <c r="T44" s="240"/>
    </row>
    <row r="45" spans="1:20" x14ac:dyDescent="0.2">
      <c r="A45" s="240"/>
      <c r="B45" s="240"/>
      <c r="C45" s="240" t="s">
        <v>1</v>
      </c>
      <c r="D45" s="240" t="s">
        <v>2</v>
      </c>
      <c r="E45" s="240"/>
      <c r="F45" s="240"/>
      <c r="G45" s="240"/>
      <c r="H45" s="240"/>
      <c r="I45" s="240"/>
      <c r="J45" s="240"/>
      <c r="K45" s="240"/>
      <c r="L45" s="240"/>
      <c r="M45" s="240"/>
      <c r="N45" s="240"/>
      <c r="O45" s="240"/>
      <c r="P45" s="240"/>
      <c r="Q45" s="240"/>
      <c r="R45" s="240"/>
      <c r="S45" s="240"/>
      <c r="T45" s="240"/>
    </row>
    <row r="46" spans="1:20" x14ac:dyDescent="0.2">
      <c r="A46" s="240"/>
      <c r="B46" s="240"/>
      <c r="C46" s="240"/>
      <c r="D46" s="240"/>
      <c r="E46" s="240"/>
      <c r="F46" s="240"/>
      <c r="G46" s="240"/>
      <c r="H46" s="240"/>
      <c r="I46" s="240"/>
      <c r="J46" s="240"/>
      <c r="K46" s="240"/>
      <c r="L46" s="240"/>
      <c r="M46" s="240"/>
      <c r="N46" s="240"/>
      <c r="O46" s="240"/>
      <c r="P46" s="240"/>
      <c r="Q46" s="240"/>
      <c r="R46" s="240"/>
      <c r="S46" s="240"/>
      <c r="T46" s="240"/>
    </row>
    <row r="47" spans="1:20" x14ac:dyDescent="0.2">
      <c r="A47" s="240"/>
      <c r="B47" s="240"/>
      <c r="C47" s="240"/>
      <c r="D47" s="240"/>
      <c r="E47" s="240"/>
      <c r="F47" s="240"/>
      <c r="G47" s="240"/>
      <c r="H47" s="240"/>
      <c r="I47" s="240"/>
      <c r="J47" s="240"/>
      <c r="K47" s="240"/>
      <c r="L47" s="240"/>
      <c r="M47" s="240"/>
      <c r="N47" s="240"/>
      <c r="O47" s="240"/>
      <c r="P47" s="240"/>
      <c r="Q47" s="240"/>
      <c r="R47" s="240"/>
      <c r="S47" s="240"/>
      <c r="T47" s="240"/>
    </row>
    <row r="48" spans="1:20" x14ac:dyDescent="0.2">
      <c r="A48" s="240"/>
      <c r="B48" s="240"/>
      <c r="C48" s="240"/>
      <c r="D48" s="240"/>
      <c r="E48" s="240"/>
      <c r="F48" s="240"/>
      <c r="G48" s="240"/>
      <c r="H48" s="240"/>
      <c r="I48" s="240"/>
      <c r="J48" s="240"/>
      <c r="K48" s="240"/>
      <c r="L48" s="240"/>
      <c r="M48" s="240"/>
      <c r="N48" s="240"/>
      <c r="O48" s="240"/>
      <c r="P48" s="240"/>
      <c r="Q48" s="240"/>
      <c r="R48" s="240"/>
      <c r="S48" s="240"/>
      <c r="T48" s="240"/>
    </row>
    <row r="49" spans="1:22" x14ac:dyDescent="0.2">
      <c r="A49" s="240"/>
      <c r="B49" s="240"/>
      <c r="C49" s="240"/>
      <c r="D49" s="240"/>
      <c r="E49" s="240"/>
      <c r="F49" s="240"/>
      <c r="G49" s="240"/>
      <c r="H49" s="240"/>
      <c r="I49" s="240"/>
      <c r="J49" s="240"/>
      <c r="K49" s="240"/>
      <c r="L49" s="240"/>
      <c r="M49" s="240"/>
      <c r="N49" s="240"/>
      <c r="O49" s="240"/>
      <c r="P49" s="240"/>
      <c r="Q49" s="240"/>
      <c r="R49" s="240"/>
      <c r="S49" s="240"/>
      <c r="T49" s="240"/>
    </row>
    <row r="50" spans="1:22" x14ac:dyDescent="0.2">
      <c r="A50" s="240"/>
      <c r="B50" s="240"/>
      <c r="C50" s="240"/>
      <c r="D50" s="240"/>
      <c r="E50" s="240"/>
      <c r="F50" s="240"/>
      <c r="G50" s="240"/>
      <c r="H50" s="240"/>
      <c r="I50" s="240"/>
      <c r="J50" s="240"/>
      <c r="K50" s="240"/>
      <c r="L50" s="240"/>
      <c r="M50" s="240"/>
      <c r="N50" s="240"/>
      <c r="O50" s="240"/>
      <c r="P50" s="240"/>
      <c r="Q50" s="240"/>
      <c r="R50" s="240"/>
      <c r="S50" s="240"/>
      <c r="T50" s="240"/>
    </row>
    <row r="51" spans="1:22" x14ac:dyDescent="0.2">
      <c r="A51" s="240"/>
      <c r="B51" s="240"/>
      <c r="C51" s="240"/>
      <c r="D51" s="240"/>
      <c r="E51" s="240"/>
      <c r="F51" s="240"/>
      <c r="G51" s="240"/>
      <c r="H51" s="240"/>
      <c r="I51" s="240"/>
      <c r="J51" s="240"/>
      <c r="K51" s="240"/>
      <c r="L51" s="240"/>
      <c r="M51" s="240"/>
      <c r="N51" s="240"/>
      <c r="O51" s="240"/>
      <c r="P51" s="240"/>
      <c r="Q51" s="240"/>
      <c r="R51" s="240"/>
      <c r="S51" s="240"/>
      <c r="T51" s="240"/>
    </row>
    <row r="52" spans="1:22" x14ac:dyDescent="0.2">
      <c r="A52" s="12">
        <v>2</v>
      </c>
      <c r="B52" s="12" t="s">
        <v>1094</v>
      </c>
      <c r="C52" s="240"/>
      <c r="D52" s="240"/>
      <c r="E52" s="240"/>
      <c r="F52" s="240"/>
      <c r="G52" s="240"/>
      <c r="H52" s="240"/>
      <c r="I52" s="240"/>
      <c r="J52" s="240"/>
      <c r="K52" s="240"/>
      <c r="L52" s="240"/>
      <c r="M52" s="240"/>
      <c r="N52" s="240"/>
      <c r="O52" s="240"/>
      <c r="P52" s="240"/>
      <c r="Q52" s="240"/>
      <c r="R52" s="240"/>
      <c r="S52" s="240"/>
      <c r="T52" s="240"/>
    </row>
    <row r="53" spans="1:22" x14ac:dyDescent="0.2">
      <c r="A53" s="240"/>
      <c r="B53" s="240"/>
      <c r="C53" s="240"/>
      <c r="D53" s="240"/>
      <c r="E53" s="240"/>
      <c r="F53" s="240"/>
      <c r="G53" s="240"/>
      <c r="H53" s="240"/>
      <c r="I53" s="240"/>
      <c r="J53" s="240"/>
      <c r="K53" s="240"/>
      <c r="L53" s="240"/>
      <c r="M53" s="240"/>
      <c r="N53" s="240"/>
      <c r="O53" s="240"/>
      <c r="P53" s="240"/>
      <c r="Q53" s="240"/>
      <c r="R53" s="240"/>
      <c r="S53" s="240"/>
      <c r="T53" s="240"/>
    </row>
    <row r="54" spans="1:22" x14ac:dyDescent="0.2">
      <c r="A54" s="240"/>
      <c r="B54" s="240"/>
      <c r="C54" s="240"/>
      <c r="D54" s="240"/>
      <c r="E54" s="240"/>
      <c r="F54" s="240"/>
      <c r="G54" s="240"/>
      <c r="H54" s="240"/>
      <c r="I54" s="240"/>
      <c r="J54" s="240"/>
      <c r="K54" s="240"/>
      <c r="L54" s="240"/>
      <c r="M54" s="240"/>
      <c r="N54" s="240"/>
      <c r="O54" s="240"/>
      <c r="P54" s="240"/>
      <c r="Q54" s="240"/>
      <c r="R54" s="240"/>
      <c r="S54" s="240"/>
      <c r="T54" s="240"/>
    </row>
    <row r="55" spans="1:22" ht="38.25" x14ac:dyDescent="0.2">
      <c r="A55" s="240"/>
      <c r="B55" s="240"/>
      <c r="C55" s="240"/>
      <c r="D55" s="240"/>
      <c r="E55" s="8" t="s">
        <v>1095</v>
      </c>
      <c r="F55" s="8" t="s">
        <v>1135</v>
      </c>
      <c r="G55" s="8" t="s">
        <v>1096</v>
      </c>
      <c r="H55" s="8" t="s">
        <v>1134</v>
      </c>
      <c r="I55" s="8" t="s">
        <v>1097</v>
      </c>
      <c r="J55" s="8" t="s">
        <v>1098</v>
      </c>
      <c r="K55" s="240"/>
      <c r="L55" s="240"/>
      <c r="M55" s="240"/>
      <c r="N55" s="240"/>
      <c r="O55" s="240"/>
      <c r="P55" s="240"/>
      <c r="Q55" s="240"/>
      <c r="R55" s="240"/>
      <c r="S55" s="240"/>
      <c r="T55" s="240"/>
    </row>
    <row r="56" spans="1:22" x14ac:dyDescent="0.2">
      <c r="A56" s="240"/>
      <c r="B56" s="240"/>
      <c r="C56" s="240"/>
      <c r="D56" s="240" t="s">
        <v>11</v>
      </c>
      <c r="E56" s="510">
        <v>6.3703572926091842E-2</v>
      </c>
      <c r="F56" s="510">
        <v>0.48148518815052038</v>
      </c>
      <c r="G56" s="503">
        <v>0.7982412477185995</v>
      </c>
      <c r="H56" s="472">
        <v>5.3086310771743204</v>
      </c>
      <c r="I56" s="472">
        <v>12</v>
      </c>
      <c r="J56" s="472">
        <v>63.703572926091844</v>
      </c>
      <c r="K56" s="240"/>
      <c r="L56" s="504">
        <f>+H56/$H$75</f>
        <v>0.48148518815052038</v>
      </c>
      <c r="M56" s="504"/>
      <c r="N56" s="473"/>
      <c r="O56" s="240"/>
      <c r="P56" s="240"/>
      <c r="Q56" s="240"/>
      <c r="R56" s="240"/>
      <c r="S56" s="240"/>
      <c r="T56" s="240"/>
    </row>
    <row r="57" spans="1:22" x14ac:dyDescent="0.2">
      <c r="A57" s="240"/>
      <c r="B57" s="240"/>
      <c r="C57" s="240"/>
      <c r="D57" s="240" t="s">
        <v>12</v>
      </c>
      <c r="E57" s="510">
        <v>3.3645973561671053E-2</v>
      </c>
      <c r="F57" s="510">
        <v>0.10898718975180145</v>
      </c>
      <c r="G57" s="503">
        <v>0.18068690890990544</v>
      </c>
      <c r="H57" s="472">
        <v>1.2016419129168232</v>
      </c>
      <c r="I57" s="472">
        <v>28</v>
      </c>
      <c r="J57" s="472">
        <v>33.645973561671056</v>
      </c>
      <c r="K57" s="240"/>
      <c r="L57" s="504">
        <f t="shared" ref="L57:L70" si="0">+H57/$H$75</f>
        <v>0.10898718975180147</v>
      </c>
      <c r="M57" s="504"/>
      <c r="N57" s="504"/>
      <c r="O57" s="240"/>
      <c r="P57" s="240"/>
      <c r="Q57" s="240"/>
      <c r="R57" s="240">
        <v>1000</v>
      </c>
      <c r="S57" s="240"/>
      <c r="T57" s="240"/>
    </row>
    <row r="58" spans="1:22" x14ac:dyDescent="0.2">
      <c r="A58" s="240"/>
      <c r="B58" s="240"/>
      <c r="C58" s="240"/>
      <c r="D58" s="240" t="s">
        <v>13</v>
      </c>
      <c r="E58" s="510">
        <v>9.5292741597334096E-3</v>
      </c>
      <c r="F58" s="510">
        <v>1.2710168134507606E-2</v>
      </c>
      <c r="G58" s="503">
        <v>2.1071843371494935E-2</v>
      </c>
      <c r="H58" s="472">
        <v>0.14013638470196191</v>
      </c>
      <c r="I58" s="472">
        <v>68</v>
      </c>
      <c r="J58" s="472">
        <v>9.5292741597334096</v>
      </c>
      <c r="K58" s="240"/>
      <c r="L58" s="504">
        <f t="shared" si="0"/>
        <v>1.2710168134507606E-2</v>
      </c>
      <c r="M58" s="504"/>
      <c r="N58" s="504"/>
      <c r="O58" s="240"/>
      <c r="P58" s="240"/>
      <c r="Q58" s="240"/>
      <c r="R58" s="240">
        <v>100</v>
      </c>
      <c r="S58" s="473">
        <v>0.1</v>
      </c>
      <c r="T58" s="240">
        <f>+R58*S58</f>
        <v>10</v>
      </c>
      <c r="V58" s="487">
        <f>+R58/$R$57</f>
        <v>0.1</v>
      </c>
    </row>
    <row r="59" spans="1:22" x14ac:dyDescent="0.2">
      <c r="A59" s="240"/>
      <c r="B59" s="240"/>
      <c r="C59" s="240"/>
      <c r="D59" s="240" t="s">
        <v>14</v>
      </c>
      <c r="E59" s="510">
        <v>3.5431333171496038E-3</v>
      </c>
      <c r="F59" s="510">
        <v>2.4719775820656528E-2</v>
      </c>
      <c r="G59" s="503">
        <v>0.1030025020850709</v>
      </c>
      <c r="H59" s="472">
        <v>0.2725487167038157</v>
      </c>
      <c r="I59" s="472">
        <v>13</v>
      </c>
      <c r="J59" s="472">
        <v>3.543133317149604</v>
      </c>
      <c r="K59" s="240"/>
      <c r="L59" s="504">
        <f t="shared" si="0"/>
        <v>2.4719775820656528E-2</v>
      </c>
      <c r="M59" s="240"/>
      <c r="N59" s="240"/>
      <c r="O59" s="240"/>
      <c r="P59" s="240"/>
      <c r="Q59" s="240"/>
      <c r="R59" s="240">
        <f>+R57-R58</f>
        <v>900</v>
      </c>
      <c r="S59" s="473">
        <v>0.5</v>
      </c>
      <c r="T59" s="240">
        <f>+R59*S59</f>
        <v>450</v>
      </c>
      <c r="V59" s="487">
        <f>+R59/$R$57</f>
        <v>0.9</v>
      </c>
    </row>
    <row r="60" spans="1:22" x14ac:dyDescent="0.2">
      <c r="A60" s="240"/>
      <c r="B60" s="240"/>
      <c r="C60" s="240"/>
      <c r="D60" s="240" t="s">
        <v>15</v>
      </c>
      <c r="E60" s="510">
        <v>1.7820493015249489E-2</v>
      </c>
      <c r="F60" s="510">
        <v>4.7538030424339475E-2</v>
      </c>
      <c r="G60" s="503">
        <v>0.1980817347789825</v>
      </c>
      <c r="H60" s="472">
        <v>0.52413214750733783</v>
      </c>
      <c r="I60" s="472">
        <v>34</v>
      </c>
      <c r="J60" s="472">
        <v>17.82049301524949</v>
      </c>
      <c r="K60" s="240"/>
      <c r="L60" s="504">
        <f t="shared" si="0"/>
        <v>4.7538030424339468E-2</v>
      </c>
      <c r="M60" s="240"/>
      <c r="N60" s="240"/>
      <c r="O60" s="240"/>
      <c r="P60" s="240"/>
      <c r="Q60" s="240"/>
      <c r="R60" s="240"/>
      <c r="S60" s="240"/>
      <c r="T60" s="240"/>
    </row>
    <row r="61" spans="1:22" x14ac:dyDescent="0.2">
      <c r="A61" s="240"/>
      <c r="B61" s="240"/>
      <c r="C61" s="240"/>
      <c r="D61" s="240" t="s">
        <v>16</v>
      </c>
      <c r="E61" s="510">
        <v>4.6291351267848078E-2</v>
      </c>
      <c r="F61" s="510">
        <v>5.5244195356285025E-2</v>
      </c>
      <c r="G61" s="503">
        <v>0.23019182652210174</v>
      </c>
      <c r="H61" s="472">
        <v>0.60909672720852737</v>
      </c>
      <c r="I61" s="472">
        <v>76</v>
      </c>
      <c r="J61" s="472">
        <v>46.291351267848079</v>
      </c>
      <c r="K61" s="240"/>
      <c r="L61" s="504">
        <f t="shared" si="0"/>
        <v>5.5244195356285032E-2</v>
      </c>
      <c r="M61" s="240"/>
      <c r="N61" s="240"/>
      <c r="O61" s="240"/>
      <c r="P61" s="240"/>
      <c r="Q61" s="240"/>
      <c r="R61" s="240">
        <f>+R57</f>
        <v>1000</v>
      </c>
      <c r="S61" s="473">
        <f>+T61/R61</f>
        <v>0.46</v>
      </c>
      <c r="T61" s="240">
        <f>+SUM(T58:T59)</f>
        <v>460</v>
      </c>
      <c r="V61" s="473">
        <f>SUMPRODUCT(S58:S59,V58:V59)</f>
        <v>0.46</v>
      </c>
    </row>
    <row r="62" spans="1:22" x14ac:dyDescent="0.2">
      <c r="A62" s="240"/>
      <c r="B62" s="240"/>
      <c r="C62" s="240"/>
      <c r="D62" s="240" t="s">
        <v>17</v>
      </c>
      <c r="E62" s="510">
        <v>0.13964866594575509</v>
      </c>
      <c r="F62" s="510">
        <v>8.0164131305044045E-2</v>
      </c>
      <c r="G62" s="503">
        <v>0.3340283569641368</v>
      </c>
      <c r="H62" s="472">
        <v>0.88385231611237403</v>
      </c>
      <c r="I62" s="472">
        <v>158</v>
      </c>
      <c r="J62" s="472">
        <v>139.64866594575508</v>
      </c>
      <c r="K62" s="240"/>
      <c r="L62" s="504">
        <f t="shared" si="0"/>
        <v>8.0164131305044045E-2</v>
      </c>
      <c r="M62" s="240"/>
      <c r="N62" s="240"/>
      <c r="O62" s="240"/>
      <c r="P62" s="240"/>
      <c r="Q62" s="240"/>
      <c r="R62" s="240"/>
      <c r="S62" s="240"/>
      <c r="T62" s="240"/>
    </row>
    <row r="63" spans="1:22" x14ac:dyDescent="0.2">
      <c r="A63" s="240"/>
      <c r="B63" s="240"/>
      <c r="C63" s="240"/>
      <c r="D63" s="240" t="s">
        <v>18</v>
      </c>
      <c r="E63" s="510">
        <v>0.12082294264339154</v>
      </c>
      <c r="F63" s="510">
        <v>3.2325860688550846E-2</v>
      </c>
      <c r="G63" s="503">
        <v>0.1346955796497081</v>
      </c>
      <c r="H63" s="472">
        <v>0.35640986030498978</v>
      </c>
      <c r="I63" s="472">
        <v>339</v>
      </c>
      <c r="J63" s="472">
        <v>120.82294264339154</v>
      </c>
      <c r="K63" s="240"/>
      <c r="L63" s="504">
        <f t="shared" si="0"/>
        <v>3.2325860688550846E-2</v>
      </c>
      <c r="M63" s="240"/>
      <c r="N63" s="240"/>
      <c r="O63" s="240"/>
      <c r="P63" s="240"/>
      <c r="Q63" s="240"/>
      <c r="R63" s="240"/>
      <c r="S63" s="240"/>
      <c r="T63" s="240"/>
    </row>
    <row r="64" spans="1:22" x14ac:dyDescent="0.2">
      <c r="A64" s="240"/>
      <c r="B64" s="240"/>
      <c r="C64" s="240"/>
      <c r="D64" s="240" t="s">
        <v>19</v>
      </c>
      <c r="E64" s="510">
        <v>4.7006377860658085E-3</v>
      </c>
      <c r="F64" s="510">
        <v>2.8422738190552441E-2</v>
      </c>
      <c r="G64" s="503">
        <v>0.18123803446075301</v>
      </c>
      <c r="H64" s="472">
        <v>0.31337585240438726</v>
      </c>
      <c r="I64" s="472">
        <v>15</v>
      </c>
      <c r="J64" s="472">
        <v>4.7006377860658084</v>
      </c>
      <c r="K64" s="240"/>
      <c r="L64" s="504">
        <f t="shared" si="0"/>
        <v>2.8422738190552441E-2</v>
      </c>
      <c r="M64" s="240"/>
      <c r="N64" s="240"/>
      <c r="O64" s="240"/>
      <c r="P64" s="240"/>
      <c r="Q64" s="240"/>
      <c r="R64" s="240"/>
      <c r="S64" s="240"/>
      <c r="T64" s="240"/>
    </row>
    <row r="65" spans="1:20" x14ac:dyDescent="0.2">
      <c r="A65" s="240"/>
      <c r="B65" s="240"/>
      <c r="C65" s="240"/>
      <c r="D65" s="240" t="s">
        <v>20</v>
      </c>
      <c r="E65" s="510">
        <v>5.5149736278772097E-3</v>
      </c>
      <c r="F65" s="510">
        <v>1.4711769415532426E-2</v>
      </c>
      <c r="G65" s="503">
        <v>9.3809827696234832E-2</v>
      </c>
      <c r="H65" s="472">
        <v>0.16220510670227087</v>
      </c>
      <c r="I65" s="472">
        <v>34</v>
      </c>
      <c r="J65" s="472">
        <v>5.5149736278772101</v>
      </c>
      <c r="K65" s="240"/>
      <c r="L65" s="504">
        <f t="shared" si="0"/>
        <v>1.4711769415532426E-2</v>
      </c>
      <c r="M65" s="240"/>
      <c r="N65" s="240"/>
      <c r="O65" s="240"/>
      <c r="P65" s="240"/>
      <c r="Q65" s="240"/>
      <c r="R65" s="240"/>
      <c r="S65" s="240"/>
      <c r="T65" s="240"/>
    </row>
    <row r="66" spans="1:20" x14ac:dyDescent="0.2">
      <c r="A66" s="240"/>
      <c r="B66" s="240"/>
      <c r="C66" s="240"/>
      <c r="D66" s="240" t="s">
        <v>21</v>
      </c>
      <c r="E66" s="510">
        <v>1.4366738022201137E-2</v>
      </c>
      <c r="F66" s="510">
        <v>1.8614891913530825E-2</v>
      </c>
      <c r="G66" s="503">
        <v>0.11869814932992979</v>
      </c>
      <c r="H66" s="472">
        <v>0.20523911460287336</v>
      </c>
      <c r="I66" s="472">
        <v>70</v>
      </c>
      <c r="J66" s="472">
        <v>14.366738022201137</v>
      </c>
      <c r="K66" s="240"/>
      <c r="L66" s="504">
        <f t="shared" si="0"/>
        <v>1.8614891913530825E-2</v>
      </c>
      <c r="M66" s="240"/>
      <c r="N66" s="240"/>
      <c r="O66" s="240"/>
      <c r="P66" s="240"/>
      <c r="Q66" s="240"/>
      <c r="R66" s="240"/>
      <c r="S66" s="240"/>
      <c r="T66" s="240"/>
    </row>
    <row r="67" spans="1:20" x14ac:dyDescent="0.2">
      <c r="A67" s="240"/>
      <c r="B67" s="240"/>
      <c r="C67" s="240"/>
      <c r="D67" s="240" t="s">
        <v>22</v>
      </c>
      <c r="E67" s="510">
        <v>4.7728025070068195E-2</v>
      </c>
      <c r="F67" s="510">
        <v>2.6721377101681345E-2</v>
      </c>
      <c r="G67" s="503">
        <v>0.17038927887683469</v>
      </c>
      <c r="H67" s="472">
        <v>0.29461743870412466</v>
      </c>
      <c r="I67" s="472">
        <v>162</v>
      </c>
      <c r="J67" s="472">
        <v>47.728025070068192</v>
      </c>
      <c r="K67" s="240"/>
      <c r="L67" s="504">
        <f t="shared" si="0"/>
        <v>2.6721377101681345E-2</v>
      </c>
      <c r="M67" s="240"/>
      <c r="N67" s="240"/>
      <c r="O67" s="240"/>
      <c r="P67" s="240"/>
      <c r="Q67" s="240"/>
      <c r="R67" s="240"/>
      <c r="S67" s="240"/>
      <c r="T67" s="240"/>
    </row>
    <row r="68" spans="1:20" x14ac:dyDescent="0.2">
      <c r="A68" s="240"/>
      <c r="B68" s="240"/>
      <c r="C68" s="240"/>
      <c r="D68" s="240" t="s">
        <v>23</v>
      </c>
      <c r="E68" s="510">
        <v>0.11093505175115308</v>
      </c>
      <c r="F68" s="510">
        <v>2.8422738190552441E-2</v>
      </c>
      <c r="G68" s="503">
        <v>0.18123803446075301</v>
      </c>
      <c r="H68" s="472">
        <v>0.31337585240438726</v>
      </c>
      <c r="I68" s="472">
        <v>354</v>
      </c>
      <c r="J68" s="472">
        <v>110.93505175115308</v>
      </c>
      <c r="K68" s="240"/>
      <c r="L68" s="504">
        <f t="shared" si="0"/>
        <v>2.8422738190552441E-2</v>
      </c>
      <c r="M68" s="240"/>
      <c r="N68" s="240"/>
      <c r="O68" s="240"/>
      <c r="P68" s="240"/>
      <c r="Q68" s="240"/>
      <c r="R68" s="240"/>
      <c r="S68" s="240"/>
      <c r="T68" s="240"/>
    </row>
    <row r="69" spans="1:20" x14ac:dyDescent="0.2">
      <c r="A69" s="240"/>
      <c r="B69" s="240"/>
      <c r="C69" s="240"/>
      <c r="D69" s="240" t="s">
        <v>24</v>
      </c>
      <c r="E69" s="510">
        <v>0.20539800940127559</v>
      </c>
      <c r="F69" s="510">
        <v>2.7722177742193755E-2</v>
      </c>
      <c r="G69" s="503">
        <v>0.17677089980855137</v>
      </c>
      <c r="H69" s="472">
        <v>0.30565179970427914</v>
      </c>
      <c r="I69" s="472">
        <v>672</v>
      </c>
      <c r="J69" s="472">
        <v>205.3980094012756</v>
      </c>
      <c r="K69" s="240"/>
      <c r="L69" s="504">
        <f t="shared" si="0"/>
        <v>2.7722177742193755E-2</v>
      </c>
      <c r="M69" s="240"/>
      <c r="N69" s="240"/>
      <c r="O69" s="240"/>
      <c r="P69" s="240"/>
      <c r="Q69" s="240"/>
      <c r="R69" s="240"/>
      <c r="S69" s="240"/>
      <c r="T69" s="240"/>
    </row>
    <row r="70" spans="1:20" x14ac:dyDescent="0.2">
      <c r="A70" s="240"/>
      <c r="B70" s="240"/>
      <c r="C70" s="240"/>
      <c r="D70" s="240" t="s">
        <v>25</v>
      </c>
      <c r="E70" s="510">
        <v>0.17635115750446892</v>
      </c>
      <c r="F70" s="510">
        <v>1.2209767814251401E-2</v>
      </c>
      <c r="G70" s="503">
        <v>7.78557753669432E-2</v>
      </c>
      <c r="H70" s="472">
        <v>0.13461920420188467</v>
      </c>
      <c r="I70" s="472">
        <v>1310</v>
      </c>
      <c r="J70" s="472">
        <v>176.35115750446892</v>
      </c>
      <c r="K70" s="240"/>
      <c r="L70" s="504">
        <f t="shared" si="0"/>
        <v>1.2209767814251401E-2</v>
      </c>
      <c r="M70" s="240"/>
      <c r="N70" s="240"/>
      <c r="O70" s="240"/>
      <c r="P70" s="240"/>
      <c r="Q70" s="240"/>
      <c r="R70" s="240"/>
      <c r="S70" s="240"/>
      <c r="T70" s="240"/>
    </row>
    <row r="71" spans="1:20" x14ac:dyDescent="0.2">
      <c r="A71" s="240"/>
      <c r="B71" s="240"/>
      <c r="C71" s="240"/>
      <c r="D71" s="240"/>
      <c r="E71" s="240"/>
      <c r="F71" s="240"/>
      <c r="G71" s="240"/>
      <c r="H71" s="472"/>
      <c r="I71" s="472"/>
      <c r="J71" s="472"/>
      <c r="K71" s="240"/>
      <c r="L71" s="240"/>
      <c r="M71" s="240"/>
      <c r="N71" s="240"/>
      <c r="O71" s="240"/>
      <c r="P71" s="240"/>
      <c r="Q71" s="240"/>
      <c r="R71" s="240"/>
      <c r="S71" s="240"/>
      <c r="T71" s="240"/>
    </row>
    <row r="72" spans="1:20" x14ac:dyDescent="0.2">
      <c r="A72" s="240"/>
      <c r="B72" s="240"/>
      <c r="C72" s="240"/>
      <c r="D72" s="240" t="s">
        <v>26</v>
      </c>
      <c r="E72" s="504">
        <v>0.10687882064749631</v>
      </c>
      <c r="F72" s="504">
        <v>0.60318254603682953</v>
      </c>
      <c r="G72" s="504">
        <v>0.99999999999999989</v>
      </c>
      <c r="H72" s="472">
        <v>6.6504093747931057</v>
      </c>
      <c r="I72" s="472">
        <v>16.071013771362203</v>
      </c>
      <c r="J72" s="472">
        <v>106.8788206474963</v>
      </c>
      <c r="K72" s="240"/>
      <c r="L72" s="504">
        <f>SUM(L56:L58)</f>
        <v>0.60318254603682953</v>
      </c>
      <c r="M72" s="240"/>
      <c r="N72" s="240"/>
      <c r="O72" s="240"/>
      <c r="P72" s="240"/>
      <c r="Q72" s="240"/>
      <c r="R72" s="240"/>
      <c r="S72" s="240"/>
      <c r="T72" s="240"/>
    </row>
    <row r="73" spans="1:20" x14ac:dyDescent="0.2">
      <c r="A73" s="240"/>
      <c r="B73" s="240"/>
      <c r="C73" s="240"/>
      <c r="D73" s="240" t="s">
        <v>27</v>
      </c>
      <c r="E73" s="504">
        <v>0.32812658618939378</v>
      </c>
      <c r="F73" s="504">
        <v>0.23999199359487591</v>
      </c>
      <c r="G73" s="504">
        <v>1</v>
      </c>
      <c r="H73" s="472">
        <v>2.6460397678370446</v>
      </c>
      <c r="I73" s="472">
        <v>124.00667222685571</v>
      </c>
      <c r="J73" s="472">
        <v>328.12658618939383</v>
      </c>
      <c r="K73" s="240"/>
      <c r="L73" s="504">
        <f>SUM(L59:L63)</f>
        <v>0.23999199359487591</v>
      </c>
      <c r="M73" s="240"/>
      <c r="N73" s="240"/>
      <c r="O73" s="240"/>
      <c r="P73" s="240"/>
      <c r="Q73" s="240"/>
      <c r="R73" s="240"/>
      <c r="S73" s="240"/>
      <c r="T73" s="240"/>
    </row>
    <row r="74" spans="1:20" x14ac:dyDescent="0.2">
      <c r="A74" s="240"/>
      <c r="B74" s="240"/>
      <c r="C74" s="240"/>
      <c r="D74" s="240" t="s">
        <v>352</v>
      </c>
      <c r="E74" s="504">
        <v>0.56499459316310996</v>
      </c>
      <c r="F74" s="504">
        <v>0.15682546036829464</v>
      </c>
      <c r="G74" s="504">
        <v>0.99999999999999989</v>
      </c>
      <c r="H74" s="472">
        <v>1.729084368724207</v>
      </c>
      <c r="I74" s="472">
        <v>326.75941289087427</v>
      </c>
      <c r="J74" s="472">
        <v>564.99459316310993</v>
      </c>
      <c r="K74" s="240"/>
      <c r="L74" s="504">
        <f>SUM(L64:L70)</f>
        <v>0.15682546036829464</v>
      </c>
      <c r="M74" s="240"/>
      <c r="N74" s="240"/>
      <c r="O74" s="240"/>
      <c r="P74" s="240"/>
      <c r="Q74" s="240"/>
      <c r="R74" s="240"/>
      <c r="S74" s="240"/>
      <c r="T74" s="240"/>
    </row>
    <row r="75" spans="1:20" x14ac:dyDescent="0.2">
      <c r="A75" s="240"/>
      <c r="B75" s="240"/>
      <c r="C75" s="240"/>
      <c r="D75" s="240" t="s">
        <v>1099</v>
      </c>
      <c r="E75" s="504">
        <v>1</v>
      </c>
      <c r="F75" s="504">
        <v>1</v>
      </c>
      <c r="G75" s="504">
        <v>3</v>
      </c>
      <c r="H75" s="472">
        <v>11.025533511354357</v>
      </c>
      <c r="I75" s="505">
        <v>90.698558847077663</v>
      </c>
      <c r="J75" s="472">
        <v>1000</v>
      </c>
      <c r="K75" s="240"/>
      <c r="L75" s="504">
        <f>SUM(L72:L74)</f>
        <v>1</v>
      </c>
      <c r="M75" s="291">
        <f>SUMPRODUCT(L56:L70,I56:I70)</f>
        <v>90.698558847077663</v>
      </c>
      <c r="N75" s="240"/>
      <c r="O75" s="240"/>
      <c r="P75" s="240"/>
      <c r="Q75" s="240"/>
      <c r="R75" s="240"/>
      <c r="S75" s="240"/>
      <c r="T75" s="240"/>
    </row>
    <row r="76" spans="1:20" x14ac:dyDescent="0.2">
      <c r="A76" s="240"/>
      <c r="B76" s="240"/>
      <c r="C76" s="240"/>
      <c r="D76" s="240"/>
      <c r="E76" s="240"/>
      <c r="F76" s="240"/>
      <c r="G76" s="240"/>
      <c r="H76" s="240"/>
      <c r="I76" s="240"/>
      <c r="J76" s="240"/>
      <c r="K76" s="240"/>
      <c r="L76" s="240"/>
      <c r="M76" s="240"/>
      <c r="N76" s="240"/>
      <c r="O76" s="240"/>
      <c r="P76" s="240"/>
      <c r="Q76" s="240"/>
      <c r="R76" s="240"/>
      <c r="S76" s="240"/>
      <c r="T76" s="240"/>
    </row>
    <row r="77" spans="1:20" x14ac:dyDescent="0.2">
      <c r="A77" s="240"/>
      <c r="B77" s="240"/>
      <c r="C77" s="240" t="s">
        <v>1100</v>
      </c>
      <c r="D77" s="240"/>
      <c r="E77" s="240"/>
      <c r="F77" s="240"/>
      <c r="G77" s="240"/>
      <c r="H77" s="240"/>
      <c r="I77" s="240"/>
      <c r="J77" s="240"/>
      <c r="K77" s="240"/>
      <c r="L77" s="240"/>
      <c r="M77" s="240"/>
      <c r="N77" s="240"/>
      <c r="O77" s="240"/>
      <c r="P77" s="240"/>
      <c r="Q77" s="240"/>
      <c r="R77" s="240"/>
      <c r="S77" s="240"/>
      <c r="T77" s="240"/>
    </row>
    <row r="78" spans="1:20" x14ac:dyDescent="0.2">
      <c r="A78" s="240"/>
      <c r="B78" s="240"/>
      <c r="C78" s="240" t="s">
        <v>1101</v>
      </c>
      <c r="D78" s="240"/>
      <c r="E78" s="240"/>
      <c r="F78" s="240"/>
      <c r="G78" s="240"/>
      <c r="H78" s="240"/>
      <c r="I78" s="240"/>
      <c r="J78" s="240"/>
      <c r="K78" s="240"/>
      <c r="L78" s="240"/>
      <c r="M78" s="240"/>
      <c r="N78" s="240"/>
      <c r="O78" s="240"/>
      <c r="P78" s="240"/>
      <c r="Q78" s="240"/>
      <c r="R78" s="240"/>
      <c r="S78" s="240"/>
      <c r="T78" s="240"/>
    </row>
    <row r="79" spans="1:20" x14ac:dyDescent="0.2">
      <c r="A79" s="240"/>
      <c r="B79" s="240"/>
      <c r="C79" s="240"/>
      <c r="D79" s="240"/>
      <c r="E79" s="240"/>
      <c r="F79" s="240"/>
      <c r="G79" s="240"/>
      <c r="H79" s="240"/>
      <c r="I79" s="240"/>
      <c r="J79" s="240"/>
      <c r="K79" s="240"/>
      <c r="L79" s="240"/>
      <c r="M79" s="240"/>
      <c r="N79" s="240"/>
      <c r="O79" s="240"/>
      <c r="P79" s="240"/>
      <c r="Q79" s="240"/>
      <c r="R79" s="240"/>
      <c r="S79" s="240"/>
      <c r="T79" s="240"/>
    </row>
    <row r="80" spans="1:20" x14ac:dyDescent="0.2">
      <c r="A80" s="240"/>
      <c r="B80" s="240"/>
      <c r="C80" s="240"/>
      <c r="D80" s="240"/>
      <c r="E80" s="240"/>
      <c r="F80" s="240"/>
      <c r="G80" s="240"/>
      <c r="H80" s="240"/>
      <c r="I80" s="240"/>
      <c r="J80" s="240"/>
      <c r="K80" s="240"/>
      <c r="L80" s="240"/>
      <c r="M80" s="240"/>
      <c r="N80" s="240"/>
      <c r="O80" s="240"/>
      <c r="P80" s="240"/>
      <c r="Q80" s="240"/>
      <c r="R80" s="240"/>
      <c r="S80" s="240"/>
      <c r="T80" s="240"/>
    </row>
    <row r="81" spans="1:20" x14ac:dyDescent="0.2">
      <c r="A81" s="240"/>
      <c r="B81" s="240"/>
      <c r="C81" s="240" t="s">
        <v>1</v>
      </c>
      <c r="D81" s="240" t="s">
        <v>1102</v>
      </c>
      <c r="E81" s="240"/>
      <c r="F81" s="240"/>
      <c r="G81" s="240"/>
      <c r="H81" s="240"/>
      <c r="I81" s="240"/>
      <c r="J81" s="240"/>
      <c r="K81" s="240"/>
      <c r="L81" s="240"/>
      <c r="M81" s="240"/>
      <c r="N81" s="240"/>
      <c r="O81" s="240"/>
      <c r="P81" s="240"/>
      <c r="Q81" s="240"/>
      <c r="R81" s="240"/>
      <c r="S81" s="240"/>
      <c r="T81" s="240"/>
    </row>
    <row r="82" spans="1:20" x14ac:dyDescent="0.2">
      <c r="A82" s="240"/>
      <c r="B82" s="240"/>
      <c r="C82" s="240"/>
      <c r="D82" s="240"/>
      <c r="E82" s="240"/>
      <c r="F82" s="240"/>
      <c r="G82" s="240"/>
      <c r="H82" s="240"/>
      <c r="I82" s="240"/>
      <c r="J82" s="240"/>
      <c r="K82" s="240"/>
      <c r="L82" s="240"/>
      <c r="M82" s="240"/>
      <c r="N82" s="240"/>
      <c r="O82" s="240"/>
      <c r="P82" s="240"/>
      <c r="Q82" s="240"/>
      <c r="R82" s="240"/>
      <c r="S82" s="240"/>
      <c r="T82" s="240"/>
    </row>
    <row r="83" spans="1:20" x14ac:dyDescent="0.2">
      <c r="A83" s="240"/>
      <c r="B83" s="240"/>
      <c r="C83" s="240"/>
      <c r="D83" s="240"/>
      <c r="E83" s="240"/>
      <c r="F83" s="240"/>
      <c r="G83" s="240"/>
      <c r="H83" s="240"/>
      <c r="I83" s="240"/>
      <c r="J83" s="240"/>
      <c r="K83" s="240"/>
      <c r="L83" s="240"/>
      <c r="M83" s="240"/>
      <c r="N83" s="240"/>
      <c r="O83" s="240"/>
      <c r="P83" s="240"/>
      <c r="Q83" s="240"/>
      <c r="R83" s="240"/>
      <c r="S83" s="240"/>
      <c r="T83" s="240"/>
    </row>
    <row r="84" spans="1:20" x14ac:dyDescent="0.2">
      <c r="A84" s="240"/>
      <c r="B84" s="240"/>
      <c r="C84" s="240"/>
      <c r="D84" s="240"/>
      <c r="E84" s="240"/>
      <c r="F84" s="240"/>
      <c r="G84" s="240"/>
      <c r="H84" s="240"/>
      <c r="I84" s="240"/>
      <c r="J84" s="240"/>
      <c r="K84" s="240"/>
      <c r="L84" s="240"/>
      <c r="M84" s="240"/>
      <c r="N84" s="240"/>
      <c r="O84" s="240"/>
      <c r="P84" s="240"/>
      <c r="Q84" s="240"/>
      <c r="R84" s="240"/>
      <c r="S84" s="240"/>
      <c r="T84" s="240"/>
    </row>
    <row r="85" spans="1:20" x14ac:dyDescent="0.2">
      <c r="A85" s="240"/>
      <c r="B85" s="240"/>
      <c r="C85" s="240"/>
      <c r="D85" s="240"/>
      <c r="E85" s="240"/>
      <c r="F85" s="240"/>
      <c r="G85" s="240"/>
      <c r="H85" s="240"/>
      <c r="I85" s="240"/>
      <c r="J85" s="240"/>
      <c r="K85" s="240"/>
      <c r="L85" s="240"/>
      <c r="M85" s="240"/>
      <c r="N85" s="240"/>
      <c r="O85" s="240"/>
      <c r="P85" s="240"/>
      <c r="Q85" s="240"/>
      <c r="R85" s="240"/>
      <c r="S85" s="240"/>
      <c r="T85" s="240"/>
    </row>
    <row r="86" spans="1:20" x14ac:dyDescent="0.2">
      <c r="A86" s="240"/>
      <c r="B86" s="240"/>
      <c r="C86" s="240"/>
      <c r="D86" s="240"/>
      <c r="E86" s="240"/>
      <c r="F86" s="240"/>
      <c r="G86" s="240"/>
      <c r="H86" s="240"/>
      <c r="I86" s="240"/>
      <c r="J86" s="240"/>
      <c r="K86" s="240"/>
      <c r="L86" s="240"/>
      <c r="M86" s="240"/>
      <c r="N86" s="240"/>
      <c r="O86" s="240"/>
      <c r="P86" s="240"/>
      <c r="Q86" s="240"/>
      <c r="R86" s="240"/>
      <c r="S86" s="240"/>
      <c r="T86" s="240"/>
    </row>
    <row r="87" spans="1:20" x14ac:dyDescent="0.2">
      <c r="A87" s="240"/>
      <c r="B87" s="240"/>
      <c r="C87" s="240"/>
      <c r="D87" s="240"/>
      <c r="E87" s="240"/>
      <c r="F87" s="240"/>
      <c r="G87" s="240"/>
      <c r="H87" s="240"/>
      <c r="I87" s="240"/>
      <c r="J87" s="240"/>
      <c r="K87" s="240"/>
      <c r="L87" s="240"/>
      <c r="M87" s="240"/>
      <c r="N87" s="240"/>
      <c r="O87" s="240"/>
      <c r="P87" s="240"/>
      <c r="Q87" s="240"/>
      <c r="R87" s="240"/>
      <c r="S87" s="240"/>
      <c r="T87" s="240"/>
    </row>
    <row r="88" spans="1:20" x14ac:dyDescent="0.2">
      <c r="A88" s="240"/>
      <c r="B88" s="240"/>
      <c r="C88" s="240"/>
      <c r="D88" s="240"/>
      <c r="E88" s="240"/>
      <c r="F88" s="240"/>
      <c r="G88" s="240"/>
      <c r="H88" s="240"/>
      <c r="I88" s="240"/>
      <c r="J88" s="240"/>
      <c r="K88" s="240"/>
      <c r="L88" s="240"/>
      <c r="M88" s="240"/>
      <c r="N88" s="240"/>
      <c r="O88" s="240"/>
      <c r="P88" s="240"/>
      <c r="Q88" s="240"/>
      <c r="R88" s="240"/>
      <c r="S88" s="240"/>
      <c r="T88" s="240"/>
    </row>
    <row r="89" spans="1:20" x14ac:dyDescent="0.2">
      <c r="A89" s="240"/>
      <c r="B89" s="240"/>
      <c r="C89" s="240"/>
      <c r="D89" s="240"/>
      <c r="E89" s="240"/>
      <c r="F89" s="240"/>
      <c r="G89" s="240"/>
      <c r="H89" s="240"/>
      <c r="I89" s="240"/>
      <c r="J89" s="240"/>
      <c r="K89" s="240"/>
      <c r="L89" s="240"/>
      <c r="M89" s="240"/>
      <c r="N89" s="240"/>
      <c r="O89" s="240"/>
      <c r="P89" s="240"/>
      <c r="Q89" s="240"/>
      <c r="R89" s="240"/>
      <c r="S89" s="240"/>
      <c r="T89" s="240"/>
    </row>
    <row r="90" spans="1:20" x14ac:dyDescent="0.2">
      <c r="A90" s="240"/>
      <c r="B90" s="240"/>
      <c r="C90" s="240"/>
      <c r="D90" s="240"/>
      <c r="E90" s="240"/>
      <c r="F90" s="240"/>
      <c r="G90" s="240"/>
      <c r="H90" s="240"/>
      <c r="I90" s="240"/>
      <c r="J90" s="240"/>
      <c r="K90" s="240"/>
      <c r="L90" s="240"/>
      <c r="M90" s="240"/>
      <c r="N90" s="240"/>
      <c r="O90" s="240"/>
      <c r="P90" s="240"/>
      <c r="Q90" s="240"/>
      <c r="R90" s="240"/>
      <c r="S90" s="240"/>
      <c r="T90" s="240"/>
    </row>
    <row r="91" spans="1:20" x14ac:dyDescent="0.2">
      <c r="A91" s="240"/>
      <c r="B91" s="240"/>
      <c r="C91" s="240"/>
      <c r="D91" s="240"/>
      <c r="E91" s="240"/>
      <c r="F91" s="240"/>
      <c r="G91" s="240"/>
      <c r="H91" s="240"/>
      <c r="I91" s="240"/>
      <c r="J91" s="240"/>
      <c r="K91" s="240"/>
      <c r="L91" s="240"/>
      <c r="M91" s="240"/>
      <c r="N91" s="240"/>
      <c r="O91" s="240"/>
      <c r="P91" s="240"/>
      <c r="Q91" s="240"/>
      <c r="R91" s="240"/>
      <c r="S91" s="240"/>
      <c r="T91" s="240"/>
    </row>
    <row r="92" spans="1:20" x14ac:dyDescent="0.2">
      <c r="A92" s="240"/>
      <c r="B92" s="240"/>
      <c r="C92" s="240"/>
      <c r="D92" s="240"/>
      <c r="E92" s="240"/>
      <c r="F92" s="240"/>
      <c r="G92" s="240"/>
      <c r="H92" s="240"/>
      <c r="I92" s="240"/>
      <c r="J92" s="240"/>
      <c r="K92" s="240"/>
      <c r="L92" s="240"/>
      <c r="M92" s="240"/>
      <c r="N92" s="240"/>
      <c r="O92" s="240"/>
      <c r="P92" s="240"/>
      <c r="Q92" s="240"/>
      <c r="R92" s="240"/>
      <c r="S92" s="240"/>
      <c r="T92" s="240"/>
    </row>
    <row r="93" spans="1:20" x14ac:dyDescent="0.2">
      <c r="A93" s="240"/>
      <c r="B93" s="240"/>
      <c r="C93" s="240"/>
      <c r="D93" s="240"/>
      <c r="E93" s="240"/>
      <c r="F93" s="240"/>
      <c r="G93" s="240"/>
      <c r="H93" s="240"/>
      <c r="I93" s="240"/>
      <c r="J93" s="240"/>
      <c r="K93" s="240"/>
      <c r="L93" s="240"/>
      <c r="M93" s="240"/>
      <c r="N93" s="240"/>
      <c r="O93" s="240"/>
      <c r="P93" s="240"/>
      <c r="Q93" s="240"/>
      <c r="R93" s="240"/>
      <c r="S93" s="240"/>
      <c r="T93" s="240"/>
    </row>
    <row r="94" spans="1:20" x14ac:dyDescent="0.2">
      <c r="A94" s="240"/>
      <c r="B94" s="240"/>
      <c r="C94" s="240"/>
      <c r="D94" s="240"/>
      <c r="E94" s="240"/>
      <c r="F94" s="240"/>
      <c r="G94" s="240"/>
      <c r="H94" s="240"/>
      <c r="I94" s="240"/>
      <c r="J94" s="240"/>
      <c r="K94" s="240"/>
      <c r="L94" s="240"/>
      <c r="M94" s="240"/>
      <c r="N94" s="240"/>
      <c r="O94" s="240"/>
      <c r="P94" s="240"/>
      <c r="Q94" s="240"/>
      <c r="R94" s="240"/>
      <c r="S94" s="240"/>
      <c r="T94" s="240"/>
    </row>
    <row r="95" spans="1:20" x14ac:dyDescent="0.2">
      <c r="A95" s="240"/>
      <c r="B95" s="240"/>
      <c r="C95" s="240"/>
      <c r="D95" s="240"/>
      <c r="E95" s="240"/>
      <c r="F95" s="240"/>
      <c r="G95" s="240"/>
      <c r="H95" s="240"/>
      <c r="I95" s="240"/>
      <c r="J95" s="240"/>
      <c r="K95" s="240"/>
      <c r="L95" s="240"/>
      <c r="M95" s="240"/>
      <c r="N95" s="240"/>
      <c r="O95" s="240"/>
      <c r="P95" s="240"/>
      <c r="Q95" s="240"/>
      <c r="R95" s="240"/>
      <c r="S95" s="240"/>
      <c r="T95" s="240"/>
    </row>
    <row r="96" spans="1:20" x14ac:dyDescent="0.2">
      <c r="A96" s="240"/>
      <c r="B96" s="240"/>
      <c r="C96" s="240"/>
      <c r="D96" s="240"/>
      <c r="E96" s="240"/>
      <c r="F96" s="240"/>
      <c r="G96" s="240"/>
      <c r="H96" s="240"/>
      <c r="I96" s="240"/>
      <c r="J96" s="240"/>
      <c r="K96" s="240"/>
      <c r="L96" s="240"/>
      <c r="M96" s="240"/>
      <c r="N96" s="240"/>
      <c r="O96" s="240"/>
      <c r="P96" s="240"/>
      <c r="Q96" s="240"/>
      <c r="R96" s="240"/>
      <c r="S96" s="240"/>
      <c r="T96" s="240"/>
    </row>
    <row r="97" spans="1:20" x14ac:dyDescent="0.2">
      <c r="A97" s="240"/>
      <c r="B97" s="240"/>
      <c r="C97" s="240"/>
      <c r="D97" s="240"/>
      <c r="E97" s="240"/>
      <c r="F97" s="240"/>
      <c r="G97" s="240"/>
      <c r="H97" s="240"/>
      <c r="I97" s="240"/>
      <c r="J97" s="240"/>
      <c r="K97" s="240"/>
      <c r="L97" s="240"/>
      <c r="M97" s="240"/>
      <c r="N97" s="240"/>
      <c r="O97" s="240"/>
      <c r="P97" s="240"/>
      <c r="Q97" s="240"/>
      <c r="R97" s="240"/>
      <c r="S97" s="240"/>
      <c r="T97" s="240">
        <v>0</v>
      </c>
    </row>
    <row r="98" spans="1:20" x14ac:dyDescent="0.2">
      <c r="A98" s="12">
        <v>3</v>
      </c>
      <c r="B98" s="12" t="s">
        <v>1103</v>
      </c>
      <c r="C98" s="240"/>
      <c r="D98" s="240"/>
      <c r="E98" s="240"/>
      <c r="F98" s="240"/>
      <c r="G98" s="240"/>
      <c r="H98" s="240"/>
      <c r="I98" s="240"/>
      <c r="J98" s="240"/>
      <c r="K98" s="240"/>
      <c r="L98" s="240"/>
      <c r="M98" s="240"/>
      <c r="N98" s="240"/>
      <c r="O98" s="240"/>
      <c r="P98" s="240"/>
      <c r="Q98" s="240"/>
      <c r="R98" s="240"/>
      <c r="S98" s="240"/>
      <c r="T98" s="240"/>
    </row>
    <row r="99" spans="1:20" x14ac:dyDescent="0.2">
      <c r="A99" s="240"/>
      <c r="B99" s="240"/>
      <c r="C99" s="240"/>
      <c r="D99" s="240"/>
      <c r="E99" s="240"/>
      <c r="F99" s="240"/>
      <c r="G99" s="240"/>
      <c r="H99" s="240"/>
      <c r="I99" s="240"/>
      <c r="J99" s="240"/>
      <c r="K99" s="240"/>
      <c r="L99" s="240"/>
      <c r="M99" s="240"/>
      <c r="N99" s="240"/>
      <c r="O99" s="240"/>
      <c r="P99" s="240"/>
      <c r="Q99" s="240"/>
      <c r="R99" s="240"/>
      <c r="S99" s="240"/>
      <c r="T99" s="240"/>
    </row>
    <row r="100" spans="1:20" x14ac:dyDescent="0.2">
      <c r="A100" s="240"/>
      <c r="B100" s="240"/>
      <c r="C100" s="240"/>
      <c r="D100" s="240"/>
      <c r="E100" s="240"/>
      <c r="F100" s="240"/>
      <c r="G100" s="240"/>
      <c r="H100" s="240"/>
      <c r="I100" s="240"/>
      <c r="J100" s="240"/>
      <c r="K100" s="240"/>
      <c r="L100" s="240"/>
      <c r="M100" s="240"/>
      <c r="N100" s="240"/>
      <c r="O100" s="240"/>
      <c r="P100" s="240"/>
      <c r="Q100" s="240"/>
      <c r="R100" s="240"/>
      <c r="S100" s="240"/>
      <c r="T100" s="240"/>
    </row>
    <row r="101" spans="1:20" ht="25.5" x14ac:dyDescent="0.2">
      <c r="A101" s="240"/>
      <c r="B101" s="240"/>
      <c r="C101" s="240"/>
      <c r="D101" s="240"/>
      <c r="E101" s="8" t="s">
        <v>1104</v>
      </c>
      <c r="F101" s="8" t="s">
        <v>1104</v>
      </c>
      <c r="G101" s="8" t="s">
        <v>1105</v>
      </c>
      <c r="H101" s="8" t="s">
        <v>1105</v>
      </c>
      <c r="I101" s="8" t="s">
        <v>1106</v>
      </c>
      <c r="J101" s="8" t="s">
        <v>1106</v>
      </c>
      <c r="K101" s="240"/>
      <c r="L101" s="156" t="s">
        <v>1135</v>
      </c>
      <c r="M101" s="240"/>
      <c r="N101" s="240"/>
      <c r="O101" s="240"/>
      <c r="P101" s="240"/>
      <c r="Q101" s="240"/>
      <c r="R101" s="240"/>
      <c r="S101" s="240"/>
      <c r="T101" s="240"/>
    </row>
    <row r="102" spans="1:20" ht="25.5" x14ac:dyDescent="0.2">
      <c r="A102" s="240"/>
      <c r="B102" s="240"/>
      <c r="C102" s="240"/>
      <c r="D102" s="240" t="s">
        <v>1107</v>
      </c>
      <c r="E102" s="8" t="s">
        <v>1108</v>
      </c>
      <c r="F102" s="8" t="s">
        <v>1109</v>
      </c>
      <c r="G102" s="8" t="s">
        <v>1108</v>
      </c>
      <c r="H102" s="8" t="s">
        <v>1109</v>
      </c>
      <c r="I102" s="8" t="s">
        <v>1110</v>
      </c>
      <c r="J102" s="8" t="s">
        <v>1109</v>
      </c>
      <c r="K102" s="240"/>
      <c r="M102" s="240"/>
      <c r="N102" s="240"/>
      <c r="O102" s="240"/>
      <c r="P102" s="240"/>
      <c r="Q102" s="240"/>
      <c r="R102" s="240"/>
      <c r="S102" s="240"/>
      <c r="T102" s="240"/>
    </row>
    <row r="103" spans="1:20" x14ac:dyDescent="0.2">
      <c r="A103" s="240"/>
      <c r="B103" s="240"/>
      <c r="C103" s="240"/>
      <c r="D103" s="240" t="s">
        <v>26</v>
      </c>
      <c r="E103" s="506">
        <v>0.106</v>
      </c>
      <c r="F103" s="506">
        <v>0.67900000000000005</v>
      </c>
      <c r="G103" s="505">
        <v>6.42</v>
      </c>
      <c r="H103" s="505">
        <v>8.3000000000000007</v>
      </c>
      <c r="I103" s="470">
        <v>1.646090534979424E-2</v>
      </c>
      <c r="J103" s="470">
        <v>1.9699999999999999E-2</v>
      </c>
      <c r="K103" s="240"/>
      <c r="L103" s="508">
        <f>+G103/$G$106</f>
        <v>0.59007352941176461</v>
      </c>
      <c r="M103" s="504">
        <f>+L72</f>
        <v>0.60318254603682953</v>
      </c>
      <c r="N103" s="240"/>
      <c r="O103" s="240"/>
      <c r="P103" s="240"/>
      <c r="Q103" s="240"/>
      <c r="R103" s="240"/>
      <c r="S103" s="240"/>
      <c r="T103" s="240"/>
    </row>
    <row r="104" spans="1:20" x14ac:dyDescent="0.2">
      <c r="A104" s="240"/>
      <c r="B104" s="240"/>
      <c r="C104" s="240"/>
      <c r="D104" s="240" t="s">
        <v>27</v>
      </c>
      <c r="E104" s="506">
        <v>0.20100000000000001</v>
      </c>
      <c r="F104" s="506">
        <v>0.19699999999999998</v>
      </c>
      <c r="G104" s="505">
        <v>1.74</v>
      </c>
      <c r="H104" s="505">
        <v>2.4</v>
      </c>
      <c r="I104" s="470">
        <v>0.11547344110854503</v>
      </c>
      <c r="J104" s="470">
        <v>0.12379999999999999</v>
      </c>
      <c r="K104" s="240"/>
      <c r="L104" s="508">
        <f t="shared" ref="L104:L106" si="1">+G104/$G$106</f>
        <v>0.15992647058823528</v>
      </c>
      <c r="M104" s="504">
        <f t="shared" ref="M104:M105" si="2">+L73</f>
        <v>0.23999199359487591</v>
      </c>
      <c r="N104" s="240"/>
      <c r="O104" s="240"/>
      <c r="P104" s="240"/>
      <c r="Q104" s="240"/>
      <c r="R104" s="240"/>
      <c r="S104" s="240"/>
      <c r="T104" s="240"/>
    </row>
    <row r="105" spans="1:20" x14ac:dyDescent="0.2">
      <c r="A105" s="240"/>
      <c r="B105" s="240"/>
      <c r="C105" s="240"/>
      <c r="D105" s="240" t="s">
        <v>352</v>
      </c>
      <c r="E105" s="506">
        <v>0.69299999999999995</v>
      </c>
      <c r="F105" s="506">
        <v>0.124</v>
      </c>
      <c r="G105" s="505">
        <v>2.72</v>
      </c>
      <c r="H105" s="505">
        <v>1.53</v>
      </c>
      <c r="I105" s="470">
        <v>0.25510204081632654</v>
      </c>
      <c r="J105" s="470">
        <v>0.35399999999999998</v>
      </c>
      <c r="K105" s="240"/>
      <c r="L105" s="508">
        <f t="shared" si="1"/>
        <v>0.25</v>
      </c>
      <c r="M105" s="504">
        <f t="shared" si="2"/>
        <v>0.15682546036829464</v>
      </c>
      <c r="N105" s="240"/>
      <c r="O105" s="240"/>
      <c r="P105" s="240"/>
      <c r="Q105" s="240"/>
      <c r="R105" s="240"/>
      <c r="S105" s="240"/>
      <c r="T105" s="240"/>
    </row>
    <row r="106" spans="1:20" x14ac:dyDescent="0.2">
      <c r="A106" s="240"/>
      <c r="B106" s="240"/>
      <c r="C106" s="240"/>
      <c r="D106" s="240" t="s">
        <v>930</v>
      </c>
      <c r="E106" s="506">
        <v>1</v>
      </c>
      <c r="F106" s="506"/>
      <c r="G106" s="505">
        <v>10.88</v>
      </c>
      <c r="H106" s="505">
        <v>12.23</v>
      </c>
      <c r="I106" s="507">
        <v>9.1895664203582389E-2</v>
      </c>
      <c r="J106" s="507">
        <v>8.1799999999999998E-2</v>
      </c>
      <c r="K106" s="240"/>
      <c r="L106" s="508">
        <f t="shared" si="1"/>
        <v>1</v>
      </c>
      <c r="M106" s="240"/>
      <c r="N106" s="240"/>
      <c r="O106" s="240"/>
      <c r="P106" s="240"/>
      <c r="Q106" s="240"/>
      <c r="R106" s="240"/>
      <c r="S106" s="240"/>
      <c r="T106" s="240"/>
    </row>
    <row r="107" spans="1:20" x14ac:dyDescent="0.2">
      <c r="A107" s="240"/>
      <c r="B107" s="240"/>
      <c r="C107" s="240"/>
      <c r="D107" s="240"/>
      <c r="E107" s="240"/>
      <c r="F107" s="240"/>
      <c r="G107" s="240"/>
      <c r="H107" s="240"/>
      <c r="I107" s="240"/>
      <c r="J107" s="240"/>
      <c r="K107" s="240"/>
      <c r="L107" s="240"/>
      <c r="M107" s="240"/>
      <c r="N107" s="240"/>
      <c r="O107" s="240"/>
      <c r="P107" s="240"/>
      <c r="Q107" s="240"/>
      <c r="R107" s="240"/>
      <c r="S107" s="240"/>
      <c r="T107" s="240"/>
    </row>
    <row r="108" spans="1:20" x14ac:dyDescent="0.2">
      <c r="A108" s="240"/>
      <c r="B108" s="240"/>
      <c r="C108" s="240"/>
      <c r="D108" s="240"/>
      <c r="E108" s="240"/>
      <c r="F108" s="240"/>
      <c r="G108" s="240"/>
      <c r="H108" s="240"/>
      <c r="I108" s="240"/>
      <c r="J108" s="240"/>
      <c r="K108" s="240"/>
      <c r="L108" s="240"/>
      <c r="M108" s="240"/>
      <c r="N108" s="240"/>
      <c r="O108" s="240"/>
      <c r="P108" s="240"/>
      <c r="Q108" s="240"/>
      <c r="R108" s="240"/>
      <c r="S108" s="240"/>
      <c r="T108" s="240"/>
    </row>
    <row r="109" spans="1:20" x14ac:dyDescent="0.2">
      <c r="A109" s="240"/>
      <c r="B109" s="240"/>
      <c r="C109" s="240" t="s">
        <v>1111</v>
      </c>
      <c r="D109" s="240"/>
      <c r="E109" s="240"/>
      <c r="F109" s="240"/>
      <c r="G109" s="240"/>
      <c r="H109" s="240"/>
      <c r="I109" s="240"/>
      <c r="J109" s="240"/>
      <c r="K109" s="240"/>
      <c r="L109" s="240"/>
      <c r="M109" s="240"/>
      <c r="N109" s="240"/>
      <c r="O109" s="240"/>
      <c r="P109" s="240"/>
      <c r="Q109" s="240"/>
      <c r="R109" s="240"/>
      <c r="S109" s="240"/>
      <c r="T109" s="240"/>
    </row>
    <row r="110" spans="1:20" x14ac:dyDescent="0.2">
      <c r="A110" s="240"/>
      <c r="B110" s="240"/>
      <c r="C110" s="240"/>
      <c r="D110" s="240"/>
      <c r="E110" s="240"/>
      <c r="F110" s="240"/>
      <c r="G110" s="240"/>
      <c r="H110" s="240"/>
      <c r="I110" s="240"/>
      <c r="J110" s="240"/>
      <c r="K110" s="240"/>
      <c r="L110" s="240"/>
      <c r="M110" s="240"/>
      <c r="N110" s="240"/>
      <c r="O110" s="240"/>
      <c r="P110" s="240"/>
      <c r="Q110" s="240"/>
      <c r="R110" s="240"/>
      <c r="S110" s="240"/>
      <c r="T110" s="240"/>
    </row>
    <row r="111" spans="1:20" x14ac:dyDescent="0.2">
      <c r="A111" s="240"/>
      <c r="B111" s="240"/>
      <c r="C111" s="240" t="s">
        <v>1</v>
      </c>
      <c r="D111" s="240" t="s">
        <v>1112</v>
      </c>
      <c r="E111" s="240"/>
      <c r="F111" s="240"/>
      <c r="G111" s="240"/>
      <c r="H111" s="240"/>
      <c r="I111" s="240"/>
      <c r="J111" s="240"/>
      <c r="K111" s="240"/>
      <c r="L111" s="240"/>
      <c r="M111" s="240"/>
      <c r="N111" s="240"/>
      <c r="O111" s="240"/>
      <c r="P111" s="240"/>
      <c r="Q111" s="240"/>
      <c r="R111" s="240"/>
      <c r="S111" s="240"/>
      <c r="T111" s="240"/>
    </row>
  </sheetData>
  <conditionalFormatting sqref="F18">
    <cfRule type="expression" dxfId="3" priority="3">
      <formula>$A18=2</formula>
    </cfRule>
    <cfRule type="expression" dxfId="2" priority="4">
      <formula>$A18=1</formula>
    </cfRule>
  </conditionalFormatting>
  <conditionalFormatting sqref="F19:F42">
    <cfRule type="expression" dxfId="1" priority="1">
      <formula>$A19=2</formula>
    </cfRule>
    <cfRule type="expression" dxfId="0" priority="2">
      <formula>$A19=1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50"/>
  <sheetViews>
    <sheetView workbookViewId="0">
      <selection activeCell="C31" sqref="C31"/>
    </sheetView>
  </sheetViews>
  <sheetFormatPr defaultRowHeight="12.75" x14ac:dyDescent="0.2"/>
  <cols>
    <col min="4" max="4" width="9.140625" style="240"/>
    <col min="11" max="11" width="9.140625" style="240"/>
    <col min="19" max="20" width="9.140625" style="240"/>
    <col min="24" max="24" width="2.42578125" customWidth="1"/>
    <col min="27" max="27" width="2.7109375" customWidth="1"/>
    <col min="30" max="30" width="2.7109375" customWidth="1"/>
    <col min="33" max="33" width="2.7109375" customWidth="1"/>
  </cols>
  <sheetData>
    <row r="1" spans="1:5" ht="23.25" x14ac:dyDescent="0.35">
      <c r="A1" s="1" t="s">
        <v>1137</v>
      </c>
    </row>
    <row r="8" spans="1:5" x14ac:dyDescent="0.2">
      <c r="B8" s="240" t="str">
        <f>+Inputs!$E$21</f>
        <v>US</v>
      </c>
      <c r="C8" s="240" t="str">
        <f>+Inputs!$C$21</f>
        <v>United States</v>
      </c>
    </row>
    <row r="9" spans="1:5" s="240" customFormat="1" x14ac:dyDescent="0.2">
      <c r="B9" s="240" t="s">
        <v>1113</v>
      </c>
      <c r="C9" s="240" t="str">
        <f>+Inputs!$E$25</f>
        <v>USD</v>
      </c>
      <c r="D9" s="258">
        <f>VLOOKUP($C9,Exch!$F$238:$M$248,8,FALSE)</f>
        <v>1.39699</v>
      </c>
      <c r="E9" s="463" t="s">
        <v>1114</v>
      </c>
    </row>
    <row r="10" spans="1:5" s="240" customFormat="1" x14ac:dyDescent="0.2">
      <c r="B10" t="s">
        <v>1115</v>
      </c>
      <c r="C10"/>
      <c r="D10" s="487">
        <v>0.7</v>
      </c>
      <c r="E10"/>
    </row>
    <row r="11" spans="1:5" s="240" customFormat="1" x14ac:dyDescent="0.2"/>
    <row r="12" spans="1:5" s="240" customFormat="1" x14ac:dyDescent="0.2"/>
    <row r="13" spans="1:5" s="240" customFormat="1" x14ac:dyDescent="0.2"/>
    <row r="14" spans="1:5" s="240" customFormat="1" x14ac:dyDescent="0.2"/>
    <row r="15" spans="1:5" s="240" customFormat="1" x14ac:dyDescent="0.2"/>
    <row r="16" spans="1:5" s="240" customFormat="1" x14ac:dyDescent="0.2"/>
    <row r="17" spans="2:37" ht="13.5" thickBot="1" x14ac:dyDescent="0.25">
      <c r="B17" s="12"/>
      <c r="H17" s="17" t="s">
        <v>1117</v>
      </c>
      <c r="I17" s="18"/>
      <c r="J17" s="18"/>
      <c r="K17" s="18"/>
      <c r="L17" s="18"/>
      <c r="N17" s="17" t="str">
        <f>"Dom post in selected currency ("&amp;$C$9&amp;")"</f>
        <v>Dom post in selected currency (USD)</v>
      </c>
      <c r="O17" s="18"/>
      <c r="P17" s="18"/>
      <c r="Q17" s="18"/>
      <c r="R17" s="240"/>
      <c r="S17" s="17" t="str">
        <f>"EDP in selected currency ("&amp;$C$9&amp;")"</f>
        <v>EDP in selected currency (USD)</v>
      </c>
      <c r="T17" s="18"/>
      <c r="U17" s="18"/>
      <c r="V17" s="18"/>
      <c r="W17" s="18"/>
    </row>
    <row r="18" spans="2:37" x14ac:dyDescent="0.2">
      <c r="C18" t="s">
        <v>1123</v>
      </c>
      <c r="D18" s="240" t="s">
        <v>1122</v>
      </c>
      <c r="H18" s="240"/>
      <c r="K18"/>
      <c r="O18" s="240"/>
      <c r="R18" s="240"/>
      <c r="U18" s="240"/>
      <c r="V18" s="240"/>
      <c r="W18" s="240"/>
    </row>
    <row r="19" spans="2:37" x14ac:dyDescent="0.2">
      <c r="C19" t="s">
        <v>1120</v>
      </c>
      <c r="D19" s="240" t="s">
        <v>1121</v>
      </c>
      <c r="H19" t="s">
        <v>1116</v>
      </c>
      <c r="I19" s="12">
        <v>2018</v>
      </c>
      <c r="J19" s="12">
        <f>+I19+1</f>
        <v>2019</v>
      </c>
      <c r="K19" s="12">
        <f t="shared" ref="K19:L19" si="0">+J19+1</f>
        <v>2020</v>
      </c>
      <c r="L19" s="12">
        <f t="shared" si="0"/>
        <v>2021</v>
      </c>
      <c r="N19" s="12">
        <v>2018</v>
      </c>
      <c r="O19" s="12">
        <f>+N19+1</f>
        <v>2019</v>
      </c>
      <c r="P19" s="12">
        <f t="shared" ref="P19:Q19" si="1">+O19+1</f>
        <v>2020</v>
      </c>
      <c r="Q19" s="12">
        <f t="shared" si="1"/>
        <v>2021</v>
      </c>
      <c r="R19" s="240"/>
      <c r="T19" s="12">
        <v>2018</v>
      </c>
      <c r="U19" s="12">
        <f>+T19+1</f>
        <v>2019</v>
      </c>
      <c r="V19" s="12">
        <f t="shared" ref="V19:W19" si="2">+U19+1</f>
        <v>2020</v>
      </c>
      <c r="W19" s="12">
        <f t="shared" si="2"/>
        <v>2021</v>
      </c>
    </row>
    <row r="20" spans="2:37" x14ac:dyDescent="0.2">
      <c r="H20" s="240"/>
      <c r="K20"/>
      <c r="O20" s="240"/>
      <c r="R20" s="240"/>
    </row>
    <row r="21" spans="2:37" x14ac:dyDescent="0.2">
      <c r="B21" s="240" t="s">
        <v>11</v>
      </c>
      <c r="C21" s="504">
        <f>+SumIpk2014!G56</f>
        <v>0.7982412477185995</v>
      </c>
      <c r="D21" s="504">
        <f>+C21*$D$41</f>
        <v>0.47102103036336468</v>
      </c>
      <c r="E21" s="291"/>
      <c r="F21" s="291"/>
      <c r="H21" s="240">
        <v>2</v>
      </c>
      <c r="I21" s="159">
        <f ca="1">VLOOKUP($B$8,DPRates5!$AF$31:$AU$61,$H21,FALSE)</f>
        <v>0.360391985626</v>
      </c>
      <c r="J21" s="159">
        <f ca="1">VLOOKUP($B$8,DPRates6!$AF$31:$AU$61,$H21,FALSE)</f>
        <v>0.37120374519499999</v>
      </c>
      <c r="K21" s="159">
        <f ca="1">VLOOKUP($B$8,DPRates7!$AF$31:$AU$61,$H21,FALSE)</f>
        <v>0.38233985755099997</v>
      </c>
      <c r="L21" s="159">
        <f ca="1">VLOOKUP($B$8,DPRates8!$AF$31:$AU$61,$H21,FALSE)</f>
        <v>0.39381005327700003</v>
      </c>
      <c r="N21" s="159">
        <f t="shared" ref="N21:N35" ca="1" si="3">+I21*$D$9</f>
        <v>0.50346399999966573</v>
      </c>
      <c r="O21" s="159">
        <f t="shared" ref="O21:O35" ca="1" si="4">+J21*$D$9</f>
        <v>0.51856791999996299</v>
      </c>
      <c r="P21" s="159">
        <f t="shared" ref="P21:P35" ca="1" si="5">+K21*$D$9</f>
        <v>0.53412495760017142</v>
      </c>
      <c r="Q21" s="159">
        <f t="shared" ref="Q21:Q35" ca="1" si="6">+L21*$D$9</f>
        <v>0.55014870632743629</v>
      </c>
      <c r="R21" s="240"/>
      <c r="AJ21" t="s">
        <v>11</v>
      </c>
      <c r="AK21">
        <v>2</v>
      </c>
    </row>
    <row r="22" spans="2:37" x14ac:dyDescent="0.2">
      <c r="B22" s="240" t="s">
        <v>12</v>
      </c>
      <c r="C22" s="504">
        <f>+SumIpk2014!G57</f>
        <v>0.18068690890990544</v>
      </c>
      <c r="D22" s="504">
        <f>+C22*$D$41</f>
        <v>0.10661856205896991</v>
      </c>
      <c r="E22" s="291"/>
      <c r="F22" s="291"/>
      <c r="H22" s="240">
        <v>3</v>
      </c>
      <c r="I22" s="159">
        <f ca="1">VLOOKUP($B$8,DPRates5!$AF$31:$AU$61,$H22,FALSE)</f>
        <v>0.52141819196999994</v>
      </c>
      <c r="J22" s="159">
        <f ca="1">VLOOKUP($B$8,DPRates6!$AF$31:$AU$61,$H22,FALSE)</f>
        <v>0.53706073772899998</v>
      </c>
      <c r="K22" s="159">
        <f ca="1">VLOOKUP($B$8,DPRates7!$AF$31:$AU$61,$H22,FALSE)</f>
        <v>0.553172559861</v>
      </c>
      <c r="L22" s="159">
        <f ca="1">VLOOKUP($B$8,DPRates8!$AF$31:$AU$61,$H22,FALSE)</f>
        <v>0.56976773665699998</v>
      </c>
      <c r="N22" s="159">
        <f t="shared" ca="1" si="3"/>
        <v>0.72841600000017015</v>
      </c>
      <c r="O22" s="159">
        <f t="shared" ca="1" si="4"/>
        <v>0.75026848000003565</v>
      </c>
      <c r="P22" s="159">
        <f t="shared" ca="1" si="5"/>
        <v>0.77277653440021832</v>
      </c>
      <c r="Q22" s="159">
        <f t="shared" ca="1" si="6"/>
        <v>0.79595983043246232</v>
      </c>
      <c r="R22" s="240"/>
      <c r="AJ22" t="s">
        <v>12</v>
      </c>
      <c r="AK22">
        <f>+AK21+1</f>
        <v>3</v>
      </c>
    </row>
    <row r="23" spans="2:37" x14ac:dyDescent="0.2">
      <c r="B23" s="240" t="s">
        <v>13</v>
      </c>
      <c r="C23" s="504">
        <f>+SumIpk2014!G58</f>
        <v>2.1071843371494935E-2</v>
      </c>
      <c r="D23" s="504">
        <f>+C23*$D$41</f>
        <v>1.2433936989429914E-2</v>
      </c>
      <c r="E23" s="291"/>
      <c r="F23" s="291"/>
      <c r="H23" s="240">
        <v>4</v>
      </c>
      <c r="I23" s="159">
        <f ca="1">VLOOKUP($B$8,DPRates5!$AF$31:$AU$61,$H23,FALSE)</f>
        <v>0.84347060465699997</v>
      </c>
      <c r="J23" s="159">
        <f ca="1">VLOOKUP($B$8,DPRates6!$AF$31:$AU$61,$H23,FALSE)</f>
        <v>0.86877472279699997</v>
      </c>
      <c r="K23" s="159">
        <f ca="1">VLOOKUP($B$8,DPRates7!$AF$31:$AU$61,$H23,FALSE)</f>
        <v>0.89483796448099995</v>
      </c>
      <c r="L23" s="159">
        <f ca="1">VLOOKUP($B$8,DPRates8!$AF$31:$AU$61,$H23,FALSE)</f>
        <v>0.92168310341500004</v>
      </c>
      <c r="N23" s="159">
        <f t="shared" ca="1" si="3"/>
        <v>1.1783199999997824</v>
      </c>
      <c r="O23" s="159">
        <f t="shared" ca="1" si="4"/>
        <v>1.213669600000181</v>
      </c>
      <c r="P23" s="159">
        <f t="shared" ca="1" si="5"/>
        <v>1.250079688000312</v>
      </c>
      <c r="Q23" s="159">
        <f t="shared" ca="1" si="6"/>
        <v>1.287582078639721</v>
      </c>
      <c r="R23" s="240"/>
      <c r="AJ23" t="s">
        <v>13</v>
      </c>
      <c r="AK23" s="240">
        <f t="shared" ref="AK23:AK35" si="7">+AK22+1</f>
        <v>4</v>
      </c>
    </row>
    <row r="24" spans="2:37" x14ac:dyDescent="0.2">
      <c r="B24" s="240" t="s">
        <v>14</v>
      </c>
      <c r="C24" s="504">
        <f>+SumIpk2014!G59</f>
        <v>0.1030025020850709</v>
      </c>
      <c r="D24" s="504">
        <f>+C24*$D$42</f>
        <v>1.6472826620222734E-2</v>
      </c>
      <c r="E24" s="291"/>
      <c r="F24" s="291"/>
      <c r="H24" s="240">
        <v>5</v>
      </c>
      <c r="I24" s="159">
        <f ca="1">VLOOKUP($B$8,DPRates5!$AF$31:$AU$61,$H24,FALSE)</f>
        <v>0.720783971252</v>
      </c>
      <c r="J24" s="159">
        <f ca="1">VLOOKUP($B$8,DPRates6!$AF$31:$AU$61,$H24,FALSE)</f>
        <v>0.74240749038999998</v>
      </c>
      <c r="K24" s="159">
        <f ca="1">VLOOKUP($B$8,DPRates7!$AF$31:$AU$61,$H24,FALSE)</f>
        <v>0.76467971510199995</v>
      </c>
      <c r="L24" s="159">
        <f ca="1">VLOOKUP($B$8,DPRates8!$AF$31:$AU$61,$H24,FALSE)</f>
        <v>0.78762010655500003</v>
      </c>
      <c r="N24" s="159">
        <f t="shared" ca="1" si="3"/>
        <v>1.0069279999993315</v>
      </c>
      <c r="O24" s="159">
        <f t="shared" ca="1" si="4"/>
        <v>1.037135839999926</v>
      </c>
      <c r="P24" s="159">
        <f t="shared" ca="1" si="5"/>
        <v>1.0682499152003428</v>
      </c>
      <c r="Q24" s="159">
        <f t="shared" ca="1" si="6"/>
        <v>1.1002974126562695</v>
      </c>
      <c r="R24" s="240"/>
      <c r="S24" s="240" t="s">
        <v>1118</v>
      </c>
      <c r="T24" s="159">
        <f t="shared" ref="T24:W26" ca="1" si="8">+N37*$D$10</f>
        <v>0.36433352981019773</v>
      </c>
      <c r="U24" s="159">
        <f t="shared" ca="1" si="8"/>
        <v>0.37526353570472609</v>
      </c>
      <c r="V24" s="159">
        <f t="shared" ca="1" si="8"/>
        <v>0.38652144177601944</v>
      </c>
      <c r="W24" s="159">
        <f t="shared" ca="1" si="8"/>
        <v>0.39811708502879739</v>
      </c>
      <c r="AJ24" t="s">
        <v>14</v>
      </c>
      <c r="AK24" s="240">
        <f t="shared" si="7"/>
        <v>5</v>
      </c>
    </row>
    <row r="25" spans="2:37" x14ac:dyDescent="0.2">
      <c r="B25" s="240" t="s">
        <v>15</v>
      </c>
      <c r="C25" s="504">
        <f>+SumIpk2014!G60</f>
        <v>0.1980817347789825</v>
      </c>
      <c r="D25" s="504">
        <f>+C25*$D$42</f>
        <v>3.1678512731197567E-2</v>
      </c>
      <c r="E25" s="291"/>
      <c r="F25" s="291"/>
      <c r="H25" s="240">
        <v>6</v>
      </c>
      <c r="I25" s="159">
        <f ca="1">VLOOKUP($B$8,DPRates5!$AF$31:$AU$61,$H25,FALSE)</f>
        <v>0.881810177596</v>
      </c>
      <c r="J25" s="159">
        <f ca="1">VLOOKUP($B$8,DPRates6!$AF$31:$AU$61,$H25,FALSE)</f>
        <v>0.90826448292399997</v>
      </c>
      <c r="K25" s="159">
        <f ca="1">VLOOKUP($B$8,DPRates7!$AF$31:$AU$61,$H25,FALSE)</f>
        <v>0.93551241741199997</v>
      </c>
      <c r="L25" s="159">
        <f ca="1">VLOOKUP($B$8,DPRates8!$AF$31:$AU$61,$H25,FALSE)</f>
        <v>0.96357778993400001</v>
      </c>
      <c r="N25" s="159">
        <f t="shared" ca="1" si="3"/>
        <v>1.231879999999836</v>
      </c>
      <c r="O25" s="159">
        <f t="shared" ca="1" si="4"/>
        <v>1.2688363999999988</v>
      </c>
      <c r="P25" s="159">
        <f t="shared" ca="1" si="5"/>
        <v>1.3069014920003899</v>
      </c>
      <c r="Q25" s="159">
        <f t="shared" ca="1" si="6"/>
        <v>1.3461085367598986</v>
      </c>
      <c r="R25" s="240"/>
      <c r="S25" s="240" t="s">
        <v>1119</v>
      </c>
      <c r="T25" s="159">
        <f t="shared" ca="1" si="8"/>
        <v>0.5906180955654915</v>
      </c>
      <c r="U25" s="159">
        <f t="shared" ca="1" si="8"/>
        <v>0.60833663843240771</v>
      </c>
      <c r="V25" s="159">
        <f t="shared" ca="1" si="8"/>
        <v>0.62658673758554084</v>
      </c>
      <c r="W25" s="159">
        <f t="shared" ca="1" si="8"/>
        <v>0.64538433971315445</v>
      </c>
      <c r="AJ25" t="s">
        <v>15</v>
      </c>
      <c r="AK25" s="240">
        <f t="shared" si="7"/>
        <v>6</v>
      </c>
    </row>
    <row r="26" spans="2:37" x14ac:dyDescent="0.2">
      <c r="B26" s="240" t="s">
        <v>16</v>
      </c>
      <c r="C26" s="504">
        <f>+SumIpk2014!G61</f>
        <v>0.23019182652210174</v>
      </c>
      <c r="D26" s="504">
        <f>+C26*$D$42</f>
        <v>3.6813766373939065E-2</v>
      </c>
      <c r="E26" s="291"/>
      <c r="F26" s="291"/>
      <c r="H26" s="240">
        <v>7</v>
      </c>
      <c r="I26" s="159">
        <f ca="1">VLOOKUP($B$8,DPRates5!$AF$31:$AU$61,$H26,FALSE)</f>
        <v>1.203862590283</v>
      </c>
      <c r="J26" s="159">
        <f ca="1">VLOOKUP($B$8,DPRates6!$AF$31:$AU$61,$H26,FALSE)</f>
        <v>1.2399784679920001</v>
      </c>
      <c r="K26" s="159">
        <f ca="1">VLOOKUP($B$8,DPRates7!$AF$31:$AU$61,$H26,FALSE)</f>
        <v>1.277177822032</v>
      </c>
      <c r="L26" s="159">
        <f ca="1">VLOOKUP($B$8,DPRates8!$AF$31:$AU$61,$H26,FALSE)</f>
        <v>1.3154931566929999</v>
      </c>
      <c r="N26" s="159">
        <f t="shared" ca="1" si="3"/>
        <v>1.6817839999994482</v>
      </c>
      <c r="O26" s="159">
        <f t="shared" ca="1" si="4"/>
        <v>1.7322375200001441</v>
      </c>
      <c r="P26" s="159">
        <f t="shared" ca="1" si="5"/>
        <v>1.7842046456004836</v>
      </c>
      <c r="Q26" s="159">
        <f t="shared" ca="1" si="6"/>
        <v>1.837730784968554</v>
      </c>
      <c r="R26" s="240"/>
      <c r="S26" s="240" t="s">
        <v>1124</v>
      </c>
      <c r="T26" s="159">
        <f t="shared" ca="1" si="8"/>
        <v>1.0882694678188378</v>
      </c>
      <c r="U26" s="159">
        <f t="shared" ca="1" si="8"/>
        <v>1.120917551853847</v>
      </c>
      <c r="V26" s="159">
        <f t="shared" ca="1" si="8"/>
        <v>1.1545450784096603</v>
      </c>
      <c r="W26" s="159">
        <f t="shared" ca="1" si="8"/>
        <v>1.1891814307618731</v>
      </c>
      <c r="AJ26" t="s">
        <v>16</v>
      </c>
      <c r="AK26" s="240">
        <f t="shared" si="7"/>
        <v>7</v>
      </c>
    </row>
    <row r="27" spans="2:37" x14ac:dyDescent="0.2">
      <c r="B27" s="240" t="s">
        <v>17</v>
      </c>
      <c r="C27" s="504">
        <f>+SumIpk2014!G62</f>
        <v>0.3340283569641368</v>
      </c>
      <c r="D27" s="504">
        <f>+C27*$D$42</f>
        <v>5.3419976205661579E-2</v>
      </c>
      <c r="E27" s="291"/>
      <c r="F27" s="291"/>
      <c r="H27" s="240">
        <v>8</v>
      </c>
      <c r="I27" s="159">
        <f ca="1">VLOOKUP($B$8,DPRates5!$AF$31:$AU$61,$H27,FALSE)</f>
        <v>1.525915002971</v>
      </c>
      <c r="J27" s="159">
        <f ca="1">VLOOKUP($B$8,DPRates6!$AF$31:$AU$61,$H27,FALSE)</f>
        <v>1.57169245306</v>
      </c>
      <c r="K27" s="159">
        <f ca="1">VLOOKUP($B$8,DPRates7!$AF$31:$AU$61,$H27,FALSE)</f>
        <v>1.6188432266520001</v>
      </c>
      <c r="L27" s="159">
        <f ca="1">VLOOKUP($B$8,DPRates8!$AF$31:$AU$61,$H27,FALSE)</f>
        <v>1.6674085234510001</v>
      </c>
      <c r="N27" s="159">
        <f t="shared" ca="1" si="3"/>
        <v>2.1316880000004574</v>
      </c>
      <c r="O27" s="159">
        <f t="shared" ca="1" si="4"/>
        <v>2.1956386400002894</v>
      </c>
      <c r="P27" s="159">
        <f t="shared" ca="1" si="5"/>
        <v>2.2615077992005777</v>
      </c>
      <c r="Q27" s="159">
        <f t="shared" ca="1" si="6"/>
        <v>2.3293530331758125</v>
      </c>
      <c r="R27" s="240"/>
      <c r="S27" s="240" t="s">
        <v>1127</v>
      </c>
      <c r="T27" s="159">
        <f t="shared" ref="T27:T35" ca="1" si="9">+N27*$D$10</f>
        <v>1.4921816000003201</v>
      </c>
      <c r="U27" s="159">
        <f t="shared" ref="U27:U35" ca="1" si="10">+O27*$D$10</f>
        <v>1.5369470480002025</v>
      </c>
      <c r="V27" s="159">
        <f t="shared" ref="V27:V35" ca="1" si="11">+P27*$D$10</f>
        <v>1.5830554594404043</v>
      </c>
      <c r="W27" s="159">
        <f t="shared" ref="W27:W35" ca="1" si="12">+Q27*$D$10</f>
        <v>1.6305471232230686</v>
      </c>
      <c r="AJ27" t="s">
        <v>17</v>
      </c>
      <c r="AK27" s="240">
        <f t="shared" si="7"/>
        <v>8</v>
      </c>
    </row>
    <row r="28" spans="2:37" x14ac:dyDescent="0.2">
      <c r="B28" s="240" t="s">
        <v>18</v>
      </c>
      <c r="C28" s="504">
        <f>+SumIpk2014!G63</f>
        <v>0.1346955796497081</v>
      </c>
      <c r="D28" s="504">
        <f>+C28*$D$42</f>
        <v>2.1541388657214347E-2</v>
      </c>
      <c r="E28" s="291"/>
      <c r="F28" s="291"/>
      <c r="H28" s="240">
        <v>9</v>
      </c>
      <c r="I28" s="159">
        <f ca="1">VLOOKUP($B$8,DPRates5!$AF$31:$AU$61,$H28,FALSE)</f>
        <v>5.2525214926380004</v>
      </c>
      <c r="J28" s="159">
        <f ca="1">VLOOKUP($B$8,DPRates6!$AF$31:$AU$61,$H28,FALSE)</f>
        <v>5.4100971374169999</v>
      </c>
      <c r="K28" s="159">
        <f ca="1">VLOOKUP($B$8,DPRates7!$AF$31:$AU$61,$H28,FALSE)</f>
        <v>5.5724000515389998</v>
      </c>
      <c r="L28" s="159">
        <f ca="1">VLOOKUP($B$8,DPRates8!$AF$31:$AU$61,$H28,FALSE)</f>
        <v>5.7395720530860004</v>
      </c>
      <c r="N28" s="159">
        <f t="shared" ca="1" si="3"/>
        <v>7.3377200000003597</v>
      </c>
      <c r="O28" s="159">
        <f t="shared" ca="1" si="4"/>
        <v>7.5578516000001743</v>
      </c>
      <c r="P28" s="159">
        <f t="shared" ca="1" si="5"/>
        <v>7.784587147999467</v>
      </c>
      <c r="Q28" s="159">
        <f t="shared" ca="1" si="6"/>
        <v>8.0181247624406122</v>
      </c>
      <c r="R28" s="240"/>
      <c r="S28" s="240" t="s">
        <v>1128</v>
      </c>
      <c r="T28" s="159">
        <f t="shared" ca="1" si="9"/>
        <v>5.1364040000002511</v>
      </c>
      <c r="U28" s="159">
        <f t="shared" ca="1" si="10"/>
        <v>5.2904961200001219</v>
      </c>
      <c r="V28" s="159">
        <f t="shared" ca="1" si="11"/>
        <v>5.4492110035996264</v>
      </c>
      <c r="W28" s="159">
        <f t="shared" ca="1" si="12"/>
        <v>5.6126873337084282</v>
      </c>
      <c r="AJ28" t="s">
        <v>18</v>
      </c>
      <c r="AK28" s="240">
        <f t="shared" si="7"/>
        <v>9</v>
      </c>
    </row>
    <row r="29" spans="2:37" s="240" customFormat="1" x14ac:dyDescent="0.2">
      <c r="B29" s="240" t="s">
        <v>19</v>
      </c>
      <c r="C29" s="504">
        <f>+SumIpk2014!G64</f>
        <v>0.18123803446075301</v>
      </c>
      <c r="D29" s="504">
        <f t="shared" ref="D29:D35" si="13">+C29*$D$43</f>
        <v>4.5309508615188253E-2</v>
      </c>
      <c r="E29" s="291"/>
      <c r="F29" s="291"/>
      <c r="H29" s="240">
        <v>10</v>
      </c>
      <c r="I29" s="159">
        <f ca="1">VLOOKUP($B$8,DPRates5!$AF$31:$AU$61,$H29,FALSE)</f>
        <v>1.8425113995089999</v>
      </c>
      <c r="J29" s="159">
        <f ca="1">VLOOKUP($B$8,DPRates6!$AF$31:$AU$61,$H29,FALSE)</f>
        <v>1.897786741494</v>
      </c>
      <c r="K29" s="159">
        <f ca="1">VLOOKUP($B$8,DPRates7!$AF$31:$AU$61,$H29,FALSE)</f>
        <v>1.9547203437389999</v>
      </c>
      <c r="L29" s="159">
        <f ca="1">VLOOKUP($B$8,DPRates8!$AF$31:$AU$61,$H29,FALSE)</f>
        <v>2.0133619540510002</v>
      </c>
      <c r="N29" s="159">
        <f t="shared" ca="1" si="3"/>
        <v>2.5739700000000778</v>
      </c>
      <c r="O29" s="159">
        <f t="shared" ca="1" si="4"/>
        <v>2.6511890999997028</v>
      </c>
      <c r="P29" s="159">
        <f t="shared" ca="1" si="5"/>
        <v>2.7307247729999453</v>
      </c>
      <c r="Q29" s="159">
        <f t="shared" ca="1" si="6"/>
        <v>2.8126465161897065</v>
      </c>
      <c r="S29" s="240" t="s">
        <v>19</v>
      </c>
      <c r="T29" s="159">
        <f t="shared" ca="1" si="9"/>
        <v>1.8017790000000544</v>
      </c>
      <c r="U29" s="159">
        <f t="shared" ca="1" si="10"/>
        <v>1.8558323699997918</v>
      </c>
      <c r="V29" s="159">
        <f t="shared" ca="1" si="11"/>
        <v>1.9115073410999617</v>
      </c>
      <c r="W29" s="159">
        <f t="shared" ca="1" si="12"/>
        <v>1.9688525613327945</v>
      </c>
      <c r="AJ29" t="s">
        <v>19</v>
      </c>
      <c r="AK29" s="240">
        <f t="shared" si="7"/>
        <v>10</v>
      </c>
    </row>
    <row r="30" spans="2:37" s="240" customFormat="1" x14ac:dyDescent="0.2">
      <c r="B30" s="240" t="s">
        <v>20</v>
      </c>
      <c r="C30" s="504">
        <f>+SumIpk2014!G65</f>
        <v>9.3809827696234832E-2</v>
      </c>
      <c r="D30" s="504">
        <f t="shared" si="13"/>
        <v>2.3452456924058708E-2</v>
      </c>
      <c r="E30" s="291"/>
      <c r="F30" s="291"/>
      <c r="H30" s="240">
        <v>11</v>
      </c>
      <c r="I30" s="159">
        <f ca="1">VLOOKUP($B$8,DPRates5!$AF$31:$AU$61,$H30,FALSE)</f>
        <v>1.8425113995089999</v>
      </c>
      <c r="J30" s="159">
        <f ca="1">VLOOKUP($B$8,DPRates6!$AF$31:$AU$61,$H30,FALSE)</f>
        <v>1.897786741494</v>
      </c>
      <c r="K30" s="159">
        <f ca="1">VLOOKUP($B$8,DPRates7!$AF$31:$AU$61,$H30,FALSE)</f>
        <v>1.9547203437389999</v>
      </c>
      <c r="L30" s="159">
        <f ca="1">VLOOKUP($B$8,DPRates8!$AF$31:$AU$61,$H30,FALSE)</f>
        <v>2.0133619540510002</v>
      </c>
      <c r="N30" s="159">
        <f t="shared" ca="1" si="3"/>
        <v>2.5739700000000778</v>
      </c>
      <c r="O30" s="159">
        <f t="shared" ca="1" si="4"/>
        <v>2.6511890999997028</v>
      </c>
      <c r="P30" s="159">
        <f t="shared" ca="1" si="5"/>
        <v>2.7307247729999453</v>
      </c>
      <c r="Q30" s="159">
        <f t="shared" ca="1" si="6"/>
        <v>2.8126465161897065</v>
      </c>
      <c r="S30" s="240" t="s">
        <v>20</v>
      </c>
      <c r="T30" s="159">
        <f t="shared" ca="1" si="9"/>
        <v>1.8017790000000544</v>
      </c>
      <c r="U30" s="159">
        <f t="shared" ca="1" si="10"/>
        <v>1.8558323699997918</v>
      </c>
      <c r="V30" s="159">
        <f t="shared" ca="1" si="11"/>
        <v>1.9115073410999617</v>
      </c>
      <c r="W30" s="159">
        <f t="shared" ca="1" si="12"/>
        <v>1.9688525613327945</v>
      </c>
      <c r="AJ30" t="s">
        <v>20</v>
      </c>
      <c r="AK30" s="240">
        <f t="shared" si="7"/>
        <v>11</v>
      </c>
    </row>
    <row r="31" spans="2:37" s="240" customFormat="1" x14ac:dyDescent="0.2">
      <c r="B31" s="240" t="s">
        <v>21</v>
      </c>
      <c r="C31" s="504">
        <f>+SumIpk2014!G66</f>
        <v>0.11869814932992979</v>
      </c>
      <c r="D31" s="504">
        <f t="shared" si="13"/>
        <v>2.9674537332482449E-2</v>
      </c>
      <c r="E31" s="291"/>
      <c r="F31" s="291"/>
      <c r="H31" s="240">
        <v>12</v>
      </c>
      <c r="I31" s="159">
        <f ca="1">VLOOKUP($B$8,DPRates5!$AF$31:$AU$61,$H31,FALSE)</f>
        <v>1.9854000386549999</v>
      </c>
      <c r="J31" s="159">
        <f ca="1">VLOOKUP($B$8,DPRates6!$AF$31:$AU$61,$H31,FALSE)</f>
        <v>2.044962039814</v>
      </c>
      <c r="K31" s="159">
        <f ca="1">VLOOKUP($B$8,DPRates7!$AF$31:$AU$61,$H31,FALSE)</f>
        <v>2.106310901009</v>
      </c>
      <c r="L31" s="159">
        <f ca="1">VLOOKUP($B$8,DPRates8!$AF$31:$AU$61,$H31,FALSE)</f>
        <v>2.1695002280389999</v>
      </c>
      <c r="N31" s="159">
        <f t="shared" ca="1" si="3"/>
        <v>2.7735840000006484</v>
      </c>
      <c r="O31" s="159">
        <f t="shared" ca="1" si="4"/>
        <v>2.85679151999976</v>
      </c>
      <c r="P31" s="159">
        <f t="shared" ca="1" si="5"/>
        <v>2.942495265600563</v>
      </c>
      <c r="Q31" s="159">
        <f t="shared" ca="1" si="6"/>
        <v>3.0307701235682023</v>
      </c>
      <c r="S31" s="240" t="s">
        <v>21</v>
      </c>
      <c r="T31" s="159">
        <f t="shared" ca="1" si="9"/>
        <v>1.9415088000004537</v>
      </c>
      <c r="U31" s="159">
        <f t="shared" ca="1" si="10"/>
        <v>1.9997540639998319</v>
      </c>
      <c r="V31" s="159">
        <f t="shared" ca="1" si="11"/>
        <v>2.0597466859203939</v>
      </c>
      <c r="W31" s="159">
        <f t="shared" ca="1" si="12"/>
        <v>2.1215390864977413</v>
      </c>
      <c r="AJ31" t="s">
        <v>21</v>
      </c>
      <c r="AK31" s="240">
        <f t="shared" si="7"/>
        <v>12</v>
      </c>
    </row>
    <row r="32" spans="2:37" s="240" customFormat="1" x14ac:dyDescent="0.2">
      <c r="B32" s="240" t="s">
        <v>22</v>
      </c>
      <c r="C32" s="504">
        <f>+SumIpk2014!G67</f>
        <v>0.17038927887683469</v>
      </c>
      <c r="D32" s="504">
        <f t="shared" si="13"/>
        <v>4.2597319719208673E-2</v>
      </c>
      <c r="E32" s="291"/>
      <c r="F32" s="291"/>
      <c r="H32" s="240">
        <v>13</v>
      </c>
      <c r="I32" s="159">
        <f ca="1">VLOOKUP($B$8,DPRates5!$AF$31:$AU$61,$H32,FALSE)</f>
        <v>2.2711773169459999</v>
      </c>
      <c r="J32" s="159">
        <f ca="1">VLOOKUP($B$8,DPRates6!$AF$31:$AU$61,$H32,FALSE)</f>
        <v>2.3393126364539998</v>
      </c>
      <c r="K32" s="159">
        <f ca="1">VLOOKUP($B$8,DPRates7!$AF$31:$AU$61,$H32,FALSE)</f>
        <v>2.409492015548</v>
      </c>
      <c r="L32" s="159">
        <f ca="1">VLOOKUP($B$8,DPRates8!$AF$31:$AU$61,$H32,FALSE)</f>
        <v>2.4817767760140002</v>
      </c>
      <c r="N32" s="159">
        <f t="shared" ca="1" si="3"/>
        <v>3.1728120000003921</v>
      </c>
      <c r="O32" s="159">
        <f t="shared" ca="1" si="4"/>
        <v>3.2679963599998731</v>
      </c>
      <c r="P32" s="159">
        <f t="shared" ca="1" si="5"/>
        <v>3.3660362508004003</v>
      </c>
      <c r="Q32" s="159">
        <f t="shared" ca="1" si="6"/>
        <v>3.4670173383237981</v>
      </c>
      <c r="S32" s="240" t="s">
        <v>22</v>
      </c>
      <c r="T32" s="159">
        <f t="shared" ca="1" si="9"/>
        <v>2.2209684000002743</v>
      </c>
      <c r="U32" s="159">
        <f t="shared" ca="1" si="10"/>
        <v>2.2875974519999112</v>
      </c>
      <c r="V32" s="159">
        <f t="shared" ca="1" si="11"/>
        <v>2.35622537556028</v>
      </c>
      <c r="W32" s="159">
        <f t="shared" ca="1" si="12"/>
        <v>2.4269121368266586</v>
      </c>
      <c r="AJ32" t="s">
        <v>22</v>
      </c>
      <c r="AK32" s="240">
        <f t="shared" si="7"/>
        <v>13</v>
      </c>
    </row>
    <row r="33" spans="2:37" s="240" customFormat="1" x14ac:dyDescent="0.2">
      <c r="B33" s="240" t="s">
        <v>23</v>
      </c>
      <c r="C33" s="504">
        <f>+SumIpk2014!G68</f>
        <v>0.18123803446075301</v>
      </c>
      <c r="D33" s="504">
        <f t="shared" si="13"/>
        <v>4.5309508615188253E-2</v>
      </c>
      <c r="E33" s="291"/>
      <c r="F33" s="291"/>
      <c r="H33" s="240">
        <v>14</v>
      </c>
      <c r="I33" s="159">
        <f ca="1">VLOOKUP($B$8,DPRates5!$AF$31:$AU$61,$H33,FALSE)</f>
        <v>5.1515114639329997</v>
      </c>
      <c r="J33" s="159">
        <f ca="1">VLOOKUP($B$8,DPRates6!$AF$31:$AU$61,$H33,FALSE)</f>
        <v>5.3060568078510002</v>
      </c>
      <c r="K33" s="159">
        <f ca="1">VLOOKUP($B$8,DPRates7!$AF$31:$AU$61,$H33,FALSE)</f>
        <v>5.4652385120869997</v>
      </c>
      <c r="L33" s="159">
        <f ca="1">VLOOKUP($B$8,DPRates8!$AF$31:$AU$61,$H33,FALSE)</f>
        <v>5.6291956674490002</v>
      </c>
      <c r="N33" s="159">
        <f t="shared" ca="1" si="3"/>
        <v>7.1966099999997608</v>
      </c>
      <c r="O33" s="159">
        <f t="shared" ca="1" si="4"/>
        <v>7.4125082999997689</v>
      </c>
      <c r="P33" s="159">
        <f t="shared" ca="1" si="5"/>
        <v>7.6348835490004179</v>
      </c>
      <c r="Q33" s="159">
        <f t="shared" ca="1" si="6"/>
        <v>7.863930055469579</v>
      </c>
      <c r="S33" s="240" t="s">
        <v>23</v>
      </c>
      <c r="T33" s="159">
        <f t="shared" ca="1" si="9"/>
        <v>5.0376269999998327</v>
      </c>
      <c r="U33" s="159">
        <f t="shared" ca="1" si="10"/>
        <v>5.1887558099998383</v>
      </c>
      <c r="V33" s="159">
        <f t="shared" ca="1" si="11"/>
        <v>5.3444184843002924</v>
      </c>
      <c r="W33" s="159">
        <f t="shared" ca="1" si="12"/>
        <v>5.5047510388287053</v>
      </c>
      <c r="AJ33" t="s">
        <v>23</v>
      </c>
      <c r="AK33" s="240">
        <f t="shared" si="7"/>
        <v>14</v>
      </c>
    </row>
    <row r="34" spans="2:37" s="240" customFormat="1" x14ac:dyDescent="0.2">
      <c r="B34" s="240" t="s">
        <v>24</v>
      </c>
      <c r="C34" s="504">
        <f>+SumIpk2014!G69</f>
        <v>0.17677089980855137</v>
      </c>
      <c r="D34" s="504">
        <f t="shared" si="13"/>
        <v>4.4192724952137843E-2</v>
      </c>
      <c r="E34" s="291"/>
      <c r="F34" s="291"/>
      <c r="H34" s="240">
        <v>15</v>
      </c>
      <c r="I34" s="159">
        <f ca="1">VLOOKUP($B$8,DPRates5!$AF$31:$AU$61,$H34,FALSE)</f>
        <v>5.8283523862019999</v>
      </c>
      <c r="J34" s="159">
        <f ca="1">VLOOKUP($B$8,DPRates6!$AF$31:$AU$61,$H34,FALSE)</f>
        <v>6.0032029577879999</v>
      </c>
      <c r="K34" s="159">
        <f ca="1">VLOOKUP($B$8,DPRates7!$AF$31:$AU$61,$H34,FALSE)</f>
        <v>6.1832990465210003</v>
      </c>
      <c r="L34" s="159">
        <f ca="1">VLOOKUP($B$8,DPRates8!$AF$31:$AU$61,$H34,FALSE)</f>
        <v>6.3687980179170003</v>
      </c>
      <c r="N34" s="159">
        <f t="shared" ca="1" si="3"/>
        <v>8.1421500000003313</v>
      </c>
      <c r="O34" s="159">
        <f t="shared" ca="1" si="4"/>
        <v>8.3864145000002583</v>
      </c>
      <c r="P34" s="159">
        <f t="shared" ca="1" si="5"/>
        <v>8.6380069349993711</v>
      </c>
      <c r="Q34" s="159">
        <f t="shared" ca="1" si="6"/>
        <v>8.8971471430498692</v>
      </c>
      <c r="S34" s="240" t="s">
        <v>24</v>
      </c>
      <c r="T34" s="159">
        <f t="shared" ca="1" si="9"/>
        <v>5.6995050000002312</v>
      </c>
      <c r="U34" s="159">
        <f t="shared" ca="1" si="10"/>
        <v>5.8704901500001805</v>
      </c>
      <c r="V34" s="159">
        <f t="shared" ca="1" si="11"/>
        <v>6.0466048544995594</v>
      </c>
      <c r="W34" s="159">
        <f t="shared" ca="1" si="12"/>
        <v>6.2280030001349083</v>
      </c>
      <c r="AJ34" t="s">
        <v>24</v>
      </c>
      <c r="AK34" s="240">
        <f t="shared" si="7"/>
        <v>15</v>
      </c>
    </row>
    <row r="35" spans="2:37" s="240" customFormat="1" x14ac:dyDescent="0.2">
      <c r="B35" s="240" t="s">
        <v>25</v>
      </c>
      <c r="C35" s="504">
        <f>+SumIpk2014!G70</f>
        <v>7.78557753669432E-2</v>
      </c>
      <c r="D35" s="504">
        <f t="shared" si="13"/>
        <v>1.94639438417358E-2</v>
      </c>
      <c r="E35" s="291"/>
      <c r="F35" s="291"/>
      <c r="H35" s="240">
        <v>16</v>
      </c>
      <c r="I35" s="159">
        <f ca="1">VLOOKUP($B$8,DPRates5!$AF$31:$AU$61,$H35,FALSE)</f>
        <v>8.3853069814389993</v>
      </c>
      <c r="J35" s="159">
        <f ca="1">VLOOKUP($B$8,DPRates6!$AF$31:$AU$61,$H35,FALSE)</f>
        <v>8.6368661908819995</v>
      </c>
      <c r="K35" s="159">
        <f ca="1">VLOOKUP($B$8,DPRates7!$AF$31:$AU$61,$H35,FALSE)</f>
        <v>8.8959721766079998</v>
      </c>
      <c r="L35" s="159">
        <f ca="1">VLOOKUP($B$8,DPRates8!$AF$31:$AU$61,$H35,FALSE)</f>
        <v>9.1628513419070003</v>
      </c>
      <c r="N35" s="159">
        <f t="shared" ca="1" si="3"/>
        <v>11.714190000000468</v>
      </c>
      <c r="O35" s="159">
        <f t="shared" ca="1" si="4"/>
        <v>12.065615700000244</v>
      </c>
      <c r="P35" s="159">
        <f t="shared" ca="1" si="5"/>
        <v>12.427584170999609</v>
      </c>
      <c r="Q35" s="159">
        <f t="shared" ca="1" si="6"/>
        <v>12.800411696130659</v>
      </c>
      <c r="S35" s="240" t="s">
        <v>25</v>
      </c>
      <c r="T35" s="159">
        <f t="shared" ca="1" si="9"/>
        <v>8.1999330000003265</v>
      </c>
      <c r="U35" s="159">
        <f t="shared" ca="1" si="10"/>
        <v>8.4459309900001696</v>
      </c>
      <c r="V35" s="159">
        <f t="shared" ca="1" si="11"/>
        <v>8.6993089196997246</v>
      </c>
      <c r="W35" s="159">
        <f t="shared" ca="1" si="12"/>
        <v>8.9602881872914608</v>
      </c>
      <c r="AJ35" t="s">
        <v>25</v>
      </c>
      <c r="AK35" s="240">
        <f t="shared" si="7"/>
        <v>16</v>
      </c>
    </row>
    <row r="36" spans="2:37" s="240" customFormat="1" x14ac:dyDescent="0.2">
      <c r="B36" s="240" t="s">
        <v>1083</v>
      </c>
      <c r="C36" s="504">
        <f>SUM(C21:C35)</f>
        <v>3</v>
      </c>
      <c r="D36" s="504">
        <f>SUM(D21:D35)</f>
        <v>0.99999999999999989</v>
      </c>
      <c r="E36" s="291"/>
      <c r="F36" s="473"/>
      <c r="G36" s="159"/>
      <c r="H36" s="159"/>
      <c r="J36" s="159"/>
      <c r="K36" s="159"/>
      <c r="L36" s="159"/>
      <c r="M36" s="159"/>
    </row>
    <row r="37" spans="2:37" s="240" customFormat="1" x14ac:dyDescent="0.2">
      <c r="B37" s="240" t="s">
        <v>1118</v>
      </c>
      <c r="D37" s="504">
        <f>+D21+D24</f>
        <v>0.48749385698358744</v>
      </c>
      <c r="E37" s="159"/>
      <c r="F37" s="487">
        <f>+D21/$D37</f>
        <v>0.96620916061968476</v>
      </c>
      <c r="G37" s="487">
        <f>+D24/$D37</f>
        <v>3.3790839380315164E-2</v>
      </c>
      <c r="H37" s="159"/>
      <c r="I37" s="261">
        <f ca="1">($D21/$D37)*I21 + ($D24/$D37)*I24</f>
        <v>0.372569933326241</v>
      </c>
      <c r="J37" s="261">
        <f t="shared" ref="J37:L37" ca="1" si="14">($D21/$D37)*J21 + ($D24/$D37)*J24</f>
        <v>0.38374703132625565</v>
      </c>
      <c r="K37" s="261">
        <f t="shared" ca="1" si="14"/>
        <v>0.39525944226619836</v>
      </c>
      <c r="L37" s="261">
        <f t="shared" ca="1" si="14"/>
        <v>0.4071172255336703</v>
      </c>
      <c r="M37" s="159"/>
      <c r="N37" s="159">
        <f t="shared" ref="N37:Q39" ca="1" si="15">+I37*$D$9</f>
        <v>0.52047647115742535</v>
      </c>
      <c r="O37" s="159">
        <f t="shared" ca="1" si="15"/>
        <v>0.53609076529246591</v>
      </c>
      <c r="P37" s="159">
        <f t="shared" ca="1" si="15"/>
        <v>0.5521734882514564</v>
      </c>
      <c r="Q37" s="159">
        <f t="shared" ca="1" si="15"/>
        <v>0.56873869289828205</v>
      </c>
    </row>
    <row r="38" spans="2:37" s="240" customFormat="1" x14ac:dyDescent="0.2">
      <c r="B38" s="240" t="s">
        <v>1119</v>
      </c>
      <c r="D38" s="504">
        <f>+D22+D25</f>
        <v>0.13829707479016748</v>
      </c>
      <c r="E38" s="159"/>
      <c r="F38" s="487">
        <f>+D22/$D38</f>
        <v>0.77093866389247867</v>
      </c>
      <c r="G38" s="487">
        <f>+D25/$D38</f>
        <v>0.22906133610752133</v>
      </c>
      <c r="H38" s="159"/>
      <c r="I38" s="261">
        <f ca="1">($D22/$D38)*I22 + ($D25/$D38)*I25</f>
        <v>0.60397006171993417</v>
      </c>
      <c r="J38" s="261">
        <f t="shared" ref="J38:L38" ca="1" si="16">($D22/$D38)*J22 + ($D25/$D38)*J25</f>
        <v>0.62208916357148258</v>
      </c>
      <c r="K38" s="261">
        <f t="shared" ca="1" si="16"/>
        <v>0.64075183847879147</v>
      </c>
      <c r="L38" s="261">
        <f t="shared" ca="1" si="16"/>
        <v>0.65997439363320376</v>
      </c>
      <c r="M38" s="159"/>
      <c r="N38" s="159">
        <f t="shared" ca="1" si="15"/>
        <v>0.84374013652213076</v>
      </c>
      <c r="O38" s="159">
        <f t="shared" ca="1" si="15"/>
        <v>0.86905234061772541</v>
      </c>
      <c r="P38" s="159">
        <f t="shared" ca="1" si="15"/>
        <v>0.8951239108364869</v>
      </c>
      <c r="Q38" s="159">
        <f t="shared" ca="1" si="15"/>
        <v>0.9219776281616493</v>
      </c>
    </row>
    <row r="39" spans="2:37" s="240" customFormat="1" x14ac:dyDescent="0.2">
      <c r="B39" s="240" t="s">
        <v>1124</v>
      </c>
      <c r="D39" s="504">
        <f>+D23+D26</f>
        <v>4.9247703363368978E-2</v>
      </c>
      <c r="E39" s="159"/>
      <c r="F39" s="487">
        <f>+D23/$D39</f>
        <v>0.25247749925894863</v>
      </c>
      <c r="G39" s="487">
        <f>+D26/$D39</f>
        <v>0.74752250074105142</v>
      </c>
      <c r="H39" s="159"/>
      <c r="I39" s="261">
        <f ca="1">($D23/$D39)*I23 + ($D26/$D39)*I26</f>
        <v>1.1128717229991807</v>
      </c>
      <c r="J39" s="261">
        <f t="shared" ref="J39:L39" ca="1" si="17">($D23/$D39)*J23 + ($D26/$D39)*J26</f>
        <v>1.1462578746896104</v>
      </c>
      <c r="K39" s="261">
        <f t="shared" ca="1" si="17"/>
        <v>1.180645610930501</v>
      </c>
      <c r="L39" s="261">
        <f t="shared" ca="1" si="17"/>
        <v>1.2160649792583373</v>
      </c>
      <c r="M39" s="159"/>
      <c r="N39" s="159">
        <f t="shared" ca="1" si="15"/>
        <v>1.5546706683126255</v>
      </c>
      <c r="O39" s="159">
        <f t="shared" ca="1" si="15"/>
        <v>1.6013107883626387</v>
      </c>
      <c r="P39" s="159">
        <f t="shared" ca="1" si="15"/>
        <v>1.6493501120138006</v>
      </c>
      <c r="Q39" s="159">
        <f t="shared" ca="1" si="15"/>
        <v>1.6988306153741046</v>
      </c>
    </row>
    <row r="40" spans="2:37" s="240" customFormat="1" x14ac:dyDescent="0.2">
      <c r="B40" s="12"/>
      <c r="G40" s="159"/>
      <c r="H40" s="159"/>
      <c r="J40" s="159"/>
      <c r="K40" s="159"/>
      <c r="L40" s="159"/>
      <c r="M40" s="159"/>
    </row>
    <row r="41" spans="2:37" s="240" customFormat="1" x14ac:dyDescent="0.2">
      <c r="B41" s="240" t="s">
        <v>26</v>
      </c>
      <c r="D41" s="504">
        <f>+SumIpk2014!G103/SumIpk2014!$G$106</f>
        <v>0.59007352941176461</v>
      </c>
      <c r="E41" s="159"/>
      <c r="F41" s="291"/>
    </row>
    <row r="42" spans="2:37" s="240" customFormat="1" x14ac:dyDescent="0.2">
      <c r="B42" s="240" t="s">
        <v>27</v>
      </c>
      <c r="D42" s="504">
        <f>+SumIpk2014!G104/SumIpk2014!$G$106</f>
        <v>0.15992647058823528</v>
      </c>
      <c r="E42" s="159"/>
      <c r="F42" s="291"/>
    </row>
    <row r="43" spans="2:37" s="240" customFormat="1" x14ac:dyDescent="0.2">
      <c r="B43" s="240" t="s">
        <v>352</v>
      </c>
      <c r="D43" s="504">
        <f>+SumIpk2014!G105/SumIpk2014!$G$106</f>
        <v>0.25</v>
      </c>
      <c r="E43" s="159"/>
      <c r="F43" s="291"/>
      <c r="W43" s="12"/>
      <c r="X43" s="12"/>
    </row>
    <row r="44" spans="2:37" s="240" customFormat="1" x14ac:dyDescent="0.2">
      <c r="B44" s="240" t="s">
        <v>1083</v>
      </c>
      <c r="D44" s="504">
        <f>SUM(D41:D43)</f>
        <v>0.99999999999999989</v>
      </c>
      <c r="E44" s="159"/>
      <c r="F44" s="291"/>
      <c r="W44" s="12"/>
      <c r="X44" s="12"/>
    </row>
    <row r="45" spans="2:37" s="240" customFormat="1" x14ac:dyDescent="0.2">
      <c r="W45" s="12"/>
      <c r="X45" s="12"/>
    </row>
    <row r="46" spans="2:37" s="240" customFormat="1" x14ac:dyDescent="0.2">
      <c r="B46" s="240" t="s">
        <v>1125</v>
      </c>
      <c r="W46" s="12"/>
      <c r="X46" s="12"/>
    </row>
    <row r="47" spans="2:37" s="240" customFormat="1" x14ac:dyDescent="0.2">
      <c r="B47" s="240" t="s">
        <v>1126</v>
      </c>
      <c r="W47" s="12"/>
      <c r="X47" s="12"/>
    </row>
    <row r="48" spans="2:37" s="240" customFormat="1" x14ac:dyDescent="0.2">
      <c r="W48" s="12"/>
      <c r="X48" s="12"/>
    </row>
    <row r="49" spans="23:24" s="240" customFormat="1" x14ac:dyDescent="0.2">
      <c r="W49" s="12"/>
      <c r="X49" s="12"/>
    </row>
    <row r="50" spans="23:24" s="240" customFormat="1" x14ac:dyDescent="0.2">
      <c r="W50" s="12" t="s">
        <v>1075</v>
      </c>
      <c r="X50" s="12"/>
    </row>
  </sheetData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73"/>
  <sheetViews>
    <sheetView workbookViewId="0">
      <selection activeCell="C31" sqref="C31"/>
    </sheetView>
  </sheetViews>
  <sheetFormatPr defaultRowHeight="12.75" x14ac:dyDescent="0.2"/>
  <cols>
    <col min="4" max="4" width="16.28515625" customWidth="1"/>
  </cols>
  <sheetData>
    <row r="1" spans="1:21" s="240" customFormat="1" ht="23.25" x14ac:dyDescent="0.35">
      <c r="A1" s="1" t="s">
        <v>1136</v>
      </c>
    </row>
    <row r="2" spans="1:21" s="240" customFormat="1" x14ac:dyDescent="0.2"/>
    <row r="3" spans="1:21" s="240" customFormat="1" x14ac:dyDescent="0.2"/>
    <row r="4" spans="1:21" s="240" customFormat="1" x14ac:dyDescent="0.2"/>
    <row r="5" spans="1:21" s="240" customFormat="1" x14ac:dyDescent="0.2"/>
    <row r="6" spans="1:21" s="240" customFormat="1" x14ac:dyDescent="0.2"/>
    <row r="8" spans="1:21" x14ac:dyDescent="0.2">
      <c r="B8" s="240" t="str">
        <f>+Inputs!$E$21</f>
        <v>US</v>
      </c>
      <c r="C8" s="240" t="str">
        <f>+Inputs!$C$21</f>
        <v>United States</v>
      </c>
      <c r="D8" s="240"/>
      <c r="E8" s="240"/>
    </row>
    <row r="9" spans="1:21" x14ac:dyDescent="0.2">
      <c r="B9" s="240" t="s">
        <v>1113</v>
      </c>
      <c r="C9" s="240" t="str">
        <f>+Inputs!$E$25</f>
        <v>USD</v>
      </c>
      <c r="D9" s="258">
        <f>VLOOKUP($C9,Exch!$F$238:$M$248,8,FALSE)</f>
        <v>1.39699</v>
      </c>
      <c r="E9" s="463" t="s">
        <v>1114</v>
      </c>
    </row>
    <row r="10" spans="1:21" x14ac:dyDescent="0.2">
      <c r="B10" s="240" t="s">
        <v>1115</v>
      </c>
      <c r="C10" s="240"/>
      <c r="D10" s="487">
        <v>0.7</v>
      </c>
      <c r="E10" s="240"/>
    </row>
    <row r="12" spans="1:21" x14ac:dyDescent="0.2">
      <c r="C12" s="240"/>
      <c r="D12" s="240" t="s">
        <v>72</v>
      </c>
      <c r="E12" s="14">
        <v>5</v>
      </c>
      <c r="F12" s="14">
        <f>+E12+1</f>
        <v>6</v>
      </c>
      <c r="G12" s="14">
        <f t="shared" ref="G12:U13" si="0">+F12+1</f>
        <v>7</v>
      </c>
      <c r="H12" s="14">
        <f t="shared" si="0"/>
        <v>8</v>
      </c>
      <c r="I12" s="14">
        <f t="shared" si="0"/>
        <v>9</v>
      </c>
      <c r="J12" s="14">
        <f t="shared" si="0"/>
        <v>10</v>
      </c>
      <c r="K12" s="14">
        <f t="shared" si="0"/>
        <v>11</v>
      </c>
      <c r="L12" s="14">
        <f t="shared" si="0"/>
        <v>12</v>
      </c>
      <c r="M12" s="14">
        <f t="shared" si="0"/>
        <v>13</v>
      </c>
      <c r="N12" s="14">
        <f t="shared" si="0"/>
        <v>14</v>
      </c>
      <c r="O12" s="14">
        <f t="shared" si="0"/>
        <v>15</v>
      </c>
      <c r="P12" s="14">
        <f t="shared" si="0"/>
        <v>16</v>
      </c>
      <c r="Q12" s="14">
        <f t="shared" si="0"/>
        <v>17</v>
      </c>
      <c r="R12" s="14">
        <f t="shared" si="0"/>
        <v>18</v>
      </c>
      <c r="S12" s="14">
        <f t="shared" si="0"/>
        <v>19</v>
      </c>
      <c r="T12" s="14">
        <f t="shared" si="0"/>
        <v>20</v>
      </c>
      <c r="U12" s="14">
        <f t="shared" si="0"/>
        <v>21</v>
      </c>
    </row>
    <row r="13" spans="1:21" x14ac:dyDescent="0.2">
      <c r="C13" s="240"/>
      <c r="D13" s="240" t="s">
        <v>70</v>
      </c>
      <c r="E13" s="14">
        <v>1</v>
      </c>
      <c r="F13" s="14">
        <f>+E13+1</f>
        <v>2</v>
      </c>
      <c r="G13" s="14">
        <f t="shared" si="0"/>
        <v>3</v>
      </c>
      <c r="H13" s="14">
        <f t="shared" si="0"/>
        <v>4</v>
      </c>
      <c r="I13" s="14">
        <f t="shared" si="0"/>
        <v>5</v>
      </c>
      <c r="J13" s="14">
        <f t="shared" si="0"/>
        <v>6</v>
      </c>
      <c r="K13" s="14">
        <f t="shared" si="0"/>
        <v>7</v>
      </c>
      <c r="L13" s="14">
        <f t="shared" si="0"/>
        <v>8</v>
      </c>
      <c r="M13" s="14">
        <f t="shared" si="0"/>
        <v>9</v>
      </c>
      <c r="N13" s="14">
        <f t="shared" si="0"/>
        <v>10</v>
      </c>
      <c r="O13" s="14">
        <f t="shared" si="0"/>
        <v>11</v>
      </c>
      <c r="P13" s="14">
        <f t="shared" si="0"/>
        <v>12</v>
      </c>
      <c r="Q13" s="14">
        <f t="shared" si="0"/>
        <v>13</v>
      </c>
      <c r="R13" s="14">
        <f t="shared" si="0"/>
        <v>14</v>
      </c>
      <c r="S13" s="14">
        <f t="shared" si="0"/>
        <v>15</v>
      </c>
      <c r="T13" s="14">
        <f t="shared" si="0"/>
        <v>16</v>
      </c>
      <c r="U13" s="14">
        <f t="shared" si="0"/>
        <v>17</v>
      </c>
    </row>
    <row r="14" spans="1:21" x14ac:dyDescent="0.2">
      <c r="C14" s="240"/>
      <c r="D14" s="240"/>
      <c r="E14" s="240"/>
      <c r="F14" s="240"/>
      <c r="G14" s="240"/>
      <c r="H14" s="240"/>
      <c r="I14" s="240"/>
      <c r="J14" s="240"/>
      <c r="K14" s="240"/>
      <c r="L14" s="240"/>
      <c r="M14" s="240"/>
      <c r="N14" s="240"/>
      <c r="O14" s="240"/>
      <c r="P14" s="240"/>
      <c r="Q14" s="240"/>
      <c r="R14" s="240"/>
      <c r="S14" s="240"/>
      <c r="T14" s="240"/>
      <c r="U14" s="240"/>
    </row>
    <row r="15" spans="1:21" x14ac:dyDescent="0.2">
      <c r="C15" s="240"/>
      <c r="D15" s="240"/>
      <c r="E15" s="240"/>
      <c r="F15" s="240"/>
      <c r="G15" s="240"/>
      <c r="H15" s="240"/>
      <c r="I15" s="240"/>
      <c r="J15" s="240"/>
      <c r="K15" s="240"/>
      <c r="L15" s="240"/>
      <c r="M15" s="240"/>
      <c r="N15" s="240"/>
      <c r="O15" s="240"/>
      <c r="P15" s="240"/>
      <c r="Q15" s="240"/>
      <c r="R15" s="240"/>
      <c r="S15" s="240"/>
      <c r="T15" s="240"/>
      <c r="U15" s="240"/>
    </row>
    <row r="16" spans="1:21" ht="13.5" thickBot="1" x14ac:dyDescent="0.25">
      <c r="C16" s="240"/>
      <c r="D16" s="240"/>
      <c r="E16" s="17" t="s">
        <v>1131</v>
      </c>
      <c r="F16" s="18"/>
      <c r="G16" s="18"/>
      <c r="H16" s="18"/>
      <c r="I16" s="18"/>
      <c r="J16" s="18"/>
      <c r="K16" s="18"/>
      <c r="L16" s="18"/>
      <c r="M16" s="240"/>
      <c r="N16" s="17" t="s">
        <v>1132</v>
      </c>
      <c r="O16" s="18"/>
      <c r="P16" s="18"/>
      <c r="Q16" s="18"/>
      <c r="R16" s="18"/>
      <c r="S16" s="18"/>
      <c r="T16" s="18"/>
      <c r="U16" s="18"/>
    </row>
    <row r="17" spans="2:21" x14ac:dyDescent="0.2">
      <c r="C17" s="240"/>
      <c r="D17" s="240"/>
      <c r="E17" s="240"/>
      <c r="F17" s="240"/>
      <c r="G17" s="240"/>
      <c r="H17" s="240"/>
      <c r="I17" s="240"/>
      <c r="J17" s="240"/>
      <c r="K17" s="240"/>
      <c r="L17" s="240"/>
      <c r="M17" s="240"/>
      <c r="N17" s="240"/>
      <c r="O17" s="240"/>
      <c r="P17" s="240"/>
      <c r="Q17" s="240"/>
      <c r="R17" s="240"/>
      <c r="S17" s="240"/>
      <c r="T17" s="240"/>
      <c r="U17" s="240"/>
    </row>
    <row r="18" spans="2:21" ht="13.5" thickBot="1" x14ac:dyDescent="0.25">
      <c r="C18" s="240"/>
      <c r="D18" s="240"/>
      <c r="E18" s="6">
        <v>2018</v>
      </c>
      <c r="F18" s="6"/>
      <c r="G18" s="6">
        <v>2019</v>
      </c>
      <c r="H18" s="6"/>
      <c r="I18" s="6">
        <v>2020</v>
      </c>
      <c r="J18" s="6"/>
      <c r="K18" s="6">
        <v>2021</v>
      </c>
      <c r="L18" s="6"/>
      <c r="M18" s="240"/>
      <c r="N18" s="6">
        <v>2018</v>
      </c>
      <c r="O18" s="6"/>
      <c r="P18" s="6">
        <v>2019</v>
      </c>
      <c r="Q18" s="6"/>
      <c r="R18" s="6">
        <v>2020</v>
      </c>
      <c r="S18" s="6"/>
      <c r="T18" s="6">
        <v>2021</v>
      </c>
      <c r="U18" s="6"/>
    </row>
    <row r="19" spans="2:21" x14ac:dyDescent="0.2">
      <c r="C19" s="240"/>
      <c r="D19" s="240"/>
      <c r="E19" s="262" t="s">
        <v>821</v>
      </c>
      <c r="F19" s="262" t="s">
        <v>822</v>
      </c>
      <c r="G19" s="262" t="s">
        <v>821</v>
      </c>
      <c r="H19" s="262" t="s">
        <v>822</v>
      </c>
      <c r="I19" s="262" t="s">
        <v>821</v>
      </c>
      <c r="J19" s="262" t="s">
        <v>822</v>
      </c>
      <c r="K19" s="262" t="s">
        <v>821</v>
      </c>
      <c r="L19" s="262" t="s">
        <v>822</v>
      </c>
      <c r="M19" s="85"/>
      <c r="N19" s="262" t="s">
        <v>821</v>
      </c>
      <c r="O19" s="262" t="s">
        <v>822</v>
      </c>
      <c r="P19" s="262" t="s">
        <v>821</v>
      </c>
      <c r="Q19" s="262" t="s">
        <v>822</v>
      </c>
      <c r="R19" s="262" t="s">
        <v>821</v>
      </c>
      <c r="S19" s="262" t="s">
        <v>822</v>
      </c>
      <c r="T19" s="262" t="s">
        <v>821</v>
      </c>
      <c r="U19" s="262" t="s">
        <v>822</v>
      </c>
    </row>
    <row r="20" spans="2:21" x14ac:dyDescent="0.2">
      <c r="B20" t="s">
        <v>1129</v>
      </c>
      <c r="C20" s="240" t="s">
        <v>1130</v>
      </c>
      <c r="D20" s="240"/>
      <c r="E20" s="240"/>
      <c r="F20" s="240"/>
      <c r="G20" s="240"/>
      <c r="H20" s="240"/>
      <c r="I20" s="240"/>
      <c r="J20" s="240"/>
      <c r="K20" s="240"/>
      <c r="L20" s="240"/>
      <c r="M20" s="240"/>
      <c r="N20" s="240"/>
      <c r="O20" s="240"/>
      <c r="P20" s="240"/>
      <c r="Q20" s="240"/>
      <c r="R20" s="240"/>
      <c r="S20" s="240"/>
      <c r="T20" s="240"/>
      <c r="U20" s="240"/>
    </row>
    <row r="21" spans="2:21" x14ac:dyDescent="0.2">
      <c r="B21" t="s">
        <v>33</v>
      </c>
      <c r="C21" s="240" t="str">
        <f>+Inputs!$E$21</f>
        <v>US</v>
      </c>
      <c r="D21" s="240" t="str">
        <f>+Inputs!$C$21</f>
        <v>United States</v>
      </c>
      <c r="E21" s="159">
        <f ca="1">VLOOKUP($C21,SumTD2018_21!$C$21:$W$52,E$12,FALSE)</f>
        <v>2.585</v>
      </c>
      <c r="F21" s="159">
        <f ca="1">VLOOKUP($C21,SumTD2018_21!$C$21:$W$52,F$12,FALSE)</f>
        <v>0.33100000000000002</v>
      </c>
      <c r="G21" s="159">
        <f ca="1">VLOOKUP($C21,SumTD2018_21!$C$21:$W$52,G$12,FALSE)</f>
        <v>2.6629999999999998</v>
      </c>
      <c r="H21" s="159">
        <f ca="1">VLOOKUP($C21,SumTD2018_21!$C$21:$W$52,H$12,FALSE)</f>
        <v>0.34100000000000003</v>
      </c>
      <c r="I21" s="159">
        <f ca="1">VLOOKUP($C21,SumTD2018_21!$C$21:$W$52,I$12,FALSE)</f>
        <v>2.7429999999999999</v>
      </c>
      <c r="J21" s="159">
        <f ca="1">VLOOKUP($C21,SumTD2018_21!$C$21:$W$52,J$12,FALSE)</f>
        <v>0.35099999999999998</v>
      </c>
      <c r="K21" s="159">
        <f ca="1">VLOOKUP($C21,SumTD2018_21!$C$21:$W$52,K$12,FALSE)</f>
        <v>2.8250000000000002</v>
      </c>
      <c r="L21" s="159">
        <f ca="1">VLOOKUP($C21,SumTD2018_21!$C$21:$W$52,L$12,FALSE)</f>
        <v>0.36199999999999999</v>
      </c>
      <c r="M21" s="159"/>
      <c r="N21" s="159">
        <f ca="1">VLOOKUP($C21,SumTD2018_21!$C$21:$W$52,N$12,FALSE)</f>
        <v>1.5840000000000001</v>
      </c>
      <c r="O21" s="159">
        <f ca="1">VLOOKUP($C21,SumTD2018_21!$C$21:$W$52,O$12,FALSE)</f>
        <v>0.70499999999999996</v>
      </c>
      <c r="P21" s="159">
        <f ca="1">VLOOKUP($C21,SumTD2018_21!$C$21:$W$52,P$12,FALSE)</f>
        <v>1.6319999999999999</v>
      </c>
      <c r="Q21" s="159">
        <f ca="1">VLOOKUP($C21,SumTD2018_21!$C$21:$W$52,Q$12,FALSE)</f>
        <v>0.72599999999999998</v>
      </c>
      <c r="R21" s="159">
        <f ca="1">VLOOKUP($C21,SumTD2018_21!$C$21:$W$52,R$12,FALSE)</f>
        <v>1.681</v>
      </c>
      <c r="S21" s="159">
        <f ca="1">VLOOKUP($C21,SumTD2018_21!$C$21:$W$52,S$12,FALSE)</f>
        <v>0.748</v>
      </c>
      <c r="T21" s="159">
        <f ca="1">VLOOKUP($C21,SumTD2018_21!$C$21:$W$52,T$12,FALSE)</f>
        <v>1.7310000000000001</v>
      </c>
      <c r="U21" s="159">
        <f ca="1">VLOOKUP($C21,SumTD2018_21!$C$21:$W$52,U$12,FALSE)</f>
        <v>0.77</v>
      </c>
    </row>
    <row r="22" spans="2:21" x14ac:dyDescent="0.2">
      <c r="B22" t="s">
        <v>36</v>
      </c>
      <c r="C22" t="str">
        <f t="shared" ref="C22:D24" si="1">+C21</f>
        <v>US</v>
      </c>
      <c r="D22" s="240" t="str">
        <f t="shared" si="1"/>
        <v>United States</v>
      </c>
      <c r="E22" s="159">
        <f ca="1">VLOOKUP($C22,SumTD2018_21!$C$71:$W$101,E$12,FALSE)</f>
        <v>2.0640000000000001</v>
      </c>
      <c r="F22" s="159">
        <f ca="1">VLOOKUP($C22,SumTD2018_21!$C$71:$W$101,F$12,FALSE)</f>
        <v>0.26400000000000001</v>
      </c>
      <c r="G22" s="159">
        <f ca="1">VLOOKUP($C22,SumTD2018_21!$C$71:$W$101,G$12,FALSE)</f>
        <v>2.1880000000000002</v>
      </c>
      <c r="H22" s="159">
        <f ca="1">VLOOKUP($C22,SumTD2018_21!$C$71:$W$101,H$12,FALSE)</f>
        <v>0.28000000000000003</v>
      </c>
      <c r="I22" s="159">
        <f ca="1">VLOOKUP($C22,SumTD2018_21!$C$71:$W$101,I$12,FALSE)</f>
        <v>2.319</v>
      </c>
      <c r="J22" s="159">
        <f ca="1">VLOOKUP($C22,SumTD2018_21!$C$71:$W$101,J$12,FALSE)</f>
        <v>0.29699999999999999</v>
      </c>
      <c r="K22" s="159">
        <f ca="1">VLOOKUP($C22,SumTD2018_21!$C$71:$W$101,K$12,FALSE)</f>
        <v>2.4580000000000002</v>
      </c>
      <c r="L22" s="159">
        <f ca="1">VLOOKUP($C22,SumTD2018_21!$C$71:$W$101,L$12,FALSE)</f>
        <v>0.315</v>
      </c>
      <c r="M22" s="159"/>
      <c r="N22" s="159">
        <f ca="1">VLOOKUP($C22,SumTD2018_21!$C$71:$W$101,N$12,FALSE)</f>
        <v>1.3129999999999999</v>
      </c>
      <c r="O22" s="159">
        <f ca="1">VLOOKUP($C22,SumTD2018_21!$C$71:$W$101,O$12,FALSE)</f>
        <v>0.58399999999999996</v>
      </c>
      <c r="P22" s="159">
        <f ca="1">VLOOKUP($C22,SumTD2018_21!$C$71:$W$101,P$12,FALSE)</f>
        <v>1.4390000000000001</v>
      </c>
      <c r="Q22" s="159">
        <f ca="1">VLOOKUP($C22,SumTD2018_21!$C$71:$W$101,Q$12,FALSE)</f>
        <v>0.64</v>
      </c>
      <c r="R22" s="159">
        <f ca="1">VLOOKUP($C22,SumTD2018_21!$C$71:$W$101,R$12,FALSE)</f>
        <v>1.577</v>
      </c>
      <c r="S22" s="159">
        <f ca="1">VLOOKUP($C22,SumTD2018_21!$C$71:$W$101,S$12,FALSE)</f>
        <v>0.70099999999999996</v>
      </c>
      <c r="T22" s="159">
        <f ca="1">VLOOKUP($C22,SumTD2018_21!$C$71:$W$101,T$12,FALSE)</f>
        <v>1.7310000000000001</v>
      </c>
      <c r="U22" s="159">
        <f ca="1">VLOOKUP($C22,SumTD2018_21!$C$71:$W$101,U$12,FALSE)</f>
        <v>0.77</v>
      </c>
    </row>
    <row r="23" spans="2:21" x14ac:dyDescent="0.2">
      <c r="B23" t="s">
        <v>38</v>
      </c>
      <c r="C23" s="240" t="str">
        <f t="shared" si="1"/>
        <v>US</v>
      </c>
      <c r="D23" s="240" t="str">
        <f t="shared" si="1"/>
        <v>United States</v>
      </c>
      <c r="E23" s="159">
        <f ca="1">VLOOKUP($C23,SumTD2018_21!$C$151:$W$181,E$12,FALSE)</f>
        <v>1.831</v>
      </c>
      <c r="F23" s="159">
        <f ca="1">VLOOKUP($C23,SumTD2018_21!$C$151:$W$181,F$12,FALSE)</f>
        <v>0.23400000000000001</v>
      </c>
      <c r="G23" s="159">
        <f ca="1">VLOOKUP($C23,SumTD2018_21!$C$151:$W$181,G$12,FALSE)</f>
        <v>1.9410000000000001</v>
      </c>
      <c r="H23" s="159">
        <f ca="1">VLOOKUP($C23,SumTD2018_21!$C$151:$W$181,H$12,FALSE)</f>
        <v>0.248</v>
      </c>
      <c r="I23" s="159">
        <f ca="1">VLOOKUP($C23,SumTD2018_21!$C$151:$W$181,I$12,FALSE)</f>
        <v>2.0569999999999999</v>
      </c>
      <c r="J23" s="159">
        <f ca="1">VLOOKUP($C23,SumTD2018_21!$C$151:$W$181,J$12,FALSE)</f>
        <v>0.26300000000000001</v>
      </c>
      <c r="K23" s="159">
        <f ca="1">VLOOKUP($C23,SumTD2018_21!$C$151:$W$181,K$12,FALSE)</f>
        <v>2.1800000000000002</v>
      </c>
      <c r="L23" s="159">
        <f ca="1">VLOOKUP($C23,SumTD2018_21!$C$151:$W$181,L$12,FALSE)</f>
        <v>0.27900000000000003</v>
      </c>
      <c r="M23" s="159"/>
      <c r="N23" s="159">
        <f ca="1">VLOOKUP($C23,SumTD2018_21!$C$151:$W$181,N$12,FALSE)</f>
        <v>1.198</v>
      </c>
      <c r="O23" s="159">
        <f ca="1">VLOOKUP($C23,SumTD2018_21!$C$151:$W$181,O$12,FALSE)</f>
        <v>0.53300000000000003</v>
      </c>
      <c r="P23" s="159">
        <f ca="1">VLOOKUP($C23,SumTD2018_21!$C$151:$W$181,P$12,FALSE)</f>
        <v>1.3540000000000001</v>
      </c>
      <c r="Q23" s="159">
        <f ca="1">VLOOKUP($C23,SumTD2018_21!$C$151:$W$181,Q$12,FALSE)</f>
        <v>0.60199999999999998</v>
      </c>
      <c r="R23" s="159">
        <f ca="1">VLOOKUP($C23,SumTD2018_21!$C$151:$W$181,R$12,FALSE)</f>
        <v>1.53</v>
      </c>
      <c r="S23" s="159">
        <f ca="1">VLOOKUP($C23,SumTD2018_21!$C$151:$W$181,S$12,FALSE)</f>
        <v>0.68</v>
      </c>
      <c r="T23" s="159">
        <f ca="1">VLOOKUP($C23,SumTD2018_21!$C$151:$W$181,T$12,FALSE)</f>
        <v>1.7310000000000001</v>
      </c>
      <c r="U23" s="159">
        <f ca="1">VLOOKUP($C23,SumTD2018_21!$C$151:$W$181,U$12,FALSE)</f>
        <v>0.77</v>
      </c>
    </row>
    <row r="24" spans="2:21" x14ac:dyDescent="0.2">
      <c r="B24" t="s">
        <v>40</v>
      </c>
      <c r="C24" s="240" t="str">
        <f t="shared" si="1"/>
        <v>US</v>
      </c>
      <c r="D24" s="240" t="str">
        <f t="shared" si="1"/>
        <v>United States</v>
      </c>
      <c r="E24" s="159">
        <f>+SumTD2018_21!Y251</f>
        <v>4.4720000000000004</v>
      </c>
      <c r="F24" s="159">
        <v>0</v>
      </c>
      <c r="G24" s="159">
        <f>+SumTD2018_21!Z251</f>
        <v>4.5919999999999996</v>
      </c>
      <c r="H24" s="159">
        <v>0</v>
      </c>
      <c r="I24" s="159">
        <f>+SumTD2018_21!AA251</f>
        <v>4.7240000000000002</v>
      </c>
      <c r="J24" s="159">
        <v>0</v>
      </c>
      <c r="K24" s="159">
        <f>+SumTD2018_21!AB251</f>
        <v>4.8579999999999997</v>
      </c>
      <c r="L24" s="159">
        <v>0</v>
      </c>
      <c r="M24" s="159"/>
      <c r="N24" s="159">
        <f>+E24</f>
        <v>4.4720000000000004</v>
      </c>
      <c r="O24" s="159">
        <f t="shared" ref="O24:U24" si="2">+F24</f>
        <v>0</v>
      </c>
      <c r="P24" s="159">
        <f t="shared" si="2"/>
        <v>4.5919999999999996</v>
      </c>
      <c r="Q24" s="159">
        <f t="shared" si="2"/>
        <v>0</v>
      </c>
      <c r="R24" s="159">
        <f t="shared" si="2"/>
        <v>4.7240000000000002</v>
      </c>
      <c r="S24" s="159">
        <f t="shared" si="2"/>
        <v>0</v>
      </c>
      <c r="T24" s="159">
        <f t="shared" si="2"/>
        <v>4.8579999999999997</v>
      </c>
      <c r="U24" s="159">
        <f t="shared" si="2"/>
        <v>0</v>
      </c>
    </row>
    <row r="26" spans="2:21" s="240" customFormat="1" x14ac:dyDescent="0.2"/>
    <row r="27" spans="2:21" s="240" customFormat="1" x14ac:dyDescent="0.2"/>
    <row r="28" spans="2:21" s="240" customFormat="1" ht="13.5" thickBot="1" x14ac:dyDescent="0.25">
      <c r="E28" s="6">
        <v>2018</v>
      </c>
      <c r="F28" s="6"/>
      <c r="G28" s="6">
        <v>2019</v>
      </c>
      <c r="H28" s="6"/>
      <c r="I28" s="6">
        <v>2020</v>
      </c>
      <c r="J28" s="6"/>
      <c r="K28" s="6">
        <v>2021</v>
      </c>
      <c r="L28" s="6"/>
      <c r="N28" s="6">
        <v>2018</v>
      </c>
      <c r="O28" s="6"/>
      <c r="P28" s="6">
        <v>2019</v>
      </c>
      <c r="Q28" s="6"/>
      <c r="R28" s="6">
        <v>2020</v>
      </c>
      <c r="S28" s="6"/>
      <c r="T28" s="6">
        <v>2021</v>
      </c>
      <c r="U28" s="6"/>
    </row>
    <row r="29" spans="2:21" s="240" customFormat="1" x14ac:dyDescent="0.2">
      <c r="E29" s="262" t="s">
        <v>821</v>
      </c>
      <c r="F29" s="262" t="s">
        <v>822</v>
      </c>
      <c r="G29" s="262" t="s">
        <v>821</v>
      </c>
      <c r="H29" s="262" t="s">
        <v>822</v>
      </c>
      <c r="I29" s="262" t="s">
        <v>821</v>
      </c>
      <c r="J29" s="262" t="s">
        <v>822</v>
      </c>
      <c r="K29" s="262" t="s">
        <v>821</v>
      </c>
      <c r="L29" s="262" t="s">
        <v>822</v>
      </c>
      <c r="M29" s="85"/>
      <c r="N29" s="262" t="s">
        <v>821</v>
      </c>
      <c r="O29" s="262" t="s">
        <v>822</v>
      </c>
      <c r="P29" s="262" t="s">
        <v>821</v>
      </c>
      <c r="Q29" s="262" t="s">
        <v>822</v>
      </c>
      <c r="R29" s="262" t="s">
        <v>821</v>
      </c>
      <c r="S29" s="262" t="s">
        <v>822</v>
      </c>
      <c r="T29" s="262" t="s">
        <v>821</v>
      </c>
      <c r="U29" s="262" t="s">
        <v>822</v>
      </c>
    </row>
    <row r="30" spans="2:21" s="240" customFormat="1" x14ac:dyDescent="0.2">
      <c r="B30" s="240" t="s">
        <v>1129</v>
      </c>
      <c r="C30" s="240" t="s">
        <v>1130</v>
      </c>
    </row>
    <row r="31" spans="2:21" s="240" customFormat="1" x14ac:dyDescent="0.2">
      <c r="B31" s="240" t="s">
        <v>33</v>
      </c>
      <c r="C31" s="240">
        <v>2</v>
      </c>
      <c r="D31" s="240" t="s">
        <v>378</v>
      </c>
      <c r="E31" s="159">
        <f ca="1">ROUND(INDEX(SumTD2018_21!$G$16:$W$17,$C31,TD!E$13),3)</f>
        <v>2.585</v>
      </c>
      <c r="F31" s="159">
        <f ca="1">ROUND(INDEX(SumTD2018_21!$G$16:$W$17,$C31,TD!F$13),3)</f>
        <v>0.33100000000000002</v>
      </c>
      <c r="G31" s="159">
        <f ca="1">ROUND(INDEX(SumTD2018_21!$G$16:$W$17,$C31,TD!G$13),3)</f>
        <v>2.6629999999999998</v>
      </c>
      <c r="H31" s="159">
        <f ca="1">ROUND(INDEX(SumTD2018_21!$G$16:$W$17,$C31,TD!H$13),3)</f>
        <v>0.34100000000000003</v>
      </c>
      <c r="I31" s="159">
        <f ca="1">ROUND(INDEX(SumTD2018_21!$G$16:$W$17,$C31,TD!I$13),3)</f>
        <v>2.7429999999999999</v>
      </c>
      <c r="J31" s="159">
        <f ca="1">ROUND(INDEX(SumTD2018_21!$G$16:$W$17,$C31,TD!J$13),3)</f>
        <v>0.35099999999999998</v>
      </c>
      <c r="K31" s="159">
        <f ca="1">ROUND(INDEX(SumTD2018_21!$G$16:$W$17,$C31,TD!K$13),3)</f>
        <v>2.8250000000000002</v>
      </c>
      <c r="L31" s="159">
        <f ca="1">ROUND(INDEX(SumTD2018_21!$G$16:$W$17,$C31,TD!L$13),3)</f>
        <v>0.36199999999999999</v>
      </c>
      <c r="M31" s="159"/>
      <c r="N31" s="159">
        <f ca="1">ROUND(INDEX(SumTD2018_21!$G$16:$W$17,$C31,TD!N$13),3)</f>
        <v>1.5840000000000001</v>
      </c>
      <c r="O31" s="159">
        <f ca="1">ROUND(INDEX(SumTD2018_21!$G$16:$W$17,$C31,TD!O$13),3)</f>
        <v>0.70499999999999996</v>
      </c>
      <c r="P31" s="159">
        <f ca="1">ROUND(INDEX(SumTD2018_21!$G$16:$W$17,$C31,TD!P$13),3)</f>
        <v>1.6319999999999999</v>
      </c>
      <c r="Q31" s="159">
        <f ca="1">ROUND(INDEX(SumTD2018_21!$G$16:$W$17,$C31,TD!Q$13),3)</f>
        <v>0.72599999999999998</v>
      </c>
      <c r="R31" s="159">
        <f ca="1">ROUND(INDEX(SumTD2018_21!$G$16:$W$17,$C31,TD!R$13),3)</f>
        <v>1.681</v>
      </c>
      <c r="S31" s="159">
        <f ca="1">ROUND(INDEX(SumTD2018_21!$G$16:$W$17,$C31,TD!S$13),3)</f>
        <v>0.748</v>
      </c>
      <c r="T31" s="159">
        <f ca="1">ROUND(INDEX(SumTD2018_21!$G$16:$W$17,$C31,TD!T$13),3)</f>
        <v>1.7310000000000001</v>
      </c>
      <c r="U31" s="159">
        <f ca="1">ROUND(INDEX(SumTD2018_21!$G$16:$W$17,$C31,TD!U$13),3)</f>
        <v>0.77</v>
      </c>
    </row>
    <row r="32" spans="2:21" s="240" customFormat="1" x14ac:dyDescent="0.2">
      <c r="B32" s="240" t="s">
        <v>36</v>
      </c>
      <c r="C32" s="240">
        <v>2</v>
      </c>
      <c r="D32" s="240" t="s">
        <v>378</v>
      </c>
      <c r="E32" s="159">
        <f ca="1">ROUND(INDEX(SumTD2018_21!$G$66:$W$67,$C32,TD!E$13),3)</f>
        <v>2.0640000000000001</v>
      </c>
      <c r="F32" s="159">
        <f ca="1">ROUND(INDEX(SumTD2018_21!$G$66:$W$67,$C32,TD!F$13),3)</f>
        <v>0.26400000000000001</v>
      </c>
      <c r="G32" s="159">
        <f ca="1">ROUND(INDEX(SumTD2018_21!$G$66:$W$67,$C32,TD!G$13),3)</f>
        <v>2.1880000000000002</v>
      </c>
      <c r="H32" s="159">
        <f ca="1">ROUND(INDEX(SumTD2018_21!$G$66:$W$67,$C32,TD!H$13),3)</f>
        <v>0.28000000000000003</v>
      </c>
      <c r="I32" s="159">
        <f ca="1">ROUND(INDEX(SumTD2018_21!$G$66:$W$67,$C32,TD!I$13),3)</f>
        <v>2.319</v>
      </c>
      <c r="J32" s="159">
        <f ca="1">ROUND(INDEX(SumTD2018_21!$G$66:$W$67,$C32,TD!J$13),3)</f>
        <v>0.29699999999999999</v>
      </c>
      <c r="K32" s="159">
        <f ca="1">ROUND(INDEX(SumTD2018_21!$G$66:$W$67,$C32,TD!K$13),3)</f>
        <v>2.4580000000000002</v>
      </c>
      <c r="L32" s="159">
        <f ca="1">ROUND(INDEX(SumTD2018_21!$G$66:$W$67,$C32,TD!L$13),3)</f>
        <v>0.315</v>
      </c>
      <c r="M32" s="159"/>
      <c r="N32" s="159">
        <f ca="1">ROUND(INDEX(SumTD2018_21!$G$66:$W$67,$C32,TD!N$13),3)</f>
        <v>1.3129999999999999</v>
      </c>
      <c r="O32" s="159">
        <f ca="1">ROUND(INDEX(SumTD2018_21!$G$66:$W$67,$C32,TD!O$13),3)</f>
        <v>0.58399999999999996</v>
      </c>
      <c r="P32" s="159">
        <f ca="1">ROUND(INDEX(SumTD2018_21!$G$66:$W$67,$C32,TD!P$13),3)</f>
        <v>1.4390000000000001</v>
      </c>
      <c r="Q32" s="159">
        <f ca="1">ROUND(INDEX(SumTD2018_21!$G$66:$W$67,$C32,TD!Q$13),3)</f>
        <v>0.64</v>
      </c>
      <c r="R32" s="159">
        <f ca="1">ROUND(INDEX(SumTD2018_21!$G$66:$W$67,$C32,TD!R$13),3)</f>
        <v>1.577</v>
      </c>
      <c r="S32" s="159">
        <f ca="1">ROUND(INDEX(SumTD2018_21!$G$66:$W$67,$C32,TD!S$13),3)</f>
        <v>0.70099999999999996</v>
      </c>
      <c r="T32" s="159">
        <f ca="1">ROUND(INDEX(SumTD2018_21!$G$66:$W$67,$C32,TD!T$13),3)</f>
        <v>1.7310000000000001</v>
      </c>
      <c r="U32" s="159">
        <f ca="1">ROUND(INDEX(SumTD2018_21!$G$66:$W$67,$C32,TD!U$13),3)</f>
        <v>0.77</v>
      </c>
    </row>
    <row r="33" spans="2:21" s="240" customFormat="1" x14ac:dyDescent="0.2">
      <c r="B33" s="240" t="s">
        <v>38</v>
      </c>
      <c r="C33" s="240">
        <v>2</v>
      </c>
      <c r="D33" s="240" t="s">
        <v>378</v>
      </c>
      <c r="E33" s="159">
        <f ca="1">ROUND(INDEX(SumTD2018_21!$G$146:$W$147,$C33,TD!E$13),3)</f>
        <v>1.831</v>
      </c>
      <c r="F33" s="159">
        <f ca="1">ROUND(INDEX(SumTD2018_21!$G$146:$W$147,$C33,TD!F$13),3)</f>
        <v>0.23400000000000001</v>
      </c>
      <c r="G33" s="159">
        <f ca="1">ROUND(INDEX(SumTD2018_21!$G$146:$W$147,$C33,TD!G$13),3)</f>
        <v>1.9410000000000001</v>
      </c>
      <c r="H33" s="159">
        <f ca="1">ROUND(INDEX(SumTD2018_21!$G$146:$W$147,$C33,TD!H$13),3)</f>
        <v>0.248</v>
      </c>
      <c r="I33" s="159">
        <f ca="1">ROUND(INDEX(SumTD2018_21!$G$146:$W$147,$C33,TD!I$13),3)</f>
        <v>2.0569999999999999</v>
      </c>
      <c r="J33" s="159">
        <f ca="1">ROUND(INDEX(SumTD2018_21!$G$146:$W$147,$C33,TD!J$13),3)</f>
        <v>0.26300000000000001</v>
      </c>
      <c r="K33" s="159">
        <f ca="1">ROUND(INDEX(SumTD2018_21!$G$146:$W$147,$C33,TD!K$13),3)</f>
        <v>2.1800000000000002</v>
      </c>
      <c r="L33" s="159">
        <f ca="1">ROUND(INDEX(SumTD2018_21!$G$146:$W$147,$C33,TD!L$13),3)</f>
        <v>0.27900000000000003</v>
      </c>
      <c r="M33" s="159"/>
      <c r="N33" s="159">
        <f ca="1">ROUND(INDEX(SumTD2018_21!$G$146:$W$147,$C33,TD!N$13),3)</f>
        <v>1.198</v>
      </c>
      <c r="O33" s="159">
        <f ca="1">ROUND(INDEX(SumTD2018_21!$G$146:$W$147,$C33,TD!O$13),3)</f>
        <v>0.53300000000000003</v>
      </c>
      <c r="P33" s="159">
        <f ca="1">ROUND(INDEX(SumTD2018_21!$G$146:$W$147,$C33,TD!P$13),3)</f>
        <v>1.3540000000000001</v>
      </c>
      <c r="Q33" s="159">
        <f ca="1">ROUND(INDEX(SumTD2018_21!$G$146:$W$147,$C33,TD!Q$13),3)</f>
        <v>0.60199999999999998</v>
      </c>
      <c r="R33" s="159">
        <f ca="1">ROUND(INDEX(SumTD2018_21!$G$146:$W$147,$C33,TD!R$13),3)</f>
        <v>1.53</v>
      </c>
      <c r="S33" s="159">
        <f ca="1">ROUND(INDEX(SumTD2018_21!$G$146:$W$147,$C33,TD!S$13),3)</f>
        <v>0.68</v>
      </c>
      <c r="T33" s="159">
        <f ca="1">ROUND(INDEX(SumTD2018_21!$G$146:$W$147,$C33,TD!T$13),3)</f>
        <v>1.7310000000000001</v>
      </c>
      <c r="U33" s="159">
        <f ca="1">ROUND(INDEX(SumTD2018_21!$G$146:$W$147,$C33,TD!U$13),3)</f>
        <v>0.77</v>
      </c>
    </row>
    <row r="34" spans="2:21" s="240" customFormat="1" x14ac:dyDescent="0.2">
      <c r="E34" s="159"/>
      <c r="F34" s="159"/>
      <c r="G34" s="159"/>
      <c r="H34" s="159"/>
      <c r="I34" s="159"/>
      <c r="J34" s="159"/>
      <c r="K34" s="159"/>
      <c r="L34" s="159"/>
      <c r="M34" s="159"/>
      <c r="N34" s="159"/>
      <c r="O34" s="159"/>
      <c r="P34" s="159"/>
      <c r="Q34" s="159"/>
      <c r="R34" s="159"/>
      <c r="S34" s="159"/>
      <c r="T34" s="159"/>
      <c r="U34" s="159"/>
    </row>
    <row r="35" spans="2:21" s="240" customFormat="1" x14ac:dyDescent="0.2"/>
    <row r="36" spans="2:21" s="240" customFormat="1" x14ac:dyDescent="0.2"/>
    <row r="37" spans="2:21" s="240" customFormat="1" x14ac:dyDescent="0.2"/>
    <row r="38" spans="2:21" s="240" customFormat="1" ht="13.5" thickBot="1" x14ac:dyDescent="0.25">
      <c r="E38" s="6">
        <v>2018</v>
      </c>
      <c r="F38" s="6"/>
      <c r="G38" s="6">
        <v>2019</v>
      </c>
      <c r="H38" s="6"/>
      <c r="I38" s="6">
        <v>2020</v>
      </c>
      <c r="J38" s="6"/>
      <c r="K38" s="6">
        <v>2021</v>
      </c>
      <c r="L38" s="6"/>
      <c r="N38" s="6">
        <v>2018</v>
      </c>
      <c r="O38" s="6"/>
      <c r="P38" s="6">
        <v>2019</v>
      </c>
      <c r="Q38" s="6"/>
      <c r="R38" s="6">
        <v>2020</v>
      </c>
      <c r="S38" s="6"/>
      <c r="T38" s="6">
        <v>2021</v>
      </c>
      <c r="U38" s="6"/>
    </row>
    <row r="39" spans="2:21" s="240" customFormat="1" x14ac:dyDescent="0.2">
      <c r="E39" s="262" t="s">
        <v>821</v>
      </c>
      <c r="F39" s="262" t="s">
        <v>822</v>
      </c>
      <c r="G39" s="262" t="s">
        <v>821</v>
      </c>
      <c r="H39" s="262" t="s">
        <v>822</v>
      </c>
      <c r="I39" s="262" t="s">
        <v>821</v>
      </c>
      <c r="J39" s="262" t="s">
        <v>822</v>
      </c>
      <c r="K39" s="262" t="s">
        <v>821</v>
      </c>
      <c r="L39" s="262" t="s">
        <v>822</v>
      </c>
      <c r="M39" s="85"/>
      <c r="N39" s="262" t="s">
        <v>821</v>
      </c>
      <c r="O39" s="262" t="s">
        <v>822</v>
      </c>
      <c r="P39" s="262" t="s">
        <v>821</v>
      </c>
      <c r="Q39" s="262" t="s">
        <v>822</v>
      </c>
      <c r="R39" s="262" t="s">
        <v>821</v>
      </c>
      <c r="S39" s="262" t="s">
        <v>822</v>
      </c>
      <c r="T39" s="262" t="s">
        <v>821</v>
      </c>
      <c r="U39" s="262" t="s">
        <v>822</v>
      </c>
    </row>
    <row r="40" spans="2:21" s="240" customFormat="1" x14ac:dyDescent="0.2">
      <c r="B40" s="240" t="s">
        <v>1129</v>
      </c>
      <c r="C40" s="240" t="s">
        <v>1130</v>
      </c>
    </row>
    <row r="41" spans="2:21" s="240" customFormat="1" x14ac:dyDescent="0.2">
      <c r="B41" s="240" t="s">
        <v>33</v>
      </c>
      <c r="C41" s="240">
        <v>1</v>
      </c>
      <c r="D41" s="240" t="s">
        <v>377</v>
      </c>
      <c r="E41" s="159">
        <f ca="1">ROUND(INDEX(SumTD2018_21!$G$16:$W$17,$C41,TD!E$13),3)</f>
        <v>1.774</v>
      </c>
      <c r="F41" s="159">
        <f ca="1">ROUND(INDEX(SumTD2018_21!$G$16:$W$17,$C41,TD!F$13),3)</f>
        <v>0.22700000000000001</v>
      </c>
      <c r="G41" s="159">
        <f ca="1">ROUND(INDEX(SumTD2018_21!$G$16:$W$17,$C41,TD!G$13),3)</f>
        <v>1.8240000000000001</v>
      </c>
      <c r="H41" s="159">
        <f ca="1">ROUND(INDEX(SumTD2018_21!$G$16:$W$17,$C41,TD!H$13),3)</f>
        <v>0.23300000000000001</v>
      </c>
      <c r="I41" s="159">
        <f ca="1">ROUND(INDEX(SumTD2018_21!$G$16:$W$17,$C41,TD!I$13),3)</f>
        <v>1.875</v>
      </c>
      <c r="J41" s="159">
        <f ca="1">ROUND(INDEX(SumTD2018_21!$G$16:$W$17,$C41,TD!J$13),3)</f>
        <v>0.24</v>
      </c>
      <c r="K41" s="159">
        <f ca="1">ROUND(INDEX(SumTD2018_21!$G$16:$W$17,$C41,TD!K$13),3)</f>
        <v>1.9279999999999999</v>
      </c>
      <c r="L41" s="159">
        <f ca="1">ROUND(INDEX(SumTD2018_21!$G$16:$W$17,$C41,TD!L$13),3)</f>
        <v>0.247</v>
      </c>
      <c r="M41" s="159"/>
      <c r="N41" s="159">
        <f ca="1">ROUND(INDEX(SumTD2018_21!$G$16:$W$17,$C41,TD!N$13),3)</f>
        <v>1.089</v>
      </c>
      <c r="O41" s="159">
        <f ca="1">ROUND(INDEX(SumTD2018_21!$G$16:$W$17,$C41,TD!O$13),3)</f>
        <v>0.48499999999999999</v>
      </c>
      <c r="P41" s="159">
        <f ca="1">ROUND(INDEX(SumTD2018_21!$G$16:$W$17,$C41,TD!P$13),3)</f>
        <v>1.1200000000000001</v>
      </c>
      <c r="Q41" s="159">
        <f ca="1">ROUND(INDEX(SumTD2018_21!$G$16:$W$17,$C41,TD!Q$13),3)</f>
        <v>0.498</v>
      </c>
      <c r="R41" s="159">
        <f ca="1">ROUND(INDEX(SumTD2018_21!$G$16:$W$17,$C41,TD!R$13),3)</f>
        <v>1.151</v>
      </c>
      <c r="S41" s="159">
        <f ca="1">ROUND(INDEX(SumTD2018_21!$G$16:$W$17,$C41,TD!S$13),3)</f>
        <v>0.51200000000000001</v>
      </c>
      <c r="T41" s="159">
        <f ca="1">ROUND(INDEX(SumTD2018_21!$G$16:$W$17,$C41,TD!T$13),3)</f>
        <v>1.1830000000000001</v>
      </c>
      <c r="U41" s="159">
        <f ca="1">ROUND(INDEX(SumTD2018_21!$G$16:$W$17,$C41,TD!U$13),3)</f>
        <v>0.52600000000000002</v>
      </c>
    </row>
    <row r="42" spans="2:21" s="240" customFormat="1" x14ac:dyDescent="0.2">
      <c r="B42" s="240" t="s">
        <v>36</v>
      </c>
      <c r="C42" s="240">
        <v>1</v>
      </c>
      <c r="D42" s="240" t="s">
        <v>377</v>
      </c>
      <c r="E42" s="159">
        <f ca="1">ROUND(INDEX(SumTD2018_21!$G$66:$W$67,$C42,TD!E$13),3)</f>
        <v>1.774</v>
      </c>
      <c r="F42" s="159">
        <f ca="1">ROUND(INDEX(SumTD2018_21!$G$66:$W$67,$C42,TD!F$13),3)</f>
        <v>0.22700000000000001</v>
      </c>
      <c r="G42" s="159">
        <f ca="1">ROUND(INDEX(SumTD2018_21!$G$66:$W$67,$C42,TD!G$13),3)</f>
        <v>1.8240000000000001</v>
      </c>
      <c r="H42" s="159">
        <f ca="1">ROUND(INDEX(SumTD2018_21!$G$66:$W$67,$C42,TD!H$13),3)</f>
        <v>0.23300000000000001</v>
      </c>
      <c r="I42" s="159">
        <f ca="1">ROUND(INDEX(SumTD2018_21!$G$66:$W$67,$C42,TD!I$13),3)</f>
        <v>1.875</v>
      </c>
      <c r="J42" s="159">
        <f ca="1">ROUND(INDEX(SumTD2018_21!$G$66:$W$67,$C42,TD!J$13),3)</f>
        <v>0.24</v>
      </c>
      <c r="K42" s="159">
        <f ca="1">ROUND(INDEX(SumTD2018_21!$G$66:$W$67,$C42,TD!K$13),3)</f>
        <v>1.9279999999999999</v>
      </c>
      <c r="L42" s="159">
        <f ca="1">ROUND(INDEX(SumTD2018_21!$G$66:$W$67,$C42,TD!L$13),3)</f>
        <v>0.247</v>
      </c>
      <c r="M42" s="159"/>
      <c r="N42" s="159">
        <f ca="1">ROUND(INDEX(SumTD2018_21!$G$66:$W$67,$C42,TD!N$13),3)</f>
        <v>1.089</v>
      </c>
      <c r="O42" s="159">
        <f ca="1">ROUND(INDEX(SumTD2018_21!$G$66:$W$67,$C42,TD!O$13),3)</f>
        <v>0.48499999999999999</v>
      </c>
      <c r="P42" s="159">
        <f ca="1">ROUND(INDEX(SumTD2018_21!$G$66:$W$67,$C42,TD!P$13),3)</f>
        <v>1.1200000000000001</v>
      </c>
      <c r="Q42" s="159">
        <f ca="1">ROUND(INDEX(SumTD2018_21!$G$66:$W$67,$C42,TD!Q$13),3)</f>
        <v>0.498</v>
      </c>
      <c r="R42" s="159">
        <f ca="1">ROUND(INDEX(SumTD2018_21!$G$66:$W$67,$C42,TD!R$13),3)</f>
        <v>1.151</v>
      </c>
      <c r="S42" s="159">
        <f ca="1">ROUND(INDEX(SumTD2018_21!$G$66:$W$67,$C42,TD!S$13),3)</f>
        <v>0.51200000000000001</v>
      </c>
      <c r="T42" s="159">
        <f ca="1">ROUND(INDEX(SumTD2018_21!$G$66:$W$67,$C42,TD!T$13),3)</f>
        <v>1.1830000000000001</v>
      </c>
      <c r="U42" s="159">
        <f ca="1">ROUND(INDEX(SumTD2018_21!$G$66:$W$67,$C42,TD!U$13),3)</f>
        <v>0.52600000000000002</v>
      </c>
    </row>
    <row r="43" spans="2:21" s="240" customFormat="1" x14ac:dyDescent="0.2">
      <c r="B43" s="240" t="s">
        <v>38</v>
      </c>
      <c r="C43" s="240">
        <v>1</v>
      </c>
      <c r="D43" s="240" t="s">
        <v>377</v>
      </c>
      <c r="E43" s="159">
        <f ca="1">ROUND(INDEX(SumTD2018_21!$G$146:$W$147,$C43,TD!E$13),3)</f>
        <v>1.774</v>
      </c>
      <c r="F43" s="159">
        <f ca="1">ROUND(INDEX(SumTD2018_21!$G$146:$W$147,$C43,TD!F$13),3)</f>
        <v>0.22700000000000001</v>
      </c>
      <c r="G43" s="159">
        <f ca="1">ROUND(INDEX(SumTD2018_21!$G$146:$W$147,$C43,TD!G$13),3)</f>
        <v>1.8240000000000001</v>
      </c>
      <c r="H43" s="159">
        <f ca="1">ROUND(INDEX(SumTD2018_21!$G$146:$W$147,$C43,TD!H$13),3)</f>
        <v>0.23300000000000001</v>
      </c>
      <c r="I43" s="159">
        <f ca="1">ROUND(INDEX(SumTD2018_21!$G$146:$W$147,$C43,TD!I$13),3)</f>
        <v>1.875</v>
      </c>
      <c r="J43" s="159">
        <f ca="1">ROUND(INDEX(SumTD2018_21!$G$146:$W$147,$C43,TD!J$13),3)</f>
        <v>0.24</v>
      </c>
      <c r="K43" s="159">
        <f ca="1">ROUND(INDEX(SumTD2018_21!$G$146:$W$147,$C43,TD!K$13),3)</f>
        <v>1.9279999999999999</v>
      </c>
      <c r="L43" s="159">
        <f ca="1">ROUND(INDEX(SumTD2018_21!$G$146:$W$147,$C43,TD!L$13),3)</f>
        <v>0.247</v>
      </c>
      <c r="M43" s="159"/>
      <c r="N43" s="159">
        <f ca="1">ROUND(INDEX(SumTD2018_21!$G$146:$W$147,$C43,TD!N$13),3)</f>
        <v>1.089</v>
      </c>
      <c r="O43" s="159">
        <f ca="1">ROUND(INDEX(SumTD2018_21!$G$146:$W$147,$C43,TD!O$13),3)</f>
        <v>0.48499999999999999</v>
      </c>
      <c r="P43" s="159">
        <f ca="1">ROUND(INDEX(SumTD2018_21!$G$146:$W$147,$C43,TD!P$13),3)</f>
        <v>1.1200000000000001</v>
      </c>
      <c r="Q43" s="159">
        <f ca="1">ROUND(INDEX(SumTD2018_21!$G$146:$W$147,$C43,TD!Q$13),3)</f>
        <v>0.498</v>
      </c>
      <c r="R43" s="159">
        <f ca="1">ROUND(INDEX(SumTD2018_21!$G$146:$W$147,$C43,TD!R$13),3)</f>
        <v>1.151</v>
      </c>
      <c r="S43" s="159">
        <f ca="1">ROUND(INDEX(SumTD2018_21!$G$146:$W$147,$C43,TD!S$13),3)</f>
        <v>0.51200000000000001</v>
      </c>
      <c r="T43" s="159">
        <f ca="1">ROUND(INDEX(SumTD2018_21!$G$146:$W$147,$C43,TD!T$13),3)</f>
        <v>1.1830000000000001</v>
      </c>
      <c r="U43" s="159">
        <f ca="1">ROUND(INDEX(SumTD2018_21!$G$146:$W$147,$C43,TD!U$13),3)</f>
        <v>0.52600000000000002</v>
      </c>
    </row>
    <row r="44" spans="2:21" s="240" customFormat="1" x14ac:dyDescent="0.2">
      <c r="E44" s="159"/>
      <c r="F44" s="159"/>
      <c r="G44" s="159"/>
      <c r="H44" s="159"/>
      <c r="I44" s="159"/>
      <c r="J44" s="159"/>
      <c r="K44" s="159"/>
      <c r="L44" s="159"/>
      <c r="M44" s="159"/>
      <c r="N44" s="159"/>
      <c r="O44" s="159"/>
      <c r="P44" s="159"/>
      <c r="Q44" s="159"/>
      <c r="R44" s="159"/>
      <c r="S44" s="159"/>
      <c r="T44" s="159"/>
      <c r="U44" s="159"/>
    </row>
    <row r="45" spans="2:21" s="240" customFormat="1" x14ac:dyDescent="0.2"/>
    <row r="46" spans="2:21" ht="13.5" thickBot="1" x14ac:dyDescent="0.25">
      <c r="B46" s="240"/>
      <c r="C46" s="240"/>
      <c r="D46" s="240"/>
      <c r="E46" s="17" t="str">
        <f>"Letters &amp; flats TDs in selected currency ("&amp;$C$9&amp;")"</f>
        <v>Letters &amp; flats TDs in selected currency (USD)</v>
      </c>
      <c r="F46" s="18"/>
      <c r="G46" s="18"/>
      <c r="H46" s="18"/>
      <c r="I46" s="18"/>
      <c r="J46" s="18"/>
      <c r="K46" s="18"/>
      <c r="L46" s="18"/>
      <c r="M46" s="240"/>
      <c r="N46" s="17" t="str">
        <f>"Small packet TDs in selected currency ("&amp;$C$9&amp;")"</f>
        <v>Small packet TDs in selected currency (USD)</v>
      </c>
      <c r="O46" s="18"/>
      <c r="P46" s="18"/>
      <c r="Q46" s="18"/>
      <c r="R46" s="18"/>
      <c r="S46" s="18"/>
      <c r="T46" s="18"/>
      <c r="U46" s="18"/>
    </row>
    <row r="47" spans="2:21" x14ac:dyDescent="0.2">
      <c r="B47" s="240"/>
      <c r="C47" s="240"/>
      <c r="D47" s="240"/>
      <c r="E47" s="240"/>
      <c r="F47" s="240"/>
      <c r="G47" s="240"/>
      <c r="H47" s="240"/>
      <c r="I47" s="240"/>
      <c r="J47" s="240"/>
      <c r="K47" s="240"/>
      <c r="L47" s="240"/>
      <c r="M47" s="240"/>
      <c r="N47" s="240"/>
      <c r="O47" s="240"/>
      <c r="P47" s="240"/>
      <c r="Q47" s="240"/>
      <c r="R47" s="240"/>
      <c r="S47" s="240"/>
      <c r="T47" s="240"/>
      <c r="U47" s="240"/>
    </row>
    <row r="48" spans="2:21" ht="13.5" thickBot="1" x14ac:dyDescent="0.25">
      <c r="B48" s="240"/>
      <c r="C48" s="240"/>
      <c r="D48" s="240"/>
      <c r="E48" s="6">
        <v>2018</v>
      </c>
      <c r="F48" s="6"/>
      <c r="G48" s="6">
        <v>2019</v>
      </c>
      <c r="H48" s="6"/>
      <c r="I48" s="6">
        <v>2020</v>
      </c>
      <c r="J48" s="6"/>
      <c r="K48" s="6">
        <v>2021</v>
      </c>
      <c r="L48" s="6"/>
      <c r="M48" s="240"/>
      <c r="N48" s="6">
        <v>2018</v>
      </c>
      <c r="O48" s="6"/>
      <c r="P48" s="6">
        <v>2019</v>
      </c>
      <c r="Q48" s="6"/>
      <c r="R48" s="6">
        <v>2020</v>
      </c>
      <c r="S48" s="6"/>
      <c r="T48" s="6">
        <v>2021</v>
      </c>
      <c r="U48" s="6"/>
    </row>
    <row r="49" spans="2:21" x14ac:dyDescent="0.2">
      <c r="B49" s="240"/>
      <c r="C49" s="240"/>
      <c r="D49" s="240"/>
      <c r="E49" s="262" t="s">
        <v>821</v>
      </c>
      <c r="F49" s="262" t="s">
        <v>822</v>
      </c>
      <c r="G49" s="262" t="s">
        <v>821</v>
      </c>
      <c r="H49" s="262" t="s">
        <v>822</v>
      </c>
      <c r="I49" s="262" t="s">
        <v>821</v>
      </c>
      <c r="J49" s="262" t="s">
        <v>822</v>
      </c>
      <c r="K49" s="262" t="s">
        <v>821</v>
      </c>
      <c r="L49" s="262" t="s">
        <v>822</v>
      </c>
      <c r="M49" s="85"/>
      <c r="N49" s="262" t="s">
        <v>821</v>
      </c>
      <c r="O49" s="262" t="s">
        <v>822</v>
      </c>
      <c r="P49" s="262" t="s">
        <v>821</v>
      </c>
      <c r="Q49" s="262" t="s">
        <v>822</v>
      </c>
      <c r="R49" s="262" t="s">
        <v>821</v>
      </c>
      <c r="S49" s="262" t="s">
        <v>822</v>
      </c>
      <c r="T49" s="262" t="s">
        <v>821</v>
      </c>
      <c r="U49" s="262" t="s">
        <v>822</v>
      </c>
    </row>
    <row r="50" spans="2:21" x14ac:dyDescent="0.2">
      <c r="B50" s="240" t="s">
        <v>1129</v>
      </c>
      <c r="C50" s="240" t="s">
        <v>1130</v>
      </c>
      <c r="D50" s="240"/>
      <c r="E50" s="240"/>
      <c r="F50" s="240"/>
      <c r="G50" s="240"/>
      <c r="H50" s="240"/>
      <c r="I50" s="240"/>
      <c r="J50" s="240"/>
      <c r="K50" s="240"/>
      <c r="L50" s="240"/>
      <c r="M50" s="240"/>
      <c r="N50" s="240"/>
      <c r="O50" s="240"/>
      <c r="P50" s="240"/>
      <c r="Q50" s="240"/>
      <c r="R50" s="240"/>
      <c r="S50" s="240"/>
      <c r="T50" s="240"/>
      <c r="U50" s="240"/>
    </row>
    <row r="51" spans="2:21" x14ac:dyDescent="0.2">
      <c r="B51" s="240" t="s">
        <v>33</v>
      </c>
      <c r="C51" s="240" t="str">
        <f>+Inputs!$E$21</f>
        <v>US</v>
      </c>
      <c r="D51" s="240" t="str">
        <f>+Inputs!$C$21</f>
        <v>United States</v>
      </c>
      <c r="E51" s="159">
        <f ca="1">+E21*$D$9</f>
        <v>3.6112191499999997</v>
      </c>
      <c r="F51" s="159">
        <f t="shared" ref="F51:L51" ca="1" si="3">+F21*$D$9</f>
        <v>0.46240369000000003</v>
      </c>
      <c r="G51" s="159">
        <f t="shared" ca="1" si="3"/>
        <v>3.7201843699999997</v>
      </c>
      <c r="H51" s="159">
        <f t="shared" ca="1" si="3"/>
        <v>0.47637359000000001</v>
      </c>
      <c r="I51" s="159">
        <f t="shared" ca="1" si="3"/>
        <v>3.8319435699999995</v>
      </c>
      <c r="J51" s="159">
        <f t="shared" ca="1" si="3"/>
        <v>0.49034348999999994</v>
      </c>
      <c r="K51" s="159">
        <f t="shared" ca="1" si="3"/>
        <v>3.9464967500000001</v>
      </c>
      <c r="L51" s="159">
        <f t="shared" ca="1" si="3"/>
        <v>0.50571038000000001</v>
      </c>
      <c r="M51" s="159"/>
      <c r="N51" s="159">
        <f ca="1">+N21*$D$9</f>
        <v>2.21283216</v>
      </c>
      <c r="O51" s="159">
        <f t="shared" ref="O51:U51" ca="1" si="4">+O21*$D$9</f>
        <v>0.98487794999999989</v>
      </c>
      <c r="P51" s="159">
        <f t="shared" ca="1" si="4"/>
        <v>2.2798876799999999</v>
      </c>
      <c r="Q51" s="159">
        <f t="shared" ca="1" si="4"/>
        <v>1.0142147399999999</v>
      </c>
      <c r="R51" s="159">
        <f t="shared" ca="1" si="4"/>
        <v>2.34834019</v>
      </c>
      <c r="S51" s="159">
        <f t="shared" ca="1" si="4"/>
        <v>1.0449485199999999</v>
      </c>
      <c r="T51" s="159">
        <f t="shared" ca="1" si="4"/>
        <v>2.4181896900000002</v>
      </c>
      <c r="U51" s="159">
        <f t="shared" ca="1" si="4"/>
        <v>1.0756823</v>
      </c>
    </row>
    <row r="52" spans="2:21" x14ac:dyDescent="0.2">
      <c r="B52" s="240" t="s">
        <v>36</v>
      </c>
      <c r="C52" s="240" t="str">
        <f t="shared" ref="C52:C54" si="5">+C51</f>
        <v>US</v>
      </c>
      <c r="D52" s="240" t="str">
        <f t="shared" ref="D52:D54" si="6">+D51</f>
        <v>United States</v>
      </c>
      <c r="E52" s="159">
        <f t="shared" ref="E52:L54" ca="1" si="7">+E22*$D$9</f>
        <v>2.88338736</v>
      </c>
      <c r="F52" s="159">
        <f t="shared" ca="1" si="7"/>
        <v>0.36880536000000003</v>
      </c>
      <c r="G52" s="159">
        <f t="shared" ca="1" si="7"/>
        <v>3.0566141200000003</v>
      </c>
      <c r="H52" s="159">
        <f t="shared" ca="1" si="7"/>
        <v>0.39115720000000004</v>
      </c>
      <c r="I52" s="159">
        <f t="shared" ca="1" si="7"/>
        <v>3.2396198099999998</v>
      </c>
      <c r="J52" s="159">
        <f t="shared" ca="1" si="7"/>
        <v>0.41490602999999998</v>
      </c>
      <c r="K52" s="159">
        <f t="shared" ca="1" si="7"/>
        <v>3.43380142</v>
      </c>
      <c r="L52" s="159">
        <f t="shared" ca="1" si="7"/>
        <v>0.44005184999999997</v>
      </c>
      <c r="M52" s="159"/>
      <c r="N52" s="159">
        <f t="shared" ref="N52:U52" ca="1" si="8">+N22*$D$9</f>
        <v>1.8342478699999998</v>
      </c>
      <c r="O52" s="159">
        <f t="shared" ca="1" si="8"/>
        <v>0.81584215999999987</v>
      </c>
      <c r="P52" s="159">
        <f t="shared" ca="1" si="8"/>
        <v>2.0102686100000002</v>
      </c>
      <c r="Q52" s="159">
        <f t="shared" ca="1" si="8"/>
        <v>0.89407360000000002</v>
      </c>
      <c r="R52" s="159">
        <f t="shared" ca="1" si="8"/>
        <v>2.2030532300000001</v>
      </c>
      <c r="S52" s="159">
        <f t="shared" ca="1" si="8"/>
        <v>0.97928998999999994</v>
      </c>
      <c r="T52" s="159">
        <f t="shared" ca="1" si="8"/>
        <v>2.4181896900000002</v>
      </c>
      <c r="U52" s="159">
        <f t="shared" ca="1" si="8"/>
        <v>1.0756823</v>
      </c>
    </row>
    <row r="53" spans="2:21" x14ac:dyDescent="0.2">
      <c r="B53" s="240" t="s">
        <v>38</v>
      </c>
      <c r="C53" s="240" t="str">
        <f t="shared" si="5"/>
        <v>US</v>
      </c>
      <c r="D53" s="240" t="str">
        <f t="shared" si="6"/>
        <v>United States</v>
      </c>
      <c r="E53" s="159">
        <f t="shared" ca="1" si="7"/>
        <v>2.55788869</v>
      </c>
      <c r="F53" s="159">
        <f t="shared" ca="1" si="7"/>
        <v>0.32689566000000003</v>
      </c>
      <c r="G53" s="159">
        <f t="shared" ca="1" si="7"/>
        <v>2.71155759</v>
      </c>
      <c r="H53" s="159">
        <f t="shared" ca="1" si="7"/>
        <v>0.34645351999999996</v>
      </c>
      <c r="I53" s="159">
        <f t="shared" ca="1" si="7"/>
        <v>2.87360843</v>
      </c>
      <c r="J53" s="159">
        <f t="shared" ca="1" si="7"/>
        <v>0.36740836999999998</v>
      </c>
      <c r="K53" s="159">
        <f t="shared" ca="1" si="7"/>
        <v>3.0454382</v>
      </c>
      <c r="L53" s="159">
        <f t="shared" ca="1" si="7"/>
        <v>0.38976021</v>
      </c>
      <c r="M53" s="159"/>
      <c r="N53" s="159">
        <f t="shared" ref="N53:U53" ca="1" si="9">+N23*$D$9</f>
        <v>1.6735940199999999</v>
      </c>
      <c r="O53" s="159">
        <f t="shared" ca="1" si="9"/>
        <v>0.74459567000000004</v>
      </c>
      <c r="P53" s="159">
        <f t="shared" ca="1" si="9"/>
        <v>1.8915244600000001</v>
      </c>
      <c r="Q53" s="159">
        <f t="shared" ca="1" si="9"/>
        <v>0.84098797999999997</v>
      </c>
      <c r="R53" s="159">
        <f t="shared" ca="1" si="9"/>
        <v>2.1373946999999998</v>
      </c>
      <c r="S53" s="159">
        <f t="shared" ca="1" si="9"/>
        <v>0.94995320000000005</v>
      </c>
      <c r="T53" s="159">
        <f t="shared" ca="1" si="9"/>
        <v>2.4181896900000002</v>
      </c>
      <c r="U53" s="159">
        <f t="shared" ca="1" si="9"/>
        <v>1.0756823</v>
      </c>
    </row>
    <row r="54" spans="2:21" x14ac:dyDescent="0.2">
      <c r="B54" s="240" t="s">
        <v>40</v>
      </c>
      <c r="C54" s="240" t="str">
        <f t="shared" si="5"/>
        <v>US</v>
      </c>
      <c r="D54" s="240" t="str">
        <f t="shared" si="6"/>
        <v>United States</v>
      </c>
      <c r="E54" s="159">
        <f t="shared" si="7"/>
        <v>6.2473392800000003</v>
      </c>
      <c r="F54" s="159">
        <f t="shared" si="7"/>
        <v>0</v>
      </c>
      <c r="G54" s="159">
        <f t="shared" si="7"/>
        <v>6.4149780799999991</v>
      </c>
      <c r="H54" s="159">
        <f t="shared" si="7"/>
        <v>0</v>
      </c>
      <c r="I54" s="159">
        <f t="shared" si="7"/>
        <v>6.5993807599999998</v>
      </c>
      <c r="J54" s="159">
        <f t="shared" si="7"/>
        <v>0</v>
      </c>
      <c r="K54" s="159">
        <f t="shared" si="7"/>
        <v>6.7865774199999995</v>
      </c>
      <c r="L54" s="159">
        <f t="shared" si="7"/>
        <v>0</v>
      </c>
      <c r="M54" s="159"/>
      <c r="N54" s="159">
        <f t="shared" ref="N54:U54" si="10">+N24*$D$9</f>
        <v>6.2473392800000003</v>
      </c>
      <c r="O54" s="159">
        <f t="shared" si="10"/>
        <v>0</v>
      </c>
      <c r="P54" s="159">
        <f t="shared" si="10"/>
        <v>6.4149780799999991</v>
      </c>
      <c r="Q54" s="159">
        <f t="shared" si="10"/>
        <v>0</v>
      </c>
      <c r="R54" s="159">
        <f t="shared" si="10"/>
        <v>6.5993807599999998</v>
      </c>
      <c r="S54" s="159">
        <f t="shared" si="10"/>
        <v>0</v>
      </c>
      <c r="T54" s="159">
        <f t="shared" si="10"/>
        <v>6.7865774199999995</v>
      </c>
      <c r="U54" s="159">
        <f t="shared" si="10"/>
        <v>0</v>
      </c>
    </row>
    <row r="58" spans="2:21" ht="13.5" thickBot="1" x14ac:dyDescent="0.25">
      <c r="B58" s="240"/>
      <c r="C58" s="240"/>
      <c r="D58" s="240"/>
      <c r="E58" s="6">
        <v>2018</v>
      </c>
      <c r="F58" s="6"/>
      <c r="G58" s="6">
        <v>2019</v>
      </c>
      <c r="H58" s="6"/>
      <c r="I58" s="6">
        <v>2020</v>
      </c>
      <c r="J58" s="6"/>
      <c r="K58" s="6">
        <v>2021</v>
      </c>
      <c r="L58" s="6"/>
      <c r="M58" s="240"/>
      <c r="N58" s="6">
        <v>2018</v>
      </c>
      <c r="O58" s="6"/>
      <c r="P58" s="6">
        <v>2019</v>
      </c>
      <c r="Q58" s="6"/>
      <c r="R58" s="6">
        <v>2020</v>
      </c>
      <c r="S58" s="6"/>
      <c r="T58" s="6">
        <v>2021</v>
      </c>
      <c r="U58" s="6"/>
    </row>
    <row r="59" spans="2:21" x14ac:dyDescent="0.2">
      <c r="B59" s="240"/>
      <c r="C59" s="240"/>
      <c r="D59" s="240"/>
      <c r="E59" s="262" t="s">
        <v>821</v>
      </c>
      <c r="F59" s="262" t="s">
        <v>822</v>
      </c>
      <c r="G59" s="262" t="s">
        <v>821</v>
      </c>
      <c r="H59" s="262" t="s">
        <v>822</v>
      </c>
      <c r="I59" s="262" t="s">
        <v>821</v>
      </c>
      <c r="J59" s="262" t="s">
        <v>822</v>
      </c>
      <c r="K59" s="262" t="s">
        <v>821</v>
      </c>
      <c r="L59" s="262" t="s">
        <v>822</v>
      </c>
      <c r="M59" s="85"/>
      <c r="N59" s="262" t="s">
        <v>821</v>
      </c>
      <c r="O59" s="262" t="s">
        <v>822</v>
      </c>
      <c r="P59" s="262" t="s">
        <v>821</v>
      </c>
      <c r="Q59" s="262" t="s">
        <v>822</v>
      </c>
      <c r="R59" s="262" t="s">
        <v>821</v>
      </c>
      <c r="S59" s="262" t="s">
        <v>822</v>
      </c>
      <c r="T59" s="262" t="s">
        <v>821</v>
      </c>
      <c r="U59" s="262" t="s">
        <v>822</v>
      </c>
    </row>
    <row r="60" spans="2:21" x14ac:dyDescent="0.2">
      <c r="B60" s="240" t="s">
        <v>1129</v>
      </c>
      <c r="C60" s="240" t="s">
        <v>1130</v>
      </c>
      <c r="D60" s="240"/>
      <c r="E60" s="240"/>
      <c r="F60" s="240"/>
      <c r="G60" s="240"/>
      <c r="H60" s="240"/>
      <c r="I60" s="240"/>
      <c r="J60" s="240"/>
      <c r="K60" s="240"/>
      <c r="L60" s="240"/>
      <c r="M60" s="240"/>
      <c r="N60" s="240"/>
      <c r="O60" s="240"/>
      <c r="P60" s="240"/>
      <c r="Q60" s="240"/>
      <c r="R60" s="240"/>
      <c r="S60" s="240"/>
      <c r="T60" s="240"/>
      <c r="U60" s="240"/>
    </row>
    <row r="61" spans="2:21" x14ac:dyDescent="0.2">
      <c r="B61" s="240" t="s">
        <v>33</v>
      </c>
      <c r="C61" s="240">
        <v>2</v>
      </c>
      <c r="D61" s="240" t="s">
        <v>378</v>
      </c>
      <c r="E61" s="159">
        <f ca="1">+E31*$D$9</f>
        <v>3.6112191499999997</v>
      </c>
      <c r="F61" s="159">
        <f t="shared" ref="F61:L61" ca="1" si="11">+F31*$D$9</f>
        <v>0.46240369000000003</v>
      </c>
      <c r="G61" s="159">
        <f t="shared" ca="1" si="11"/>
        <v>3.7201843699999997</v>
      </c>
      <c r="H61" s="159">
        <f t="shared" ca="1" si="11"/>
        <v>0.47637359000000001</v>
      </c>
      <c r="I61" s="159">
        <f t="shared" ca="1" si="11"/>
        <v>3.8319435699999995</v>
      </c>
      <c r="J61" s="159">
        <f t="shared" ca="1" si="11"/>
        <v>0.49034348999999994</v>
      </c>
      <c r="K61" s="159">
        <f t="shared" ca="1" si="11"/>
        <v>3.9464967500000001</v>
      </c>
      <c r="L61" s="159">
        <f t="shared" ca="1" si="11"/>
        <v>0.50571038000000001</v>
      </c>
      <c r="M61" s="159"/>
      <c r="N61" s="159">
        <f t="shared" ref="N61:U61" ca="1" si="12">+N31*$D$9</f>
        <v>2.21283216</v>
      </c>
      <c r="O61" s="159">
        <f t="shared" ca="1" si="12"/>
        <v>0.98487794999999989</v>
      </c>
      <c r="P61" s="159">
        <f t="shared" ca="1" si="12"/>
        <v>2.2798876799999999</v>
      </c>
      <c r="Q61" s="159">
        <f t="shared" ca="1" si="12"/>
        <v>1.0142147399999999</v>
      </c>
      <c r="R61" s="159">
        <f t="shared" ca="1" si="12"/>
        <v>2.34834019</v>
      </c>
      <c r="S61" s="159">
        <f t="shared" ca="1" si="12"/>
        <v>1.0449485199999999</v>
      </c>
      <c r="T61" s="159">
        <f t="shared" ca="1" si="12"/>
        <v>2.4181896900000002</v>
      </c>
      <c r="U61" s="159">
        <f t="shared" ca="1" si="12"/>
        <v>1.0756823</v>
      </c>
    </row>
    <row r="62" spans="2:21" x14ac:dyDescent="0.2">
      <c r="B62" s="240" t="s">
        <v>36</v>
      </c>
      <c r="C62" s="240">
        <v>2</v>
      </c>
      <c r="D62" s="240" t="s">
        <v>378</v>
      </c>
      <c r="E62" s="159">
        <f t="shared" ref="E62:L63" ca="1" si="13">+E32*$D$9</f>
        <v>2.88338736</v>
      </c>
      <c r="F62" s="159">
        <f t="shared" ca="1" si="13"/>
        <v>0.36880536000000003</v>
      </c>
      <c r="G62" s="159">
        <f t="shared" ca="1" si="13"/>
        <v>3.0566141200000003</v>
      </c>
      <c r="H62" s="159">
        <f t="shared" ca="1" si="13"/>
        <v>0.39115720000000004</v>
      </c>
      <c r="I62" s="159">
        <f t="shared" ca="1" si="13"/>
        <v>3.2396198099999998</v>
      </c>
      <c r="J62" s="159">
        <f t="shared" ca="1" si="13"/>
        <v>0.41490602999999998</v>
      </c>
      <c r="K62" s="159">
        <f t="shared" ca="1" si="13"/>
        <v>3.43380142</v>
      </c>
      <c r="L62" s="159">
        <f t="shared" ca="1" si="13"/>
        <v>0.44005184999999997</v>
      </c>
      <c r="M62" s="159"/>
      <c r="N62" s="159">
        <f t="shared" ref="N62:U62" ca="1" si="14">+N32*$D$9</f>
        <v>1.8342478699999998</v>
      </c>
      <c r="O62" s="159">
        <f t="shared" ca="1" si="14"/>
        <v>0.81584215999999987</v>
      </c>
      <c r="P62" s="159">
        <f t="shared" ca="1" si="14"/>
        <v>2.0102686100000002</v>
      </c>
      <c r="Q62" s="159">
        <f t="shared" ca="1" si="14"/>
        <v>0.89407360000000002</v>
      </c>
      <c r="R62" s="159">
        <f t="shared" ca="1" si="14"/>
        <v>2.2030532300000001</v>
      </c>
      <c r="S62" s="159">
        <f t="shared" ca="1" si="14"/>
        <v>0.97928998999999994</v>
      </c>
      <c r="T62" s="159">
        <f t="shared" ca="1" si="14"/>
        <v>2.4181896900000002</v>
      </c>
      <c r="U62" s="159">
        <f t="shared" ca="1" si="14"/>
        <v>1.0756823</v>
      </c>
    </row>
    <row r="63" spans="2:21" x14ac:dyDescent="0.2">
      <c r="B63" s="240" t="s">
        <v>38</v>
      </c>
      <c r="C63" s="240">
        <v>2</v>
      </c>
      <c r="D63" s="240" t="s">
        <v>378</v>
      </c>
      <c r="E63" s="159">
        <f t="shared" ca="1" si="13"/>
        <v>2.55788869</v>
      </c>
      <c r="F63" s="159">
        <f t="shared" ca="1" si="13"/>
        <v>0.32689566000000003</v>
      </c>
      <c r="G63" s="159">
        <f t="shared" ca="1" si="13"/>
        <v>2.71155759</v>
      </c>
      <c r="H63" s="159">
        <f t="shared" ca="1" si="13"/>
        <v>0.34645351999999996</v>
      </c>
      <c r="I63" s="159">
        <f t="shared" ca="1" si="13"/>
        <v>2.87360843</v>
      </c>
      <c r="J63" s="159">
        <f t="shared" ca="1" si="13"/>
        <v>0.36740836999999998</v>
      </c>
      <c r="K63" s="159">
        <f t="shared" ca="1" si="13"/>
        <v>3.0454382</v>
      </c>
      <c r="L63" s="159">
        <f t="shared" ca="1" si="13"/>
        <v>0.38976021</v>
      </c>
      <c r="M63" s="159"/>
      <c r="N63" s="159">
        <f t="shared" ref="N63:U63" ca="1" si="15">+N33*$D$9</f>
        <v>1.6735940199999999</v>
      </c>
      <c r="O63" s="159">
        <f t="shared" ca="1" si="15"/>
        <v>0.74459567000000004</v>
      </c>
      <c r="P63" s="159">
        <f t="shared" ca="1" si="15"/>
        <v>1.8915244600000001</v>
      </c>
      <c r="Q63" s="159">
        <f t="shared" ca="1" si="15"/>
        <v>0.84098797999999997</v>
      </c>
      <c r="R63" s="159">
        <f t="shared" ca="1" si="15"/>
        <v>2.1373946999999998</v>
      </c>
      <c r="S63" s="159">
        <f t="shared" ca="1" si="15"/>
        <v>0.94995320000000005</v>
      </c>
      <c r="T63" s="159">
        <f t="shared" ca="1" si="15"/>
        <v>2.4181896900000002</v>
      </c>
      <c r="U63" s="159">
        <f t="shared" ca="1" si="15"/>
        <v>1.0756823</v>
      </c>
    </row>
    <row r="64" spans="2:21" x14ac:dyDescent="0.2">
      <c r="B64" s="240"/>
      <c r="C64" s="240"/>
      <c r="D64" s="240"/>
      <c r="E64" s="159"/>
      <c r="F64" s="159"/>
      <c r="G64" s="159"/>
      <c r="H64" s="159"/>
      <c r="I64" s="159"/>
      <c r="J64" s="159"/>
      <c r="K64" s="159"/>
      <c r="L64" s="159"/>
      <c r="M64" s="159"/>
      <c r="N64" s="159"/>
      <c r="O64" s="159"/>
      <c r="P64" s="159"/>
      <c r="Q64" s="159"/>
      <c r="R64" s="159"/>
      <c r="S64" s="159"/>
      <c r="T64" s="159"/>
      <c r="U64" s="159"/>
    </row>
    <row r="65" spans="2:21" x14ac:dyDescent="0.2">
      <c r="B65" s="240"/>
      <c r="C65" s="240"/>
      <c r="D65" s="240"/>
      <c r="E65" s="240"/>
      <c r="F65" s="240"/>
      <c r="G65" s="240"/>
      <c r="H65" s="240"/>
      <c r="I65" s="240"/>
      <c r="J65" s="240"/>
      <c r="K65" s="240"/>
      <c r="L65" s="240"/>
      <c r="M65" s="240"/>
      <c r="N65" s="240"/>
      <c r="O65" s="240"/>
      <c r="P65" s="240"/>
      <c r="Q65" s="240"/>
      <c r="R65" s="240"/>
      <c r="S65" s="240"/>
      <c r="T65" s="240"/>
      <c r="U65" s="240"/>
    </row>
    <row r="66" spans="2:21" x14ac:dyDescent="0.2">
      <c r="B66" s="240"/>
      <c r="C66" s="240"/>
      <c r="D66" s="240"/>
      <c r="E66" s="240"/>
      <c r="F66" s="240"/>
      <c r="G66" s="240"/>
      <c r="H66" s="240"/>
      <c r="I66" s="240"/>
      <c r="J66" s="240"/>
      <c r="K66" s="240"/>
      <c r="L66" s="240"/>
      <c r="M66" s="240"/>
      <c r="N66" s="240"/>
      <c r="O66" s="240"/>
      <c r="P66" s="240"/>
      <c r="Q66" s="240"/>
      <c r="R66" s="240"/>
      <c r="S66" s="240"/>
      <c r="T66" s="240"/>
      <c r="U66" s="240"/>
    </row>
    <row r="67" spans="2:21" x14ac:dyDescent="0.2">
      <c r="B67" s="240"/>
      <c r="C67" s="240"/>
      <c r="D67" s="240"/>
      <c r="E67" s="240"/>
      <c r="F67" s="240"/>
      <c r="G67" s="240"/>
      <c r="H67" s="240"/>
      <c r="I67" s="240"/>
      <c r="J67" s="240"/>
      <c r="K67" s="240"/>
      <c r="L67" s="240"/>
      <c r="M67" s="240"/>
      <c r="N67" s="240"/>
      <c r="O67" s="240"/>
      <c r="P67" s="240"/>
      <c r="Q67" s="240"/>
      <c r="R67" s="240"/>
      <c r="S67" s="240"/>
      <c r="T67" s="240"/>
      <c r="U67" s="240"/>
    </row>
    <row r="68" spans="2:21" ht="13.5" thickBot="1" x14ac:dyDescent="0.25">
      <c r="B68" s="240"/>
      <c r="C68" s="240"/>
      <c r="D68" s="240"/>
      <c r="E68" s="6">
        <v>2018</v>
      </c>
      <c r="F68" s="6"/>
      <c r="G68" s="6">
        <v>2019</v>
      </c>
      <c r="H68" s="6"/>
      <c r="I68" s="6">
        <v>2020</v>
      </c>
      <c r="J68" s="6"/>
      <c r="K68" s="6">
        <v>2021</v>
      </c>
      <c r="L68" s="6"/>
      <c r="M68" s="240"/>
      <c r="N68" s="6">
        <v>2018</v>
      </c>
      <c r="O68" s="6"/>
      <c r="P68" s="6">
        <v>2019</v>
      </c>
      <c r="Q68" s="6"/>
      <c r="R68" s="6">
        <v>2020</v>
      </c>
      <c r="S68" s="6"/>
      <c r="T68" s="6">
        <v>2021</v>
      </c>
      <c r="U68" s="6"/>
    </row>
    <row r="69" spans="2:21" x14ac:dyDescent="0.2">
      <c r="B69" s="240"/>
      <c r="C69" s="240"/>
      <c r="D69" s="240"/>
      <c r="E69" s="262" t="s">
        <v>821</v>
      </c>
      <c r="F69" s="262" t="s">
        <v>822</v>
      </c>
      <c r="G69" s="262" t="s">
        <v>821</v>
      </c>
      <c r="H69" s="262" t="s">
        <v>822</v>
      </c>
      <c r="I69" s="262" t="s">
        <v>821</v>
      </c>
      <c r="J69" s="262" t="s">
        <v>822</v>
      </c>
      <c r="K69" s="262" t="s">
        <v>821</v>
      </c>
      <c r="L69" s="262" t="s">
        <v>822</v>
      </c>
      <c r="M69" s="85"/>
      <c r="N69" s="262" t="s">
        <v>821</v>
      </c>
      <c r="O69" s="262" t="s">
        <v>822</v>
      </c>
      <c r="P69" s="262" t="s">
        <v>821</v>
      </c>
      <c r="Q69" s="262" t="s">
        <v>822</v>
      </c>
      <c r="R69" s="262" t="s">
        <v>821</v>
      </c>
      <c r="S69" s="262" t="s">
        <v>822</v>
      </c>
      <c r="T69" s="262" t="s">
        <v>821</v>
      </c>
      <c r="U69" s="262" t="s">
        <v>822</v>
      </c>
    </row>
    <row r="70" spans="2:21" x14ac:dyDescent="0.2">
      <c r="B70" s="240" t="s">
        <v>1129</v>
      </c>
      <c r="C70" s="240" t="s">
        <v>1130</v>
      </c>
      <c r="D70" s="240"/>
      <c r="E70" s="240"/>
      <c r="F70" s="240"/>
      <c r="G70" s="240"/>
      <c r="H70" s="240"/>
      <c r="I70" s="240"/>
      <c r="J70" s="240"/>
      <c r="K70" s="240"/>
      <c r="L70" s="240"/>
      <c r="M70" s="240"/>
      <c r="N70" s="240"/>
      <c r="O70" s="240"/>
      <c r="P70" s="240"/>
      <c r="Q70" s="240"/>
      <c r="R70" s="240"/>
      <c r="S70" s="240"/>
      <c r="T70" s="240"/>
      <c r="U70" s="240"/>
    </row>
    <row r="71" spans="2:21" x14ac:dyDescent="0.2">
      <c r="B71" s="240" t="s">
        <v>33</v>
      </c>
      <c r="C71" s="240">
        <v>1</v>
      </c>
      <c r="D71" s="240" t="s">
        <v>377</v>
      </c>
      <c r="E71" s="159">
        <f ca="1">+E41*$D$9</f>
        <v>2.4782602599999999</v>
      </c>
      <c r="F71" s="159">
        <f t="shared" ref="F71:L71" ca="1" si="16">+F41*$D$9</f>
        <v>0.31711673000000001</v>
      </c>
      <c r="G71" s="159">
        <f t="shared" ca="1" si="16"/>
        <v>2.54810976</v>
      </c>
      <c r="H71" s="159">
        <f t="shared" ca="1" si="16"/>
        <v>0.32549866999999999</v>
      </c>
      <c r="I71" s="159">
        <f t="shared" ca="1" si="16"/>
        <v>2.6193562500000001</v>
      </c>
      <c r="J71" s="159">
        <f t="shared" ca="1" si="16"/>
        <v>0.33527759999999995</v>
      </c>
      <c r="K71" s="159">
        <f t="shared" ca="1" si="16"/>
        <v>2.69339672</v>
      </c>
      <c r="L71" s="159">
        <f t="shared" ca="1" si="16"/>
        <v>0.34505652999999997</v>
      </c>
      <c r="M71" s="159"/>
      <c r="N71" s="159">
        <f t="shared" ref="N71:U71" ca="1" si="17">+N41*$D$9</f>
        <v>1.5213221099999998</v>
      </c>
      <c r="O71" s="159">
        <f t="shared" ca="1" si="17"/>
        <v>0.67754015000000001</v>
      </c>
      <c r="P71" s="159">
        <f t="shared" ca="1" si="17"/>
        <v>1.5646288000000002</v>
      </c>
      <c r="Q71" s="159">
        <f t="shared" ca="1" si="17"/>
        <v>0.69570102</v>
      </c>
      <c r="R71" s="159">
        <f t="shared" ca="1" si="17"/>
        <v>1.60793549</v>
      </c>
      <c r="S71" s="159">
        <f t="shared" ca="1" si="17"/>
        <v>0.71525888000000004</v>
      </c>
      <c r="T71" s="159">
        <f t="shared" ca="1" si="17"/>
        <v>1.65263917</v>
      </c>
      <c r="U71" s="159">
        <f t="shared" ca="1" si="17"/>
        <v>0.73481673999999997</v>
      </c>
    </row>
    <row r="72" spans="2:21" x14ac:dyDescent="0.2">
      <c r="B72" s="240" t="s">
        <v>36</v>
      </c>
      <c r="C72" s="240">
        <v>1</v>
      </c>
      <c r="D72" s="240" t="s">
        <v>377</v>
      </c>
      <c r="E72" s="159">
        <f t="shared" ref="E72:L72" ca="1" si="18">+E42*$D$9</f>
        <v>2.4782602599999999</v>
      </c>
      <c r="F72" s="159">
        <f t="shared" ca="1" si="18"/>
        <v>0.31711673000000001</v>
      </c>
      <c r="G72" s="159">
        <f t="shared" ca="1" si="18"/>
        <v>2.54810976</v>
      </c>
      <c r="H72" s="159">
        <f t="shared" ca="1" si="18"/>
        <v>0.32549866999999999</v>
      </c>
      <c r="I72" s="159">
        <f t="shared" ca="1" si="18"/>
        <v>2.6193562500000001</v>
      </c>
      <c r="J72" s="159">
        <f t="shared" ca="1" si="18"/>
        <v>0.33527759999999995</v>
      </c>
      <c r="K72" s="159">
        <f t="shared" ca="1" si="18"/>
        <v>2.69339672</v>
      </c>
      <c r="L72" s="159">
        <f t="shared" ca="1" si="18"/>
        <v>0.34505652999999997</v>
      </c>
      <c r="M72" s="159"/>
      <c r="N72" s="159">
        <f t="shared" ref="N72:U72" ca="1" si="19">+N42*$D$9</f>
        <v>1.5213221099999998</v>
      </c>
      <c r="O72" s="159">
        <f t="shared" ca="1" si="19"/>
        <v>0.67754015000000001</v>
      </c>
      <c r="P72" s="159">
        <f t="shared" ca="1" si="19"/>
        <v>1.5646288000000002</v>
      </c>
      <c r="Q72" s="159">
        <f t="shared" ca="1" si="19"/>
        <v>0.69570102</v>
      </c>
      <c r="R72" s="159">
        <f t="shared" ca="1" si="19"/>
        <v>1.60793549</v>
      </c>
      <c r="S72" s="159">
        <f t="shared" ca="1" si="19"/>
        <v>0.71525888000000004</v>
      </c>
      <c r="T72" s="159">
        <f t="shared" ca="1" si="19"/>
        <v>1.65263917</v>
      </c>
      <c r="U72" s="159">
        <f t="shared" ca="1" si="19"/>
        <v>0.73481673999999997</v>
      </c>
    </row>
    <row r="73" spans="2:21" x14ac:dyDescent="0.2">
      <c r="B73" s="240" t="s">
        <v>38</v>
      </c>
      <c r="C73" s="240">
        <v>1</v>
      </c>
      <c r="D73" s="240" t="s">
        <v>377</v>
      </c>
      <c r="E73" s="159">
        <f t="shared" ref="E73:L73" ca="1" si="20">+E43*$D$9</f>
        <v>2.4782602599999999</v>
      </c>
      <c r="F73" s="159">
        <f t="shared" ca="1" si="20"/>
        <v>0.31711673000000001</v>
      </c>
      <c r="G73" s="159">
        <f t="shared" ca="1" si="20"/>
        <v>2.54810976</v>
      </c>
      <c r="H73" s="159">
        <f t="shared" ca="1" si="20"/>
        <v>0.32549866999999999</v>
      </c>
      <c r="I73" s="159">
        <f t="shared" ca="1" si="20"/>
        <v>2.6193562500000001</v>
      </c>
      <c r="J73" s="159">
        <f t="shared" ca="1" si="20"/>
        <v>0.33527759999999995</v>
      </c>
      <c r="K73" s="159">
        <f t="shared" ca="1" si="20"/>
        <v>2.69339672</v>
      </c>
      <c r="L73" s="159">
        <f t="shared" ca="1" si="20"/>
        <v>0.34505652999999997</v>
      </c>
      <c r="M73" s="159"/>
      <c r="N73" s="159">
        <f t="shared" ref="N73:U73" ca="1" si="21">+N43*$D$9</f>
        <v>1.5213221099999998</v>
      </c>
      <c r="O73" s="159">
        <f t="shared" ca="1" si="21"/>
        <v>0.67754015000000001</v>
      </c>
      <c r="P73" s="159">
        <f t="shared" ca="1" si="21"/>
        <v>1.5646288000000002</v>
      </c>
      <c r="Q73" s="159">
        <f t="shared" ca="1" si="21"/>
        <v>0.69570102</v>
      </c>
      <c r="R73" s="159">
        <f t="shared" ca="1" si="21"/>
        <v>1.60793549</v>
      </c>
      <c r="S73" s="159">
        <f t="shared" ca="1" si="21"/>
        <v>0.71525888000000004</v>
      </c>
      <c r="T73" s="159">
        <f t="shared" ca="1" si="21"/>
        <v>1.65263917</v>
      </c>
      <c r="U73" s="159">
        <f t="shared" ca="1" si="21"/>
        <v>0.73481673999999997</v>
      </c>
    </row>
  </sheetData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74"/>
  <sheetViews>
    <sheetView workbookViewId="0">
      <selection activeCell="C31" sqref="C31"/>
    </sheetView>
  </sheetViews>
  <sheetFormatPr defaultRowHeight="12.75" x14ac:dyDescent="0.2"/>
  <cols>
    <col min="1" max="1" width="9.140625" style="240"/>
    <col min="4" max="4" width="11" customWidth="1"/>
    <col min="7" max="7" width="2.7109375" customWidth="1"/>
    <col min="10" max="10" width="2.7109375" customWidth="1"/>
    <col min="13" max="13" width="2.7109375" customWidth="1"/>
  </cols>
  <sheetData>
    <row r="1" spans="1:15" ht="23.25" x14ac:dyDescent="0.35">
      <c r="A1" s="509" t="str">
        <f>"Letter post from TD Group T"&amp;$C$4</f>
        <v>Letter post from TD Group T1</v>
      </c>
    </row>
    <row r="4" spans="1:15" x14ac:dyDescent="0.2">
      <c r="B4" t="s">
        <v>1133</v>
      </c>
      <c r="C4" s="512">
        <v>1</v>
      </c>
      <c r="E4" s="14">
        <v>1</v>
      </c>
      <c r="F4" s="14">
        <v>2</v>
      </c>
      <c r="G4" s="14"/>
      <c r="H4" s="14">
        <f>+E4+2</f>
        <v>3</v>
      </c>
      <c r="I4" s="14">
        <v>3</v>
      </c>
      <c r="J4" s="14"/>
      <c r="K4" s="14">
        <f>+H4+2</f>
        <v>5</v>
      </c>
      <c r="L4" s="14">
        <v>4</v>
      </c>
      <c r="M4" s="14"/>
      <c r="N4" s="14">
        <f>+K4+2</f>
        <v>7</v>
      </c>
      <c r="O4" s="14">
        <v>5</v>
      </c>
    </row>
    <row r="5" spans="1:15" x14ac:dyDescent="0.2">
      <c r="B5" t="s">
        <v>1138</v>
      </c>
      <c r="C5" s="162" t="str">
        <f>+TD!$B$8</f>
        <v>US</v>
      </c>
      <c r="E5" s="14">
        <v>2</v>
      </c>
      <c r="F5" s="14"/>
      <c r="G5" s="14"/>
      <c r="H5" s="14">
        <f>+E5+2</f>
        <v>4</v>
      </c>
      <c r="I5" s="14"/>
      <c r="J5" s="14"/>
      <c r="K5" s="14">
        <f>+H5+2</f>
        <v>6</v>
      </c>
      <c r="L5" s="14"/>
      <c r="M5" s="14"/>
      <c r="N5" s="14">
        <f>+K5+2</f>
        <v>8</v>
      </c>
      <c r="O5" s="14"/>
    </row>
    <row r="6" spans="1:15" x14ac:dyDescent="0.2">
      <c r="E6" s="14">
        <f>+E4+9</f>
        <v>10</v>
      </c>
      <c r="F6" s="14"/>
      <c r="G6" s="14"/>
      <c r="H6" s="14">
        <f>+H4+9</f>
        <v>12</v>
      </c>
      <c r="I6" s="14"/>
      <c r="J6" s="14"/>
      <c r="K6" s="14">
        <f>+K4+9</f>
        <v>14</v>
      </c>
      <c r="L6" s="14"/>
      <c r="M6" s="14"/>
      <c r="N6" s="14">
        <f>+N4+9</f>
        <v>16</v>
      </c>
      <c r="O6" s="14"/>
    </row>
    <row r="7" spans="1:15" x14ac:dyDescent="0.2">
      <c r="E7" s="14">
        <f>+E5+9</f>
        <v>11</v>
      </c>
      <c r="F7" s="14"/>
      <c r="G7" s="14"/>
      <c r="H7" s="14">
        <f>+H5+9</f>
        <v>13</v>
      </c>
      <c r="I7" s="14"/>
      <c r="J7" s="14"/>
      <c r="K7" s="14">
        <f>+K5+9</f>
        <v>15</v>
      </c>
      <c r="L7" s="14"/>
      <c r="M7" s="14"/>
      <c r="N7" s="14">
        <f>+N5+9</f>
        <v>17</v>
      </c>
      <c r="O7" s="14"/>
    </row>
    <row r="8" spans="1:15" x14ac:dyDescent="0.2">
      <c r="E8" s="14"/>
      <c r="F8" s="14"/>
      <c r="G8" s="14"/>
      <c r="H8" s="14"/>
      <c r="I8" s="14"/>
      <c r="J8" s="14"/>
      <c r="K8" s="14"/>
      <c r="L8" s="14"/>
      <c r="M8" s="14"/>
      <c r="N8" s="14"/>
      <c r="O8" s="14"/>
    </row>
    <row r="9" spans="1:15" x14ac:dyDescent="0.2">
      <c r="C9" t="s">
        <v>726</v>
      </c>
      <c r="D9" s="240" t="s">
        <v>370</v>
      </c>
      <c r="E9" s="159">
        <f ca="1">INDEX(TD!$E$51:$U$54,$C$4,E4)</f>
        <v>3.6112191499999997</v>
      </c>
      <c r="F9" s="159"/>
      <c r="G9" s="159"/>
      <c r="H9" s="159">
        <f ca="1">INDEX(TD!$E$51:$U$54,$C$4,H4)</f>
        <v>3.7201843699999997</v>
      </c>
      <c r="I9" s="159"/>
      <c r="J9" s="159"/>
      <c r="K9" s="159">
        <f ca="1">INDEX(TD!$E$51:$U$54,$C$4,K4)</f>
        <v>3.8319435699999995</v>
      </c>
      <c r="L9" s="159"/>
      <c r="M9" s="159"/>
      <c r="N9" s="159">
        <f ca="1">INDEX(TD!$E$51:$U$54,$C$4,N4)</f>
        <v>3.9464967500000001</v>
      </c>
    </row>
    <row r="10" spans="1:15" s="240" customFormat="1" x14ac:dyDescent="0.2">
      <c r="C10" t="s">
        <v>726</v>
      </c>
      <c r="D10" s="240" t="s">
        <v>371</v>
      </c>
      <c r="E10" s="159">
        <f ca="1">INDEX(TD!$E$51:$U$54,$C$4,E5)</f>
        <v>0.46240369000000003</v>
      </c>
      <c r="F10" s="159"/>
      <c r="G10" s="159"/>
      <c r="H10" s="159">
        <f ca="1">INDEX(TD!$E$51:$U$54,$C$4,H5)</f>
        <v>0.47637359000000001</v>
      </c>
      <c r="I10" s="159"/>
      <c r="J10" s="159"/>
      <c r="K10" s="159">
        <f ca="1">INDEX(TD!$E$51:$U$54,$C$4,K5)</f>
        <v>0.49034348999999994</v>
      </c>
      <c r="L10" s="159"/>
      <c r="M10" s="159"/>
      <c r="N10" s="159">
        <f ca="1">INDEX(TD!$E$51:$U$54,$C$4,N5)</f>
        <v>0.50571038000000001</v>
      </c>
    </row>
    <row r="11" spans="1:15" s="240" customFormat="1" x14ac:dyDescent="0.2">
      <c r="C11" t="s">
        <v>352</v>
      </c>
      <c r="D11" s="240" t="s">
        <v>370</v>
      </c>
      <c r="E11" s="159">
        <f ca="1">INDEX(TD!$E$51:$U$54,$C$4,E6)</f>
        <v>2.21283216</v>
      </c>
      <c r="F11" s="159"/>
      <c r="G11" s="159"/>
      <c r="H11" s="159">
        <f ca="1">INDEX(TD!$E$51:$U$54,$C$4,H6)</f>
        <v>2.2798876799999999</v>
      </c>
      <c r="I11" s="159"/>
      <c r="J11" s="159"/>
      <c r="K11" s="159">
        <f ca="1">INDEX(TD!$E$51:$U$54,$C$4,K6)</f>
        <v>2.34834019</v>
      </c>
      <c r="L11" s="159"/>
      <c r="M11" s="159"/>
      <c r="N11" s="159">
        <f ca="1">INDEX(TD!$E$51:$U$54,$C$4,N6)</f>
        <v>2.4181896900000002</v>
      </c>
    </row>
    <row r="12" spans="1:15" s="240" customFormat="1" x14ac:dyDescent="0.2">
      <c r="C12" s="240" t="s">
        <v>352</v>
      </c>
      <c r="D12" s="240" t="s">
        <v>371</v>
      </c>
      <c r="E12" s="159">
        <f ca="1">INDEX(TD!$E$51:$U$54,$C$4,E7)</f>
        <v>0.98487794999999989</v>
      </c>
      <c r="F12" s="159"/>
      <c r="G12" s="159"/>
      <c r="H12" s="159">
        <f ca="1">INDEX(TD!$E$51:$U$54,$C$4,H7)</f>
        <v>1.0142147399999999</v>
      </c>
      <c r="I12" s="159"/>
      <c r="J12" s="159"/>
      <c r="K12" s="159">
        <f ca="1">INDEX(TD!$E$51:$U$54,$C$4,K7)</f>
        <v>1.0449485199999999</v>
      </c>
      <c r="L12" s="159"/>
      <c r="M12" s="159"/>
      <c r="N12" s="159">
        <f ca="1">INDEX(TD!$E$51:$U$54,$C$4,N7)</f>
        <v>1.0756823</v>
      </c>
    </row>
    <row r="13" spans="1:15" s="240" customFormat="1" x14ac:dyDescent="0.2"/>
    <row r="14" spans="1:15" s="240" customFormat="1" x14ac:dyDescent="0.2">
      <c r="C14" s="240" t="s">
        <v>378</v>
      </c>
    </row>
    <row r="15" spans="1:15" s="240" customFormat="1" x14ac:dyDescent="0.2">
      <c r="C15" s="240" t="s">
        <v>726</v>
      </c>
      <c r="D15" s="240" t="s">
        <v>370</v>
      </c>
      <c r="E15" s="159">
        <f ca="1">INDEX(TD!$E$61:$U$63,$C$4,E$4)</f>
        <v>3.6112191499999997</v>
      </c>
      <c r="H15" s="159">
        <f ca="1">INDEX(TD!$E$61:$U$63,$C$4,H$4)</f>
        <v>3.7201843699999997</v>
      </c>
      <c r="K15" s="159">
        <f ca="1">INDEX(TD!$E$61:$U$63,$C$4,K$4)</f>
        <v>3.8319435699999995</v>
      </c>
      <c r="N15" s="159">
        <f ca="1">INDEX(TD!$E$61:$U$63,$C$4,N$4)</f>
        <v>3.9464967500000001</v>
      </c>
    </row>
    <row r="16" spans="1:15" s="240" customFormat="1" x14ac:dyDescent="0.2">
      <c r="C16" s="240" t="s">
        <v>352</v>
      </c>
      <c r="D16" s="240" t="s">
        <v>371</v>
      </c>
      <c r="E16" s="159">
        <f ca="1">INDEX(TD!$E$61:$U$63,$C$4,E$5)</f>
        <v>0.46240369000000003</v>
      </c>
      <c r="H16" s="159">
        <f ca="1">INDEX(TD!$E$61:$U$63,$C$4,H$5)</f>
        <v>0.47637359000000001</v>
      </c>
      <c r="K16" s="159">
        <f ca="1">INDEX(TD!$E$61:$U$63,$C$4,K$5)</f>
        <v>0.49034348999999994</v>
      </c>
      <c r="N16" s="159">
        <f ca="1">INDEX(TD!$E$61:$U$63,$C$4,N$5)</f>
        <v>0.50571038000000001</v>
      </c>
    </row>
    <row r="17" spans="3:15" s="240" customFormat="1" x14ac:dyDescent="0.2">
      <c r="C17" s="240" t="s">
        <v>377</v>
      </c>
    </row>
    <row r="18" spans="3:15" s="240" customFormat="1" x14ac:dyDescent="0.2">
      <c r="C18" s="240" t="s">
        <v>726</v>
      </c>
      <c r="D18" s="240" t="s">
        <v>370</v>
      </c>
      <c r="E18" s="159">
        <f ca="1">INDEX(TD!$E$71:$U$73,$C$4,E$4)</f>
        <v>2.4782602599999999</v>
      </c>
      <c r="H18" s="159">
        <f ca="1">INDEX(TD!$E$71:$U$73,$C$4,H$4)</f>
        <v>2.54810976</v>
      </c>
      <c r="K18" s="159">
        <f ca="1">INDEX(TD!$E$71:$U$73,$C$4,K$4)</f>
        <v>2.6193562500000001</v>
      </c>
      <c r="N18" s="159">
        <f ca="1">INDEX(TD!$E$71:$U$73,$C$4,N$4)</f>
        <v>2.69339672</v>
      </c>
    </row>
    <row r="19" spans="3:15" s="240" customFormat="1" x14ac:dyDescent="0.2">
      <c r="C19" s="240" t="s">
        <v>352</v>
      </c>
      <c r="D19" s="240" t="s">
        <v>371</v>
      </c>
      <c r="E19" s="159">
        <f ca="1">INDEX(TD!$E$71:$U$73,$C$4,E$5)</f>
        <v>0.31711673000000001</v>
      </c>
      <c r="H19" s="159">
        <f ca="1">INDEX(TD!$E$71:$U$73,$C$4,H$5)</f>
        <v>0.32549866999999999</v>
      </c>
      <c r="K19" s="159">
        <f ca="1">INDEX(TD!$E$71:$U$73,$C$4,K$5)</f>
        <v>0.33527759999999995</v>
      </c>
      <c r="N19" s="159">
        <f ca="1">INDEX(TD!$E$71:$U$73,$C$4,N$5)</f>
        <v>0.34505652999999997</v>
      </c>
    </row>
    <row r="20" spans="3:15" s="240" customFormat="1" x14ac:dyDescent="0.2"/>
    <row r="21" spans="3:15" s="240" customFormat="1" x14ac:dyDescent="0.2">
      <c r="C21" s="240" t="s">
        <v>726</v>
      </c>
      <c r="E21" s="162" t="str">
        <f ca="1">IF(AND(E$9=E15, E$10=E16),"C", IF(AND(E$9=E18, E$10=E19),"F","N"))</f>
        <v>C</v>
      </c>
      <c r="H21" s="162" t="str">
        <f ca="1">IF(AND(H$9=H15, H$10=H16),"C", IF(AND(H$9=H18, H$10=H19),"F","N"))</f>
        <v>C</v>
      </c>
      <c r="K21" s="162" t="str">
        <f ca="1">IF(AND(K$9=K15, K$10=K16),"C", IF(AND(K$9=K18, K$10=K19),"F","N"))</f>
        <v>C</v>
      </c>
      <c r="N21" s="162" t="str">
        <f ca="1">IF(AND(N$9=N15, N$10=N16),"C", IF(AND(N$9=N18, N$10=N19),"F","N"))</f>
        <v>C</v>
      </c>
    </row>
    <row r="22" spans="3:15" s="240" customFormat="1" x14ac:dyDescent="0.2">
      <c r="C22" s="240" t="s">
        <v>352</v>
      </c>
      <c r="E22" s="162" t="str">
        <f ca="1">IF(AND(E$9=E15, E$10=E16),"C", IF(AND(E$9=E18, E$10=E19),"F","N"))</f>
        <v>C</v>
      </c>
      <c r="H22" s="162" t="str">
        <f ca="1">IF(AND(H$9=H15, H$10=H16),"C", IF(AND(H$9=H18, H$10=H19),"F","N"))</f>
        <v>C</v>
      </c>
      <c r="K22" s="162" t="str">
        <f ca="1">IF(AND(K$9=K15, K$10=K16),"C", IF(AND(K$9=K18, K$10=K19),"F","N"))</f>
        <v>C</v>
      </c>
      <c r="N22" s="162" t="str">
        <f ca="1">IF(AND(N$9=N15, N$10=N16),"C", IF(AND(N$9=N18, N$10=N19),"F","N"))</f>
        <v>C</v>
      </c>
    </row>
    <row r="23" spans="3:15" s="240" customFormat="1" x14ac:dyDescent="0.2"/>
    <row r="24" spans="3:15" s="240" customFormat="1" x14ac:dyDescent="0.2"/>
    <row r="25" spans="3:15" s="240" customFormat="1" x14ac:dyDescent="0.2">
      <c r="C25" s="4" t="str">
        <f>+"In selected currency: "&amp;EDP!$C$9 &amp;". " &amp; ROUND(EDP!$D$9,4) &amp; " " &amp;EDP!$C$9 &amp;" = 1 SDR (Jan-Apr 2016)."</f>
        <v>In selected currency: USD. 1.397 USD = 1 SDR (Jan-Apr 2016).</v>
      </c>
    </row>
    <row r="26" spans="3:15" s="240" customFormat="1" x14ac:dyDescent="0.2"/>
    <row r="27" spans="3:15" x14ac:dyDescent="0.2">
      <c r="C27" s="12" t="s">
        <v>1075</v>
      </c>
      <c r="D27" s="12"/>
      <c r="E27" s="240"/>
      <c r="F27" s="240"/>
      <c r="G27" s="240"/>
      <c r="H27" s="240"/>
      <c r="I27" s="240"/>
      <c r="J27" s="240"/>
      <c r="K27" s="240"/>
      <c r="L27" s="240"/>
      <c r="M27" s="240"/>
      <c r="N27" s="240"/>
      <c r="O27" s="240"/>
    </row>
    <row r="28" spans="3:15" x14ac:dyDescent="0.2">
      <c r="C28" s="240"/>
      <c r="D28" s="240"/>
      <c r="E28" s="240"/>
      <c r="F28" s="240"/>
      <c r="G28" s="240"/>
      <c r="H28" s="240"/>
      <c r="I28" s="240"/>
      <c r="J28" s="240"/>
      <c r="K28" s="240"/>
      <c r="L28" s="240"/>
      <c r="M28" s="240"/>
      <c r="N28" s="240"/>
      <c r="O28" s="240"/>
    </row>
    <row r="29" spans="3:15" ht="13.5" thickBot="1" x14ac:dyDescent="0.25">
      <c r="C29" s="240"/>
      <c r="D29" s="240"/>
      <c r="E29" s="520">
        <v>2018</v>
      </c>
      <c r="F29" s="520"/>
      <c r="G29" s="12"/>
      <c r="H29" s="520">
        <v>2019</v>
      </c>
      <c r="I29" s="520"/>
      <c r="J29" s="12"/>
      <c r="K29" s="520">
        <v>2020</v>
      </c>
      <c r="L29" s="520"/>
      <c r="M29" s="12"/>
      <c r="N29" s="520">
        <v>2021</v>
      </c>
      <c r="O29" s="520"/>
    </row>
    <row r="30" spans="3:15" x14ac:dyDescent="0.2">
      <c r="C30" s="498" t="s">
        <v>1073</v>
      </c>
      <c r="D30" s="240"/>
      <c r="E30" s="498" t="s">
        <v>806</v>
      </c>
      <c r="F30" s="498" t="s">
        <v>1074</v>
      </c>
      <c r="G30" s="12"/>
      <c r="H30" s="498" t="s">
        <v>806</v>
      </c>
      <c r="I30" s="498" t="s">
        <v>1074</v>
      </c>
      <c r="J30" s="12"/>
      <c r="K30" s="498" t="s">
        <v>806</v>
      </c>
      <c r="L30" s="498" t="s">
        <v>1074</v>
      </c>
      <c r="M30" s="12"/>
      <c r="N30" s="498" t="s">
        <v>806</v>
      </c>
      <c r="O30" s="498" t="s">
        <v>1074</v>
      </c>
    </row>
    <row r="31" spans="3:15" x14ac:dyDescent="0.2">
      <c r="C31" s="240">
        <v>0</v>
      </c>
      <c r="D31" s="240"/>
      <c r="E31" s="159">
        <v>0</v>
      </c>
      <c r="F31" s="159">
        <v>0</v>
      </c>
      <c r="G31" s="159"/>
      <c r="H31" s="159">
        <v>0</v>
      </c>
      <c r="I31" s="159">
        <v>0</v>
      </c>
      <c r="J31" s="159"/>
      <c r="K31" s="159">
        <v>0</v>
      </c>
      <c r="L31" s="159">
        <v>0</v>
      </c>
      <c r="M31" s="159"/>
      <c r="N31" s="159">
        <v>0</v>
      </c>
      <c r="O31" s="159">
        <v>0</v>
      </c>
    </row>
    <row r="32" spans="3:15" x14ac:dyDescent="0.2">
      <c r="C32" s="240">
        <v>10</v>
      </c>
      <c r="D32" s="240" t="s">
        <v>1118</v>
      </c>
      <c r="E32" s="159">
        <f ca="1">E$9*($C32/1000)+E$10</f>
        <v>0.49851588150000004</v>
      </c>
      <c r="F32" s="159">
        <f ca="1">ROUND(VLOOKUP($D32,EDP!$S$24:$W$35,F$4,FALSE),3)</f>
        <v>0.36399999999999999</v>
      </c>
      <c r="G32" s="159"/>
      <c r="H32" s="159">
        <f ca="1">H$9*($C32/1000)+H$10</f>
        <v>0.51357543370000003</v>
      </c>
      <c r="I32" s="159">
        <f ca="1">ROUND(VLOOKUP($D32,EDP!$S$24:$W$35,I$4,FALSE),3)</f>
        <v>0.375</v>
      </c>
      <c r="J32" s="159"/>
      <c r="K32" s="159">
        <f ca="1">K$9*($C32/1000)+K$10</f>
        <v>0.52866292569999995</v>
      </c>
      <c r="L32" s="159">
        <f ca="1">ROUND(VLOOKUP($D32,EDP!$S$24:$W$35,L$4,FALSE),3)</f>
        <v>0.38700000000000001</v>
      </c>
      <c r="M32" s="159"/>
      <c r="N32" s="159">
        <f ca="1">N$9*($C32/1000)+N$10</f>
        <v>0.54517534750000007</v>
      </c>
      <c r="O32" s="159">
        <f ca="1">ROUND(VLOOKUP($D32,EDP!$S$24:$W$35,O$4,FALSE),3)</f>
        <v>0.39800000000000002</v>
      </c>
    </row>
    <row r="33" spans="3:15" x14ac:dyDescent="0.2">
      <c r="C33" s="240">
        <v>20</v>
      </c>
      <c r="D33" s="240" t="s">
        <v>1118</v>
      </c>
      <c r="E33" s="159">
        <f t="shared" ref="E33:E46" ca="1" si="0">E$9*($C33/1000)+E$10</f>
        <v>0.53462807300000004</v>
      </c>
      <c r="F33" s="159">
        <f ca="1">ROUND(VLOOKUP($D33,EDP!$S$24:$W$35,F$4,FALSE),3)</f>
        <v>0.36399999999999999</v>
      </c>
      <c r="G33" s="159"/>
      <c r="H33" s="159">
        <f t="shared" ref="H33:H46" ca="1" si="1">H$9*($C33/1000)+H$10</f>
        <v>0.55077727740000004</v>
      </c>
      <c r="I33" s="159">
        <f ca="1">ROUND(VLOOKUP($D33,EDP!$S$24:$W$35,I$4,FALSE),3)</f>
        <v>0.375</v>
      </c>
      <c r="J33" s="159"/>
      <c r="K33" s="159">
        <f t="shared" ref="K33:K46" ca="1" si="2">K$9*($C33/1000)+K$10</f>
        <v>0.56698236139999991</v>
      </c>
      <c r="L33" s="159">
        <f ca="1">ROUND(VLOOKUP($D33,EDP!$S$24:$W$35,L$4,FALSE),3)</f>
        <v>0.38700000000000001</v>
      </c>
      <c r="M33" s="159"/>
      <c r="N33" s="159">
        <f t="shared" ref="N33:N46" ca="1" si="3">N$9*($C33/1000)+N$10</f>
        <v>0.58464031500000002</v>
      </c>
      <c r="O33" s="159">
        <f ca="1">ROUND(VLOOKUP($D33,EDP!$S$24:$W$35,O$4,FALSE),3)</f>
        <v>0.39800000000000002</v>
      </c>
    </row>
    <row r="34" spans="3:15" x14ac:dyDescent="0.2">
      <c r="C34" s="240">
        <v>30</v>
      </c>
      <c r="D34" s="240" t="s">
        <v>1119</v>
      </c>
      <c r="E34" s="159">
        <f t="shared" ca="1" si="0"/>
        <v>0.57074026450000004</v>
      </c>
      <c r="F34" s="159">
        <f ca="1">ROUND(VLOOKUP($D34,EDP!$S$24:$W$35,F$4,FALSE),3)</f>
        <v>0.59099999999999997</v>
      </c>
      <c r="G34" s="159"/>
      <c r="H34" s="159">
        <f t="shared" ca="1" si="1"/>
        <v>0.58797912110000006</v>
      </c>
      <c r="I34" s="159">
        <f ca="1">ROUND(VLOOKUP($D34,EDP!$S$24:$W$35,I$4,FALSE),3)</f>
        <v>0.60799999999999998</v>
      </c>
      <c r="J34" s="159"/>
      <c r="K34" s="159">
        <f t="shared" ca="1" si="2"/>
        <v>0.60530179709999987</v>
      </c>
      <c r="L34" s="159">
        <f ca="1">ROUND(VLOOKUP($D34,EDP!$S$24:$W$35,L$4,FALSE),3)</f>
        <v>0.627</v>
      </c>
      <c r="M34" s="159"/>
      <c r="N34" s="159">
        <f t="shared" ca="1" si="3"/>
        <v>0.62410528249999997</v>
      </c>
      <c r="O34" s="159">
        <f ca="1">ROUND(VLOOKUP($D34,EDP!$S$24:$W$35,O$4,FALSE),3)</f>
        <v>0.64500000000000002</v>
      </c>
    </row>
    <row r="35" spans="3:15" x14ac:dyDescent="0.2">
      <c r="C35" s="240">
        <v>40</v>
      </c>
      <c r="D35" s="240" t="s">
        <v>1119</v>
      </c>
      <c r="E35" s="159">
        <f t="shared" ca="1" si="0"/>
        <v>0.60685245600000004</v>
      </c>
      <c r="F35" s="159">
        <f ca="1">ROUND(VLOOKUP($D35,EDP!$S$24:$W$35,F$4,FALSE),3)</f>
        <v>0.59099999999999997</v>
      </c>
      <c r="G35" s="159"/>
      <c r="H35" s="159">
        <f t="shared" ca="1" si="1"/>
        <v>0.62518096479999996</v>
      </c>
      <c r="I35" s="159">
        <f ca="1">ROUND(VLOOKUP($D35,EDP!$S$24:$W$35,I$4,FALSE),3)</f>
        <v>0.60799999999999998</v>
      </c>
      <c r="J35" s="159"/>
      <c r="K35" s="159">
        <f t="shared" ca="1" si="2"/>
        <v>0.64362123279999994</v>
      </c>
      <c r="L35" s="159">
        <f ca="1">ROUND(VLOOKUP($D35,EDP!$S$24:$W$35,L$4,FALSE),3)</f>
        <v>0.627</v>
      </c>
      <c r="M35" s="159"/>
      <c r="N35" s="159">
        <f t="shared" ca="1" si="3"/>
        <v>0.66357025000000003</v>
      </c>
      <c r="O35" s="159">
        <f ca="1">ROUND(VLOOKUP($D35,EDP!$S$24:$W$35,O$4,FALSE),3)</f>
        <v>0.64500000000000002</v>
      </c>
    </row>
    <row r="36" spans="3:15" x14ac:dyDescent="0.2">
      <c r="C36" s="240">
        <v>50</v>
      </c>
      <c r="D36" s="240" t="s">
        <v>1119</v>
      </c>
      <c r="E36" s="159">
        <f t="shared" ca="1" si="0"/>
        <v>0.64296464750000004</v>
      </c>
      <c r="F36" s="159">
        <f ca="1">ROUND(VLOOKUP($D36,EDP!$S$24:$W$35,F$4,FALSE),3)</f>
        <v>0.59099999999999997</v>
      </c>
      <c r="G36" s="159"/>
      <c r="H36" s="159">
        <f t="shared" ca="1" si="1"/>
        <v>0.66238280849999998</v>
      </c>
      <c r="I36" s="159">
        <f ca="1">ROUND(VLOOKUP($D36,EDP!$S$24:$W$35,I$4,FALSE),3)</f>
        <v>0.60799999999999998</v>
      </c>
      <c r="J36" s="159"/>
      <c r="K36" s="159">
        <f t="shared" ca="1" si="2"/>
        <v>0.6819406684999999</v>
      </c>
      <c r="L36" s="159">
        <f ca="1">ROUND(VLOOKUP($D36,EDP!$S$24:$W$35,L$4,FALSE),3)</f>
        <v>0.627</v>
      </c>
      <c r="M36" s="159"/>
      <c r="N36" s="159">
        <f t="shared" ca="1" si="3"/>
        <v>0.70303521750000009</v>
      </c>
      <c r="O36" s="159">
        <f ca="1">ROUND(VLOOKUP($D36,EDP!$S$24:$W$35,O$4,FALSE),3)</f>
        <v>0.64500000000000002</v>
      </c>
    </row>
    <row r="37" spans="3:15" x14ac:dyDescent="0.2">
      <c r="C37" s="240">
        <v>60</v>
      </c>
      <c r="D37" s="240" t="s">
        <v>1124</v>
      </c>
      <c r="E37" s="159">
        <f t="shared" ca="1" si="0"/>
        <v>0.67907683900000004</v>
      </c>
      <c r="F37" s="159">
        <f ca="1">ROUND(VLOOKUP($D37,EDP!$S$24:$W$35,F$4,FALSE),3)</f>
        <v>1.0880000000000001</v>
      </c>
      <c r="G37" s="159"/>
      <c r="H37" s="159">
        <f t="shared" ca="1" si="1"/>
        <v>0.69958465219999999</v>
      </c>
      <c r="I37" s="159">
        <f ca="1">ROUND(VLOOKUP($D37,EDP!$S$24:$W$35,I$4,FALSE),3)</f>
        <v>1.121</v>
      </c>
      <c r="J37" s="159"/>
      <c r="K37" s="159">
        <f t="shared" ca="1" si="2"/>
        <v>0.72026010419999986</v>
      </c>
      <c r="L37" s="159">
        <f ca="1">ROUND(VLOOKUP($D37,EDP!$S$24:$W$35,L$4,FALSE),3)</f>
        <v>1.155</v>
      </c>
      <c r="M37" s="159"/>
      <c r="N37" s="159">
        <f t="shared" ca="1" si="3"/>
        <v>0.74250018500000003</v>
      </c>
      <c r="O37" s="159">
        <f ca="1">ROUND(VLOOKUP($D37,EDP!$S$24:$W$35,O$4,FALSE),3)</f>
        <v>1.1890000000000001</v>
      </c>
    </row>
    <row r="38" spans="3:15" x14ac:dyDescent="0.2">
      <c r="C38" s="240">
        <v>70</v>
      </c>
      <c r="D38" s="240" t="s">
        <v>1124</v>
      </c>
      <c r="E38" s="159">
        <f t="shared" ca="1" si="0"/>
        <v>0.71518903050000004</v>
      </c>
      <c r="F38" s="159">
        <f ca="1">ROUND(VLOOKUP($D38,EDP!$S$24:$W$35,F$4,FALSE),3)</f>
        <v>1.0880000000000001</v>
      </c>
      <c r="G38" s="159"/>
      <c r="H38" s="159">
        <f t="shared" ca="1" si="1"/>
        <v>0.7367864959</v>
      </c>
      <c r="I38" s="159">
        <f ca="1">ROUND(VLOOKUP($D38,EDP!$S$24:$W$35,I$4,FALSE),3)</f>
        <v>1.121</v>
      </c>
      <c r="J38" s="159"/>
      <c r="K38" s="159">
        <f t="shared" ca="1" si="2"/>
        <v>0.75857953989999993</v>
      </c>
      <c r="L38" s="159">
        <f ca="1">ROUND(VLOOKUP($D38,EDP!$S$24:$W$35,L$4,FALSE),3)</f>
        <v>1.155</v>
      </c>
      <c r="M38" s="159"/>
      <c r="N38" s="159">
        <f t="shared" ca="1" si="3"/>
        <v>0.78196515249999998</v>
      </c>
      <c r="O38" s="159">
        <f ca="1">ROUND(VLOOKUP($D38,EDP!$S$24:$W$35,O$4,FALSE),3)</f>
        <v>1.1890000000000001</v>
      </c>
    </row>
    <row r="39" spans="3:15" x14ac:dyDescent="0.2">
      <c r="C39" s="240">
        <v>80</v>
      </c>
      <c r="D39" s="240" t="s">
        <v>1124</v>
      </c>
      <c r="E39" s="159">
        <f t="shared" ca="1" si="0"/>
        <v>0.75130122199999994</v>
      </c>
      <c r="F39" s="159">
        <f ca="1">ROUND(VLOOKUP($D39,EDP!$S$24:$W$35,F$4,FALSE),3)</f>
        <v>1.0880000000000001</v>
      </c>
      <c r="G39" s="159"/>
      <c r="H39" s="159">
        <f t="shared" ca="1" si="1"/>
        <v>0.77398833960000002</v>
      </c>
      <c r="I39" s="159">
        <f ca="1">ROUND(VLOOKUP($D39,EDP!$S$24:$W$35,I$4,FALSE),3)</f>
        <v>1.121</v>
      </c>
      <c r="J39" s="159"/>
      <c r="K39" s="159">
        <f t="shared" ca="1" si="2"/>
        <v>0.79689897559999989</v>
      </c>
      <c r="L39" s="159">
        <f ca="1">ROUND(VLOOKUP($D39,EDP!$S$24:$W$35,L$4,FALSE),3)</f>
        <v>1.155</v>
      </c>
      <c r="M39" s="159"/>
      <c r="N39" s="159">
        <f t="shared" ca="1" si="3"/>
        <v>0.82143012000000004</v>
      </c>
      <c r="O39" s="159">
        <f ca="1">ROUND(VLOOKUP($D39,EDP!$S$24:$W$35,O$4,FALSE),3)</f>
        <v>1.1890000000000001</v>
      </c>
    </row>
    <row r="40" spans="3:15" x14ac:dyDescent="0.2">
      <c r="C40" s="240">
        <v>90</v>
      </c>
      <c r="D40" s="240" t="s">
        <v>1124</v>
      </c>
      <c r="E40" s="159">
        <f t="shared" ca="1" si="0"/>
        <v>0.78741341349999994</v>
      </c>
      <c r="F40" s="159">
        <f ca="1">ROUND(VLOOKUP($D40,EDP!$S$24:$W$35,F$4,FALSE),3)</f>
        <v>1.0880000000000001</v>
      </c>
      <c r="G40" s="159"/>
      <c r="H40" s="159">
        <f t="shared" ca="1" si="1"/>
        <v>0.81119018329999992</v>
      </c>
      <c r="I40" s="159">
        <f ca="1">ROUND(VLOOKUP($D40,EDP!$S$24:$W$35,I$4,FALSE),3)</f>
        <v>1.121</v>
      </c>
      <c r="J40" s="159"/>
      <c r="K40" s="159">
        <f t="shared" ca="1" si="2"/>
        <v>0.83521841129999985</v>
      </c>
      <c r="L40" s="159">
        <f ca="1">ROUND(VLOOKUP($D40,EDP!$S$24:$W$35,L$4,FALSE),3)</f>
        <v>1.155</v>
      </c>
      <c r="M40" s="159"/>
      <c r="N40" s="159">
        <f t="shared" ca="1" si="3"/>
        <v>0.86089508749999999</v>
      </c>
      <c r="O40" s="159">
        <f ca="1">ROUND(VLOOKUP($D40,EDP!$S$24:$W$35,O$4,FALSE),3)</f>
        <v>1.1890000000000001</v>
      </c>
    </row>
    <row r="41" spans="3:15" x14ac:dyDescent="0.2">
      <c r="C41" s="240">
        <v>100</v>
      </c>
      <c r="D41" s="240" t="s">
        <v>1124</v>
      </c>
      <c r="E41" s="159">
        <f t="shared" ca="1" si="0"/>
        <v>0.82352560500000005</v>
      </c>
      <c r="F41" s="159">
        <f ca="1">ROUND(VLOOKUP($D41,EDP!$S$24:$W$35,F$4,FALSE),3)</f>
        <v>1.0880000000000001</v>
      </c>
      <c r="G41" s="159"/>
      <c r="H41" s="159">
        <f t="shared" ca="1" si="1"/>
        <v>0.84839202700000005</v>
      </c>
      <c r="I41" s="159">
        <f ca="1">ROUND(VLOOKUP($D41,EDP!$S$24:$W$35,I$4,FALSE),3)</f>
        <v>1.121</v>
      </c>
      <c r="J41" s="159"/>
      <c r="K41" s="159">
        <f t="shared" ca="1" si="2"/>
        <v>0.87353784699999992</v>
      </c>
      <c r="L41" s="159">
        <f ca="1">ROUND(VLOOKUP($D41,EDP!$S$24:$W$35,L$4,FALSE),3)</f>
        <v>1.155</v>
      </c>
      <c r="M41" s="159"/>
      <c r="N41" s="159">
        <f t="shared" ca="1" si="3"/>
        <v>0.90036005500000005</v>
      </c>
      <c r="O41" s="159">
        <f ca="1">ROUND(VLOOKUP($D41,EDP!$S$24:$W$35,O$4,FALSE),3)</f>
        <v>1.1890000000000001</v>
      </c>
    </row>
    <row r="42" spans="3:15" x14ac:dyDescent="0.2">
      <c r="C42" s="240">
        <v>150</v>
      </c>
      <c r="D42" s="240" t="s">
        <v>1127</v>
      </c>
      <c r="E42" s="159">
        <f t="shared" ca="1" si="0"/>
        <v>1.0040865624999999</v>
      </c>
      <c r="F42" s="159">
        <f ca="1">ROUND(VLOOKUP($D42,EDP!$S$24:$W$35,F$4,FALSE),3)</f>
        <v>1.492</v>
      </c>
      <c r="G42" s="159"/>
      <c r="H42" s="159">
        <f t="shared" ca="1" si="1"/>
        <v>1.0344012454999998</v>
      </c>
      <c r="I42" s="159">
        <f ca="1">ROUND(VLOOKUP($D42,EDP!$S$24:$W$35,I$4,FALSE),3)</f>
        <v>1.5369999999999999</v>
      </c>
      <c r="J42" s="159"/>
      <c r="K42" s="159">
        <f t="shared" ca="1" si="2"/>
        <v>1.0651350254999998</v>
      </c>
      <c r="L42" s="159">
        <f ca="1">ROUND(VLOOKUP($D42,EDP!$S$24:$W$35,L$4,FALSE),3)</f>
        <v>1.583</v>
      </c>
      <c r="M42" s="159"/>
      <c r="N42" s="159">
        <f t="shared" ca="1" si="3"/>
        <v>1.0976848925</v>
      </c>
      <c r="O42" s="159">
        <f ca="1">ROUND(VLOOKUP($D42,EDP!$S$24:$W$35,O$4,FALSE),3)</f>
        <v>1.631</v>
      </c>
    </row>
    <row r="43" spans="3:15" x14ac:dyDescent="0.2">
      <c r="C43" s="240">
        <v>200</v>
      </c>
      <c r="D43" s="240" t="s">
        <v>1127</v>
      </c>
      <c r="E43" s="159">
        <f t="shared" ca="1" si="0"/>
        <v>1.18464752</v>
      </c>
      <c r="F43" s="159">
        <f ca="1">ROUND(VLOOKUP($D43,EDP!$S$24:$W$35,F$4,FALSE),3)</f>
        <v>1.492</v>
      </c>
      <c r="G43" s="159"/>
      <c r="H43" s="159">
        <f t="shared" ca="1" si="1"/>
        <v>1.220410464</v>
      </c>
      <c r="I43" s="159">
        <f ca="1">ROUND(VLOOKUP($D43,EDP!$S$24:$W$35,I$4,FALSE),3)</f>
        <v>1.5369999999999999</v>
      </c>
      <c r="J43" s="159"/>
      <c r="K43" s="159">
        <f t="shared" ca="1" si="2"/>
        <v>1.256732204</v>
      </c>
      <c r="L43" s="159">
        <f ca="1">ROUND(VLOOKUP($D43,EDP!$S$24:$W$35,L$4,FALSE),3)</f>
        <v>1.583</v>
      </c>
      <c r="M43" s="159"/>
      <c r="N43" s="159">
        <f t="shared" ca="1" si="3"/>
        <v>1.2950097300000001</v>
      </c>
      <c r="O43" s="159">
        <f ca="1">ROUND(VLOOKUP($D43,EDP!$S$24:$W$35,O$4,FALSE),3)</f>
        <v>1.631</v>
      </c>
    </row>
    <row r="44" spans="3:15" x14ac:dyDescent="0.2">
      <c r="C44" s="240">
        <v>250</v>
      </c>
      <c r="D44" s="240" t="s">
        <v>1127</v>
      </c>
      <c r="E44" s="159">
        <f t="shared" ca="1" si="0"/>
        <v>1.3652084775</v>
      </c>
      <c r="F44" s="159">
        <f ca="1">ROUND(VLOOKUP($D44,EDP!$S$24:$W$35,F$4,FALSE),3)</f>
        <v>1.492</v>
      </c>
      <c r="G44" s="159"/>
      <c r="H44" s="159">
        <f t="shared" ca="1" si="1"/>
        <v>1.4064196824999999</v>
      </c>
      <c r="I44" s="159">
        <f ca="1">ROUND(VLOOKUP($D44,EDP!$S$24:$W$35,I$4,FALSE),3)</f>
        <v>1.5369999999999999</v>
      </c>
      <c r="J44" s="159"/>
      <c r="K44" s="159">
        <f t="shared" ca="1" si="2"/>
        <v>1.4483293824999999</v>
      </c>
      <c r="L44" s="159">
        <f ca="1">ROUND(VLOOKUP($D44,EDP!$S$24:$W$35,L$4,FALSE),3)</f>
        <v>1.583</v>
      </c>
      <c r="M44" s="159"/>
      <c r="N44" s="159">
        <f t="shared" ca="1" si="3"/>
        <v>1.4923345674999999</v>
      </c>
      <c r="O44" s="159">
        <f ca="1">ROUND(VLOOKUP($D44,EDP!$S$24:$W$35,O$4,FALSE),3)</f>
        <v>1.631</v>
      </c>
    </row>
    <row r="45" spans="3:15" x14ac:dyDescent="0.2">
      <c r="C45" s="240">
        <v>375</v>
      </c>
      <c r="D45" s="240" t="s">
        <v>1128</v>
      </c>
      <c r="E45" s="159">
        <f t="shared" ca="1" si="0"/>
        <v>1.81661087125</v>
      </c>
      <c r="F45" s="159">
        <f ca="1">ROUND(VLOOKUP($D45,EDP!$S$24:$W$35,F$4,FALSE),3)</f>
        <v>5.1360000000000001</v>
      </c>
      <c r="G45" s="159"/>
      <c r="H45" s="159">
        <f t="shared" ca="1" si="1"/>
        <v>1.87144272875</v>
      </c>
      <c r="I45" s="159">
        <f ca="1">ROUND(VLOOKUP($D45,EDP!$S$24:$W$35,I$4,FALSE),3)</f>
        <v>5.29</v>
      </c>
      <c r="J45" s="159"/>
      <c r="K45" s="159">
        <f t="shared" ca="1" si="2"/>
        <v>1.9273223287499996</v>
      </c>
      <c r="L45" s="159">
        <f ca="1">ROUND(VLOOKUP($D45,EDP!$S$24:$W$35,L$4,FALSE),3)</f>
        <v>5.4489999999999998</v>
      </c>
      <c r="M45" s="159"/>
      <c r="N45" s="159">
        <f t="shared" ca="1" si="3"/>
        <v>1.9856466612500001</v>
      </c>
      <c r="O45" s="159">
        <f ca="1">ROUND(VLOOKUP($D45,EDP!$S$24:$W$35,O$4,FALSE),3)</f>
        <v>5.6130000000000004</v>
      </c>
    </row>
    <row r="46" spans="3:15" x14ac:dyDescent="0.2">
      <c r="C46" s="240">
        <v>500</v>
      </c>
      <c r="D46" s="240" t="s">
        <v>1128</v>
      </c>
      <c r="E46" s="159">
        <f t="shared" ca="1" si="0"/>
        <v>2.268013265</v>
      </c>
      <c r="F46" s="159">
        <f ca="1">ROUND(VLOOKUP($D46,EDP!$S$24:$W$35,F$4,FALSE),3)</f>
        <v>5.1360000000000001</v>
      </c>
      <c r="G46" s="159"/>
      <c r="H46" s="159">
        <f t="shared" ca="1" si="1"/>
        <v>2.3364657749999997</v>
      </c>
      <c r="I46" s="159">
        <f ca="1">ROUND(VLOOKUP($D46,EDP!$S$24:$W$35,I$4,FALSE),3)</f>
        <v>5.29</v>
      </c>
      <c r="J46" s="159"/>
      <c r="K46" s="159">
        <f t="shared" ca="1" si="2"/>
        <v>2.4063152749999999</v>
      </c>
      <c r="L46" s="159">
        <f ca="1">ROUND(VLOOKUP($D46,EDP!$S$24:$W$35,L$4,FALSE),3)</f>
        <v>5.4489999999999998</v>
      </c>
      <c r="M46" s="159"/>
      <c r="N46" s="159">
        <f t="shared" ca="1" si="3"/>
        <v>2.4789587549999998</v>
      </c>
      <c r="O46" s="159">
        <f ca="1">ROUND(VLOOKUP($D46,EDP!$S$24:$W$35,O$4,FALSE),3)</f>
        <v>5.6130000000000004</v>
      </c>
    </row>
    <row r="47" spans="3:15" x14ac:dyDescent="0.2">
      <c r="C47" s="240"/>
      <c r="D47" s="240"/>
      <c r="E47" s="240"/>
      <c r="F47" s="240"/>
      <c r="G47" s="240"/>
      <c r="H47" s="240"/>
      <c r="I47" s="240"/>
      <c r="J47" s="240"/>
      <c r="K47" s="240"/>
      <c r="L47" s="240"/>
      <c r="M47" s="240"/>
      <c r="N47" s="240"/>
      <c r="O47" s="240"/>
    </row>
    <row r="48" spans="3:15" x14ac:dyDescent="0.2">
      <c r="C48" s="240"/>
      <c r="D48" s="240"/>
      <c r="E48" s="240"/>
      <c r="F48" s="240"/>
      <c r="G48" s="240"/>
      <c r="H48" s="240"/>
      <c r="I48" s="240"/>
      <c r="J48" s="240"/>
      <c r="K48" s="240"/>
      <c r="L48" s="240"/>
      <c r="M48" s="240"/>
      <c r="N48" s="240"/>
      <c r="O48" s="240"/>
    </row>
    <row r="49" spans="3:16" x14ac:dyDescent="0.2">
      <c r="C49" s="12" t="s">
        <v>1076</v>
      </c>
      <c r="D49" s="240"/>
      <c r="E49" s="240"/>
      <c r="F49" s="240"/>
      <c r="G49" s="240"/>
      <c r="H49" s="240"/>
      <c r="I49" s="240"/>
      <c r="J49" s="240"/>
      <c r="K49" s="240"/>
      <c r="L49" s="240"/>
      <c r="M49" s="240"/>
      <c r="N49" s="240"/>
      <c r="O49" s="240"/>
    </row>
    <row r="50" spans="3:16" x14ac:dyDescent="0.2">
      <c r="C50" s="240"/>
      <c r="D50" s="240"/>
      <c r="E50" s="240"/>
      <c r="F50" s="240"/>
      <c r="G50" s="240"/>
      <c r="H50" s="240"/>
      <c r="I50" s="240"/>
      <c r="J50" s="240"/>
      <c r="K50" s="240"/>
      <c r="L50" s="240"/>
      <c r="M50" s="240"/>
      <c r="N50" s="240"/>
      <c r="O50" s="240"/>
    </row>
    <row r="51" spans="3:16" ht="13.5" thickBot="1" x14ac:dyDescent="0.25">
      <c r="C51" s="240"/>
      <c r="D51" s="240"/>
      <c r="E51" s="520">
        <v>2018</v>
      </c>
      <c r="F51" s="520"/>
      <c r="G51" s="12"/>
      <c r="H51" s="520">
        <v>2019</v>
      </c>
      <c r="I51" s="520"/>
      <c r="J51" s="12"/>
      <c r="K51" s="520">
        <v>2020</v>
      </c>
      <c r="L51" s="520"/>
      <c r="M51" s="12"/>
      <c r="N51" s="520">
        <v>2021</v>
      </c>
      <c r="O51" s="520"/>
    </row>
    <row r="52" spans="3:16" x14ac:dyDescent="0.2">
      <c r="C52" s="498" t="s">
        <v>1073</v>
      </c>
      <c r="D52" s="240"/>
      <c r="E52" s="498" t="s">
        <v>806</v>
      </c>
      <c r="F52" s="498" t="s">
        <v>1074</v>
      </c>
      <c r="G52" s="12"/>
      <c r="H52" s="498" t="s">
        <v>806</v>
      </c>
      <c r="I52" s="498" t="s">
        <v>1074</v>
      </c>
      <c r="J52" s="12"/>
      <c r="K52" s="498" t="s">
        <v>806</v>
      </c>
      <c r="L52" s="498" t="s">
        <v>1074</v>
      </c>
      <c r="M52" s="12"/>
      <c r="N52" s="498" t="s">
        <v>806</v>
      </c>
      <c r="O52" s="498" t="s">
        <v>1074</v>
      </c>
    </row>
    <row r="53" spans="3:16" x14ac:dyDescent="0.2">
      <c r="C53" s="240">
        <v>0</v>
      </c>
      <c r="D53" s="240"/>
      <c r="E53" s="159">
        <v>0</v>
      </c>
      <c r="F53" s="159">
        <v>0</v>
      </c>
      <c r="G53" s="159"/>
      <c r="H53" s="159">
        <v>0</v>
      </c>
      <c r="I53" s="159">
        <v>0</v>
      </c>
      <c r="J53" s="159"/>
      <c r="K53" s="159">
        <v>0</v>
      </c>
      <c r="L53" s="159">
        <v>0</v>
      </c>
      <c r="M53" s="159"/>
      <c r="N53" s="159">
        <v>0</v>
      </c>
      <c r="O53" s="159">
        <v>0</v>
      </c>
    </row>
    <row r="54" spans="3:16" x14ac:dyDescent="0.2">
      <c r="C54" s="240">
        <v>10</v>
      </c>
      <c r="D54" s="281" t="s">
        <v>19</v>
      </c>
      <c r="E54" s="282">
        <f ca="1">E$11*($C54/1000)+E$12</f>
        <v>1.0070062715999999</v>
      </c>
      <c r="F54" s="159">
        <f ca="1">ROUND(VLOOKUP($D54,EDP!$S$24:$W$35,F$4,FALSE),3)</f>
        <v>1.802</v>
      </c>
      <c r="G54" s="282"/>
      <c r="H54" s="282">
        <f ca="1">H$11*($C54/1000)+H$12</f>
        <v>1.0370136167999999</v>
      </c>
      <c r="I54" s="159">
        <f ca="1">ROUND(VLOOKUP($D54,EDP!$S$24:$W$35,I$4,FALSE),3)</f>
        <v>1.8560000000000001</v>
      </c>
      <c r="J54" s="282"/>
      <c r="K54" s="282">
        <f ca="1">K$11*($C54/1000)+K$12</f>
        <v>1.0684319219</v>
      </c>
      <c r="L54" s="159">
        <f ca="1">ROUND(VLOOKUP($D54,EDP!$S$24:$W$35,L$4,FALSE),3)</f>
        <v>1.9119999999999999</v>
      </c>
      <c r="M54" s="282"/>
      <c r="N54" s="282">
        <f ca="1">N$11*($C54/1000)+N$12</f>
        <v>1.0998641969</v>
      </c>
      <c r="O54" s="159">
        <f ca="1">ROUND(VLOOKUP($D54,EDP!$S$24:$W$35,O$4,FALSE),3)</f>
        <v>1.9690000000000001</v>
      </c>
      <c r="P54" s="281"/>
    </row>
    <row r="55" spans="3:16" x14ac:dyDescent="0.2">
      <c r="C55" s="240">
        <v>20</v>
      </c>
      <c r="D55" s="240" t="s">
        <v>19</v>
      </c>
      <c r="E55" s="159">
        <f t="shared" ref="E55:E74" ca="1" si="4">E$11*($C55/1000)+E$12</f>
        <v>1.0291345931999998</v>
      </c>
      <c r="F55" s="159">
        <f ca="1">ROUND(VLOOKUP($D55,EDP!$S$24:$W$35,F$4,FALSE),3)</f>
        <v>1.802</v>
      </c>
      <c r="G55" s="159"/>
      <c r="H55" s="159">
        <f t="shared" ref="H55:H74" ca="1" si="5">H$11*($C55/1000)+H$12</f>
        <v>1.0598124936</v>
      </c>
      <c r="I55" s="159">
        <f ca="1">ROUND(VLOOKUP($D55,EDP!$S$24:$W$35,I$4,FALSE),3)</f>
        <v>1.8560000000000001</v>
      </c>
      <c r="J55" s="159"/>
      <c r="K55" s="159">
        <f t="shared" ref="K55:K74" ca="1" si="6">K$11*($C55/1000)+K$12</f>
        <v>1.0919153237999999</v>
      </c>
      <c r="L55" s="159">
        <f ca="1">ROUND(VLOOKUP($D55,EDP!$S$24:$W$35,L$4,FALSE),3)</f>
        <v>1.9119999999999999</v>
      </c>
      <c r="M55" s="159"/>
      <c r="N55" s="159">
        <f t="shared" ref="N55:N74" ca="1" si="7">N$11*($C55/1000)+N$12</f>
        <v>1.1240460938000001</v>
      </c>
      <c r="O55" s="159">
        <f ca="1">ROUND(VLOOKUP($D55,EDP!$S$24:$W$35,O$4,FALSE),3)</f>
        <v>1.9690000000000001</v>
      </c>
    </row>
    <row r="56" spans="3:16" x14ac:dyDescent="0.2">
      <c r="C56" s="240">
        <v>30</v>
      </c>
      <c r="D56" s="240" t="s">
        <v>20</v>
      </c>
      <c r="E56" s="159">
        <f t="shared" ca="1" si="4"/>
        <v>1.0512629147999999</v>
      </c>
      <c r="F56" s="159">
        <f ca="1">ROUND(VLOOKUP($D56,EDP!$S$24:$W$35,F$4,FALSE),3)</f>
        <v>1.802</v>
      </c>
      <c r="G56" s="159"/>
      <c r="H56" s="159">
        <f t="shared" ca="1" si="5"/>
        <v>1.0826113704</v>
      </c>
      <c r="I56" s="159">
        <f ca="1">ROUND(VLOOKUP($D56,EDP!$S$24:$W$35,I$4,FALSE),3)</f>
        <v>1.8560000000000001</v>
      </c>
      <c r="J56" s="159"/>
      <c r="K56" s="159">
        <f t="shared" ca="1" si="6"/>
        <v>1.1153987257</v>
      </c>
      <c r="L56" s="159">
        <f ca="1">ROUND(VLOOKUP($D56,EDP!$S$24:$W$35,L$4,FALSE),3)</f>
        <v>1.9119999999999999</v>
      </c>
      <c r="M56" s="159"/>
      <c r="N56" s="159">
        <f t="shared" ca="1" si="7"/>
        <v>1.1482279906999999</v>
      </c>
      <c r="O56" s="159">
        <f ca="1">ROUND(VLOOKUP($D56,EDP!$S$24:$W$35,O$4,FALSE),3)</f>
        <v>1.9690000000000001</v>
      </c>
    </row>
    <row r="57" spans="3:16" x14ac:dyDescent="0.2">
      <c r="C57" s="240">
        <v>40</v>
      </c>
      <c r="D57" s="240" t="s">
        <v>20</v>
      </c>
      <c r="E57" s="159">
        <f t="shared" ca="1" si="4"/>
        <v>1.0733912364</v>
      </c>
      <c r="F57" s="159">
        <f ca="1">ROUND(VLOOKUP($D57,EDP!$S$24:$W$35,F$4,FALSE),3)</f>
        <v>1.802</v>
      </c>
      <c r="G57" s="159"/>
      <c r="H57" s="159">
        <f t="shared" ca="1" si="5"/>
        <v>1.1054102471999998</v>
      </c>
      <c r="I57" s="159">
        <f ca="1">ROUND(VLOOKUP($D57,EDP!$S$24:$W$35,I$4,FALSE),3)</f>
        <v>1.8560000000000001</v>
      </c>
      <c r="J57" s="159"/>
      <c r="K57" s="159">
        <f t="shared" ca="1" si="6"/>
        <v>1.1388821275999998</v>
      </c>
      <c r="L57" s="159">
        <f ca="1">ROUND(VLOOKUP($D57,EDP!$S$24:$W$35,L$4,FALSE),3)</f>
        <v>1.9119999999999999</v>
      </c>
      <c r="M57" s="159"/>
      <c r="N57" s="159">
        <f t="shared" ca="1" si="7"/>
        <v>1.1724098876</v>
      </c>
      <c r="O57" s="159">
        <f ca="1">ROUND(VLOOKUP($D57,EDP!$S$24:$W$35,O$4,FALSE),3)</f>
        <v>1.9690000000000001</v>
      </c>
    </row>
    <row r="58" spans="3:16" x14ac:dyDescent="0.2">
      <c r="C58" s="240">
        <v>50</v>
      </c>
      <c r="D58" s="240" t="s">
        <v>20</v>
      </c>
      <c r="E58" s="159">
        <f t="shared" ca="1" si="4"/>
        <v>1.0955195579999999</v>
      </c>
      <c r="F58" s="159">
        <f ca="1">ROUND(VLOOKUP($D58,EDP!$S$24:$W$35,F$4,FALSE),3)</f>
        <v>1.802</v>
      </c>
      <c r="G58" s="159"/>
      <c r="H58" s="159">
        <f t="shared" ca="1" si="5"/>
        <v>1.1282091239999998</v>
      </c>
      <c r="I58" s="159">
        <f ca="1">ROUND(VLOOKUP($D58,EDP!$S$24:$W$35,I$4,FALSE),3)</f>
        <v>1.8560000000000001</v>
      </c>
      <c r="J58" s="159"/>
      <c r="K58" s="159">
        <f t="shared" ca="1" si="6"/>
        <v>1.1623655294999999</v>
      </c>
      <c r="L58" s="159">
        <f ca="1">ROUND(VLOOKUP($D58,EDP!$S$24:$W$35,L$4,FALSE),3)</f>
        <v>1.9119999999999999</v>
      </c>
      <c r="M58" s="159"/>
      <c r="N58" s="159">
        <f t="shared" ca="1" si="7"/>
        <v>1.1965917845</v>
      </c>
      <c r="O58" s="159">
        <f ca="1">ROUND(VLOOKUP($D58,EDP!$S$24:$W$35,O$4,FALSE),3)</f>
        <v>1.9690000000000001</v>
      </c>
    </row>
    <row r="59" spans="3:16" x14ac:dyDescent="0.2">
      <c r="C59" s="240">
        <v>60</v>
      </c>
      <c r="D59" s="240" t="s">
        <v>21</v>
      </c>
      <c r="E59" s="159">
        <f t="shared" ca="1" si="4"/>
        <v>1.1176478795999998</v>
      </c>
      <c r="F59" s="159">
        <f ca="1">ROUND(VLOOKUP($D59,EDP!$S$24:$W$35,F$4,FALSE),3)</f>
        <v>1.9419999999999999</v>
      </c>
      <c r="G59" s="159"/>
      <c r="H59" s="159">
        <f t="shared" ca="1" si="5"/>
        <v>1.1510080007999999</v>
      </c>
      <c r="I59" s="159">
        <f ca="1">ROUND(VLOOKUP($D59,EDP!$S$24:$W$35,I$4,FALSE),3)</f>
        <v>2</v>
      </c>
      <c r="J59" s="159"/>
      <c r="K59" s="159">
        <f t="shared" ca="1" si="6"/>
        <v>1.1858489314</v>
      </c>
      <c r="L59" s="159">
        <f ca="1">ROUND(VLOOKUP($D59,EDP!$S$24:$W$35,L$4,FALSE),3)</f>
        <v>2.06</v>
      </c>
      <c r="M59" s="159"/>
      <c r="N59" s="159">
        <f t="shared" ca="1" si="7"/>
        <v>1.2207736813999999</v>
      </c>
      <c r="O59" s="159">
        <f ca="1">ROUND(VLOOKUP($D59,EDP!$S$24:$W$35,O$4,FALSE),3)</f>
        <v>2.1219999999999999</v>
      </c>
    </row>
    <row r="60" spans="3:16" x14ac:dyDescent="0.2">
      <c r="C60" s="240">
        <v>70</v>
      </c>
      <c r="D60" s="240" t="s">
        <v>21</v>
      </c>
      <c r="E60" s="159">
        <f t="shared" ca="1" si="4"/>
        <v>1.1397762011999999</v>
      </c>
      <c r="F60" s="159">
        <f ca="1">ROUND(VLOOKUP($D60,EDP!$S$24:$W$35,F$4,FALSE),3)</f>
        <v>1.9419999999999999</v>
      </c>
      <c r="G60" s="159"/>
      <c r="H60" s="159">
        <f t="shared" ca="1" si="5"/>
        <v>1.1738068775999999</v>
      </c>
      <c r="I60" s="159">
        <f ca="1">ROUND(VLOOKUP($D60,EDP!$S$24:$W$35,I$4,FALSE),3)</f>
        <v>2</v>
      </c>
      <c r="J60" s="159"/>
      <c r="K60" s="159">
        <f t="shared" ca="1" si="6"/>
        <v>1.2093323332999999</v>
      </c>
      <c r="L60" s="159">
        <f ca="1">ROUND(VLOOKUP($D60,EDP!$S$24:$W$35,L$4,FALSE),3)</f>
        <v>2.06</v>
      </c>
      <c r="M60" s="159"/>
      <c r="N60" s="159">
        <f t="shared" ca="1" si="7"/>
        <v>1.2449555782999999</v>
      </c>
      <c r="O60" s="159">
        <f ca="1">ROUND(VLOOKUP($D60,EDP!$S$24:$W$35,O$4,FALSE),3)</f>
        <v>2.1219999999999999</v>
      </c>
    </row>
    <row r="61" spans="3:16" x14ac:dyDescent="0.2">
      <c r="C61" s="240">
        <v>80</v>
      </c>
      <c r="D61" s="240" t="s">
        <v>21</v>
      </c>
      <c r="E61" s="159">
        <f t="shared" ca="1" si="4"/>
        <v>1.1619045228</v>
      </c>
      <c r="F61" s="159">
        <f ca="1">ROUND(VLOOKUP($D61,EDP!$S$24:$W$35,F$4,FALSE),3)</f>
        <v>1.9419999999999999</v>
      </c>
      <c r="G61" s="159"/>
      <c r="H61" s="159">
        <f t="shared" ca="1" si="5"/>
        <v>1.1966057543999999</v>
      </c>
      <c r="I61" s="159">
        <f ca="1">ROUND(VLOOKUP($D61,EDP!$S$24:$W$35,I$4,FALSE),3)</f>
        <v>2</v>
      </c>
      <c r="J61" s="159"/>
      <c r="K61" s="159">
        <f t="shared" ca="1" si="6"/>
        <v>1.2328157352</v>
      </c>
      <c r="L61" s="159">
        <f ca="1">ROUND(VLOOKUP($D61,EDP!$S$24:$W$35,L$4,FALSE),3)</f>
        <v>2.06</v>
      </c>
      <c r="M61" s="159"/>
      <c r="N61" s="159">
        <f t="shared" ca="1" si="7"/>
        <v>1.2691374752</v>
      </c>
      <c r="O61" s="159">
        <f ca="1">ROUND(VLOOKUP($D61,EDP!$S$24:$W$35,O$4,FALSE),3)</f>
        <v>2.1219999999999999</v>
      </c>
    </row>
    <row r="62" spans="3:16" x14ac:dyDescent="0.2">
      <c r="C62" s="240">
        <v>90</v>
      </c>
      <c r="D62" s="240" t="s">
        <v>21</v>
      </c>
      <c r="E62" s="159">
        <f t="shared" ca="1" si="4"/>
        <v>1.1840328443999999</v>
      </c>
      <c r="F62" s="159">
        <f ca="1">ROUND(VLOOKUP($D62,EDP!$S$24:$W$35,F$4,FALSE),3)</f>
        <v>1.9419999999999999</v>
      </c>
      <c r="G62" s="159"/>
      <c r="H62" s="159">
        <f t="shared" ca="1" si="5"/>
        <v>1.2194046311999998</v>
      </c>
      <c r="I62" s="159">
        <f ca="1">ROUND(VLOOKUP($D62,EDP!$S$24:$W$35,I$4,FALSE),3)</f>
        <v>2</v>
      </c>
      <c r="J62" s="159"/>
      <c r="K62" s="159">
        <f t="shared" ca="1" si="6"/>
        <v>1.2562991370999999</v>
      </c>
      <c r="L62" s="159">
        <f ca="1">ROUND(VLOOKUP($D62,EDP!$S$24:$W$35,L$4,FALSE),3)</f>
        <v>2.06</v>
      </c>
      <c r="M62" s="159"/>
      <c r="N62" s="159">
        <f t="shared" ca="1" si="7"/>
        <v>1.2933193721</v>
      </c>
      <c r="O62" s="159">
        <f ca="1">ROUND(VLOOKUP($D62,EDP!$S$24:$W$35,O$4,FALSE),3)</f>
        <v>2.1219999999999999</v>
      </c>
    </row>
    <row r="63" spans="3:16" x14ac:dyDescent="0.2">
      <c r="C63" s="240">
        <v>100</v>
      </c>
      <c r="D63" s="240" t="s">
        <v>21</v>
      </c>
      <c r="E63" s="159">
        <f t="shared" ca="1" si="4"/>
        <v>1.2061611659999998</v>
      </c>
      <c r="F63" s="159">
        <f ca="1">ROUND(VLOOKUP($D63,EDP!$S$24:$W$35,F$4,FALSE),3)</f>
        <v>1.9419999999999999</v>
      </c>
      <c r="G63" s="159"/>
      <c r="H63" s="159">
        <f t="shared" ca="1" si="5"/>
        <v>1.2422035079999998</v>
      </c>
      <c r="I63" s="159">
        <f ca="1">ROUND(VLOOKUP($D63,EDP!$S$24:$W$35,I$4,FALSE),3)</f>
        <v>2</v>
      </c>
      <c r="J63" s="159"/>
      <c r="K63" s="159">
        <f t="shared" ca="1" si="6"/>
        <v>1.2797825389999999</v>
      </c>
      <c r="L63" s="159">
        <f ca="1">ROUND(VLOOKUP($D63,EDP!$S$24:$W$35,L$4,FALSE),3)</f>
        <v>2.06</v>
      </c>
      <c r="M63" s="159"/>
      <c r="N63" s="159">
        <f t="shared" ca="1" si="7"/>
        <v>1.3175012690000001</v>
      </c>
      <c r="O63" s="159">
        <f ca="1">ROUND(VLOOKUP($D63,EDP!$S$24:$W$35,O$4,FALSE),3)</f>
        <v>2.1219999999999999</v>
      </c>
    </row>
    <row r="64" spans="3:16" x14ac:dyDescent="0.2">
      <c r="C64" s="240">
        <v>150</v>
      </c>
      <c r="D64" s="240" t="s">
        <v>22</v>
      </c>
      <c r="E64" s="159">
        <f t="shared" ca="1" si="4"/>
        <v>1.3168027739999999</v>
      </c>
      <c r="F64" s="159">
        <f ca="1">ROUND(VLOOKUP($D64,EDP!$S$24:$W$35,F$4,FALSE),3)</f>
        <v>2.2210000000000001</v>
      </c>
      <c r="G64" s="159"/>
      <c r="H64" s="159">
        <f t="shared" ca="1" si="5"/>
        <v>1.356197892</v>
      </c>
      <c r="I64" s="159">
        <f ca="1">ROUND(VLOOKUP($D64,EDP!$S$24:$W$35,I$4,FALSE),3)</f>
        <v>2.2879999999999998</v>
      </c>
      <c r="J64" s="159"/>
      <c r="K64" s="159">
        <f t="shared" ca="1" si="6"/>
        <v>1.3971995484999999</v>
      </c>
      <c r="L64" s="159">
        <f ca="1">ROUND(VLOOKUP($D64,EDP!$S$24:$W$35,L$4,FALSE),3)</f>
        <v>2.3559999999999999</v>
      </c>
      <c r="M64" s="159"/>
      <c r="N64" s="159">
        <f t="shared" ca="1" si="7"/>
        <v>1.4384107534999999</v>
      </c>
      <c r="O64" s="159">
        <f ca="1">ROUND(VLOOKUP($D64,EDP!$S$24:$W$35,O$4,FALSE),3)</f>
        <v>2.427</v>
      </c>
    </row>
    <row r="65" spans="3:15" x14ac:dyDescent="0.2">
      <c r="C65" s="240">
        <v>200</v>
      </c>
      <c r="D65" s="240" t="s">
        <v>22</v>
      </c>
      <c r="E65" s="159">
        <f t="shared" ca="1" si="4"/>
        <v>1.427444382</v>
      </c>
      <c r="F65" s="159">
        <f ca="1">ROUND(VLOOKUP($D65,EDP!$S$24:$W$35,F$4,FALSE),3)</f>
        <v>2.2210000000000001</v>
      </c>
      <c r="G65" s="159"/>
      <c r="H65" s="159">
        <f t="shared" ca="1" si="5"/>
        <v>1.4701922759999999</v>
      </c>
      <c r="I65" s="159">
        <f ca="1">ROUND(VLOOKUP($D65,EDP!$S$24:$W$35,I$4,FALSE),3)</f>
        <v>2.2879999999999998</v>
      </c>
      <c r="J65" s="159"/>
      <c r="K65" s="159">
        <f t="shared" ca="1" si="6"/>
        <v>1.5146165579999999</v>
      </c>
      <c r="L65" s="159">
        <f ca="1">ROUND(VLOOKUP($D65,EDP!$S$24:$W$35,L$4,FALSE),3)</f>
        <v>2.3559999999999999</v>
      </c>
      <c r="M65" s="159"/>
      <c r="N65" s="159">
        <f t="shared" ca="1" si="7"/>
        <v>1.559320238</v>
      </c>
      <c r="O65" s="159">
        <f ca="1">ROUND(VLOOKUP($D65,EDP!$S$24:$W$35,O$4,FALSE),3)</f>
        <v>2.427</v>
      </c>
    </row>
    <row r="66" spans="3:15" x14ac:dyDescent="0.2">
      <c r="C66" s="240">
        <v>250</v>
      </c>
      <c r="D66" s="240" t="s">
        <v>22</v>
      </c>
      <c r="E66" s="159">
        <f t="shared" ca="1" si="4"/>
        <v>1.5380859899999999</v>
      </c>
      <c r="F66" s="159">
        <f ca="1">ROUND(VLOOKUP($D66,EDP!$S$24:$W$35,F$4,FALSE),3)</f>
        <v>2.2210000000000001</v>
      </c>
      <c r="G66" s="159"/>
      <c r="H66" s="159">
        <f t="shared" ca="1" si="5"/>
        <v>1.5841866599999999</v>
      </c>
      <c r="I66" s="159">
        <f ca="1">ROUND(VLOOKUP($D66,EDP!$S$24:$W$35,I$4,FALSE),3)</f>
        <v>2.2879999999999998</v>
      </c>
      <c r="J66" s="159"/>
      <c r="K66" s="159">
        <f t="shared" ca="1" si="6"/>
        <v>1.6320335674999999</v>
      </c>
      <c r="L66" s="159">
        <f ca="1">ROUND(VLOOKUP($D66,EDP!$S$24:$W$35,L$4,FALSE),3)</f>
        <v>2.3559999999999999</v>
      </c>
      <c r="M66" s="159"/>
      <c r="N66" s="159">
        <f t="shared" ca="1" si="7"/>
        <v>1.6802297225</v>
      </c>
      <c r="O66" s="159">
        <f ca="1">ROUND(VLOOKUP($D66,EDP!$S$24:$W$35,O$4,FALSE),3)</f>
        <v>2.427</v>
      </c>
    </row>
    <row r="67" spans="3:15" x14ac:dyDescent="0.2">
      <c r="C67" s="240">
        <v>375</v>
      </c>
      <c r="D67" s="240" t="s">
        <v>23</v>
      </c>
      <c r="E67" s="159">
        <f t="shared" ca="1" si="4"/>
        <v>1.8146900100000001</v>
      </c>
      <c r="F67" s="159">
        <f ca="1">ROUND(VLOOKUP($D67,EDP!$S$24:$W$35,F$4,FALSE),3)</f>
        <v>5.0380000000000003</v>
      </c>
      <c r="G67" s="159"/>
      <c r="H67" s="159">
        <f t="shared" ca="1" si="5"/>
        <v>1.8691726199999998</v>
      </c>
      <c r="I67" s="159">
        <f ca="1">ROUND(VLOOKUP($D67,EDP!$S$24:$W$35,I$4,FALSE),3)</f>
        <v>5.1890000000000001</v>
      </c>
      <c r="J67" s="159"/>
      <c r="K67" s="159">
        <f t="shared" ca="1" si="6"/>
        <v>1.92557609125</v>
      </c>
      <c r="L67" s="159">
        <f ca="1">ROUND(VLOOKUP($D67,EDP!$S$24:$W$35,L$4,FALSE),3)</f>
        <v>5.3440000000000003</v>
      </c>
      <c r="M67" s="159"/>
      <c r="N67" s="159">
        <f t="shared" ca="1" si="7"/>
        <v>1.98250343375</v>
      </c>
      <c r="O67" s="159">
        <f ca="1">ROUND(VLOOKUP($D67,EDP!$S$24:$W$35,O$4,FALSE),3)</f>
        <v>5.5049999999999999</v>
      </c>
    </row>
    <row r="68" spans="3:15" x14ac:dyDescent="0.2">
      <c r="C68" s="240">
        <v>500</v>
      </c>
      <c r="D68" s="240" t="s">
        <v>23</v>
      </c>
      <c r="E68" s="159">
        <f t="shared" ca="1" si="4"/>
        <v>2.0912940299999998</v>
      </c>
      <c r="F68" s="159">
        <f ca="1">ROUND(VLOOKUP($D68,EDP!$S$24:$W$35,F$4,FALSE),3)</f>
        <v>5.0380000000000003</v>
      </c>
      <c r="G68" s="159"/>
      <c r="H68" s="159">
        <f t="shared" ca="1" si="5"/>
        <v>2.1541585799999998</v>
      </c>
      <c r="I68" s="159">
        <f ca="1">ROUND(VLOOKUP($D68,EDP!$S$24:$W$35,I$4,FALSE),3)</f>
        <v>5.1890000000000001</v>
      </c>
      <c r="J68" s="159"/>
      <c r="K68" s="159">
        <f t="shared" ca="1" si="6"/>
        <v>2.2191186150000002</v>
      </c>
      <c r="L68" s="159">
        <f ca="1">ROUND(VLOOKUP($D68,EDP!$S$24:$W$35,L$4,FALSE),3)</f>
        <v>5.3440000000000003</v>
      </c>
      <c r="M68" s="159"/>
      <c r="N68" s="159">
        <f t="shared" ca="1" si="7"/>
        <v>2.2847771450000001</v>
      </c>
      <c r="O68" s="159">
        <f ca="1">ROUND(VLOOKUP($D68,EDP!$S$24:$W$35,O$4,FALSE),3)</f>
        <v>5.5049999999999999</v>
      </c>
    </row>
    <row r="69" spans="3:15" x14ac:dyDescent="0.2">
      <c r="C69" s="240">
        <v>750</v>
      </c>
      <c r="D69" s="240" t="s">
        <v>24</v>
      </c>
      <c r="E69" s="159">
        <f t="shared" ca="1" si="4"/>
        <v>2.6445020700000001</v>
      </c>
      <c r="F69" s="159">
        <f ca="1">ROUND(VLOOKUP($D69,EDP!$S$24:$W$35,F$4,FALSE),3)</f>
        <v>5.7</v>
      </c>
      <c r="G69" s="159"/>
      <c r="H69" s="159">
        <f t="shared" ca="1" si="5"/>
        <v>2.7241304999999998</v>
      </c>
      <c r="I69" s="159">
        <f ca="1">ROUND(VLOOKUP($D69,EDP!$S$24:$W$35,I$4,FALSE),3)</f>
        <v>5.87</v>
      </c>
      <c r="J69" s="159"/>
      <c r="K69" s="159">
        <f t="shared" ca="1" si="6"/>
        <v>2.8062036624999998</v>
      </c>
      <c r="L69" s="159">
        <f ca="1">ROUND(VLOOKUP($D69,EDP!$S$24:$W$35,L$4,FALSE),3)</f>
        <v>6.0469999999999997</v>
      </c>
      <c r="M69" s="159"/>
      <c r="N69" s="159">
        <f t="shared" ca="1" si="7"/>
        <v>2.8893245675000001</v>
      </c>
      <c r="O69" s="159">
        <f ca="1">ROUND(VLOOKUP($D69,EDP!$S$24:$W$35,O$4,FALSE),3)</f>
        <v>6.2279999999999998</v>
      </c>
    </row>
    <row r="70" spans="3:15" x14ac:dyDescent="0.2">
      <c r="C70" s="240">
        <v>1000</v>
      </c>
      <c r="D70" s="240" t="s">
        <v>24</v>
      </c>
      <c r="E70" s="159">
        <f t="shared" ca="1" si="4"/>
        <v>3.19771011</v>
      </c>
      <c r="F70" s="159">
        <f ca="1">ROUND(VLOOKUP($D70,EDP!$S$24:$W$35,F$4,FALSE),3)</f>
        <v>5.7</v>
      </c>
      <c r="G70" s="159"/>
      <c r="H70" s="159">
        <f t="shared" ca="1" si="5"/>
        <v>3.2941024199999998</v>
      </c>
      <c r="I70" s="159">
        <f ca="1">ROUND(VLOOKUP($D70,EDP!$S$24:$W$35,I$4,FALSE),3)</f>
        <v>5.87</v>
      </c>
      <c r="J70" s="159"/>
      <c r="K70" s="159">
        <f t="shared" ca="1" si="6"/>
        <v>3.3932887100000002</v>
      </c>
      <c r="L70" s="159">
        <f ca="1">ROUND(VLOOKUP($D70,EDP!$S$24:$W$35,L$4,FALSE),3)</f>
        <v>6.0469999999999997</v>
      </c>
      <c r="M70" s="159"/>
      <c r="N70" s="159">
        <f t="shared" ca="1" si="7"/>
        <v>3.4938719900000001</v>
      </c>
      <c r="O70" s="159">
        <f ca="1">ROUND(VLOOKUP($D70,EDP!$S$24:$W$35,O$4,FALSE),3)</f>
        <v>6.2279999999999998</v>
      </c>
    </row>
    <row r="71" spans="3:15" x14ac:dyDescent="0.2">
      <c r="C71" s="240">
        <v>1250</v>
      </c>
      <c r="D71" s="240" t="s">
        <v>25</v>
      </c>
      <c r="E71" s="159">
        <f t="shared" ca="1" si="4"/>
        <v>3.75091815</v>
      </c>
      <c r="F71" s="159">
        <f ca="1">ROUND(VLOOKUP($D71,EDP!$S$24:$W$35,F$4,FALSE),3)</f>
        <v>8.1999999999999993</v>
      </c>
      <c r="G71" s="159"/>
      <c r="H71" s="159">
        <f t="shared" ca="1" si="5"/>
        <v>3.8640743399999997</v>
      </c>
      <c r="I71" s="159">
        <f ca="1">ROUND(VLOOKUP($D71,EDP!$S$24:$W$35,I$4,FALSE),3)</f>
        <v>8.4459999999999997</v>
      </c>
      <c r="J71" s="159"/>
      <c r="K71" s="159">
        <f t="shared" ca="1" si="6"/>
        <v>3.9803737574999998</v>
      </c>
      <c r="L71" s="159">
        <f ca="1">ROUND(VLOOKUP($D71,EDP!$S$24:$W$35,L$4,FALSE),3)</f>
        <v>8.6989999999999998</v>
      </c>
      <c r="M71" s="159"/>
      <c r="N71" s="159">
        <f t="shared" ca="1" si="7"/>
        <v>4.0984194125000002</v>
      </c>
      <c r="O71" s="159">
        <f ca="1">ROUND(VLOOKUP($D71,EDP!$S$24:$W$35,O$4,FALSE),3)</f>
        <v>8.9600000000000009</v>
      </c>
    </row>
    <row r="72" spans="3:15" x14ac:dyDescent="0.2">
      <c r="C72" s="240">
        <v>1500</v>
      </c>
      <c r="D72" s="240" t="s">
        <v>25</v>
      </c>
      <c r="E72" s="159">
        <f t="shared" ca="1" si="4"/>
        <v>4.3041261899999999</v>
      </c>
      <c r="F72" s="159">
        <f ca="1">ROUND(VLOOKUP($D72,EDP!$S$24:$W$35,F$4,FALSE),3)</f>
        <v>8.1999999999999993</v>
      </c>
      <c r="G72" s="159"/>
      <c r="H72" s="159">
        <f t="shared" ca="1" si="5"/>
        <v>4.4340462599999997</v>
      </c>
      <c r="I72" s="159">
        <f ca="1">ROUND(VLOOKUP($D72,EDP!$S$24:$W$35,I$4,FALSE),3)</f>
        <v>8.4459999999999997</v>
      </c>
      <c r="J72" s="159"/>
      <c r="K72" s="159">
        <f t="shared" ca="1" si="6"/>
        <v>4.5674588050000002</v>
      </c>
      <c r="L72" s="159">
        <f ca="1">ROUND(VLOOKUP($D72,EDP!$S$24:$W$35,L$4,FALSE),3)</f>
        <v>8.6989999999999998</v>
      </c>
      <c r="M72" s="159"/>
      <c r="N72" s="159">
        <f t="shared" ca="1" si="7"/>
        <v>4.7029668349999998</v>
      </c>
      <c r="O72" s="159">
        <f ca="1">ROUND(VLOOKUP($D72,EDP!$S$24:$W$35,O$4,FALSE),3)</f>
        <v>8.9600000000000009</v>
      </c>
    </row>
    <row r="73" spans="3:15" x14ac:dyDescent="0.2">
      <c r="C73" s="240">
        <v>1750</v>
      </c>
      <c r="D73" s="240" t="s">
        <v>25</v>
      </c>
      <c r="E73" s="159">
        <f t="shared" ca="1" si="4"/>
        <v>4.8573342300000002</v>
      </c>
      <c r="F73" s="159">
        <f ca="1">ROUND(VLOOKUP($D73,EDP!$S$24:$W$35,F$4,FALSE),3)</f>
        <v>8.1999999999999993</v>
      </c>
      <c r="G73" s="159"/>
      <c r="H73" s="159">
        <f t="shared" ca="1" si="5"/>
        <v>5.0040181799999992</v>
      </c>
      <c r="I73" s="159">
        <f ca="1">ROUND(VLOOKUP($D73,EDP!$S$24:$W$35,I$4,FALSE),3)</f>
        <v>8.4459999999999997</v>
      </c>
      <c r="J73" s="159"/>
      <c r="K73" s="159">
        <f t="shared" ca="1" si="6"/>
        <v>5.1545438524999998</v>
      </c>
      <c r="L73" s="159">
        <f ca="1">ROUND(VLOOKUP($D73,EDP!$S$24:$W$35,L$4,FALSE),3)</f>
        <v>8.6989999999999998</v>
      </c>
      <c r="M73" s="159"/>
      <c r="N73" s="159">
        <f t="shared" ca="1" si="7"/>
        <v>5.3075142575000012</v>
      </c>
      <c r="O73" s="159">
        <f ca="1">ROUND(VLOOKUP($D73,EDP!$S$24:$W$35,O$4,FALSE),3)</f>
        <v>8.9600000000000009</v>
      </c>
    </row>
    <row r="74" spans="3:15" x14ac:dyDescent="0.2">
      <c r="C74" s="240">
        <v>2000</v>
      </c>
      <c r="D74" s="240" t="s">
        <v>25</v>
      </c>
      <c r="E74" s="159">
        <f t="shared" ca="1" si="4"/>
        <v>5.4105422699999997</v>
      </c>
      <c r="F74" s="159">
        <f ca="1">ROUND(VLOOKUP($D74,EDP!$S$24:$W$35,F$4,FALSE),3)</f>
        <v>8.1999999999999993</v>
      </c>
      <c r="G74" s="159"/>
      <c r="H74" s="159">
        <f t="shared" ca="1" si="5"/>
        <v>5.5739900999999996</v>
      </c>
      <c r="I74" s="159">
        <f ca="1">ROUND(VLOOKUP($D74,EDP!$S$24:$W$35,I$4,FALSE),3)</f>
        <v>8.4459999999999997</v>
      </c>
      <c r="J74" s="159"/>
      <c r="K74" s="159">
        <f t="shared" ca="1" si="6"/>
        <v>5.7416289000000003</v>
      </c>
      <c r="L74" s="159">
        <f ca="1">ROUND(VLOOKUP($D74,EDP!$S$24:$W$35,L$4,FALSE),3)</f>
        <v>8.6989999999999998</v>
      </c>
      <c r="M74" s="159"/>
      <c r="N74" s="159">
        <f t="shared" ca="1" si="7"/>
        <v>5.9120616800000008</v>
      </c>
      <c r="O74" s="159">
        <f ca="1">ROUND(VLOOKUP($D74,EDP!$S$24:$W$35,O$4,FALSE),3)</f>
        <v>8.9600000000000009</v>
      </c>
    </row>
  </sheetData>
  <mergeCells count="8">
    <mergeCell ref="E29:F29"/>
    <mergeCell ref="H29:I29"/>
    <mergeCell ref="K29:L29"/>
    <mergeCell ref="N29:O29"/>
    <mergeCell ref="E51:F51"/>
    <mergeCell ref="H51:I51"/>
    <mergeCell ref="K51:L51"/>
    <mergeCell ref="N51:O51"/>
  </mergeCells>
  <dataValidations count="1">
    <dataValidation type="list" allowBlank="1" showInputMessage="1" showErrorMessage="1" sqref="C4">
      <formula1>"1,2,3,4"</formula1>
    </dataValidation>
  </dataValidation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74"/>
  <sheetViews>
    <sheetView workbookViewId="0">
      <selection activeCell="C31" sqref="C31"/>
    </sheetView>
  </sheetViews>
  <sheetFormatPr defaultRowHeight="12.75" x14ac:dyDescent="0.2"/>
  <cols>
    <col min="1" max="3" width="9.140625" style="240"/>
    <col min="4" max="4" width="11" style="240" customWidth="1"/>
    <col min="5" max="6" width="9.140625" style="240"/>
    <col min="7" max="7" width="2.7109375" style="240" customWidth="1"/>
    <col min="8" max="9" width="9.140625" style="240"/>
    <col min="10" max="10" width="2.7109375" style="240" customWidth="1"/>
    <col min="11" max="12" width="9.140625" style="240"/>
    <col min="13" max="13" width="2.7109375" style="240" customWidth="1"/>
    <col min="14" max="16384" width="9.140625" style="240"/>
  </cols>
  <sheetData>
    <row r="1" spans="1:15" ht="23.25" x14ac:dyDescent="0.35">
      <c r="A1" s="509" t="str">
        <f>"Letter post from TD Group T"&amp;$C$4</f>
        <v>Letter post from TD Group T2</v>
      </c>
    </row>
    <row r="4" spans="1:15" x14ac:dyDescent="0.2">
      <c r="B4" s="240" t="s">
        <v>1133</v>
      </c>
      <c r="C4" s="512">
        <v>2</v>
      </c>
      <c r="E4" s="14">
        <v>1</v>
      </c>
      <c r="F4" s="14">
        <v>2</v>
      </c>
      <c r="G4" s="14"/>
      <c r="H4" s="14">
        <f>+E4+2</f>
        <v>3</v>
      </c>
      <c r="I4" s="14">
        <v>3</v>
      </c>
      <c r="J4" s="14"/>
      <c r="K4" s="14">
        <f>+H4+2</f>
        <v>5</v>
      </c>
      <c r="L4" s="14">
        <v>4</v>
      </c>
      <c r="M4" s="14"/>
      <c r="N4" s="14">
        <f>+K4+2</f>
        <v>7</v>
      </c>
      <c r="O4" s="14">
        <v>5</v>
      </c>
    </row>
    <row r="5" spans="1:15" x14ac:dyDescent="0.2">
      <c r="B5" s="240" t="s">
        <v>1138</v>
      </c>
      <c r="C5" s="162" t="str">
        <f>+TD!$B$8</f>
        <v>US</v>
      </c>
      <c r="E5" s="14">
        <v>2</v>
      </c>
      <c r="F5" s="14"/>
      <c r="G5" s="14"/>
      <c r="H5" s="14">
        <f>+E5+2</f>
        <v>4</v>
      </c>
      <c r="I5" s="14"/>
      <c r="J5" s="14"/>
      <c r="K5" s="14">
        <f>+H5+2</f>
        <v>6</v>
      </c>
      <c r="L5" s="14"/>
      <c r="M5" s="14"/>
      <c r="N5" s="14">
        <f>+K5+2</f>
        <v>8</v>
      </c>
      <c r="O5" s="14"/>
    </row>
    <row r="6" spans="1:15" x14ac:dyDescent="0.2">
      <c r="E6" s="14">
        <f>+E4+9</f>
        <v>10</v>
      </c>
      <c r="F6" s="14"/>
      <c r="G6" s="14"/>
      <c r="H6" s="14">
        <f>+H4+9</f>
        <v>12</v>
      </c>
      <c r="I6" s="14"/>
      <c r="J6" s="14"/>
      <c r="K6" s="14">
        <f>+K4+9</f>
        <v>14</v>
      </c>
      <c r="L6" s="14"/>
      <c r="M6" s="14"/>
      <c r="N6" s="14">
        <f>+N4+9</f>
        <v>16</v>
      </c>
      <c r="O6" s="14"/>
    </row>
    <row r="7" spans="1:15" x14ac:dyDescent="0.2">
      <c r="E7" s="14">
        <f>+E5+9</f>
        <v>11</v>
      </c>
      <c r="F7" s="14"/>
      <c r="G7" s="14"/>
      <c r="H7" s="14">
        <f>+H5+9</f>
        <v>13</v>
      </c>
      <c r="I7" s="14"/>
      <c r="J7" s="14"/>
      <c r="K7" s="14">
        <f>+K5+9</f>
        <v>15</v>
      </c>
      <c r="L7" s="14"/>
      <c r="M7" s="14"/>
      <c r="N7" s="14">
        <f>+N5+9</f>
        <v>17</v>
      </c>
      <c r="O7" s="14"/>
    </row>
    <row r="8" spans="1:15" x14ac:dyDescent="0.2">
      <c r="E8" s="14"/>
      <c r="F8" s="14"/>
      <c r="G8" s="14"/>
      <c r="H8" s="14"/>
      <c r="I8" s="14"/>
      <c r="J8" s="14"/>
      <c r="K8" s="14"/>
      <c r="L8" s="14"/>
      <c r="M8" s="14"/>
      <c r="N8" s="14"/>
      <c r="O8" s="14"/>
    </row>
    <row r="9" spans="1:15" x14ac:dyDescent="0.2">
      <c r="C9" s="240" t="s">
        <v>726</v>
      </c>
      <c r="D9" s="240" t="s">
        <v>370</v>
      </c>
      <c r="E9" s="159">
        <f ca="1">INDEX(TD!$E$51:$U$54,$C$4,E4)</f>
        <v>2.88338736</v>
      </c>
      <c r="F9" s="159"/>
      <c r="G9" s="159"/>
      <c r="H9" s="159">
        <f ca="1">INDEX(TD!$E$51:$U$54,$C$4,H4)</f>
        <v>3.0566141200000003</v>
      </c>
      <c r="I9" s="159"/>
      <c r="J9" s="159"/>
      <c r="K9" s="159">
        <f ca="1">INDEX(TD!$E$51:$U$54,$C$4,K4)</f>
        <v>3.2396198099999998</v>
      </c>
      <c r="L9" s="159"/>
      <c r="M9" s="159"/>
      <c r="N9" s="159">
        <f ca="1">INDEX(TD!$E$51:$U$54,$C$4,N4)</f>
        <v>3.43380142</v>
      </c>
    </row>
    <row r="10" spans="1:15" x14ac:dyDescent="0.2">
      <c r="C10" s="240" t="s">
        <v>726</v>
      </c>
      <c r="D10" s="240" t="s">
        <v>371</v>
      </c>
      <c r="E10" s="159">
        <f ca="1">INDEX(TD!$E$51:$U$54,$C$4,E5)</f>
        <v>0.36880536000000003</v>
      </c>
      <c r="F10" s="159"/>
      <c r="G10" s="159"/>
      <c r="H10" s="159">
        <f ca="1">INDEX(TD!$E$51:$U$54,$C$4,H5)</f>
        <v>0.39115720000000004</v>
      </c>
      <c r="I10" s="159"/>
      <c r="J10" s="159"/>
      <c r="K10" s="159">
        <f ca="1">INDEX(TD!$E$51:$U$54,$C$4,K5)</f>
        <v>0.41490602999999998</v>
      </c>
      <c r="L10" s="159"/>
      <c r="M10" s="159"/>
      <c r="N10" s="159">
        <f ca="1">INDEX(TD!$E$51:$U$54,$C$4,N5)</f>
        <v>0.44005184999999997</v>
      </c>
    </row>
    <row r="11" spans="1:15" x14ac:dyDescent="0.2">
      <c r="C11" s="240" t="s">
        <v>352</v>
      </c>
      <c r="D11" s="240" t="s">
        <v>370</v>
      </c>
      <c r="E11" s="159">
        <f ca="1">INDEX(TD!$E$51:$U$54,$C$4,E6)</f>
        <v>1.8342478699999998</v>
      </c>
      <c r="F11" s="159"/>
      <c r="G11" s="159"/>
      <c r="H11" s="159">
        <f ca="1">INDEX(TD!$E$51:$U$54,$C$4,H6)</f>
        <v>2.0102686100000002</v>
      </c>
      <c r="I11" s="159"/>
      <c r="J11" s="159"/>
      <c r="K11" s="159">
        <f ca="1">INDEX(TD!$E$51:$U$54,$C$4,K6)</f>
        <v>2.2030532300000001</v>
      </c>
      <c r="L11" s="159"/>
      <c r="M11" s="159"/>
      <c r="N11" s="159">
        <f ca="1">INDEX(TD!$E$51:$U$54,$C$4,N6)</f>
        <v>2.4181896900000002</v>
      </c>
    </row>
    <row r="12" spans="1:15" x14ac:dyDescent="0.2">
      <c r="C12" s="240" t="s">
        <v>352</v>
      </c>
      <c r="D12" s="240" t="s">
        <v>371</v>
      </c>
      <c r="E12" s="159">
        <f ca="1">INDEX(TD!$E$51:$U$54,$C$4,E7)</f>
        <v>0.81584215999999987</v>
      </c>
      <c r="F12" s="159"/>
      <c r="G12" s="159"/>
      <c r="H12" s="159">
        <f ca="1">INDEX(TD!$E$51:$U$54,$C$4,H7)</f>
        <v>0.89407360000000002</v>
      </c>
      <c r="I12" s="159"/>
      <c r="J12" s="159"/>
      <c r="K12" s="159">
        <f ca="1">INDEX(TD!$E$51:$U$54,$C$4,K7)</f>
        <v>0.97928998999999994</v>
      </c>
      <c r="L12" s="159"/>
      <c r="M12" s="159"/>
      <c r="N12" s="159">
        <f ca="1">INDEX(TD!$E$51:$U$54,$C$4,N7)</f>
        <v>1.0756823</v>
      </c>
    </row>
    <row r="14" spans="1:15" x14ac:dyDescent="0.2">
      <c r="C14" s="240" t="s">
        <v>378</v>
      </c>
    </row>
    <row r="15" spans="1:15" x14ac:dyDescent="0.2">
      <c r="C15" s="240" t="s">
        <v>726</v>
      </c>
      <c r="D15" s="240" t="s">
        <v>370</v>
      </c>
      <c r="E15" s="159">
        <f ca="1">INDEX(TD!$E$61:$U$63,$C$4,E$4)</f>
        <v>2.88338736</v>
      </c>
      <c r="H15" s="159">
        <f ca="1">INDEX(TD!$E$61:$U$63,$C$4,H$4)</f>
        <v>3.0566141200000003</v>
      </c>
      <c r="K15" s="159">
        <f ca="1">INDEX(TD!$E$61:$U$63,$C$4,K$4)</f>
        <v>3.2396198099999998</v>
      </c>
      <c r="N15" s="159">
        <f ca="1">INDEX(TD!$E$61:$U$63,$C$4,N$4)</f>
        <v>3.43380142</v>
      </c>
    </row>
    <row r="16" spans="1:15" x14ac:dyDescent="0.2">
      <c r="C16" s="240" t="s">
        <v>352</v>
      </c>
      <c r="D16" s="240" t="s">
        <v>371</v>
      </c>
      <c r="E16" s="159">
        <f ca="1">INDEX(TD!$E$61:$U$63,$C$4,E$5)</f>
        <v>0.36880536000000003</v>
      </c>
      <c r="H16" s="159">
        <f ca="1">INDEX(TD!$E$61:$U$63,$C$4,H$5)</f>
        <v>0.39115720000000004</v>
      </c>
      <c r="K16" s="159">
        <f ca="1">INDEX(TD!$E$61:$U$63,$C$4,K$5)</f>
        <v>0.41490602999999998</v>
      </c>
      <c r="N16" s="159">
        <f ca="1">INDEX(TD!$E$61:$U$63,$C$4,N$5)</f>
        <v>0.44005184999999997</v>
      </c>
    </row>
    <row r="17" spans="3:15" x14ac:dyDescent="0.2">
      <c r="C17" s="240" t="s">
        <v>377</v>
      </c>
    </row>
    <row r="18" spans="3:15" x14ac:dyDescent="0.2">
      <c r="C18" s="240" t="s">
        <v>726</v>
      </c>
      <c r="D18" s="240" t="s">
        <v>370</v>
      </c>
      <c r="E18" s="159">
        <f ca="1">INDEX(TD!$E$71:$U$73,$C$4,E$4)</f>
        <v>2.4782602599999999</v>
      </c>
      <c r="H18" s="159">
        <f ca="1">INDEX(TD!$E$71:$U$73,$C$4,H$4)</f>
        <v>2.54810976</v>
      </c>
      <c r="K18" s="159">
        <f ca="1">INDEX(TD!$E$71:$U$73,$C$4,K$4)</f>
        <v>2.6193562500000001</v>
      </c>
      <c r="N18" s="159">
        <f ca="1">INDEX(TD!$E$71:$U$73,$C$4,N$4)</f>
        <v>2.69339672</v>
      </c>
    </row>
    <row r="19" spans="3:15" x14ac:dyDescent="0.2">
      <c r="C19" s="240" t="s">
        <v>352</v>
      </c>
      <c r="D19" s="240" t="s">
        <v>371</v>
      </c>
      <c r="E19" s="159">
        <f ca="1">INDEX(TD!$E$71:$U$73,$C$4,E$5)</f>
        <v>0.31711673000000001</v>
      </c>
      <c r="H19" s="159">
        <f ca="1">INDEX(TD!$E$71:$U$73,$C$4,H$5)</f>
        <v>0.32549866999999999</v>
      </c>
      <c r="K19" s="159">
        <f ca="1">INDEX(TD!$E$71:$U$73,$C$4,K$5)</f>
        <v>0.33527759999999995</v>
      </c>
      <c r="N19" s="159">
        <f ca="1">INDEX(TD!$E$71:$U$73,$C$4,N$5)</f>
        <v>0.34505652999999997</v>
      </c>
    </row>
    <row r="21" spans="3:15" x14ac:dyDescent="0.2">
      <c r="C21" s="240" t="s">
        <v>726</v>
      </c>
      <c r="E21" s="162" t="str">
        <f ca="1">IF(AND(E$9=E15, E$10=E16),"C", IF(AND(E$9=E18, E$10=E19),"F","N"))</f>
        <v>C</v>
      </c>
      <c r="H21" s="162" t="str">
        <f ca="1">IF(AND(H$9=H15, H$10=H16),"C", IF(AND(H$9=H18, H$10=H19),"F","N"))</f>
        <v>C</v>
      </c>
      <c r="K21" s="162" t="str">
        <f ca="1">IF(AND(K$9=K15, K$10=K16),"C", IF(AND(K$9=K18, K$10=K19),"F","N"))</f>
        <v>C</v>
      </c>
      <c r="N21" s="162" t="str">
        <f ca="1">IF(AND(N$9=N15, N$10=N16),"C", IF(AND(N$9=N18, N$10=N19),"F","N"))</f>
        <v>C</v>
      </c>
    </row>
    <row r="22" spans="3:15" x14ac:dyDescent="0.2">
      <c r="C22" s="240" t="s">
        <v>352</v>
      </c>
      <c r="E22" s="162" t="str">
        <f ca="1">IF(AND(E$9=E15, E$10=E16),"C", IF(AND(E$9=E18, E$10=E19),"F","N"))</f>
        <v>C</v>
      </c>
      <c r="H22" s="162" t="str">
        <f ca="1">IF(AND(H$9=H15, H$10=H16),"C", IF(AND(H$9=H18, H$10=H19),"F","N"))</f>
        <v>C</v>
      </c>
      <c r="K22" s="162" t="str">
        <f ca="1">IF(AND(K$9=K15, K$10=K16),"C", IF(AND(K$9=K18, K$10=K19),"F","N"))</f>
        <v>C</v>
      </c>
      <c r="N22" s="162" t="str">
        <f ca="1">IF(AND(N$9=N15, N$10=N16),"C", IF(AND(N$9=N18, N$10=N19),"F","N"))</f>
        <v>C</v>
      </c>
    </row>
    <row r="25" spans="3:15" x14ac:dyDescent="0.2">
      <c r="C25" s="4" t="str">
        <f>+"In selected currency: "&amp;EDP!$C$9 &amp;". " &amp; ROUND(EDP!$D$9,4) &amp; " " &amp;EDP!$C$9 &amp;" = 1 SDR (Jan-Apr 2016)."</f>
        <v>In selected currency: USD. 1.397 USD = 1 SDR (Jan-Apr 2016).</v>
      </c>
    </row>
    <row r="27" spans="3:15" x14ac:dyDescent="0.2">
      <c r="C27" s="12" t="s">
        <v>1075</v>
      </c>
      <c r="D27" s="12"/>
    </row>
    <row r="29" spans="3:15" ht="13.5" thickBot="1" x14ac:dyDescent="0.25">
      <c r="E29" s="520">
        <v>2018</v>
      </c>
      <c r="F29" s="520"/>
      <c r="G29" s="12"/>
      <c r="H29" s="520">
        <v>2019</v>
      </c>
      <c r="I29" s="520"/>
      <c r="J29" s="12"/>
      <c r="K29" s="520">
        <v>2020</v>
      </c>
      <c r="L29" s="520"/>
      <c r="M29" s="12"/>
      <c r="N29" s="520">
        <v>2021</v>
      </c>
      <c r="O29" s="520"/>
    </row>
    <row r="30" spans="3:15" x14ac:dyDescent="0.2">
      <c r="C30" s="498" t="s">
        <v>1073</v>
      </c>
      <c r="E30" s="498" t="s">
        <v>806</v>
      </c>
      <c r="F30" s="498" t="s">
        <v>1074</v>
      </c>
      <c r="G30" s="12"/>
      <c r="H30" s="498" t="s">
        <v>806</v>
      </c>
      <c r="I30" s="498" t="s">
        <v>1074</v>
      </c>
      <c r="J30" s="12"/>
      <c r="K30" s="498" t="s">
        <v>806</v>
      </c>
      <c r="L30" s="498" t="s">
        <v>1074</v>
      </c>
      <c r="M30" s="12"/>
      <c r="N30" s="498" t="s">
        <v>806</v>
      </c>
      <c r="O30" s="498" t="s">
        <v>1074</v>
      </c>
    </row>
    <row r="31" spans="3:15" x14ac:dyDescent="0.2">
      <c r="C31" s="240">
        <v>0</v>
      </c>
      <c r="E31" s="159">
        <v>0</v>
      </c>
      <c r="F31" s="159">
        <v>0</v>
      </c>
      <c r="G31" s="159"/>
      <c r="H31" s="159">
        <v>0</v>
      </c>
      <c r="I31" s="159">
        <v>0</v>
      </c>
      <c r="J31" s="159"/>
      <c r="K31" s="159">
        <v>0</v>
      </c>
      <c r="L31" s="159">
        <v>0</v>
      </c>
      <c r="M31" s="159"/>
      <c r="N31" s="159">
        <v>0</v>
      </c>
      <c r="O31" s="159">
        <v>0</v>
      </c>
    </row>
    <row r="32" spans="3:15" x14ac:dyDescent="0.2">
      <c r="C32" s="240">
        <v>10</v>
      </c>
      <c r="D32" s="240" t="s">
        <v>1118</v>
      </c>
      <c r="E32" s="159">
        <f ca="1">E$9*($C32/1000)+E$10</f>
        <v>0.39763923360000003</v>
      </c>
      <c r="F32" s="159">
        <f ca="1">ROUND(VLOOKUP($D32,EDP!$S$24:$W$35,F$4,FALSE),3)</f>
        <v>0.36399999999999999</v>
      </c>
      <c r="G32" s="159"/>
      <c r="H32" s="159">
        <f ca="1">H$9*($C32/1000)+H$10</f>
        <v>0.42172334120000005</v>
      </c>
      <c r="I32" s="159">
        <f ca="1">ROUND(VLOOKUP($D32,EDP!$S$24:$W$35,I$4,FALSE),3)</f>
        <v>0.375</v>
      </c>
      <c r="J32" s="159"/>
      <c r="K32" s="159">
        <f ca="1">K$9*($C32/1000)+K$10</f>
        <v>0.44730222809999998</v>
      </c>
      <c r="L32" s="159">
        <f ca="1">ROUND(VLOOKUP($D32,EDP!$S$24:$W$35,L$4,FALSE),3)</f>
        <v>0.38700000000000001</v>
      </c>
      <c r="M32" s="159"/>
      <c r="N32" s="159">
        <f ca="1">N$9*($C32/1000)+N$10</f>
        <v>0.47438986419999996</v>
      </c>
      <c r="O32" s="159">
        <f ca="1">ROUND(VLOOKUP($D32,EDP!$S$24:$W$35,O$4,FALSE),3)</f>
        <v>0.39800000000000002</v>
      </c>
    </row>
    <row r="33" spans="3:15" x14ac:dyDescent="0.2">
      <c r="C33" s="240">
        <v>20</v>
      </c>
      <c r="D33" s="240" t="s">
        <v>1118</v>
      </c>
      <c r="E33" s="159">
        <f t="shared" ref="E33:E46" ca="1" si="0">E$9*($C33/1000)+E$10</f>
        <v>0.42647310720000003</v>
      </c>
      <c r="F33" s="159">
        <f ca="1">ROUND(VLOOKUP($D33,EDP!$S$24:$W$35,F$4,FALSE),3)</f>
        <v>0.36399999999999999</v>
      </c>
      <c r="G33" s="159"/>
      <c r="H33" s="159">
        <f t="shared" ref="H33:H46" ca="1" si="1">H$9*($C33/1000)+H$10</f>
        <v>0.45228948240000005</v>
      </c>
      <c r="I33" s="159">
        <f ca="1">ROUND(VLOOKUP($D33,EDP!$S$24:$W$35,I$4,FALSE),3)</f>
        <v>0.375</v>
      </c>
      <c r="J33" s="159"/>
      <c r="K33" s="159">
        <f t="shared" ref="K33:K46" ca="1" si="2">K$9*($C33/1000)+K$10</f>
        <v>0.47969842619999997</v>
      </c>
      <c r="L33" s="159">
        <f ca="1">ROUND(VLOOKUP($D33,EDP!$S$24:$W$35,L$4,FALSE),3)</f>
        <v>0.38700000000000001</v>
      </c>
      <c r="M33" s="159"/>
      <c r="N33" s="159">
        <f t="shared" ref="N33:N46" ca="1" si="3">N$9*($C33/1000)+N$10</f>
        <v>0.5087278784</v>
      </c>
      <c r="O33" s="159">
        <f ca="1">ROUND(VLOOKUP($D33,EDP!$S$24:$W$35,O$4,FALSE),3)</f>
        <v>0.39800000000000002</v>
      </c>
    </row>
    <row r="34" spans="3:15" x14ac:dyDescent="0.2">
      <c r="C34" s="240">
        <v>30</v>
      </c>
      <c r="D34" s="240" t="s">
        <v>1119</v>
      </c>
      <c r="E34" s="159">
        <f t="shared" ca="1" si="0"/>
        <v>0.45530698080000004</v>
      </c>
      <c r="F34" s="159">
        <f ca="1">ROUND(VLOOKUP($D34,EDP!$S$24:$W$35,F$4,FALSE),3)</f>
        <v>0.59099999999999997</v>
      </c>
      <c r="G34" s="159"/>
      <c r="H34" s="159">
        <f t="shared" ca="1" si="1"/>
        <v>0.48285562360000006</v>
      </c>
      <c r="I34" s="159">
        <f ca="1">ROUND(VLOOKUP($D34,EDP!$S$24:$W$35,I$4,FALSE),3)</f>
        <v>0.60799999999999998</v>
      </c>
      <c r="J34" s="159"/>
      <c r="K34" s="159">
        <f t="shared" ca="1" si="2"/>
        <v>0.51209462429999997</v>
      </c>
      <c r="L34" s="159">
        <f ca="1">ROUND(VLOOKUP($D34,EDP!$S$24:$W$35,L$4,FALSE),3)</f>
        <v>0.627</v>
      </c>
      <c r="M34" s="159"/>
      <c r="N34" s="159">
        <f t="shared" ca="1" si="3"/>
        <v>0.54306589259999993</v>
      </c>
      <c r="O34" s="159">
        <f ca="1">ROUND(VLOOKUP($D34,EDP!$S$24:$W$35,O$4,FALSE),3)</f>
        <v>0.64500000000000002</v>
      </c>
    </row>
    <row r="35" spans="3:15" x14ac:dyDescent="0.2">
      <c r="C35" s="240">
        <v>40</v>
      </c>
      <c r="D35" s="240" t="s">
        <v>1119</v>
      </c>
      <c r="E35" s="159">
        <f t="shared" ca="1" si="0"/>
        <v>0.48414085440000004</v>
      </c>
      <c r="F35" s="159">
        <f ca="1">ROUND(VLOOKUP($D35,EDP!$S$24:$W$35,F$4,FALSE),3)</f>
        <v>0.59099999999999997</v>
      </c>
      <c r="G35" s="159"/>
      <c r="H35" s="159">
        <f t="shared" ca="1" si="1"/>
        <v>0.51342176480000001</v>
      </c>
      <c r="I35" s="159">
        <f ca="1">ROUND(VLOOKUP($D35,EDP!$S$24:$W$35,I$4,FALSE),3)</f>
        <v>0.60799999999999998</v>
      </c>
      <c r="J35" s="159"/>
      <c r="K35" s="159">
        <f t="shared" ca="1" si="2"/>
        <v>0.54449082240000002</v>
      </c>
      <c r="L35" s="159">
        <f ca="1">ROUND(VLOOKUP($D35,EDP!$S$24:$W$35,L$4,FALSE),3)</f>
        <v>0.627</v>
      </c>
      <c r="M35" s="159"/>
      <c r="N35" s="159">
        <f t="shared" ca="1" si="3"/>
        <v>0.57740390679999998</v>
      </c>
      <c r="O35" s="159">
        <f ca="1">ROUND(VLOOKUP($D35,EDP!$S$24:$W$35,O$4,FALSE),3)</f>
        <v>0.64500000000000002</v>
      </c>
    </row>
    <row r="36" spans="3:15" x14ac:dyDescent="0.2">
      <c r="C36" s="240">
        <v>50</v>
      </c>
      <c r="D36" s="240" t="s">
        <v>1119</v>
      </c>
      <c r="E36" s="159">
        <f t="shared" ca="1" si="0"/>
        <v>0.51297472799999999</v>
      </c>
      <c r="F36" s="159">
        <f ca="1">ROUND(VLOOKUP($D36,EDP!$S$24:$W$35,F$4,FALSE),3)</f>
        <v>0.59099999999999997</v>
      </c>
      <c r="G36" s="159"/>
      <c r="H36" s="159">
        <f t="shared" ca="1" si="1"/>
        <v>0.54398790600000013</v>
      </c>
      <c r="I36" s="159">
        <f ca="1">ROUND(VLOOKUP($D36,EDP!$S$24:$W$35,I$4,FALSE),3)</f>
        <v>0.60799999999999998</v>
      </c>
      <c r="J36" s="159"/>
      <c r="K36" s="159">
        <f t="shared" ca="1" si="2"/>
        <v>0.57688702049999996</v>
      </c>
      <c r="L36" s="159">
        <f ca="1">ROUND(VLOOKUP($D36,EDP!$S$24:$W$35,L$4,FALSE),3)</f>
        <v>0.627</v>
      </c>
      <c r="M36" s="159"/>
      <c r="N36" s="159">
        <f t="shared" ca="1" si="3"/>
        <v>0.61174192099999991</v>
      </c>
      <c r="O36" s="159">
        <f ca="1">ROUND(VLOOKUP($D36,EDP!$S$24:$W$35,O$4,FALSE),3)</f>
        <v>0.64500000000000002</v>
      </c>
    </row>
    <row r="37" spans="3:15" x14ac:dyDescent="0.2">
      <c r="C37" s="240">
        <v>60</v>
      </c>
      <c r="D37" s="240" t="s">
        <v>1124</v>
      </c>
      <c r="E37" s="159">
        <f t="shared" ca="1" si="0"/>
        <v>0.54180860159999999</v>
      </c>
      <c r="F37" s="159">
        <f ca="1">ROUND(VLOOKUP($D37,EDP!$S$24:$W$35,F$4,FALSE),3)</f>
        <v>1.0880000000000001</v>
      </c>
      <c r="G37" s="159"/>
      <c r="H37" s="159">
        <f t="shared" ca="1" si="1"/>
        <v>0.57455404720000003</v>
      </c>
      <c r="I37" s="159">
        <f ca="1">ROUND(VLOOKUP($D37,EDP!$S$24:$W$35,I$4,FALSE),3)</f>
        <v>1.121</v>
      </c>
      <c r="J37" s="159"/>
      <c r="K37" s="159">
        <f t="shared" ca="1" si="2"/>
        <v>0.6092832185999999</v>
      </c>
      <c r="L37" s="159">
        <f ca="1">ROUND(VLOOKUP($D37,EDP!$S$24:$W$35,L$4,FALSE),3)</f>
        <v>1.155</v>
      </c>
      <c r="M37" s="159"/>
      <c r="N37" s="159">
        <f t="shared" ca="1" si="3"/>
        <v>0.64607993519999996</v>
      </c>
      <c r="O37" s="159">
        <f ca="1">ROUND(VLOOKUP($D37,EDP!$S$24:$W$35,O$4,FALSE),3)</f>
        <v>1.1890000000000001</v>
      </c>
    </row>
    <row r="38" spans="3:15" x14ac:dyDescent="0.2">
      <c r="C38" s="240">
        <v>70</v>
      </c>
      <c r="D38" s="240" t="s">
        <v>1124</v>
      </c>
      <c r="E38" s="159">
        <f t="shared" ca="1" si="0"/>
        <v>0.57064247520000011</v>
      </c>
      <c r="F38" s="159">
        <f ca="1">ROUND(VLOOKUP($D38,EDP!$S$24:$W$35,F$4,FALSE),3)</f>
        <v>1.0880000000000001</v>
      </c>
      <c r="G38" s="159"/>
      <c r="H38" s="159">
        <f t="shared" ca="1" si="1"/>
        <v>0.60512018840000015</v>
      </c>
      <c r="I38" s="159">
        <f ca="1">ROUND(VLOOKUP($D38,EDP!$S$24:$W$35,I$4,FALSE),3)</f>
        <v>1.121</v>
      </c>
      <c r="J38" s="159"/>
      <c r="K38" s="159">
        <f t="shared" ca="1" si="2"/>
        <v>0.64167941669999995</v>
      </c>
      <c r="L38" s="159">
        <f ca="1">ROUND(VLOOKUP($D38,EDP!$S$24:$W$35,L$4,FALSE),3)</f>
        <v>1.155</v>
      </c>
      <c r="M38" s="159"/>
      <c r="N38" s="159">
        <f t="shared" ca="1" si="3"/>
        <v>0.6804179494</v>
      </c>
      <c r="O38" s="159">
        <f ca="1">ROUND(VLOOKUP($D38,EDP!$S$24:$W$35,O$4,FALSE),3)</f>
        <v>1.1890000000000001</v>
      </c>
    </row>
    <row r="39" spans="3:15" x14ac:dyDescent="0.2">
      <c r="C39" s="240">
        <v>80</v>
      </c>
      <c r="D39" s="240" t="s">
        <v>1124</v>
      </c>
      <c r="E39" s="159">
        <f t="shared" ca="1" si="0"/>
        <v>0.5994763488</v>
      </c>
      <c r="F39" s="159">
        <f ca="1">ROUND(VLOOKUP($D39,EDP!$S$24:$W$35,F$4,FALSE),3)</f>
        <v>1.0880000000000001</v>
      </c>
      <c r="G39" s="159"/>
      <c r="H39" s="159">
        <f t="shared" ca="1" si="1"/>
        <v>0.63568632960000004</v>
      </c>
      <c r="I39" s="159">
        <f ca="1">ROUND(VLOOKUP($D39,EDP!$S$24:$W$35,I$4,FALSE),3)</f>
        <v>1.121</v>
      </c>
      <c r="J39" s="159"/>
      <c r="K39" s="159">
        <f t="shared" ca="1" si="2"/>
        <v>0.6740756148</v>
      </c>
      <c r="L39" s="159">
        <f ca="1">ROUND(VLOOKUP($D39,EDP!$S$24:$W$35,L$4,FALSE),3)</f>
        <v>1.155</v>
      </c>
      <c r="M39" s="159"/>
      <c r="N39" s="159">
        <f t="shared" ca="1" si="3"/>
        <v>0.71475596360000004</v>
      </c>
      <c r="O39" s="159">
        <f ca="1">ROUND(VLOOKUP($D39,EDP!$S$24:$W$35,O$4,FALSE),3)</f>
        <v>1.1890000000000001</v>
      </c>
    </row>
    <row r="40" spans="3:15" x14ac:dyDescent="0.2">
      <c r="C40" s="240">
        <v>90</v>
      </c>
      <c r="D40" s="240" t="s">
        <v>1124</v>
      </c>
      <c r="E40" s="159">
        <f t="shared" ca="1" si="0"/>
        <v>0.62831022240000001</v>
      </c>
      <c r="F40" s="159">
        <f ca="1">ROUND(VLOOKUP($D40,EDP!$S$24:$W$35,F$4,FALSE),3)</f>
        <v>1.0880000000000001</v>
      </c>
      <c r="G40" s="159"/>
      <c r="H40" s="159">
        <f t="shared" ca="1" si="1"/>
        <v>0.66625247080000005</v>
      </c>
      <c r="I40" s="159">
        <f ca="1">ROUND(VLOOKUP($D40,EDP!$S$24:$W$35,I$4,FALSE),3)</f>
        <v>1.121</v>
      </c>
      <c r="J40" s="159"/>
      <c r="K40" s="159">
        <f t="shared" ca="1" si="2"/>
        <v>0.70647181289999994</v>
      </c>
      <c r="L40" s="159">
        <f ca="1">ROUND(VLOOKUP($D40,EDP!$S$24:$W$35,L$4,FALSE),3)</f>
        <v>1.155</v>
      </c>
      <c r="M40" s="159"/>
      <c r="N40" s="159">
        <f t="shared" ca="1" si="3"/>
        <v>0.74909397779999998</v>
      </c>
      <c r="O40" s="159">
        <f ca="1">ROUND(VLOOKUP($D40,EDP!$S$24:$W$35,O$4,FALSE),3)</f>
        <v>1.1890000000000001</v>
      </c>
    </row>
    <row r="41" spans="3:15" x14ac:dyDescent="0.2">
      <c r="C41" s="240">
        <v>100</v>
      </c>
      <c r="D41" s="240" t="s">
        <v>1124</v>
      </c>
      <c r="E41" s="159">
        <f t="shared" ca="1" si="0"/>
        <v>0.65714409600000001</v>
      </c>
      <c r="F41" s="159">
        <f ca="1">ROUND(VLOOKUP($D41,EDP!$S$24:$W$35,F$4,FALSE),3)</f>
        <v>1.0880000000000001</v>
      </c>
      <c r="G41" s="159"/>
      <c r="H41" s="159">
        <f t="shared" ca="1" si="1"/>
        <v>0.69681861200000017</v>
      </c>
      <c r="I41" s="159">
        <f ca="1">ROUND(VLOOKUP($D41,EDP!$S$24:$W$35,I$4,FALSE),3)</f>
        <v>1.121</v>
      </c>
      <c r="J41" s="159"/>
      <c r="K41" s="159">
        <f t="shared" ca="1" si="2"/>
        <v>0.73886801099999999</v>
      </c>
      <c r="L41" s="159">
        <f ca="1">ROUND(VLOOKUP($D41,EDP!$S$24:$W$35,L$4,FALSE),3)</f>
        <v>1.155</v>
      </c>
      <c r="M41" s="159"/>
      <c r="N41" s="159">
        <f t="shared" ca="1" si="3"/>
        <v>0.78343199199999991</v>
      </c>
      <c r="O41" s="159">
        <f ca="1">ROUND(VLOOKUP($D41,EDP!$S$24:$W$35,O$4,FALSE),3)</f>
        <v>1.1890000000000001</v>
      </c>
    </row>
    <row r="42" spans="3:15" x14ac:dyDescent="0.2">
      <c r="C42" s="240">
        <v>150</v>
      </c>
      <c r="D42" s="240" t="s">
        <v>1127</v>
      </c>
      <c r="E42" s="159">
        <f t="shared" ca="1" si="0"/>
        <v>0.80131346400000003</v>
      </c>
      <c r="F42" s="159">
        <f ca="1">ROUND(VLOOKUP($D42,EDP!$S$24:$W$35,F$4,FALSE),3)</f>
        <v>1.492</v>
      </c>
      <c r="G42" s="159"/>
      <c r="H42" s="159">
        <f t="shared" ca="1" si="1"/>
        <v>0.84964931799999999</v>
      </c>
      <c r="I42" s="159">
        <f ca="1">ROUND(VLOOKUP($D42,EDP!$S$24:$W$35,I$4,FALSE),3)</f>
        <v>1.5369999999999999</v>
      </c>
      <c r="J42" s="159"/>
      <c r="K42" s="159">
        <f t="shared" ca="1" si="2"/>
        <v>0.90084900149999991</v>
      </c>
      <c r="L42" s="159">
        <f ca="1">ROUND(VLOOKUP($D42,EDP!$S$24:$W$35,L$4,FALSE),3)</f>
        <v>1.583</v>
      </c>
      <c r="M42" s="159"/>
      <c r="N42" s="159">
        <f t="shared" ca="1" si="3"/>
        <v>0.95512206299999991</v>
      </c>
      <c r="O42" s="159">
        <f ca="1">ROUND(VLOOKUP($D42,EDP!$S$24:$W$35,O$4,FALSE),3)</f>
        <v>1.631</v>
      </c>
    </row>
    <row r="43" spans="3:15" x14ac:dyDescent="0.2">
      <c r="C43" s="240">
        <v>200</v>
      </c>
      <c r="D43" s="240" t="s">
        <v>1127</v>
      </c>
      <c r="E43" s="159">
        <f t="shared" ca="1" si="0"/>
        <v>0.94548283199999994</v>
      </c>
      <c r="F43" s="159">
        <f ca="1">ROUND(VLOOKUP($D43,EDP!$S$24:$W$35,F$4,FALSE),3)</f>
        <v>1.492</v>
      </c>
      <c r="G43" s="159"/>
      <c r="H43" s="159">
        <f t="shared" ca="1" si="1"/>
        <v>1.0024800240000002</v>
      </c>
      <c r="I43" s="159">
        <f ca="1">ROUND(VLOOKUP($D43,EDP!$S$24:$W$35,I$4,FALSE),3)</f>
        <v>1.5369999999999999</v>
      </c>
      <c r="J43" s="159"/>
      <c r="K43" s="159">
        <f t="shared" ca="1" si="2"/>
        <v>1.0628299919999999</v>
      </c>
      <c r="L43" s="159">
        <f ca="1">ROUND(VLOOKUP($D43,EDP!$S$24:$W$35,L$4,FALSE),3)</f>
        <v>1.583</v>
      </c>
      <c r="M43" s="159"/>
      <c r="N43" s="159">
        <f t="shared" ca="1" si="3"/>
        <v>1.1268121339999999</v>
      </c>
      <c r="O43" s="159">
        <f ca="1">ROUND(VLOOKUP($D43,EDP!$S$24:$W$35,O$4,FALSE),3)</f>
        <v>1.631</v>
      </c>
    </row>
    <row r="44" spans="3:15" x14ac:dyDescent="0.2">
      <c r="C44" s="240">
        <v>250</v>
      </c>
      <c r="D44" s="240" t="s">
        <v>1127</v>
      </c>
      <c r="E44" s="159">
        <f t="shared" ca="1" si="0"/>
        <v>1.0896522</v>
      </c>
      <c r="F44" s="159">
        <f ca="1">ROUND(VLOOKUP($D44,EDP!$S$24:$W$35,F$4,FALSE),3)</f>
        <v>1.492</v>
      </c>
      <c r="G44" s="159"/>
      <c r="H44" s="159">
        <f t="shared" ca="1" si="1"/>
        <v>1.1553107300000001</v>
      </c>
      <c r="I44" s="159">
        <f ca="1">ROUND(VLOOKUP($D44,EDP!$S$24:$W$35,I$4,FALSE),3)</f>
        <v>1.5369999999999999</v>
      </c>
      <c r="J44" s="159"/>
      <c r="K44" s="159">
        <f t="shared" ca="1" si="2"/>
        <v>1.2248109825</v>
      </c>
      <c r="L44" s="159">
        <f ca="1">ROUND(VLOOKUP($D44,EDP!$S$24:$W$35,L$4,FALSE),3)</f>
        <v>1.583</v>
      </c>
      <c r="M44" s="159"/>
      <c r="N44" s="159">
        <f t="shared" ca="1" si="3"/>
        <v>1.2985022049999999</v>
      </c>
      <c r="O44" s="159">
        <f ca="1">ROUND(VLOOKUP($D44,EDP!$S$24:$W$35,O$4,FALSE),3)</f>
        <v>1.631</v>
      </c>
    </row>
    <row r="45" spans="3:15" x14ac:dyDescent="0.2">
      <c r="C45" s="240">
        <v>375</v>
      </c>
      <c r="D45" s="240" t="s">
        <v>1128</v>
      </c>
      <c r="E45" s="159">
        <f t="shared" ca="1" si="0"/>
        <v>1.45007562</v>
      </c>
      <c r="F45" s="159">
        <f ca="1">ROUND(VLOOKUP($D45,EDP!$S$24:$W$35,F$4,FALSE),3)</f>
        <v>5.1360000000000001</v>
      </c>
      <c r="G45" s="159"/>
      <c r="H45" s="159">
        <f t="shared" ca="1" si="1"/>
        <v>1.5373874950000002</v>
      </c>
      <c r="I45" s="159">
        <f ca="1">ROUND(VLOOKUP($D45,EDP!$S$24:$W$35,I$4,FALSE),3)</f>
        <v>5.29</v>
      </c>
      <c r="J45" s="159"/>
      <c r="K45" s="159">
        <f t="shared" ca="1" si="2"/>
        <v>1.6297634587499998</v>
      </c>
      <c r="L45" s="159">
        <f ca="1">ROUND(VLOOKUP($D45,EDP!$S$24:$W$35,L$4,FALSE),3)</f>
        <v>5.4489999999999998</v>
      </c>
      <c r="M45" s="159"/>
      <c r="N45" s="159">
        <f t="shared" ca="1" si="3"/>
        <v>1.7277273824999999</v>
      </c>
      <c r="O45" s="159">
        <f ca="1">ROUND(VLOOKUP($D45,EDP!$S$24:$W$35,O$4,FALSE),3)</f>
        <v>5.6130000000000004</v>
      </c>
    </row>
    <row r="46" spans="3:15" x14ac:dyDescent="0.2">
      <c r="C46" s="240">
        <v>500</v>
      </c>
      <c r="D46" s="240" t="s">
        <v>1128</v>
      </c>
      <c r="E46" s="159">
        <f t="shared" ca="1" si="0"/>
        <v>1.8104990400000001</v>
      </c>
      <c r="F46" s="159">
        <f ca="1">ROUND(VLOOKUP($D46,EDP!$S$24:$W$35,F$4,FALSE),3)</f>
        <v>5.1360000000000001</v>
      </c>
      <c r="G46" s="159"/>
      <c r="H46" s="159">
        <f t="shared" ca="1" si="1"/>
        <v>1.9194642600000003</v>
      </c>
      <c r="I46" s="159">
        <f ca="1">ROUND(VLOOKUP($D46,EDP!$S$24:$W$35,I$4,FALSE),3)</f>
        <v>5.29</v>
      </c>
      <c r="J46" s="159"/>
      <c r="K46" s="159">
        <f t="shared" ca="1" si="2"/>
        <v>2.0347159349999999</v>
      </c>
      <c r="L46" s="159">
        <f ca="1">ROUND(VLOOKUP($D46,EDP!$S$24:$W$35,L$4,FALSE),3)</f>
        <v>5.4489999999999998</v>
      </c>
      <c r="M46" s="159"/>
      <c r="N46" s="159">
        <f t="shared" ca="1" si="3"/>
        <v>2.1569525600000001</v>
      </c>
      <c r="O46" s="159">
        <f ca="1">ROUND(VLOOKUP($D46,EDP!$S$24:$W$35,O$4,FALSE),3)</f>
        <v>5.6130000000000004</v>
      </c>
    </row>
    <row r="49" spans="3:16" x14ac:dyDescent="0.2">
      <c r="C49" s="12" t="s">
        <v>1076</v>
      </c>
    </row>
    <row r="51" spans="3:16" ht="13.5" thickBot="1" x14ac:dyDescent="0.25">
      <c r="E51" s="520">
        <v>2018</v>
      </c>
      <c r="F51" s="520"/>
      <c r="G51" s="12"/>
      <c r="H51" s="520">
        <v>2019</v>
      </c>
      <c r="I51" s="520"/>
      <c r="J51" s="12"/>
      <c r="K51" s="520">
        <v>2020</v>
      </c>
      <c r="L51" s="520"/>
      <c r="M51" s="12"/>
      <c r="N51" s="520">
        <v>2021</v>
      </c>
      <c r="O51" s="520"/>
    </row>
    <row r="52" spans="3:16" x14ac:dyDescent="0.2">
      <c r="C52" s="498" t="s">
        <v>1073</v>
      </c>
      <c r="E52" s="498" t="s">
        <v>806</v>
      </c>
      <c r="F52" s="498" t="s">
        <v>1074</v>
      </c>
      <c r="G52" s="12"/>
      <c r="H52" s="498" t="s">
        <v>806</v>
      </c>
      <c r="I52" s="498" t="s">
        <v>1074</v>
      </c>
      <c r="J52" s="12"/>
      <c r="K52" s="498" t="s">
        <v>806</v>
      </c>
      <c r="L52" s="498" t="s">
        <v>1074</v>
      </c>
      <c r="M52" s="12"/>
      <c r="N52" s="498" t="s">
        <v>806</v>
      </c>
      <c r="O52" s="498" t="s">
        <v>1074</v>
      </c>
    </row>
    <row r="53" spans="3:16" x14ac:dyDescent="0.2">
      <c r="C53" s="240">
        <v>0</v>
      </c>
      <c r="E53" s="159">
        <v>0</v>
      </c>
      <c r="F53" s="159">
        <v>0</v>
      </c>
      <c r="G53" s="159"/>
      <c r="H53" s="159">
        <v>0</v>
      </c>
      <c r="I53" s="159">
        <v>0</v>
      </c>
      <c r="J53" s="159"/>
      <c r="K53" s="159">
        <v>0</v>
      </c>
      <c r="L53" s="159">
        <v>0</v>
      </c>
      <c r="M53" s="159"/>
      <c r="N53" s="159">
        <v>0</v>
      </c>
      <c r="O53" s="159">
        <v>0</v>
      </c>
    </row>
    <row r="54" spans="3:16" x14ac:dyDescent="0.2">
      <c r="C54" s="240">
        <v>10</v>
      </c>
      <c r="D54" s="281" t="s">
        <v>19</v>
      </c>
      <c r="E54" s="282">
        <f ca="1">E$11*($C54/1000)+E$12</f>
        <v>0.83418463869999981</v>
      </c>
      <c r="F54" s="159">
        <f ca="1">ROUND(VLOOKUP($D54,EDP!$S$24:$W$35,F$4,FALSE),3)</f>
        <v>1.802</v>
      </c>
      <c r="G54" s="282"/>
      <c r="H54" s="282">
        <f ca="1">H$11*($C54/1000)+H$12</f>
        <v>0.91417628610000001</v>
      </c>
      <c r="I54" s="159">
        <f ca="1">ROUND(VLOOKUP($D54,EDP!$S$24:$W$35,I$4,FALSE),3)</f>
        <v>1.8560000000000001</v>
      </c>
      <c r="J54" s="282"/>
      <c r="K54" s="282">
        <f ca="1">K$11*($C54/1000)+K$12</f>
        <v>1.0013205222999999</v>
      </c>
      <c r="L54" s="159">
        <f ca="1">ROUND(VLOOKUP($D54,EDP!$S$24:$W$35,L$4,FALSE),3)</f>
        <v>1.9119999999999999</v>
      </c>
      <c r="M54" s="282"/>
      <c r="N54" s="282">
        <f ca="1">N$11*($C54/1000)+N$12</f>
        <v>1.0998641969</v>
      </c>
      <c r="O54" s="159">
        <f ca="1">ROUND(VLOOKUP($D54,EDP!$S$24:$W$35,O$4,FALSE),3)</f>
        <v>1.9690000000000001</v>
      </c>
      <c r="P54" s="281"/>
    </row>
    <row r="55" spans="3:16" x14ac:dyDescent="0.2">
      <c r="C55" s="240">
        <v>20</v>
      </c>
      <c r="D55" s="240" t="s">
        <v>19</v>
      </c>
      <c r="E55" s="159">
        <f t="shared" ref="E55:E74" ca="1" si="4">E$11*($C55/1000)+E$12</f>
        <v>0.85252711739999987</v>
      </c>
      <c r="F55" s="159">
        <f ca="1">ROUND(VLOOKUP($D55,EDP!$S$24:$W$35,F$4,FALSE),3)</f>
        <v>1.802</v>
      </c>
      <c r="G55" s="159"/>
      <c r="H55" s="159">
        <f t="shared" ref="H55:H74" ca="1" si="5">H$11*($C55/1000)+H$12</f>
        <v>0.9342789722</v>
      </c>
      <c r="I55" s="159">
        <f ca="1">ROUND(VLOOKUP($D55,EDP!$S$24:$W$35,I$4,FALSE),3)</f>
        <v>1.8560000000000001</v>
      </c>
      <c r="J55" s="159"/>
      <c r="K55" s="159">
        <f t="shared" ref="K55:K74" ca="1" si="6">K$11*($C55/1000)+K$12</f>
        <v>1.0233510546</v>
      </c>
      <c r="L55" s="159">
        <f ca="1">ROUND(VLOOKUP($D55,EDP!$S$24:$W$35,L$4,FALSE),3)</f>
        <v>1.9119999999999999</v>
      </c>
      <c r="M55" s="159"/>
      <c r="N55" s="159">
        <f t="shared" ref="N55:N74" ca="1" si="7">N$11*($C55/1000)+N$12</f>
        <v>1.1240460938000001</v>
      </c>
      <c r="O55" s="159">
        <f ca="1">ROUND(VLOOKUP($D55,EDP!$S$24:$W$35,O$4,FALSE),3)</f>
        <v>1.9690000000000001</v>
      </c>
    </row>
    <row r="56" spans="3:16" x14ac:dyDescent="0.2">
      <c r="C56" s="240">
        <v>30</v>
      </c>
      <c r="D56" s="240" t="s">
        <v>20</v>
      </c>
      <c r="E56" s="159">
        <f t="shared" ca="1" si="4"/>
        <v>0.87086959609999992</v>
      </c>
      <c r="F56" s="159">
        <f ca="1">ROUND(VLOOKUP($D56,EDP!$S$24:$W$35,F$4,FALSE),3)</f>
        <v>1.802</v>
      </c>
      <c r="G56" s="159"/>
      <c r="H56" s="159">
        <f t="shared" ca="1" si="5"/>
        <v>0.95438165829999999</v>
      </c>
      <c r="I56" s="159">
        <f ca="1">ROUND(VLOOKUP($D56,EDP!$S$24:$W$35,I$4,FALSE),3)</f>
        <v>1.8560000000000001</v>
      </c>
      <c r="J56" s="159"/>
      <c r="K56" s="159">
        <f t="shared" ca="1" si="6"/>
        <v>1.0453815869</v>
      </c>
      <c r="L56" s="159">
        <f ca="1">ROUND(VLOOKUP($D56,EDP!$S$24:$W$35,L$4,FALSE),3)</f>
        <v>1.9119999999999999</v>
      </c>
      <c r="M56" s="159"/>
      <c r="N56" s="159">
        <f t="shared" ca="1" si="7"/>
        <v>1.1482279906999999</v>
      </c>
      <c r="O56" s="159">
        <f ca="1">ROUND(VLOOKUP($D56,EDP!$S$24:$W$35,O$4,FALSE),3)</f>
        <v>1.9690000000000001</v>
      </c>
    </row>
    <row r="57" spans="3:16" x14ac:dyDescent="0.2">
      <c r="C57" s="240">
        <v>40</v>
      </c>
      <c r="D57" s="240" t="s">
        <v>20</v>
      </c>
      <c r="E57" s="159">
        <f t="shared" ca="1" si="4"/>
        <v>0.88921207479999986</v>
      </c>
      <c r="F57" s="159">
        <f ca="1">ROUND(VLOOKUP($D57,EDP!$S$24:$W$35,F$4,FALSE),3)</f>
        <v>1.802</v>
      </c>
      <c r="G57" s="159"/>
      <c r="H57" s="159">
        <f t="shared" ca="1" si="5"/>
        <v>0.97448434439999998</v>
      </c>
      <c r="I57" s="159">
        <f ca="1">ROUND(VLOOKUP($D57,EDP!$S$24:$W$35,I$4,FALSE),3)</f>
        <v>1.8560000000000001</v>
      </c>
      <c r="J57" s="159"/>
      <c r="K57" s="159">
        <f t="shared" ca="1" si="6"/>
        <v>1.0674121191999999</v>
      </c>
      <c r="L57" s="159">
        <f ca="1">ROUND(VLOOKUP($D57,EDP!$S$24:$W$35,L$4,FALSE),3)</f>
        <v>1.9119999999999999</v>
      </c>
      <c r="M57" s="159"/>
      <c r="N57" s="159">
        <f t="shared" ca="1" si="7"/>
        <v>1.1724098876</v>
      </c>
      <c r="O57" s="159">
        <f ca="1">ROUND(VLOOKUP($D57,EDP!$S$24:$W$35,O$4,FALSE),3)</f>
        <v>1.9690000000000001</v>
      </c>
    </row>
    <row r="58" spans="3:16" x14ac:dyDescent="0.2">
      <c r="C58" s="240">
        <v>50</v>
      </c>
      <c r="D58" s="240" t="s">
        <v>20</v>
      </c>
      <c r="E58" s="159">
        <f t="shared" ca="1" si="4"/>
        <v>0.90755455349999981</v>
      </c>
      <c r="F58" s="159">
        <f ca="1">ROUND(VLOOKUP($D58,EDP!$S$24:$W$35,F$4,FALSE),3)</f>
        <v>1.802</v>
      </c>
      <c r="G58" s="159"/>
      <c r="H58" s="159">
        <f t="shared" ca="1" si="5"/>
        <v>0.99458703050000008</v>
      </c>
      <c r="I58" s="159">
        <f ca="1">ROUND(VLOOKUP($D58,EDP!$S$24:$W$35,I$4,FALSE),3)</f>
        <v>1.8560000000000001</v>
      </c>
      <c r="J58" s="159"/>
      <c r="K58" s="159">
        <f t="shared" ca="1" si="6"/>
        <v>1.0894426515</v>
      </c>
      <c r="L58" s="159">
        <f ca="1">ROUND(VLOOKUP($D58,EDP!$S$24:$W$35,L$4,FALSE),3)</f>
        <v>1.9119999999999999</v>
      </c>
      <c r="M58" s="159"/>
      <c r="N58" s="159">
        <f t="shared" ca="1" si="7"/>
        <v>1.1965917845</v>
      </c>
      <c r="O58" s="159">
        <f ca="1">ROUND(VLOOKUP($D58,EDP!$S$24:$W$35,O$4,FALSE),3)</f>
        <v>1.9690000000000001</v>
      </c>
    </row>
    <row r="59" spans="3:16" x14ac:dyDescent="0.2">
      <c r="C59" s="240">
        <v>60</v>
      </c>
      <c r="D59" s="240" t="s">
        <v>21</v>
      </c>
      <c r="E59" s="159">
        <f t="shared" ca="1" si="4"/>
        <v>0.92589703219999986</v>
      </c>
      <c r="F59" s="159">
        <f ca="1">ROUND(VLOOKUP($D59,EDP!$S$24:$W$35,F$4,FALSE),3)</f>
        <v>1.9419999999999999</v>
      </c>
      <c r="G59" s="159"/>
      <c r="H59" s="159">
        <f t="shared" ca="1" si="5"/>
        <v>1.0146897166</v>
      </c>
      <c r="I59" s="159">
        <f ca="1">ROUND(VLOOKUP($D59,EDP!$S$24:$W$35,I$4,FALSE),3)</f>
        <v>2</v>
      </c>
      <c r="J59" s="159"/>
      <c r="K59" s="159">
        <f t="shared" ca="1" si="6"/>
        <v>1.1114731837999998</v>
      </c>
      <c r="L59" s="159">
        <f ca="1">ROUND(VLOOKUP($D59,EDP!$S$24:$W$35,L$4,FALSE),3)</f>
        <v>2.06</v>
      </c>
      <c r="M59" s="159"/>
      <c r="N59" s="159">
        <f t="shared" ca="1" si="7"/>
        <v>1.2207736813999999</v>
      </c>
      <c r="O59" s="159">
        <f ca="1">ROUND(VLOOKUP($D59,EDP!$S$24:$W$35,O$4,FALSE),3)</f>
        <v>2.1219999999999999</v>
      </c>
    </row>
    <row r="60" spans="3:16" x14ac:dyDescent="0.2">
      <c r="C60" s="240">
        <v>70</v>
      </c>
      <c r="D60" s="240" t="s">
        <v>21</v>
      </c>
      <c r="E60" s="159">
        <f t="shared" ca="1" si="4"/>
        <v>0.94423951089999991</v>
      </c>
      <c r="F60" s="159">
        <f ca="1">ROUND(VLOOKUP($D60,EDP!$S$24:$W$35,F$4,FALSE),3)</f>
        <v>1.9419999999999999</v>
      </c>
      <c r="G60" s="159"/>
      <c r="H60" s="159">
        <f t="shared" ca="1" si="5"/>
        <v>1.0347924026999999</v>
      </c>
      <c r="I60" s="159">
        <f ca="1">ROUND(VLOOKUP($D60,EDP!$S$24:$W$35,I$4,FALSE),3)</f>
        <v>2</v>
      </c>
      <c r="J60" s="159"/>
      <c r="K60" s="159">
        <f t="shared" ca="1" si="6"/>
        <v>1.1335037160999999</v>
      </c>
      <c r="L60" s="159">
        <f ca="1">ROUND(VLOOKUP($D60,EDP!$S$24:$W$35,L$4,FALSE),3)</f>
        <v>2.06</v>
      </c>
      <c r="M60" s="159"/>
      <c r="N60" s="159">
        <f t="shared" ca="1" si="7"/>
        <v>1.2449555782999999</v>
      </c>
      <c r="O60" s="159">
        <f ca="1">ROUND(VLOOKUP($D60,EDP!$S$24:$W$35,O$4,FALSE),3)</f>
        <v>2.1219999999999999</v>
      </c>
    </row>
    <row r="61" spans="3:16" x14ac:dyDescent="0.2">
      <c r="C61" s="240">
        <v>80</v>
      </c>
      <c r="D61" s="240" t="s">
        <v>21</v>
      </c>
      <c r="E61" s="159">
        <f t="shared" ca="1" si="4"/>
        <v>0.96258198959999985</v>
      </c>
      <c r="F61" s="159">
        <f ca="1">ROUND(VLOOKUP($D61,EDP!$S$24:$W$35,F$4,FALSE),3)</f>
        <v>1.9419999999999999</v>
      </c>
      <c r="G61" s="159"/>
      <c r="H61" s="159">
        <f t="shared" ca="1" si="5"/>
        <v>1.0548950887999999</v>
      </c>
      <c r="I61" s="159">
        <f ca="1">ROUND(VLOOKUP($D61,EDP!$S$24:$W$35,I$4,FALSE),3)</f>
        <v>2</v>
      </c>
      <c r="J61" s="159"/>
      <c r="K61" s="159">
        <f t="shared" ca="1" si="6"/>
        <v>1.1555342484</v>
      </c>
      <c r="L61" s="159">
        <f ca="1">ROUND(VLOOKUP($D61,EDP!$S$24:$W$35,L$4,FALSE),3)</f>
        <v>2.06</v>
      </c>
      <c r="M61" s="159"/>
      <c r="N61" s="159">
        <f t="shared" ca="1" si="7"/>
        <v>1.2691374752</v>
      </c>
      <c r="O61" s="159">
        <f ca="1">ROUND(VLOOKUP($D61,EDP!$S$24:$W$35,O$4,FALSE),3)</f>
        <v>2.1219999999999999</v>
      </c>
    </row>
    <row r="62" spans="3:16" x14ac:dyDescent="0.2">
      <c r="C62" s="240">
        <v>90</v>
      </c>
      <c r="D62" s="240" t="s">
        <v>21</v>
      </c>
      <c r="E62" s="159">
        <f t="shared" ca="1" si="4"/>
        <v>0.9809244682999998</v>
      </c>
      <c r="F62" s="159">
        <f ca="1">ROUND(VLOOKUP($D62,EDP!$S$24:$W$35,F$4,FALSE),3)</f>
        <v>1.9419999999999999</v>
      </c>
      <c r="G62" s="159"/>
      <c r="H62" s="159">
        <f t="shared" ca="1" si="5"/>
        <v>1.0749977748999999</v>
      </c>
      <c r="I62" s="159">
        <f ca="1">ROUND(VLOOKUP($D62,EDP!$S$24:$W$35,I$4,FALSE),3)</f>
        <v>2</v>
      </c>
      <c r="J62" s="159"/>
      <c r="K62" s="159">
        <f t="shared" ca="1" si="6"/>
        <v>1.1775647807</v>
      </c>
      <c r="L62" s="159">
        <f ca="1">ROUND(VLOOKUP($D62,EDP!$S$24:$W$35,L$4,FALSE),3)</f>
        <v>2.06</v>
      </c>
      <c r="M62" s="159"/>
      <c r="N62" s="159">
        <f t="shared" ca="1" si="7"/>
        <v>1.2933193721</v>
      </c>
      <c r="O62" s="159">
        <f ca="1">ROUND(VLOOKUP($D62,EDP!$S$24:$W$35,O$4,FALSE),3)</f>
        <v>2.1219999999999999</v>
      </c>
    </row>
    <row r="63" spans="3:16" x14ac:dyDescent="0.2">
      <c r="C63" s="240">
        <v>100</v>
      </c>
      <c r="D63" s="240" t="s">
        <v>21</v>
      </c>
      <c r="E63" s="159">
        <f t="shared" ca="1" si="4"/>
        <v>0.99926694699999985</v>
      </c>
      <c r="F63" s="159">
        <f ca="1">ROUND(VLOOKUP($D63,EDP!$S$24:$W$35,F$4,FALSE),3)</f>
        <v>1.9419999999999999</v>
      </c>
      <c r="G63" s="159"/>
      <c r="H63" s="159">
        <f t="shared" ca="1" si="5"/>
        <v>1.0951004610000001</v>
      </c>
      <c r="I63" s="159">
        <f ca="1">ROUND(VLOOKUP($D63,EDP!$S$24:$W$35,I$4,FALSE),3)</f>
        <v>2</v>
      </c>
      <c r="J63" s="159"/>
      <c r="K63" s="159">
        <f t="shared" ca="1" si="6"/>
        <v>1.1995953129999999</v>
      </c>
      <c r="L63" s="159">
        <f ca="1">ROUND(VLOOKUP($D63,EDP!$S$24:$W$35,L$4,FALSE),3)</f>
        <v>2.06</v>
      </c>
      <c r="M63" s="159"/>
      <c r="N63" s="159">
        <f t="shared" ca="1" si="7"/>
        <v>1.3175012690000001</v>
      </c>
      <c r="O63" s="159">
        <f ca="1">ROUND(VLOOKUP($D63,EDP!$S$24:$W$35,O$4,FALSE),3)</f>
        <v>2.1219999999999999</v>
      </c>
    </row>
    <row r="64" spans="3:16" x14ac:dyDescent="0.2">
      <c r="C64" s="240">
        <v>150</v>
      </c>
      <c r="D64" s="240" t="s">
        <v>22</v>
      </c>
      <c r="E64" s="159">
        <f t="shared" ca="1" si="4"/>
        <v>1.0909793404999999</v>
      </c>
      <c r="F64" s="159">
        <f ca="1">ROUND(VLOOKUP($D64,EDP!$S$24:$W$35,F$4,FALSE),3)</f>
        <v>2.2210000000000001</v>
      </c>
      <c r="G64" s="159"/>
      <c r="H64" s="159">
        <f t="shared" ca="1" si="5"/>
        <v>1.1956138915000001</v>
      </c>
      <c r="I64" s="159">
        <f ca="1">ROUND(VLOOKUP($D64,EDP!$S$24:$W$35,I$4,FALSE),3)</f>
        <v>2.2879999999999998</v>
      </c>
      <c r="J64" s="159"/>
      <c r="K64" s="159">
        <f t="shared" ca="1" si="6"/>
        <v>1.3097479745</v>
      </c>
      <c r="L64" s="159">
        <f ca="1">ROUND(VLOOKUP($D64,EDP!$S$24:$W$35,L$4,FALSE),3)</f>
        <v>2.3559999999999999</v>
      </c>
      <c r="M64" s="159"/>
      <c r="N64" s="159">
        <f t="shared" ca="1" si="7"/>
        <v>1.4384107534999999</v>
      </c>
      <c r="O64" s="159">
        <f ca="1">ROUND(VLOOKUP($D64,EDP!$S$24:$W$35,O$4,FALSE),3)</f>
        <v>2.427</v>
      </c>
    </row>
    <row r="65" spans="3:15" x14ac:dyDescent="0.2">
      <c r="C65" s="240">
        <v>200</v>
      </c>
      <c r="D65" s="240" t="s">
        <v>22</v>
      </c>
      <c r="E65" s="159">
        <f t="shared" ca="1" si="4"/>
        <v>1.1826917339999998</v>
      </c>
      <c r="F65" s="159">
        <f ca="1">ROUND(VLOOKUP($D65,EDP!$S$24:$W$35,F$4,FALSE),3)</f>
        <v>2.2210000000000001</v>
      </c>
      <c r="G65" s="159"/>
      <c r="H65" s="159">
        <f t="shared" ca="1" si="5"/>
        <v>1.296127322</v>
      </c>
      <c r="I65" s="159">
        <f ca="1">ROUND(VLOOKUP($D65,EDP!$S$24:$W$35,I$4,FALSE),3)</f>
        <v>2.2879999999999998</v>
      </c>
      <c r="J65" s="159"/>
      <c r="K65" s="159">
        <f t="shared" ca="1" si="6"/>
        <v>1.4199006359999999</v>
      </c>
      <c r="L65" s="159">
        <f ca="1">ROUND(VLOOKUP($D65,EDP!$S$24:$W$35,L$4,FALSE),3)</f>
        <v>2.3559999999999999</v>
      </c>
      <c r="M65" s="159"/>
      <c r="N65" s="159">
        <f t="shared" ca="1" si="7"/>
        <v>1.559320238</v>
      </c>
      <c r="O65" s="159">
        <f ca="1">ROUND(VLOOKUP($D65,EDP!$S$24:$W$35,O$4,FALSE),3)</f>
        <v>2.427</v>
      </c>
    </row>
    <row r="66" spans="3:15" x14ac:dyDescent="0.2">
      <c r="C66" s="240">
        <v>250</v>
      </c>
      <c r="D66" s="240" t="s">
        <v>22</v>
      </c>
      <c r="E66" s="159">
        <f t="shared" ca="1" si="4"/>
        <v>1.2744041274999998</v>
      </c>
      <c r="F66" s="159">
        <f ca="1">ROUND(VLOOKUP($D66,EDP!$S$24:$W$35,F$4,FALSE),3)</f>
        <v>2.2210000000000001</v>
      </c>
      <c r="G66" s="159"/>
      <c r="H66" s="159">
        <f t="shared" ca="1" si="5"/>
        <v>1.3966407525000002</v>
      </c>
      <c r="I66" s="159">
        <f ca="1">ROUND(VLOOKUP($D66,EDP!$S$24:$W$35,I$4,FALSE),3)</f>
        <v>2.2879999999999998</v>
      </c>
      <c r="J66" s="159"/>
      <c r="K66" s="159">
        <f t="shared" ca="1" si="6"/>
        <v>1.5300532974999999</v>
      </c>
      <c r="L66" s="159">
        <f ca="1">ROUND(VLOOKUP($D66,EDP!$S$24:$W$35,L$4,FALSE),3)</f>
        <v>2.3559999999999999</v>
      </c>
      <c r="M66" s="159"/>
      <c r="N66" s="159">
        <f t="shared" ca="1" si="7"/>
        <v>1.6802297225</v>
      </c>
      <c r="O66" s="159">
        <f ca="1">ROUND(VLOOKUP($D66,EDP!$S$24:$W$35,O$4,FALSE),3)</f>
        <v>2.427</v>
      </c>
    </row>
    <row r="67" spans="3:15" x14ac:dyDescent="0.2">
      <c r="C67" s="240">
        <v>375</v>
      </c>
      <c r="D67" s="240" t="s">
        <v>23</v>
      </c>
      <c r="E67" s="159">
        <f t="shared" ca="1" si="4"/>
        <v>1.5036851112499998</v>
      </c>
      <c r="F67" s="159">
        <f ca="1">ROUND(VLOOKUP($D67,EDP!$S$24:$W$35,F$4,FALSE),3)</f>
        <v>5.0380000000000003</v>
      </c>
      <c r="G67" s="159"/>
      <c r="H67" s="159">
        <f t="shared" ca="1" si="5"/>
        <v>1.6479243287500001</v>
      </c>
      <c r="I67" s="159">
        <f ca="1">ROUND(VLOOKUP($D67,EDP!$S$24:$W$35,I$4,FALSE),3)</f>
        <v>5.1890000000000001</v>
      </c>
      <c r="J67" s="159"/>
      <c r="K67" s="159">
        <f t="shared" ca="1" si="6"/>
        <v>1.8054349512500001</v>
      </c>
      <c r="L67" s="159">
        <f ca="1">ROUND(VLOOKUP($D67,EDP!$S$24:$W$35,L$4,FALSE),3)</f>
        <v>5.3440000000000003</v>
      </c>
      <c r="M67" s="159"/>
      <c r="N67" s="159">
        <f t="shared" ca="1" si="7"/>
        <v>1.98250343375</v>
      </c>
      <c r="O67" s="159">
        <f ca="1">ROUND(VLOOKUP($D67,EDP!$S$24:$W$35,O$4,FALSE),3)</f>
        <v>5.5049999999999999</v>
      </c>
    </row>
    <row r="68" spans="3:15" x14ac:dyDescent="0.2">
      <c r="C68" s="240">
        <v>500</v>
      </c>
      <c r="D68" s="240" t="s">
        <v>23</v>
      </c>
      <c r="E68" s="159">
        <f t="shared" ca="1" si="4"/>
        <v>1.7329660949999997</v>
      </c>
      <c r="F68" s="159">
        <f ca="1">ROUND(VLOOKUP($D68,EDP!$S$24:$W$35,F$4,FALSE),3)</f>
        <v>5.0380000000000003</v>
      </c>
      <c r="G68" s="159"/>
      <c r="H68" s="159">
        <f t="shared" ca="1" si="5"/>
        <v>1.8992079050000001</v>
      </c>
      <c r="I68" s="159">
        <f ca="1">ROUND(VLOOKUP($D68,EDP!$S$24:$W$35,I$4,FALSE),3)</f>
        <v>5.1890000000000001</v>
      </c>
      <c r="J68" s="159"/>
      <c r="K68" s="159">
        <f t="shared" ca="1" si="6"/>
        <v>2.0808166049999999</v>
      </c>
      <c r="L68" s="159">
        <f ca="1">ROUND(VLOOKUP($D68,EDP!$S$24:$W$35,L$4,FALSE),3)</f>
        <v>5.3440000000000003</v>
      </c>
      <c r="M68" s="159"/>
      <c r="N68" s="159">
        <f t="shared" ca="1" si="7"/>
        <v>2.2847771450000001</v>
      </c>
      <c r="O68" s="159">
        <f ca="1">ROUND(VLOOKUP($D68,EDP!$S$24:$W$35,O$4,FALSE),3)</f>
        <v>5.5049999999999999</v>
      </c>
    </row>
    <row r="69" spans="3:15" x14ac:dyDescent="0.2">
      <c r="C69" s="240">
        <v>750</v>
      </c>
      <c r="D69" s="240" t="s">
        <v>24</v>
      </c>
      <c r="E69" s="159">
        <f t="shared" ca="1" si="4"/>
        <v>2.1915280624999998</v>
      </c>
      <c r="F69" s="159">
        <f ca="1">ROUND(VLOOKUP($D69,EDP!$S$24:$W$35,F$4,FALSE),3)</f>
        <v>5.7</v>
      </c>
      <c r="G69" s="159"/>
      <c r="H69" s="159">
        <f t="shared" ca="1" si="5"/>
        <v>2.4017750575000001</v>
      </c>
      <c r="I69" s="159">
        <f ca="1">ROUND(VLOOKUP($D69,EDP!$S$24:$W$35,I$4,FALSE),3)</f>
        <v>5.87</v>
      </c>
      <c r="J69" s="159"/>
      <c r="K69" s="159">
        <f t="shared" ca="1" si="6"/>
        <v>2.6315799124999999</v>
      </c>
      <c r="L69" s="159">
        <f ca="1">ROUND(VLOOKUP($D69,EDP!$S$24:$W$35,L$4,FALSE),3)</f>
        <v>6.0469999999999997</v>
      </c>
      <c r="M69" s="159"/>
      <c r="N69" s="159">
        <f t="shared" ca="1" si="7"/>
        <v>2.8893245675000001</v>
      </c>
      <c r="O69" s="159">
        <f ca="1">ROUND(VLOOKUP($D69,EDP!$S$24:$W$35,O$4,FALSE),3)</f>
        <v>6.2279999999999998</v>
      </c>
    </row>
    <row r="70" spans="3:15" x14ac:dyDescent="0.2">
      <c r="C70" s="240">
        <v>1000</v>
      </c>
      <c r="D70" s="240" t="s">
        <v>24</v>
      </c>
      <c r="E70" s="159">
        <f t="shared" ca="1" si="4"/>
        <v>2.6500900299999994</v>
      </c>
      <c r="F70" s="159">
        <f ca="1">ROUND(VLOOKUP($D70,EDP!$S$24:$W$35,F$4,FALSE),3)</f>
        <v>5.7</v>
      </c>
      <c r="G70" s="159"/>
      <c r="H70" s="159">
        <f t="shared" ca="1" si="5"/>
        <v>2.9043422100000003</v>
      </c>
      <c r="I70" s="159">
        <f ca="1">ROUND(VLOOKUP($D70,EDP!$S$24:$W$35,I$4,FALSE),3)</f>
        <v>5.87</v>
      </c>
      <c r="J70" s="159"/>
      <c r="K70" s="159">
        <f t="shared" ca="1" si="6"/>
        <v>3.1823432199999999</v>
      </c>
      <c r="L70" s="159">
        <f ca="1">ROUND(VLOOKUP($D70,EDP!$S$24:$W$35,L$4,FALSE),3)</f>
        <v>6.0469999999999997</v>
      </c>
      <c r="M70" s="159"/>
      <c r="N70" s="159">
        <f t="shared" ca="1" si="7"/>
        <v>3.4938719900000001</v>
      </c>
      <c r="O70" s="159">
        <f ca="1">ROUND(VLOOKUP($D70,EDP!$S$24:$W$35,O$4,FALSE),3)</f>
        <v>6.2279999999999998</v>
      </c>
    </row>
    <row r="71" spans="3:15" x14ac:dyDescent="0.2">
      <c r="C71" s="240">
        <v>1250</v>
      </c>
      <c r="D71" s="240" t="s">
        <v>25</v>
      </c>
      <c r="E71" s="159">
        <f t="shared" ca="1" si="4"/>
        <v>3.1086519974999995</v>
      </c>
      <c r="F71" s="159">
        <f ca="1">ROUND(VLOOKUP($D71,EDP!$S$24:$W$35,F$4,FALSE),3)</f>
        <v>8.1999999999999993</v>
      </c>
      <c r="G71" s="159"/>
      <c r="H71" s="159">
        <f t="shared" ca="1" si="5"/>
        <v>3.4069093625000004</v>
      </c>
      <c r="I71" s="159">
        <f ca="1">ROUND(VLOOKUP($D71,EDP!$S$24:$W$35,I$4,FALSE),3)</f>
        <v>8.4459999999999997</v>
      </c>
      <c r="J71" s="159"/>
      <c r="K71" s="159">
        <f t="shared" ca="1" si="6"/>
        <v>3.7331065274999999</v>
      </c>
      <c r="L71" s="159">
        <f ca="1">ROUND(VLOOKUP($D71,EDP!$S$24:$W$35,L$4,FALSE),3)</f>
        <v>8.6989999999999998</v>
      </c>
      <c r="M71" s="159"/>
      <c r="N71" s="159">
        <f t="shared" ca="1" si="7"/>
        <v>4.0984194125000002</v>
      </c>
      <c r="O71" s="159">
        <f ca="1">ROUND(VLOOKUP($D71,EDP!$S$24:$W$35,O$4,FALSE),3)</f>
        <v>8.9600000000000009</v>
      </c>
    </row>
    <row r="72" spans="3:15" x14ac:dyDescent="0.2">
      <c r="C72" s="240">
        <v>1500</v>
      </c>
      <c r="D72" s="240" t="s">
        <v>25</v>
      </c>
      <c r="E72" s="159">
        <f t="shared" ca="1" si="4"/>
        <v>3.5672139649999997</v>
      </c>
      <c r="F72" s="159">
        <f ca="1">ROUND(VLOOKUP($D72,EDP!$S$24:$W$35,F$4,FALSE),3)</f>
        <v>8.1999999999999993</v>
      </c>
      <c r="G72" s="159"/>
      <c r="H72" s="159">
        <f t="shared" ca="1" si="5"/>
        <v>3.9094765150000002</v>
      </c>
      <c r="I72" s="159">
        <f ca="1">ROUND(VLOOKUP($D72,EDP!$S$24:$W$35,I$4,FALSE),3)</f>
        <v>8.4459999999999997</v>
      </c>
      <c r="J72" s="159"/>
      <c r="K72" s="159">
        <f t="shared" ca="1" si="6"/>
        <v>4.283869835</v>
      </c>
      <c r="L72" s="159">
        <f ca="1">ROUND(VLOOKUP($D72,EDP!$S$24:$W$35,L$4,FALSE),3)</f>
        <v>8.6989999999999998</v>
      </c>
      <c r="M72" s="159"/>
      <c r="N72" s="159">
        <f t="shared" ca="1" si="7"/>
        <v>4.7029668349999998</v>
      </c>
      <c r="O72" s="159">
        <f ca="1">ROUND(VLOOKUP($D72,EDP!$S$24:$W$35,O$4,FALSE),3)</f>
        <v>8.9600000000000009</v>
      </c>
    </row>
    <row r="73" spans="3:15" x14ac:dyDescent="0.2">
      <c r="C73" s="240">
        <v>1750</v>
      </c>
      <c r="D73" s="240" t="s">
        <v>25</v>
      </c>
      <c r="E73" s="159">
        <f t="shared" ca="1" si="4"/>
        <v>4.0257759324999993</v>
      </c>
      <c r="F73" s="159">
        <f ca="1">ROUND(VLOOKUP($D73,EDP!$S$24:$W$35,F$4,FALSE),3)</f>
        <v>8.1999999999999993</v>
      </c>
      <c r="G73" s="159"/>
      <c r="H73" s="159">
        <f t="shared" ca="1" si="5"/>
        <v>4.4120436675000008</v>
      </c>
      <c r="I73" s="159">
        <f ca="1">ROUND(VLOOKUP($D73,EDP!$S$24:$W$35,I$4,FALSE),3)</f>
        <v>8.4459999999999997</v>
      </c>
      <c r="J73" s="159"/>
      <c r="K73" s="159">
        <f t="shared" ca="1" si="6"/>
        <v>4.8346331425000004</v>
      </c>
      <c r="L73" s="159">
        <f ca="1">ROUND(VLOOKUP($D73,EDP!$S$24:$W$35,L$4,FALSE),3)</f>
        <v>8.6989999999999998</v>
      </c>
      <c r="M73" s="159"/>
      <c r="N73" s="159">
        <f t="shared" ca="1" si="7"/>
        <v>5.3075142575000012</v>
      </c>
      <c r="O73" s="159">
        <f ca="1">ROUND(VLOOKUP($D73,EDP!$S$24:$W$35,O$4,FALSE),3)</f>
        <v>8.9600000000000009</v>
      </c>
    </row>
    <row r="74" spans="3:15" x14ac:dyDescent="0.2">
      <c r="C74" s="240">
        <v>2000</v>
      </c>
      <c r="D74" s="240" t="s">
        <v>25</v>
      </c>
      <c r="E74" s="159">
        <f t="shared" ca="1" si="4"/>
        <v>4.4843378999999999</v>
      </c>
      <c r="F74" s="159">
        <f ca="1">ROUND(VLOOKUP($D74,EDP!$S$24:$W$35,F$4,FALSE),3)</f>
        <v>8.1999999999999993</v>
      </c>
      <c r="G74" s="159"/>
      <c r="H74" s="159">
        <f t="shared" ca="1" si="5"/>
        <v>4.91461082</v>
      </c>
      <c r="I74" s="159">
        <f ca="1">ROUND(VLOOKUP($D74,EDP!$S$24:$W$35,I$4,FALSE),3)</f>
        <v>8.4459999999999997</v>
      </c>
      <c r="J74" s="159"/>
      <c r="K74" s="159">
        <f t="shared" ca="1" si="6"/>
        <v>5.38539645</v>
      </c>
      <c r="L74" s="159">
        <f ca="1">ROUND(VLOOKUP($D74,EDP!$S$24:$W$35,L$4,FALSE),3)</f>
        <v>8.6989999999999998</v>
      </c>
      <c r="M74" s="159"/>
      <c r="N74" s="159">
        <f t="shared" ca="1" si="7"/>
        <v>5.9120616800000008</v>
      </c>
      <c r="O74" s="159">
        <f ca="1">ROUND(VLOOKUP($D74,EDP!$S$24:$W$35,O$4,FALSE),3)</f>
        <v>8.9600000000000009</v>
      </c>
    </row>
  </sheetData>
  <mergeCells count="8">
    <mergeCell ref="E29:F29"/>
    <mergeCell ref="H29:I29"/>
    <mergeCell ref="K29:L29"/>
    <mergeCell ref="N29:O29"/>
    <mergeCell ref="E51:F51"/>
    <mergeCell ref="H51:I51"/>
    <mergeCell ref="K51:L51"/>
    <mergeCell ref="N51:O51"/>
  </mergeCells>
  <dataValidations count="1">
    <dataValidation type="list" allowBlank="1" showInputMessage="1" showErrorMessage="1" sqref="C4">
      <formula1>"1,2,3,4"</formula1>
    </dataValidation>
  </dataValidation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74"/>
  <sheetViews>
    <sheetView workbookViewId="0">
      <selection activeCell="C31" sqref="C31"/>
    </sheetView>
  </sheetViews>
  <sheetFormatPr defaultRowHeight="12.75" x14ac:dyDescent="0.2"/>
  <cols>
    <col min="1" max="3" width="9.140625" style="240"/>
    <col min="4" max="4" width="11" style="240" customWidth="1"/>
    <col min="5" max="6" width="9.140625" style="240"/>
    <col min="7" max="7" width="2.7109375" style="240" customWidth="1"/>
    <col min="8" max="9" width="9.140625" style="240"/>
    <col min="10" max="10" width="2.7109375" style="240" customWidth="1"/>
    <col min="11" max="12" width="9.140625" style="240"/>
    <col min="13" max="13" width="2.7109375" style="240" customWidth="1"/>
    <col min="14" max="16384" width="9.140625" style="240"/>
  </cols>
  <sheetData>
    <row r="1" spans="1:15" ht="23.25" x14ac:dyDescent="0.35">
      <c r="A1" s="509" t="str">
        <f>"Letter post from TD Group T"&amp;$C$4</f>
        <v>Letter post from TD Group T3</v>
      </c>
    </row>
    <row r="4" spans="1:15" x14ac:dyDescent="0.2">
      <c r="B4" s="240" t="s">
        <v>1133</v>
      </c>
      <c r="C4" s="512">
        <v>3</v>
      </c>
      <c r="E4" s="14">
        <v>1</v>
      </c>
      <c r="F4" s="14">
        <v>2</v>
      </c>
      <c r="G4" s="14"/>
      <c r="H4" s="14">
        <f>+E4+2</f>
        <v>3</v>
      </c>
      <c r="I4" s="14">
        <v>3</v>
      </c>
      <c r="J4" s="14"/>
      <c r="K4" s="14">
        <f>+H4+2</f>
        <v>5</v>
      </c>
      <c r="L4" s="14">
        <v>4</v>
      </c>
      <c r="M4" s="14"/>
      <c r="N4" s="14">
        <f>+K4+2</f>
        <v>7</v>
      </c>
      <c r="O4" s="14">
        <v>5</v>
      </c>
    </row>
    <row r="5" spans="1:15" x14ac:dyDescent="0.2">
      <c r="B5" s="240" t="s">
        <v>1138</v>
      </c>
      <c r="C5" s="162" t="str">
        <f>+TD!$B$8</f>
        <v>US</v>
      </c>
      <c r="E5" s="14">
        <v>2</v>
      </c>
      <c r="F5" s="14"/>
      <c r="G5" s="14"/>
      <c r="H5" s="14">
        <f>+E5+2</f>
        <v>4</v>
      </c>
      <c r="I5" s="14"/>
      <c r="J5" s="14"/>
      <c r="K5" s="14">
        <f>+H5+2</f>
        <v>6</v>
      </c>
      <c r="L5" s="14"/>
      <c r="M5" s="14"/>
      <c r="N5" s="14">
        <f>+K5+2</f>
        <v>8</v>
      </c>
      <c r="O5" s="14"/>
    </row>
    <row r="6" spans="1:15" x14ac:dyDescent="0.2">
      <c r="E6" s="14">
        <f>+E4+9</f>
        <v>10</v>
      </c>
      <c r="F6" s="14"/>
      <c r="G6" s="14"/>
      <c r="H6" s="14">
        <f>+H4+9</f>
        <v>12</v>
      </c>
      <c r="I6" s="14"/>
      <c r="J6" s="14"/>
      <c r="K6" s="14">
        <f>+K4+9</f>
        <v>14</v>
      </c>
      <c r="L6" s="14"/>
      <c r="M6" s="14"/>
      <c r="N6" s="14">
        <f>+N4+9</f>
        <v>16</v>
      </c>
      <c r="O6" s="14"/>
    </row>
    <row r="7" spans="1:15" x14ac:dyDescent="0.2">
      <c r="E7" s="14">
        <f>+E5+9</f>
        <v>11</v>
      </c>
      <c r="F7" s="14"/>
      <c r="G7" s="14"/>
      <c r="H7" s="14">
        <f>+H5+9</f>
        <v>13</v>
      </c>
      <c r="I7" s="14"/>
      <c r="J7" s="14"/>
      <c r="K7" s="14">
        <f>+K5+9</f>
        <v>15</v>
      </c>
      <c r="L7" s="14"/>
      <c r="M7" s="14"/>
      <c r="N7" s="14">
        <f>+N5+9</f>
        <v>17</v>
      </c>
      <c r="O7" s="14"/>
    </row>
    <row r="8" spans="1:15" x14ac:dyDescent="0.2">
      <c r="E8" s="14"/>
      <c r="F8" s="14"/>
      <c r="G8" s="14"/>
      <c r="H8" s="14"/>
      <c r="I8" s="14"/>
      <c r="J8" s="14"/>
      <c r="K8" s="14"/>
      <c r="L8" s="14"/>
      <c r="M8" s="14"/>
      <c r="N8" s="14"/>
      <c r="O8" s="14"/>
    </row>
    <row r="9" spans="1:15" x14ac:dyDescent="0.2">
      <c r="C9" s="240" t="s">
        <v>726</v>
      </c>
      <c r="D9" s="240" t="s">
        <v>370</v>
      </c>
      <c r="E9" s="159">
        <f ca="1">INDEX(TD!$E$51:$U$54,$C$4,E4)</f>
        <v>2.55788869</v>
      </c>
      <c r="F9" s="159"/>
      <c r="G9" s="159"/>
      <c r="H9" s="159">
        <f ca="1">INDEX(TD!$E$51:$U$54,$C$4,H4)</f>
        <v>2.71155759</v>
      </c>
      <c r="I9" s="159"/>
      <c r="J9" s="159"/>
      <c r="K9" s="159">
        <f ca="1">INDEX(TD!$E$51:$U$54,$C$4,K4)</f>
        <v>2.87360843</v>
      </c>
      <c r="L9" s="159"/>
      <c r="M9" s="159"/>
      <c r="N9" s="159">
        <f ca="1">INDEX(TD!$E$51:$U$54,$C$4,N4)</f>
        <v>3.0454382</v>
      </c>
    </row>
    <row r="10" spans="1:15" x14ac:dyDescent="0.2">
      <c r="C10" s="240" t="s">
        <v>726</v>
      </c>
      <c r="D10" s="240" t="s">
        <v>371</v>
      </c>
      <c r="E10" s="159">
        <f ca="1">INDEX(TD!$E$51:$U$54,$C$4,E5)</f>
        <v>0.32689566000000003</v>
      </c>
      <c r="F10" s="159"/>
      <c r="G10" s="159"/>
      <c r="H10" s="159">
        <f ca="1">INDEX(TD!$E$51:$U$54,$C$4,H5)</f>
        <v>0.34645351999999996</v>
      </c>
      <c r="I10" s="159"/>
      <c r="J10" s="159"/>
      <c r="K10" s="159">
        <f ca="1">INDEX(TD!$E$51:$U$54,$C$4,K5)</f>
        <v>0.36740836999999998</v>
      </c>
      <c r="L10" s="159"/>
      <c r="M10" s="159"/>
      <c r="N10" s="159">
        <f ca="1">INDEX(TD!$E$51:$U$54,$C$4,N5)</f>
        <v>0.38976021</v>
      </c>
    </row>
    <row r="11" spans="1:15" x14ac:dyDescent="0.2">
      <c r="C11" s="240" t="s">
        <v>352</v>
      </c>
      <c r="D11" s="240" t="s">
        <v>370</v>
      </c>
      <c r="E11" s="159">
        <f ca="1">INDEX(TD!$E$51:$U$54,$C$4,E6)</f>
        <v>1.6735940199999999</v>
      </c>
      <c r="F11" s="159"/>
      <c r="G11" s="159"/>
      <c r="H11" s="159">
        <f ca="1">INDEX(TD!$E$51:$U$54,$C$4,H6)</f>
        <v>1.8915244600000001</v>
      </c>
      <c r="I11" s="159"/>
      <c r="J11" s="159"/>
      <c r="K11" s="159">
        <f ca="1">INDEX(TD!$E$51:$U$54,$C$4,K6)</f>
        <v>2.1373946999999998</v>
      </c>
      <c r="L11" s="159"/>
      <c r="M11" s="159"/>
      <c r="N11" s="159">
        <f ca="1">INDEX(TD!$E$51:$U$54,$C$4,N6)</f>
        <v>2.4181896900000002</v>
      </c>
    </row>
    <row r="12" spans="1:15" x14ac:dyDescent="0.2">
      <c r="C12" s="240" t="s">
        <v>352</v>
      </c>
      <c r="D12" s="240" t="s">
        <v>371</v>
      </c>
      <c r="E12" s="159">
        <f ca="1">INDEX(TD!$E$51:$U$54,$C$4,E7)</f>
        <v>0.74459567000000004</v>
      </c>
      <c r="F12" s="159"/>
      <c r="G12" s="159"/>
      <c r="H12" s="159">
        <f ca="1">INDEX(TD!$E$51:$U$54,$C$4,H7)</f>
        <v>0.84098797999999997</v>
      </c>
      <c r="I12" s="159"/>
      <c r="J12" s="159"/>
      <c r="K12" s="159">
        <f ca="1">INDEX(TD!$E$51:$U$54,$C$4,K7)</f>
        <v>0.94995320000000005</v>
      </c>
      <c r="L12" s="159"/>
      <c r="M12" s="159"/>
      <c r="N12" s="159">
        <f ca="1">INDEX(TD!$E$51:$U$54,$C$4,N7)</f>
        <v>1.0756823</v>
      </c>
    </row>
    <row r="14" spans="1:15" x14ac:dyDescent="0.2">
      <c r="C14" s="240" t="s">
        <v>378</v>
      </c>
    </row>
    <row r="15" spans="1:15" x14ac:dyDescent="0.2">
      <c r="C15" s="240" t="s">
        <v>726</v>
      </c>
      <c r="D15" s="240" t="s">
        <v>370</v>
      </c>
      <c r="E15" s="159">
        <f ca="1">INDEX(TD!$E$61:$U$63,$C$4,E$4)</f>
        <v>2.55788869</v>
      </c>
      <c r="H15" s="159">
        <f ca="1">INDEX(TD!$E$61:$U$63,$C$4,H$4)</f>
        <v>2.71155759</v>
      </c>
      <c r="K15" s="159">
        <f ca="1">INDEX(TD!$E$61:$U$63,$C$4,K$4)</f>
        <v>2.87360843</v>
      </c>
      <c r="N15" s="159">
        <f ca="1">INDEX(TD!$E$61:$U$63,$C$4,N$4)</f>
        <v>3.0454382</v>
      </c>
    </row>
    <row r="16" spans="1:15" x14ac:dyDescent="0.2">
      <c r="C16" s="240" t="s">
        <v>352</v>
      </c>
      <c r="D16" s="240" t="s">
        <v>371</v>
      </c>
      <c r="E16" s="159">
        <f ca="1">INDEX(TD!$E$61:$U$63,$C$4,E$5)</f>
        <v>0.32689566000000003</v>
      </c>
      <c r="H16" s="159">
        <f ca="1">INDEX(TD!$E$61:$U$63,$C$4,H$5)</f>
        <v>0.34645351999999996</v>
      </c>
      <c r="K16" s="159">
        <f ca="1">INDEX(TD!$E$61:$U$63,$C$4,K$5)</f>
        <v>0.36740836999999998</v>
      </c>
      <c r="N16" s="159">
        <f ca="1">INDEX(TD!$E$61:$U$63,$C$4,N$5)</f>
        <v>0.38976021</v>
      </c>
    </row>
    <row r="17" spans="3:15" x14ac:dyDescent="0.2">
      <c r="C17" s="240" t="s">
        <v>377</v>
      </c>
    </row>
    <row r="18" spans="3:15" x14ac:dyDescent="0.2">
      <c r="C18" s="240" t="s">
        <v>726</v>
      </c>
      <c r="D18" s="240" t="s">
        <v>370</v>
      </c>
      <c r="E18" s="159">
        <f ca="1">INDEX(TD!$E$71:$U$73,$C$4,E$4)</f>
        <v>2.4782602599999999</v>
      </c>
      <c r="H18" s="159">
        <f ca="1">INDEX(TD!$E$71:$U$73,$C$4,H$4)</f>
        <v>2.54810976</v>
      </c>
      <c r="K18" s="159">
        <f ca="1">INDEX(TD!$E$71:$U$73,$C$4,K$4)</f>
        <v>2.6193562500000001</v>
      </c>
      <c r="N18" s="159">
        <f ca="1">INDEX(TD!$E$71:$U$73,$C$4,N$4)</f>
        <v>2.69339672</v>
      </c>
    </row>
    <row r="19" spans="3:15" x14ac:dyDescent="0.2">
      <c r="C19" s="240" t="s">
        <v>352</v>
      </c>
      <c r="D19" s="240" t="s">
        <v>371</v>
      </c>
      <c r="E19" s="159">
        <f ca="1">INDEX(TD!$E$71:$U$73,$C$4,E$5)</f>
        <v>0.31711673000000001</v>
      </c>
      <c r="H19" s="159">
        <f ca="1">INDEX(TD!$E$71:$U$73,$C$4,H$5)</f>
        <v>0.32549866999999999</v>
      </c>
      <c r="K19" s="159">
        <f ca="1">INDEX(TD!$E$71:$U$73,$C$4,K$5)</f>
        <v>0.33527759999999995</v>
      </c>
      <c r="N19" s="159">
        <f ca="1">INDEX(TD!$E$71:$U$73,$C$4,N$5)</f>
        <v>0.34505652999999997</v>
      </c>
    </row>
    <row r="21" spans="3:15" x14ac:dyDescent="0.2">
      <c r="C21" s="240" t="s">
        <v>726</v>
      </c>
      <c r="E21" s="162" t="str">
        <f ca="1">IF(AND(E$9=E15, E$10=E16),"C", IF(AND(E$9=E18, E$10=E19),"F","N"))</f>
        <v>C</v>
      </c>
      <c r="H21" s="162" t="str">
        <f ca="1">IF(AND(H$9=H15, H$10=H16),"C", IF(AND(H$9=H18, H$10=H19),"F","N"))</f>
        <v>C</v>
      </c>
      <c r="K21" s="162" t="str">
        <f ca="1">IF(AND(K$9=K15, K$10=K16),"C", IF(AND(K$9=K18, K$10=K19),"F","N"))</f>
        <v>C</v>
      </c>
      <c r="N21" s="162" t="str">
        <f ca="1">IF(AND(N$9=N15, N$10=N16),"C", IF(AND(N$9=N18, N$10=N19),"F","N"))</f>
        <v>C</v>
      </c>
    </row>
    <row r="22" spans="3:15" x14ac:dyDescent="0.2">
      <c r="C22" s="240" t="s">
        <v>352</v>
      </c>
      <c r="E22" s="162" t="str">
        <f ca="1">IF(AND(E$9=E15, E$10=E16),"C", IF(AND(E$9=E18, E$10=E19),"F","N"))</f>
        <v>C</v>
      </c>
      <c r="H22" s="162" t="str">
        <f ca="1">IF(AND(H$9=H15, H$10=H16),"C", IF(AND(H$9=H18, H$10=H19),"F","N"))</f>
        <v>C</v>
      </c>
      <c r="K22" s="162" t="str">
        <f ca="1">IF(AND(K$9=K15, K$10=K16),"C", IF(AND(K$9=K18, K$10=K19),"F","N"))</f>
        <v>C</v>
      </c>
      <c r="N22" s="162" t="str">
        <f ca="1">IF(AND(N$9=N15, N$10=N16),"C", IF(AND(N$9=N18, N$10=N19),"F","N"))</f>
        <v>C</v>
      </c>
    </row>
    <row r="25" spans="3:15" x14ac:dyDescent="0.2">
      <c r="C25" s="4" t="str">
        <f>+"In selected currency: "&amp;EDP!$C$9 &amp;". " &amp; ROUND(EDP!$D$9,4) &amp; " " &amp;EDP!$C$9 &amp;" = 1 SDR (Jan-Apr 2016)."</f>
        <v>In selected currency: USD. 1.397 USD = 1 SDR (Jan-Apr 2016).</v>
      </c>
    </row>
    <row r="27" spans="3:15" x14ac:dyDescent="0.2">
      <c r="C27" s="12" t="s">
        <v>1075</v>
      </c>
      <c r="D27" s="12"/>
    </row>
    <row r="29" spans="3:15" ht="13.5" thickBot="1" x14ac:dyDescent="0.25">
      <c r="E29" s="520">
        <v>2018</v>
      </c>
      <c r="F29" s="520"/>
      <c r="G29" s="12"/>
      <c r="H29" s="520">
        <v>2019</v>
      </c>
      <c r="I29" s="520"/>
      <c r="J29" s="12"/>
      <c r="K29" s="520">
        <v>2020</v>
      </c>
      <c r="L29" s="520"/>
      <c r="M29" s="12"/>
      <c r="N29" s="520">
        <v>2021</v>
      </c>
      <c r="O29" s="520"/>
    </row>
    <row r="30" spans="3:15" x14ac:dyDescent="0.2">
      <c r="C30" s="498" t="s">
        <v>1073</v>
      </c>
      <c r="E30" s="498" t="s">
        <v>806</v>
      </c>
      <c r="F30" s="498" t="s">
        <v>1074</v>
      </c>
      <c r="G30" s="12"/>
      <c r="H30" s="498" t="s">
        <v>806</v>
      </c>
      <c r="I30" s="498" t="s">
        <v>1074</v>
      </c>
      <c r="J30" s="12"/>
      <c r="K30" s="498" t="s">
        <v>806</v>
      </c>
      <c r="L30" s="498" t="s">
        <v>1074</v>
      </c>
      <c r="M30" s="12"/>
      <c r="N30" s="498" t="s">
        <v>806</v>
      </c>
      <c r="O30" s="498" t="s">
        <v>1074</v>
      </c>
    </row>
    <row r="31" spans="3:15" x14ac:dyDescent="0.2">
      <c r="C31" s="240">
        <v>0</v>
      </c>
      <c r="E31" s="159">
        <v>0</v>
      </c>
      <c r="F31" s="159">
        <v>0</v>
      </c>
      <c r="G31" s="159"/>
      <c r="H31" s="159">
        <v>0</v>
      </c>
      <c r="I31" s="159">
        <v>0</v>
      </c>
      <c r="J31" s="159"/>
      <c r="K31" s="159">
        <v>0</v>
      </c>
      <c r="L31" s="159">
        <v>0</v>
      </c>
      <c r="M31" s="159"/>
      <c r="N31" s="159">
        <v>0</v>
      </c>
      <c r="O31" s="159">
        <v>0</v>
      </c>
    </row>
    <row r="32" spans="3:15" x14ac:dyDescent="0.2">
      <c r="C32" s="240">
        <v>10</v>
      </c>
      <c r="D32" s="240" t="s">
        <v>1118</v>
      </c>
      <c r="E32" s="159">
        <f ca="1">E$9*($C32/1000)+E$10</f>
        <v>0.35247454690000002</v>
      </c>
      <c r="F32" s="159">
        <f ca="1">ROUND(VLOOKUP($D32,EDP!$S$24:$W$35,F$4,FALSE),3)</f>
        <v>0.36399999999999999</v>
      </c>
      <c r="G32" s="159"/>
      <c r="H32" s="159">
        <f ca="1">H$9*($C32/1000)+H$10</f>
        <v>0.37356909589999998</v>
      </c>
      <c r="I32" s="159">
        <f ca="1">ROUND(VLOOKUP($D32,EDP!$S$24:$W$35,I$4,FALSE),3)</f>
        <v>0.375</v>
      </c>
      <c r="J32" s="159"/>
      <c r="K32" s="159">
        <f ca="1">K$9*($C32/1000)+K$10</f>
        <v>0.3961444543</v>
      </c>
      <c r="L32" s="159">
        <f ca="1">ROUND(VLOOKUP($D32,EDP!$S$24:$W$35,L$4,FALSE),3)</f>
        <v>0.38700000000000001</v>
      </c>
      <c r="M32" s="159"/>
      <c r="N32" s="159">
        <f ca="1">N$9*($C32/1000)+N$10</f>
        <v>0.420214592</v>
      </c>
      <c r="O32" s="159">
        <f ca="1">ROUND(VLOOKUP($D32,EDP!$S$24:$W$35,O$4,FALSE),3)</f>
        <v>0.39800000000000002</v>
      </c>
    </row>
    <row r="33" spans="3:15" x14ac:dyDescent="0.2">
      <c r="C33" s="240">
        <v>20</v>
      </c>
      <c r="D33" s="240" t="s">
        <v>1118</v>
      </c>
      <c r="E33" s="159">
        <f t="shared" ref="E33:E46" ca="1" si="0">E$9*($C33/1000)+E$10</f>
        <v>0.3780534338</v>
      </c>
      <c r="F33" s="159">
        <f ca="1">ROUND(VLOOKUP($D33,EDP!$S$24:$W$35,F$4,FALSE),3)</f>
        <v>0.36399999999999999</v>
      </c>
      <c r="G33" s="159"/>
      <c r="H33" s="159">
        <f t="shared" ref="H33:H46" ca="1" si="1">H$9*($C33/1000)+H$10</f>
        <v>0.40068467179999995</v>
      </c>
      <c r="I33" s="159">
        <f ca="1">ROUND(VLOOKUP($D33,EDP!$S$24:$W$35,I$4,FALSE),3)</f>
        <v>0.375</v>
      </c>
      <c r="J33" s="159"/>
      <c r="K33" s="159">
        <f t="shared" ref="K33:K46" ca="1" si="2">K$9*($C33/1000)+K$10</f>
        <v>0.42488053859999997</v>
      </c>
      <c r="L33" s="159">
        <f ca="1">ROUND(VLOOKUP($D33,EDP!$S$24:$W$35,L$4,FALSE),3)</f>
        <v>0.38700000000000001</v>
      </c>
      <c r="M33" s="159"/>
      <c r="N33" s="159">
        <f t="shared" ref="N33:N46" ca="1" si="3">N$9*($C33/1000)+N$10</f>
        <v>0.450668974</v>
      </c>
      <c r="O33" s="159">
        <f ca="1">ROUND(VLOOKUP($D33,EDP!$S$24:$W$35,O$4,FALSE),3)</f>
        <v>0.39800000000000002</v>
      </c>
    </row>
    <row r="34" spans="3:15" x14ac:dyDescent="0.2">
      <c r="C34" s="240">
        <v>30</v>
      </c>
      <c r="D34" s="240" t="s">
        <v>1119</v>
      </c>
      <c r="E34" s="159">
        <f t="shared" ca="1" si="0"/>
        <v>0.40363232070000005</v>
      </c>
      <c r="F34" s="159">
        <f ca="1">ROUND(VLOOKUP($D34,EDP!$S$24:$W$35,F$4,FALSE),3)</f>
        <v>0.59099999999999997</v>
      </c>
      <c r="G34" s="159"/>
      <c r="H34" s="159">
        <f t="shared" ca="1" si="1"/>
        <v>0.42780024769999997</v>
      </c>
      <c r="I34" s="159">
        <f ca="1">ROUND(VLOOKUP($D34,EDP!$S$24:$W$35,I$4,FALSE),3)</f>
        <v>0.60799999999999998</v>
      </c>
      <c r="J34" s="159"/>
      <c r="K34" s="159">
        <f t="shared" ca="1" si="2"/>
        <v>0.45361662289999999</v>
      </c>
      <c r="L34" s="159">
        <f ca="1">ROUND(VLOOKUP($D34,EDP!$S$24:$W$35,L$4,FALSE),3)</f>
        <v>0.627</v>
      </c>
      <c r="M34" s="159"/>
      <c r="N34" s="159">
        <f t="shared" ca="1" si="3"/>
        <v>0.481123356</v>
      </c>
      <c r="O34" s="159">
        <f ca="1">ROUND(VLOOKUP($D34,EDP!$S$24:$W$35,O$4,FALSE),3)</f>
        <v>0.64500000000000002</v>
      </c>
    </row>
    <row r="35" spans="3:15" x14ac:dyDescent="0.2">
      <c r="C35" s="240">
        <v>40</v>
      </c>
      <c r="D35" s="240" t="s">
        <v>1119</v>
      </c>
      <c r="E35" s="159">
        <f t="shared" ca="1" si="0"/>
        <v>0.42921120760000003</v>
      </c>
      <c r="F35" s="159">
        <f ca="1">ROUND(VLOOKUP($D35,EDP!$S$24:$W$35,F$4,FALSE),3)</f>
        <v>0.59099999999999997</v>
      </c>
      <c r="G35" s="159"/>
      <c r="H35" s="159">
        <f t="shared" ca="1" si="1"/>
        <v>0.45491582359999994</v>
      </c>
      <c r="I35" s="159">
        <f ca="1">ROUND(VLOOKUP($D35,EDP!$S$24:$W$35,I$4,FALSE),3)</f>
        <v>0.60799999999999998</v>
      </c>
      <c r="J35" s="159"/>
      <c r="K35" s="159">
        <f t="shared" ca="1" si="2"/>
        <v>0.48235270720000001</v>
      </c>
      <c r="L35" s="159">
        <f ca="1">ROUND(VLOOKUP($D35,EDP!$S$24:$W$35,L$4,FALSE),3)</f>
        <v>0.627</v>
      </c>
      <c r="M35" s="159"/>
      <c r="N35" s="159">
        <f t="shared" ca="1" si="3"/>
        <v>0.51157773799999995</v>
      </c>
      <c r="O35" s="159">
        <f ca="1">ROUND(VLOOKUP($D35,EDP!$S$24:$W$35,O$4,FALSE),3)</f>
        <v>0.64500000000000002</v>
      </c>
    </row>
    <row r="36" spans="3:15" x14ac:dyDescent="0.2">
      <c r="C36" s="240">
        <v>50</v>
      </c>
      <c r="D36" s="240" t="s">
        <v>1119</v>
      </c>
      <c r="E36" s="159">
        <f t="shared" ca="1" si="0"/>
        <v>0.45479009450000007</v>
      </c>
      <c r="F36" s="159">
        <f ca="1">ROUND(VLOOKUP($D36,EDP!$S$24:$W$35,F$4,FALSE),3)</f>
        <v>0.59099999999999997</v>
      </c>
      <c r="G36" s="159"/>
      <c r="H36" s="159">
        <f t="shared" ca="1" si="1"/>
        <v>0.48203139949999996</v>
      </c>
      <c r="I36" s="159">
        <f ca="1">ROUND(VLOOKUP($D36,EDP!$S$24:$W$35,I$4,FALSE),3)</f>
        <v>0.60799999999999998</v>
      </c>
      <c r="J36" s="159"/>
      <c r="K36" s="159">
        <f t="shared" ca="1" si="2"/>
        <v>0.51108879149999997</v>
      </c>
      <c r="L36" s="159">
        <f ca="1">ROUND(VLOOKUP($D36,EDP!$S$24:$W$35,L$4,FALSE),3)</f>
        <v>0.627</v>
      </c>
      <c r="M36" s="159"/>
      <c r="N36" s="159">
        <f t="shared" ca="1" si="3"/>
        <v>0.54203212000000001</v>
      </c>
      <c r="O36" s="159">
        <f ca="1">ROUND(VLOOKUP($D36,EDP!$S$24:$W$35,O$4,FALSE),3)</f>
        <v>0.64500000000000002</v>
      </c>
    </row>
    <row r="37" spans="3:15" x14ac:dyDescent="0.2">
      <c r="C37" s="240">
        <v>60</v>
      </c>
      <c r="D37" s="240" t="s">
        <v>1124</v>
      </c>
      <c r="E37" s="159">
        <f t="shared" ca="1" si="0"/>
        <v>0.48036898140000006</v>
      </c>
      <c r="F37" s="159">
        <f ca="1">ROUND(VLOOKUP($D37,EDP!$S$24:$W$35,F$4,FALSE),3)</f>
        <v>1.0880000000000001</v>
      </c>
      <c r="G37" s="159"/>
      <c r="H37" s="159">
        <f t="shared" ca="1" si="1"/>
        <v>0.50914697539999998</v>
      </c>
      <c r="I37" s="159">
        <f ca="1">ROUND(VLOOKUP($D37,EDP!$S$24:$W$35,I$4,FALSE),3)</f>
        <v>1.121</v>
      </c>
      <c r="J37" s="159"/>
      <c r="K37" s="159">
        <f t="shared" ca="1" si="2"/>
        <v>0.53982487579999994</v>
      </c>
      <c r="L37" s="159">
        <f ca="1">ROUND(VLOOKUP($D37,EDP!$S$24:$W$35,L$4,FALSE),3)</f>
        <v>1.155</v>
      </c>
      <c r="M37" s="159"/>
      <c r="N37" s="159">
        <f t="shared" ca="1" si="3"/>
        <v>0.57248650199999995</v>
      </c>
      <c r="O37" s="159">
        <f ca="1">ROUND(VLOOKUP($D37,EDP!$S$24:$W$35,O$4,FALSE),3)</f>
        <v>1.1890000000000001</v>
      </c>
    </row>
    <row r="38" spans="3:15" x14ac:dyDescent="0.2">
      <c r="C38" s="240">
        <v>70</v>
      </c>
      <c r="D38" s="240" t="s">
        <v>1124</v>
      </c>
      <c r="E38" s="159">
        <f t="shared" ca="1" si="0"/>
        <v>0.50594786830000005</v>
      </c>
      <c r="F38" s="159">
        <f ca="1">ROUND(VLOOKUP($D38,EDP!$S$24:$W$35,F$4,FALSE),3)</f>
        <v>1.0880000000000001</v>
      </c>
      <c r="G38" s="159"/>
      <c r="H38" s="159">
        <f t="shared" ca="1" si="1"/>
        <v>0.5362625513</v>
      </c>
      <c r="I38" s="159">
        <f ca="1">ROUND(VLOOKUP($D38,EDP!$S$24:$W$35,I$4,FALSE),3)</f>
        <v>1.121</v>
      </c>
      <c r="J38" s="159"/>
      <c r="K38" s="159">
        <f t="shared" ca="1" si="2"/>
        <v>0.56856096010000001</v>
      </c>
      <c r="L38" s="159">
        <f ca="1">ROUND(VLOOKUP($D38,EDP!$S$24:$W$35,L$4,FALSE),3)</f>
        <v>1.155</v>
      </c>
      <c r="M38" s="159"/>
      <c r="N38" s="159">
        <f t="shared" ca="1" si="3"/>
        <v>0.60294088400000001</v>
      </c>
      <c r="O38" s="159">
        <f ca="1">ROUND(VLOOKUP($D38,EDP!$S$24:$W$35,O$4,FALSE),3)</f>
        <v>1.1890000000000001</v>
      </c>
    </row>
    <row r="39" spans="3:15" x14ac:dyDescent="0.2">
      <c r="C39" s="240">
        <v>80</v>
      </c>
      <c r="D39" s="240" t="s">
        <v>1124</v>
      </c>
      <c r="E39" s="159">
        <f t="shared" ca="1" si="0"/>
        <v>0.53152675520000003</v>
      </c>
      <c r="F39" s="159">
        <f ca="1">ROUND(VLOOKUP($D39,EDP!$S$24:$W$35,F$4,FALSE),3)</f>
        <v>1.0880000000000001</v>
      </c>
      <c r="G39" s="159"/>
      <c r="H39" s="159">
        <f t="shared" ca="1" si="1"/>
        <v>0.56337812720000002</v>
      </c>
      <c r="I39" s="159">
        <f ca="1">ROUND(VLOOKUP($D39,EDP!$S$24:$W$35,I$4,FALSE),3)</f>
        <v>1.121</v>
      </c>
      <c r="J39" s="159"/>
      <c r="K39" s="159">
        <f t="shared" ca="1" si="2"/>
        <v>0.59729704439999998</v>
      </c>
      <c r="L39" s="159">
        <f ca="1">ROUND(VLOOKUP($D39,EDP!$S$24:$W$35,L$4,FALSE),3)</f>
        <v>1.155</v>
      </c>
      <c r="M39" s="159"/>
      <c r="N39" s="159">
        <f t="shared" ca="1" si="3"/>
        <v>0.63339526599999996</v>
      </c>
      <c r="O39" s="159">
        <f ca="1">ROUND(VLOOKUP($D39,EDP!$S$24:$W$35,O$4,FALSE),3)</f>
        <v>1.1890000000000001</v>
      </c>
    </row>
    <row r="40" spans="3:15" x14ac:dyDescent="0.2">
      <c r="C40" s="240">
        <v>90</v>
      </c>
      <c r="D40" s="240" t="s">
        <v>1124</v>
      </c>
      <c r="E40" s="159">
        <f t="shared" ca="1" si="0"/>
        <v>0.55710564210000002</v>
      </c>
      <c r="F40" s="159">
        <f ca="1">ROUND(VLOOKUP($D40,EDP!$S$24:$W$35,F$4,FALSE),3)</f>
        <v>1.0880000000000001</v>
      </c>
      <c r="G40" s="159"/>
      <c r="H40" s="159">
        <f t="shared" ca="1" si="1"/>
        <v>0.59049370309999993</v>
      </c>
      <c r="I40" s="159">
        <f ca="1">ROUND(VLOOKUP($D40,EDP!$S$24:$W$35,I$4,FALSE),3)</f>
        <v>1.121</v>
      </c>
      <c r="J40" s="159"/>
      <c r="K40" s="159">
        <f t="shared" ca="1" si="2"/>
        <v>0.62603312870000005</v>
      </c>
      <c r="L40" s="159">
        <f ca="1">ROUND(VLOOKUP($D40,EDP!$S$24:$W$35,L$4,FALSE),3)</f>
        <v>1.155</v>
      </c>
      <c r="M40" s="159"/>
      <c r="N40" s="159">
        <f t="shared" ca="1" si="3"/>
        <v>0.66384964800000001</v>
      </c>
      <c r="O40" s="159">
        <f ca="1">ROUND(VLOOKUP($D40,EDP!$S$24:$W$35,O$4,FALSE),3)</f>
        <v>1.1890000000000001</v>
      </c>
    </row>
    <row r="41" spans="3:15" x14ac:dyDescent="0.2">
      <c r="C41" s="240">
        <v>100</v>
      </c>
      <c r="D41" s="240" t="s">
        <v>1124</v>
      </c>
      <c r="E41" s="159">
        <f t="shared" ca="1" si="0"/>
        <v>0.58268452900000001</v>
      </c>
      <c r="F41" s="159">
        <f ca="1">ROUND(VLOOKUP($D41,EDP!$S$24:$W$35,F$4,FALSE),3)</f>
        <v>1.0880000000000001</v>
      </c>
      <c r="G41" s="159"/>
      <c r="H41" s="159">
        <f t="shared" ca="1" si="1"/>
        <v>0.61760927899999996</v>
      </c>
      <c r="I41" s="159">
        <f ca="1">ROUND(VLOOKUP($D41,EDP!$S$24:$W$35,I$4,FALSE),3)</f>
        <v>1.121</v>
      </c>
      <c r="J41" s="159"/>
      <c r="K41" s="159">
        <f t="shared" ca="1" si="2"/>
        <v>0.65476921300000002</v>
      </c>
      <c r="L41" s="159">
        <f ca="1">ROUND(VLOOKUP($D41,EDP!$S$24:$W$35,L$4,FALSE),3)</f>
        <v>1.155</v>
      </c>
      <c r="M41" s="159"/>
      <c r="N41" s="159">
        <f t="shared" ca="1" si="3"/>
        <v>0.69430403000000007</v>
      </c>
      <c r="O41" s="159">
        <f ca="1">ROUND(VLOOKUP($D41,EDP!$S$24:$W$35,O$4,FALSE),3)</f>
        <v>1.1890000000000001</v>
      </c>
    </row>
    <row r="42" spans="3:15" x14ac:dyDescent="0.2">
      <c r="C42" s="240">
        <v>150</v>
      </c>
      <c r="D42" s="240" t="s">
        <v>1127</v>
      </c>
      <c r="E42" s="159">
        <f t="shared" ca="1" si="0"/>
        <v>0.71057896349999994</v>
      </c>
      <c r="F42" s="159">
        <f ca="1">ROUND(VLOOKUP($D42,EDP!$S$24:$W$35,F$4,FALSE),3)</f>
        <v>1.492</v>
      </c>
      <c r="G42" s="159"/>
      <c r="H42" s="159">
        <f t="shared" ca="1" si="1"/>
        <v>0.75318715849999995</v>
      </c>
      <c r="I42" s="159">
        <f ca="1">ROUND(VLOOKUP($D42,EDP!$S$24:$W$35,I$4,FALSE),3)</f>
        <v>1.5369999999999999</v>
      </c>
      <c r="J42" s="159"/>
      <c r="K42" s="159">
        <f t="shared" ca="1" si="2"/>
        <v>0.79844963449999995</v>
      </c>
      <c r="L42" s="159">
        <f ca="1">ROUND(VLOOKUP($D42,EDP!$S$24:$W$35,L$4,FALSE),3)</f>
        <v>1.583</v>
      </c>
      <c r="M42" s="159"/>
      <c r="N42" s="159">
        <f t="shared" ca="1" si="3"/>
        <v>0.84657593999999992</v>
      </c>
      <c r="O42" s="159">
        <f ca="1">ROUND(VLOOKUP($D42,EDP!$S$24:$W$35,O$4,FALSE),3)</f>
        <v>1.631</v>
      </c>
    </row>
    <row r="43" spans="3:15" x14ac:dyDescent="0.2">
      <c r="C43" s="240">
        <v>200</v>
      </c>
      <c r="D43" s="240" t="s">
        <v>1127</v>
      </c>
      <c r="E43" s="159">
        <f t="shared" ca="1" si="0"/>
        <v>0.83847339800000009</v>
      </c>
      <c r="F43" s="159">
        <f ca="1">ROUND(VLOOKUP($D43,EDP!$S$24:$W$35,F$4,FALSE),3)</f>
        <v>1.492</v>
      </c>
      <c r="G43" s="159"/>
      <c r="H43" s="159">
        <f t="shared" ca="1" si="1"/>
        <v>0.88876503799999995</v>
      </c>
      <c r="I43" s="159">
        <f ca="1">ROUND(VLOOKUP($D43,EDP!$S$24:$W$35,I$4,FALSE),3)</f>
        <v>1.5369999999999999</v>
      </c>
      <c r="J43" s="159"/>
      <c r="K43" s="159">
        <f t="shared" ca="1" si="2"/>
        <v>0.9421300560000001</v>
      </c>
      <c r="L43" s="159">
        <f ca="1">ROUND(VLOOKUP($D43,EDP!$S$24:$W$35,L$4,FALSE),3)</f>
        <v>1.583</v>
      </c>
      <c r="M43" s="159"/>
      <c r="N43" s="159">
        <f t="shared" ca="1" si="3"/>
        <v>0.99884784999999998</v>
      </c>
      <c r="O43" s="159">
        <f ca="1">ROUND(VLOOKUP($D43,EDP!$S$24:$W$35,O$4,FALSE),3)</f>
        <v>1.631</v>
      </c>
    </row>
    <row r="44" spans="3:15" x14ac:dyDescent="0.2">
      <c r="C44" s="240">
        <v>250</v>
      </c>
      <c r="D44" s="240" t="s">
        <v>1127</v>
      </c>
      <c r="E44" s="159">
        <f t="shared" ca="1" si="0"/>
        <v>0.96636783250000002</v>
      </c>
      <c r="F44" s="159">
        <f ca="1">ROUND(VLOOKUP($D44,EDP!$S$24:$W$35,F$4,FALSE),3)</f>
        <v>1.492</v>
      </c>
      <c r="G44" s="159"/>
      <c r="H44" s="159">
        <f t="shared" ca="1" si="1"/>
        <v>1.0243429174999998</v>
      </c>
      <c r="I44" s="159">
        <f ca="1">ROUND(VLOOKUP($D44,EDP!$S$24:$W$35,I$4,FALSE),3)</f>
        <v>1.5369999999999999</v>
      </c>
      <c r="J44" s="159"/>
      <c r="K44" s="159">
        <f t="shared" ca="1" si="2"/>
        <v>1.0858104774999999</v>
      </c>
      <c r="L44" s="159">
        <f ca="1">ROUND(VLOOKUP($D44,EDP!$S$24:$W$35,L$4,FALSE),3)</f>
        <v>1.583</v>
      </c>
      <c r="M44" s="159"/>
      <c r="N44" s="159">
        <f t="shared" ca="1" si="3"/>
        <v>1.15111976</v>
      </c>
      <c r="O44" s="159">
        <f ca="1">ROUND(VLOOKUP($D44,EDP!$S$24:$W$35,O$4,FALSE),3)</f>
        <v>1.631</v>
      </c>
    </row>
    <row r="45" spans="3:15" x14ac:dyDescent="0.2">
      <c r="C45" s="240">
        <v>375</v>
      </c>
      <c r="D45" s="240" t="s">
        <v>1128</v>
      </c>
      <c r="E45" s="159">
        <f t="shared" ca="1" si="0"/>
        <v>1.2861039187499999</v>
      </c>
      <c r="F45" s="159">
        <f ca="1">ROUND(VLOOKUP($D45,EDP!$S$24:$W$35,F$4,FALSE),3)</f>
        <v>5.1360000000000001</v>
      </c>
      <c r="G45" s="159"/>
      <c r="H45" s="159">
        <f t="shared" ca="1" si="1"/>
        <v>1.3632876162500001</v>
      </c>
      <c r="I45" s="159">
        <f ca="1">ROUND(VLOOKUP($D45,EDP!$S$24:$W$35,I$4,FALSE),3)</f>
        <v>5.29</v>
      </c>
      <c r="J45" s="159"/>
      <c r="K45" s="159">
        <f t="shared" ca="1" si="2"/>
        <v>1.4450115312499998</v>
      </c>
      <c r="L45" s="159">
        <f ca="1">ROUND(VLOOKUP($D45,EDP!$S$24:$W$35,L$4,FALSE),3)</f>
        <v>5.4489999999999998</v>
      </c>
      <c r="M45" s="159"/>
      <c r="N45" s="159">
        <f t="shared" ca="1" si="3"/>
        <v>1.531799535</v>
      </c>
      <c r="O45" s="159">
        <f ca="1">ROUND(VLOOKUP($D45,EDP!$S$24:$W$35,O$4,FALSE),3)</f>
        <v>5.6130000000000004</v>
      </c>
    </row>
    <row r="46" spans="3:15" x14ac:dyDescent="0.2">
      <c r="C46" s="240">
        <v>500</v>
      </c>
      <c r="D46" s="240" t="s">
        <v>1128</v>
      </c>
      <c r="E46" s="159">
        <f t="shared" ca="1" si="0"/>
        <v>1.6058400050000001</v>
      </c>
      <c r="F46" s="159">
        <f ca="1">ROUND(VLOOKUP($D46,EDP!$S$24:$W$35,F$4,FALSE),3)</f>
        <v>5.1360000000000001</v>
      </c>
      <c r="G46" s="159"/>
      <c r="H46" s="159">
        <f t="shared" ca="1" si="1"/>
        <v>1.7022323149999998</v>
      </c>
      <c r="I46" s="159">
        <f ca="1">ROUND(VLOOKUP($D46,EDP!$S$24:$W$35,I$4,FALSE),3)</f>
        <v>5.29</v>
      </c>
      <c r="J46" s="159"/>
      <c r="K46" s="159">
        <f t="shared" ca="1" si="2"/>
        <v>1.8042125849999999</v>
      </c>
      <c r="L46" s="159">
        <f ca="1">ROUND(VLOOKUP($D46,EDP!$S$24:$W$35,L$4,FALSE),3)</f>
        <v>5.4489999999999998</v>
      </c>
      <c r="M46" s="159"/>
      <c r="N46" s="159">
        <f t="shared" ca="1" si="3"/>
        <v>1.9124793099999999</v>
      </c>
      <c r="O46" s="159">
        <f ca="1">ROUND(VLOOKUP($D46,EDP!$S$24:$W$35,O$4,FALSE),3)</f>
        <v>5.6130000000000004</v>
      </c>
    </row>
    <row r="49" spans="3:16" x14ac:dyDescent="0.2">
      <c r="C49" s="12" t="s">
        <v>1076</v>
      </c>
    </row>
    <row r="51" spans="3:16" ht="13.5" thickBot="1" x14ac:dyDescent="0.25">
      <c r="E51" s="520">
        <v>2018</v>
      </c>
      <c r="F51" s="520"/>
      <c r="G51" s="12"/>
      <c r="H51" s="520">
        <v>2019</v>
      </c>
      <c r="I51" s="520"/>
      <c r="J51" s="12"/>
      <c r="K51" s="520">
        <v>2020</v>
      </c>
      <c r="L51" s="520"/>
      <c r="M51" s="12"/>
      <c r="N51" s="520">
        <v>2021</v>
      </c>
      <c r="O51" s="520"/>
    </row>
    <row r="52" spans="3:16" x14ac:dyDescent="0.2">
      <c r="C52" s="498" t="s">
        <v>1073</v>
      </c>
      <c r="E52" s="498" t="s">
        <v>806</v>
      </c>
      <c r="F52" s="498" t="s">
        <v>1074</v>
      </c>
      <c r="G52" s="12"/>
      <c r="H52" s="498" t="s">
        <v>806</v>
      </c>
      <c r="I52" s="498" t="s">
        <v>1074</v>
      </c>
      <c r="J52" s="12"/>
      <c r="K52" s="498" t="s">
        <v>806</v>
      </c>
      <c r="L52" s="498" t="s">
        <v>1074</v>
      </c>
      <c r="M52" s="12"/>
      <c r="N52" s="498" t="s">
        <v>806</v>
      </c>
      <c r="O52" s="498" t="s">
        <v>1074</v>
      </c>
    </row>
    <row r="53" spans="3:16" x14ac:dyDescent="0.2">
      <c r="C53" s="240">
        <v>0</v>
      </c>
      <c r="E53" s="159">
        <v>0</v>
      </c>
      <c r="F53" s="159">
        <v>0</v>
      </c>
      <c r="G53" s="159"/>
      <c r="H53" s="159">
        <v>0</v>
      </c>
      <c r="I53" s="159">
        <v>0</v>
      </c>
      <c r="J53" s="159"/>
      <c r="K53" s="159">
        <v>0</v>
      </c>
      <c r="L53" s="159">
        <v>0</v>
      </c>
      <c r="M53" s="159"/>
      <c r="N53" s="159">
        <v>0</v>
      </c>
      <c r="O53" s="159">
        <v>0</v>
      </c>
    </row>
    <row r="54" spans="3:16" x14ac:dyDescent="0.2">
      <c r="C54" s="240">
        <v>10</v>
      </c>
      <c r="D54" s="281" t="s">
        <v>19</v>
      </c>
      <c r="E54" s="282">
        <f ca="1">E$11*($C54/1000)+E$12</f>
        <v>0.76133161020000006</v>
      </c>
      <c r="F54" s="159">
        <f ca="1">ROUND(VLOOKUP($D54,EDP!$S$24:$W$35,F$4,FALSE),3)</f>
        <v>1.802</v>
      </c>
      <c r="G54" s="282"/>
      <c r="H54" s="282">
        <f ca="1">H$11*($C54/1000)+H$12</f>
        <v>0.85990322460000002</v>
      </c>
      <c r="I54" s="159">
        <f ca="1">ROUND(VLOOKUP($D54,EDP!$S$24:$W$35,I$4,FALSE),3)</f>
        <v>1.8560000000000001</v>
      </c>
      <c r="J54" s="282"/>
      <c r="K54" s="282">
        <f ca="1">K$11*($C54/1000)+K$12</f>
        <v>0.971327147</v>
      </c>
      <c r="L54" s="159">
        <f ca="1">ROUND(VLOOKUP($D54,EDP!$S$24:$W$35,L$4,FALSE),3)</f>
        <v>1.9119999999999999</v>
      </c>
      <c r="M54" s="282"/>
      <c r="N54" s="282">
        <f ca="1">N$11*($C54/1000)+N$12</f>
        <v>1.0998641969</v>
      </c>
      <c r="O54" s="159">
        <f ca="1">ROUND(VLOOKUP($D54,EDP!$S$24:$W$35,O$4,FALSE),3)</f>
        <v>1.9690000000000001</v>
      </c>
      <c r="P54" s="281"/>
    </row>
    <row r="55" spans="3:16" x14ac:dyDescent="0.2">
      <c r="C55" s="240">
        <v>20</v>
      </c>
      <c r="D55" s="240" t="s">
        <v>19</v>
      </c>
      <c r="E55" s="159">
        <f t="shared" ref="E55:E74" ca="1" si="4">E$11*($C55/1000)+E$12</f>
        <v>0.77806755040000009</v>
      </c>
      <c r="F55" s="159">
        <f ca="1">ROUND(VLOOKUP($D55,EDP!$S$24:$W$35,F$4,FALSE),3)</f>
        <v>1.802</v>
      </c>
      <c r="G55" s="159"/>
      <c r="H55" s="159">
        <f t="shared" ref="H55:H74" ca="1" si="5">H$11*($C55/1000)+H$12</f>
        <v>0.87881846919999995</v>
      </c>
      <c r="I55" s="159">
        <f ca="1">ROUND(VLOOKUP($D55,EDP!$S$24:$W$35,I$4,FALSE),3)</f>
        <v>1.8560000000000001</v>
      </c>
      <c r="J55" s="159"/>
      <c r="K55" s="159">
        <f t="shared" ref="K55:K74" ca="1" si="6">K$11*($C55/1000)+K$12</f>
        <v>0.99270109400000006</v>
      </c>
      <c r="L55" s="159">
        <f ca="1">ROUND(VLOOKUP($D55,EDP!$S$24:$W$35,L$4,FALSE),3)</f>
        <v>1.9119999999999999</v>
      </c>
      <c r="M55" s="159"/>
      <c r="N55" s="159">
        <f t="shared" ref="N55:N74" ca="1" si="7">N$11*($C55/1000)+N$12</f>
        <v>1.1240460938000001</v>
      </c>
      <c r="O55" s="159">
        <f ca="1">ROUND(VLOOKUP($D55,EDP!$S$24:$W$35,O$4,FALSE),3)</f>
        <v>1.9690000000000001</v>
      </c>
    </row>
    <row r="56" spans="3:16" x14ac:dyDescent="0.2">
      <c r="C56" s="240">
        <v>30</v>
      </c>
      <c r="D56" s="240" t="s">
        <v>20</v>
      </c>
      <c r="E56" s="159">
        <f t="shared" ca="1" si="4"/>
        <v>0.7948034906</v>
      </c>
      <c r="F56" s="159">
        <f ca="1">ROUND(VLOOKUP($D56,EDP!$S$24:$W$35,F$4,FALSE),3)</f>
        <v>1.802</v>
      </c>
      <c r="G56" s="159"/>
      <c r="H56" s="159">
        <f t="shared" ca="1" si="5"/>
        <v>0.8977337138</v>
      </c>
      <c r="I56" s="159">
        <f ca="1">ROUND(VLOOKUP($D56,EDP!$S$24:$W$35,I$4,FALSE),3)</f>
        <v>1.8560000000000001</v>
      </c>
      <c r="J56" s="159"/>
      <c r="K56" s="159">
        <f t="shared" ca="1" si="6"/>
        <v>1.0140750410000001</v>
      </c>
      <c r="L56" s="159">
        <f ca="1">ROUND(VLOOKUP($D56,EDP!$S$24:$W$35,L$4,FALSE),3)</f>
        <v>1.9119999999999999</v>
      </c>
      <c r="M56" s="159"/>
      <c r="N56" s="159">
        <f t="shared" ca="1" si="7"/>
        <v>1.1482279906999999</v>
      </c>
      <c r="O56" s="159">
        <f ca="1">ROUND(VLOOKUP($D56,EDP!$S$24:$W$35,O$4,FALSE),3)</f>
        <v>1.9690000000000001</v>
      </c>
    </row>
    <row r="57" spans="3:16" x14ac:dyDescent="0.2">
      <c r="C57" s="240">
        <v>40</v>
      </c>
      <c r="D57" s="240" t="s">
        <v>20</v>
      </c>
      <c r="E57" s="159">
        <f t="shared" ca="1" si="4"/>
        <v>0.81153943080000002</v>
      </c>
      <c r="F57" s="159">
        <f ca="1">ROUND(VLOOKUP($D57,EDP!$S$24:$W$35,F$4,FALSE),3)</f>
        <v>1.802</v>
      </c>
      <c r="G57" s="159"/>
      <c r="H57" s="159">
        <f t="shared" ca="1" si="5"/>
        <v>0.91664895839999994</v>
      </c>
      <c r="I57" s="159">
        <f ca="1">ROUND(VLOOKUP($D57,EDP!$S$24:$W$35,I$4,FALSE),3)</f>
        <v>1.8560000000000001</v>
      </c>
      <c r="J57" s="159"/>
      <c r="K57" s="159">
        <f t="shared" ca="1" si="6"/>
        <v>1.035448988</v>
      </c>
      <c r="L57" s="159">
        <f ca="1">ROUND(VLOOKUP($D57,EDP!$S$24:$W$35,L$4,FALSE),3)</f>
        <v>1.9119999999999999</v>
      </c>
      <c r="M57" s="159"/>
      <c r="N57" s="159">
        <f t="shared" ca="1" si="7"/>
        <v>1.1724098876</v>
      </c>
      <c r="O57" s="159">
        <f ca="1">ROUND(VLOOKUP($D57,EDP!$S$24:$W$35,O$4,FALSE),3)</f>
        <v>1.9690000000000001</v>
      </c>
    </row>
    <row r="58" spans="3:16" x14ac:dyDescent="0.2">
      <c r="C58" s="240">
        <v>50</v>
      </c>
      <c r="D58" s="240" t="s">
        <v>20</v>
      </c>
      <c r="E58" s="159">
        <f t="shared" ca="1" si="4"/>
        <v>0.82827537100000004</v>
      </c>
      <c r="F58" s="159">
        <f ca="1">ROUND(VLOOKUP($D58,EDP!$S$24:$W$35,F$4,FALSE),3)</f>
        <v>1.802</v>
      </c>
      <c r="G58" s="159"/>
      <c r="H58" s="159">
        <f t="shared" ca="1" si="5"/>
        <v>0.93556420299999998</v>
      </c>
      <c r="I58" s="159">
        <f ca="1">ROUND(VLOOKUP($D58,EDP!$S$24:$W$35,I$4,FALSE),3)</f>
        <v>1.8560000000000001</v>
      </c>
      <c r="J58" s="159"/>
      <c r="K58" s="159">
        <f t="shared" ca="1" si="6"/>
        <v>1.056822935</v>
      </c>
      <c r="L58" s="159">
        <f ca="1">ROUND(VLOOKUP($D58,EDP!$S$24:$W$35,L$4,FALSE),3)</f>
        <v>1.9119999999999999</v>
      </c>
      <c r="M58" s="159"/>
      <c r="N58" s="159">
        <f t="shared" ca="1" si="7"/>
        <v>1.1965917845</v>
      </c>
      <c r="O58" s="159">
        <f ca="1">ROUND(VLOOKUP($D58,EDP!$S$24:$W$35,O$4,FALSE),3)</f>
        <v>1.9690000000000001</v>
      </c>
    </row>
    <row r="59" spans="3:16" x14ac:dyDescent="0.2">
      <c r="C59" s="240">
        <v>60</v>
      </c>
      <c r="D59" s="240" t="s">
        <v>21</v>
      </c>
      <c r="E59" s="159">
        <f t="shared" ca="1" si="4"/>
        <v>0.84501131120000006</v>
      </c>
      <c r="F59" s="159">
        <f ca="1">ROUND(VLOOKUP($D59,EDP!$S$24:$W$35,F$4,FALSE),3)</f>
        <v>1.9419999999999999</v>
      </c>
      <c r="G59" s="159"/>
      <c r="H59" s="159">
        <f t="shared" ca="1" si="5"/>
        <v>0.95447944760000003</v>
      </c>
      <c r="I59" s="159">
        <f ca="1">ROUND(VLOOKUP($D59,EDP!$S$24:$W$35,I$4,FALSE),3)</f>
        <v>2</v>
      </c>
      <c r="J59" s="159"/>
      <c r="K59" s="159">
        <f t="shared" ca="1" si="6"/>
        <v>1.0781968820000001</v>
      </c>
      <c r="L59" s="159">
        <f ca="1">ROUND(VLOOKUP($D59,EDP!$S$24:$W$35,L$4,FALSE),3)</f>
        <v>2.06</v>
      </c>
      <c r="M59" s="159"/>
      <c r="N59" s="159">
        <f t="shared" ca="1" si="7"/>
        <v>1.2207736813999999</v>
      </c>
      <c r="O59" s="159">
        <f ca="1">ROUND(VLOOKUP($D59,EDP!$S$24:$W$35,O$4,FALSE),3)</f>
        <v>2.1219999999999999</v>
      </c>
    </row>
    <row r="60" spans="3:16" x14ac:dyDescent="0.2">
      <c r="C60" s="240">
        <v>70</v>
      </c>
      <c r="D60" s="240" t="s">
        <v>21</v>
      </c>
      <c r="E60" s="159">
        <f t="shared" ca="1" si="4"/>
        <v>0.86174725140000008</v>
      </c>
      <c r="F60" s="159">
        <f ca="1">ROUND(VLOOKUP($D60,EDP!$S$24:$W$35,F$4,FALSE),3)</f>
        <v>1.9419999999999999</v>
      </c>
      <c r="G60" s="159"/>
      <c r="H60" s="159">
        <f t="shared" ca="1" si="5"/>
        <v>0.97339469219999997</v>
      </c>
      <c r="I60" s="159">
        <f ca="1">ROUND(VLOOKUP($D60,EDP!$S$24:$W$35,I$4,FALSE),3)</f>
        <v>2</v>
      </c>
      <c r="J60" s="159"/>
      <c r="K60" s="159">
        <f t="shared" ca="1" si="6"/>
        <v>1.0995708290000001</v>
      </c>
      <c r="L60" s="159">
        <f ca="1">ROUND(VLOOKUP($D60,EDP!$S$24:$W$35,L$4,FALSE),3)</f>
        <v>2.06</v>
      </c>
      <c r="M60" s="159"/>
      <c r="N60" s="159">
        <f t="shared" ca="1" si="7"/>
        <v>1.2449555782999999</v>
      </c>
      <c r="O60" s="159">
        <f ca="1">ROUND(VLOOKUP($D60,EDP!$S$24:$W$35,O$4,FALSE),3)</f>
        <v>2.1219999999999999</v>
      </c>
    </row>
    <row r="61" spans="3:16" x14ac:dyDescent="0.2">
      <c r="C61" s="240">
        <v>80</v>
      </c>
      <c r="D61" s="240" t="s">
        <v>21</v>
      </c>
      <c r="E61" s="159">
        <f t="shared" ca="1" si="4"/>
        <v>0.87848319159999999</v>
      </c>
      <c r="F61" s="159">
        <f ca="1">ROUND(VLOOKUP($D61,EDP!$S$24:$W$35,F$4,FALSE),3)</f>
        <v>1.9419999999999999</v>
      </c>
      <c r="G61" s="159"/>
      <c r="H61" s="159">
        <f t="shared" ca="1" si="5"/>
        <v>0.99230993680000001</v>
      </c>
      <c r="I61" s="159">
        <f ca="1">ROUND(VLOOKUP($D61,EDP!$S$24:$W$35,I$4,FALSE),3)</f>
        <v>2</v>
      </c>
      <c r="J61" s="159"/>
      <c r="K61" s="159">
        <f t="shared" ca="1" si="6"/>
        <v>1.120944776</v>
      </c>
      <c r="L61" s="159">
        <f ca="1">ROUND(VLOOKUP($D61,EDP!$S$24:$W$35,L$4,FALSE),3)</f>
        <v>2.06</v>
      </c>
      <c r="M61" s="159"/>
      <c r="N61" s="159">
        <f t="shared" ca="1" si="7"/>
        <v>1.2691374752</v>
      </c>
      <c r="O61" s="159">
        <f ca="1">ROUND(VLOOKUP($D61,EDP!$S$24:$W$35,O$4,FALSE),3)</f>
        <v>2.1219999999999999</v>
      </c>
    </row>
    <row r="62" spans="3:16" x14ac:dyDescent="0.2">
      <c r="C62" s="240">
        <v>90</v>
      </c>
      <c r="D62" s="240" t="s">
        <v>21</v>
      </c>
      <c r="E62" s="159">
        <f t="shared" ca="1" si="4"/>
        <v>0.89521913180000001</v>
      </c>
      <c r="F62" s="159">
        <f ca="1">ROUND(VLOOKUP($D62,EDP!$S$24:$W$35,F$4,FALSE),3)</f>
        <v>1.9419999999999999</v>
      </c>
      <c r="G62" s="159"/>
      <c r="H62" s="159">
        <f t="shared" ca="1" si="5"/>
        <v>1.0112251814</v>
      </c>
      <c r="I62" s="159">
        <f ca="1">ROUND(VLOOKUP($D62,EDP!$S$24:$W$35,I$4,FALSE),3)</f>
        <v>2</v>
      </c>
      <c r="J62" s="159"/>
      <c r="K62" s="159">
        <f t="shared" ca="1" si="6"/>
        <v>1.142318723</v>
      </c>
      <c r="L62" s="159">
        <f ca="1">ROUND(VLOOKUP($D62,EDP!$S$24:$W$35,L$4,FALSE),3)</f>
        <v>2.06</v>
      </c>
      <c r="M62" s="159"/>
      <c r="N62" s="159">
        <f t="shared" ca="1" si="7"/>
        <v>1.2933193721</v>
      </c>
      <c r="O62" s="159">
        <f ca="1">ROUND(VLOOKUP($D62,EDP!$S$24:$W$35,O$4,FALSE),3)</f>
        <v>2.1219999999999999</v>
      </c>
    </row>
    <row r="63" spans="3:16" x14ac:dyDescent="0.2">
      <c r="C63" s="240">
        <v>100</v>
      </c>
      <c r="D63" s="240" t="s">
        <v>21</v>
      </c>
      <c r="E63" s="159">
        <f t="shared" ca="1" si="4"/>
        <v>0.91195507200000003</v>
      </c>
      <c r="F63" s="159">
        <f ca="1">ROUND(VLOOKUP($D63,EDP!$S$24:$W$35,F$4,FALSE),3)</f>
        <v>1.9419999999999999</v>
      </c>
      <c r="G63" s="159"/>
      <c r="H63" s="159">
        <f t="shared" ca="1" si="5"/>
        <v>1.030140426</v>
      </c>
      <c r="I63" s="159">
        <f ca="1">ROUND(VLOOKUP($D63,EDP!$S$24:$W$35,I$4,FALSE),3)</f>
        <v>2</v>
      </c>
      <c r="J63" s="159"/>
      <c r="K63" s="159">
        <f t="shared" ca="1" si="6"/>
        <v>1.1636926700000001</v>
      </c>
      <c r="L63" s="159">
        <f ca="1">ROUND(VLOOKUP($D63,EDP!$S$24:$W$35,L$4,FALSE),3)</f>
        <v>2.06</v>
      </c>
      <c r="M63" s="159"/>
      <c r="N63" s="159">
        <f t="shared" ca="1" si="7"/>
        <v>1.3175012690000001</v>
      </c>
      <c r="O63" s="159">
        <f ca="1">ROUND(VLOOKUP($D63,EDP!$S$24:$W$35,O$4,FALSE),3)</f>
        <v>2.1219999999999999</v>
      </c>
    </row>
    <row r="64" spans="3:16" x14ac:dyDescent="0.2">
      <c r="C64" s="240">
        <v>150</v>
      </c>
      <c r="D64" s="240" t="s">
        <v>22</v>
      </c>
      <c r="E64" s="159">
        <f t="shared" ca="1" si="4"/>
        <v>0.99563477300000003</v>
      </c>
      <c r="F64" s="159">
        <f ca="1">ROUND(VLOOKUP($D64,EDP!$S$24:$W$35,F$4,FALSE),3)</f>
        <v>2.2210000000000001</v>
      </c>
      <c r="G64" s="159"/>
      <c r="H64" s="159">
        <f t="shared" ca="1" si="5"/>
        <v>1.124716649</v>
      </c>
      <c r="I64" s="159">
        <f ca="1">ROUND(VLOOKUP($D64,EDP!$S$24:$W$35,I$4,FALSE),3)</f>
        <v>2.2879999999999998</v>
      </c>
      <c r="J64" s="159"/>
      <c r="K64" s="159">
        <f t="shared" ca="1" si="6"/>
        <v>1.270562405</v>
      </c>
      <c r="L64" s="159">
        <f ca="1">ROUND(VLOOKUP($D64,EDP!$S$24:$W$35,L$4,FALSE),3)</f>
        <v>2.3559999999999999</v>
      </c>
      <c r="M64" s="159"/>
      <c r="N64" s="159">
        <f t="shared" ca="1" si="7"/>
        <v>1.4384107534999999</v>
      </c>
      <c r="O64" s="159">
        <f ca="1">ROUND(VLOOKUP($D64,EDP!$S$24:$W$35,O$4,FALSE),3)</f>
        <v>2.427</v>
      </c>
    </row>
    <row r="65" spans="3:15" x14ac:dyDescent="0.2">
      <c r="C65" s="240">
        <v>200</v>
      </c>
      <c r="D65" s="240" t="s">
        <v>22</v>
      </c>
      <c r="E65" s="159">
        <f t="shared" ca="1" si="4"/>
        <v>1.079314474</v>
      </c>
      <c r="F65" s="159">
        <f ca="1">ROUND(VLOOKUP($D65,EDP!$S$24:$W$35,F$4,FALSE),3)</f>
        <v>2.2210000000000001</v>
      </c>
      <c r="G65" s="159"/>
      <c r="H65" s="159">
        <f t="shared" ca="1" si="5"/>
        <v>1.219292872</v>
      </c>
      <c r="I65" s="159">
        <f ca="1">ROUND(VLOOKUP($D65,EDP!$S$24:$W$35,I$4,FALSE),3)</f>
        <v>2.2879999999999998</v>
      </c>
      <c r="J65" s="159"/>
      <c r="K65" s="159">
        <f t="shared" ca="1" si="6"/>
        <v>1.37743214</v>
      </c>
      <c r="L65" s="159">
        <f ca="1">ROUND(VLOOKUP($D65,EDP!$S$24:$W$35,L$4,FALSE),3)</f>
        <v>2.3559999999999999</v>
      </c>
      <c r="M65" s="159"/>
      <c r="N65" s="159">
        <f t="shared" ca="1" si="7"/>
        <v>1.559320238</v>
      </c>
      <c r="O65" s="159">
        <f ca="1">ROUND(VLOOKUP($D65,EDP!$S$24:$W$35,O$4,FALSE),3)</f>
        <v>2.427</v>
      </c>
    </row>
    <row r="66" spans="3:15" x14ac:dyDescent="0.2">
      <c r="C66" s="240">
        <v>250</v>
      </c>
      <c r="D66" s="240" t="s">
        <v>22</v>
      </c>
      <c r="E66" s="159">
        <f t="shared" ca="1" si="4"/>
        <v>1.1629941750000001</v>
      </c>
      <c r="F66" s="159">
        <f ca="1">ROUND(VLOOKUP($D66,EDP!$S$24:$W$35,F$4,FALSE),3)</f>
        <v>2.2210000000000001</v>
      </c>
      <c r="G66" s="159"/>
      <c r="H66" s="159">
        <f t="shared" ca="1" si="5"/>
        <v>1.313869095</v>
      </c>
      <c r="I66" s="159">
        <f ca="1">ROUND(VLOOKUP($D66,EDP!$S$24:$W$35,I$4,FALSE),3)</f>
        <v>2.2879999999999998</v>
      </c>
      <c r="J66" s="159"/>
      <c r="K66" s="159">
        <f t="shared" ca="1" si="6"/>
        <v>1.4843018749999999</v>
      </c>
      <c r="L66" s="159">
        <f ca="1">ROUND(VLOOKUP($D66,EDP!$S$24:$W$35,L$4,FALSE),3)</f>
        <v>2.3559999999999999</v>
      </c>
      <c r="M66" s="159"/>
      <c r="N66" s="159">
        <f t="shared" ca="1" si="7"/>
        <v>1.6802297225</v>
      </c>
      <c r="O66" s="159">
        <f ca="1">ROUND(VLOOKUP($D66,EDP!$S$24:$W$35,O$4,FALSE),3)</f>
        <v>2.427</v>
      </c>
    </row>
    <row r="67" spans="3:15" x14ac:dyDescent="0.2">
      <c r="C67" s="240">
        <v>375</v>
      </c>
      <c r="D67" s="240" t="s">
        <v>23</v>
      </c>
      <c r="E67" s="159">
        <f t="shared" ca="1" si="4"/>
        <v>1.3721934275000001</v>
      </c>
      <c r="F67" s="159">
        <f ca="1">ROUND(VLOOKUP($D67,EDP!$S$24:$W$35,F$4,FALSE),3)</f>
        <v>5.0380000000000003</v>
      </c>
      <c r="G67" s="159"/>
      <c r="H67" s="159">
        <f t="shared" ca="1" si="5"/>
        <v>1.5503096525</v>
      </c>
      <c r="I67" s="159">
        <f ca="1">ROUND(VLOOKUP($D67,EDP!$S$24:$W$35,I$4,FALSE),3)</f>
        <v>5.1890000000000001</v>
      </c>
      <c r="J67" s="159"/>
      <c r="K67" s="159">
        <f t="shared" ca="1" si="6"/>
        <v>1.7514762125000001</v>
      </c>
      <c r="L67" s="159">
        <f ca="1">ROUND(VLOOKUP($D67,EDP!$S$24:$W$35,L$4,FALSE),3)</f>
        <v>5.3440000000000003</v>
      </c>
      <c r="M67" s="159"/>
      <c r="N67" s="159">
        <f t="shared" ca="1" si="7"/>
        <v>1.98250343375</v>
      </c>
      <c r="O67" s="159">
        <f ca="1">ROUND(VLOOKUP($D67,EDP!$S$24:$W$35,O$4,FALSE),3)</f>
        <v>5.5049999999999999</v>
      </c>
    </row>
    <row r="68" spans="3:15" x14ac:dyDescent="0.2">
      <c r="C68" s="240">
        <v>500</v>
      </c>
      <c r="D68" s="240" t="s">
        <v>23</v>
      </c>
      <c r="E68" s="159">
        <f t="shared" ca="1" si="4"/>
        <v>1.58139268</v>
      </c>
      <c r="F68" s="159">
        <f ca="1">ROUND(VLOOKUP($D68,EDP!$S$24:$W$35,F$4,FALSE),3)</f>
        <v>5.0380000000000003</v>
      </c>
      <c r="G68" s="159"/>
      <c r="H68" s="159">
        <f t="shared" ca="1" si="5"/>
        <v>1.7867502100000001</v>
      </c>
      <c r="I68" s="159">
        <f ca="1">ROUND(VLOOKUP($D68,EDP!$S$24:$W$35,I$4,FALSE),3)</f>
        <v>5.1890000000000001</v>
      </c>
      <c r="J68" s="159"/>
      <c r="K68" s="159">
        <f t="shared" ca="1" si="6"/>
        <v>2.0186505499999998</v>
      </c>
      <c r="L68" s="159">
        <f ca="1">ROUND(VLOOKUP($D68,EDP!$S$24:$W$35,L$4,FALSE),3)</f>
        <v>5.3440000000000003</v>
      </c>
      <c r="M68" s="159"/>
      <c r="N68" s="159">
        <f t="shared" ca="1" si="7"/>
        <v>2.2847771450000001</v>
      </c>
      <c r="O68" s="159">
        <f ca="1">ROUND(VLOOKUP($D68,EDP!$S$24:$W$35,O$4,FALSE),3)</f>
        <v>5.5049999999999999</v>
      </c>
    </row>
    <row r="69" spans="3:15" x14ac:dyDescent="0.2">
      <c r="C69" s="240">
        <v>750</v>
      </c>
      <c r="D69" s="240" t="s">
        <v>24</v>
      </c>
      <c r="E69" s="159">
        <f t="shared" ca="1" si="4"/>
        <v>1.9997911850000001</v>
      </c>
      <c r="F69" s="159">
        <f ca="1">ROUND(VLOOKUP($D69,EDP!$S$24:$W$35,F$4,FALSE),3)</f>
        <v>5.7</v>
      </c>
      <c r="G69" s="159"/>
      <c r="H69" s="159">
        <f t="shared" ca="1" si="5"/>
        <v>2.259631325</v>
      </c>
      <c r="I69" s="159">
        <f ca="1">ROUND(VLOOKUP($D69,EDP!$S$24:$W$35,I$4,FALSE),3)</f>
        <v>5.87</v>
      </c>
      <c r="J69" s="159"/>
      <c r="K69" s="159">
        <f t="shared" ca="1" si="6"/>
        <v>2.5529992249999998</v>
      </c>
      <c r="L69" s="159">
        <f ca="1">ROUND(VLOOKUP($D69,EDP!$S$24:$W$35,L$4,FALSE),3)</f>
        <v>6.0469999999999997</v>
      </c>
      <c r="M69" s="159"/>
      <c r="N69" s="159">
        <f t="shared" ca="1" si="7"/>
        <v>2.8893245675000001</v>
      </c>
      <c r="O69" s="159">
        <f ca="1">ROUND(VLOOKUP($D69,EDP!$S$24:$W$35,O$4,FALSE),3)</f>
        <v>6.2279999999999998</v>
      </c>
    </row>
    <row r="70" spans="3:15" x14ac:dyDescent="0.2">
      <c r="C70" s="240">
        <v>1000</v>
      </c>
      <c r="D70" s="240" t="s">
        <v>24</v>
      </c>
      <c r="E70" s="159">
        <f t="shared" ca="1" si="4"/>
        <v>2.4181896900000002</v>
      </c>
      <c r="F70" s="159">
        <f ca="1">ROUND(VLOOKUP($D70,EDP!$S$24:$W$35,F$4,FALSE),3)</f>
        <v>5.7</v>
      </c>
      <c r="G70" s="159"/>
      <c r="H70" s="159">
        <f t="shared" ca="1" si="5"/>
        <v>2.7325124399999998</v>
      </c>
      <c r="I70" s="159">
        <f ca="1">ROUND(VLOOKUP($D70,EDP!$S$24:$W$35,I$4,FALSE),3)</f>
        <v>5.87</v>
      </c>
      <c r="J70" s="159"/>
      <c r="K70" s="159">
        <f t="shared" ca="1" si="6"/>
        <v>3.0873478999999997</v>
      </c>
      <c r="L70" s="159">
        <f ca="1">ROUND(VLOOKUP($D70,EDP!$S$24:$W$35,L$4,FALSE),3)</f>
        <v>6.0469999999999997</v>
      </c>
      <c r="M70" s="159"/>
      <c r="N70" s="159">
        <f t="shared" ca="1" si="7"/>
        <v>3.4938719900000001</v>
      </c>
      <c r="O70" s="159">
        <f ca="1">ROUND(VLOOKUP($D70,EDP!$S$24:$W$35,O$4,FALSE),3)</f>
        <v>6.2279999999999998</v>
      </c>
    </row>
    <row r="71" spans="3:15" x14ac:dyDescent="0.2">
      <c r="C71" s="240">
        <v>1250</v>
      </c>
      <c r="D71" s="240" t="s">
        <v>25</v>
      </c>
      <c r="E71" s="159">
        <f t="shared" ca="1" si="4"/>
        <v>2.836588195</v>
      </c>
      <c r="F71" s="159">
        <f ca="1">ROUND(VLOOKUP($D71,EDP!$S$24:$W$35,F$4,FALSE),3)</f>
        <v>8.1999999999999993</v>
      </c>
      <c r="G71" s="159"/>
      <c r="H71" s="159">
        <f t="shared" ca="1" si="5"/>
        <v>3.2053935550000001</v>
      </c>
      <c r="I71" s="159">
        <f ca="1">ROUND(VLOOKUP($D71,EDP!$S$24:$W$35,I$4,FALSE),3)</f>
        <v>8.4459999999999997</v>
      </c>
      <c r="J71" s="159"/>
      <c r="K71" s="159">
        <f t="shared" ca="1" si="6"/>
        <v>3.6216965749999996</v>
      </c>
      <c r="L71" s="159">
        <f ca="1">ROUND(VLOOKUP($D71,EDP!$S$24:$W$35,L$4,FALSE),3)</f>
        <v>8.6989999999999998</v>
      </c>
      <c r="M71" s="159"/>
      <c r="N71" s="159">
        <f t="shared" ca="1" si="7"/>
        <v>4.0984194125000002</v>
      </c>
      <c r="O71" s="159">
        <f ca="1">ROUND(VLOOKUP($D71,EDP!$S$24:$W$35,O$4,FALSE),3)</f>
        <v>8.9600000000000009</v>
      </c>
    </row>
    <row r="72" spans="3:15" x14ac:dyDescent="0.2">
      <c r="C72" s="240">
        <v>1500</v>
      </c>
      <c r="D72" s="240" t="s">
        <v>25</v>
      </c>
      <c r="E72" s="159">
        <f t="shared" ca="1" si="4"/>
        <v>3.2549866999999999</v>
      </c>
      <c r="F72" s="159">
        <f ca="1">ROUND(VLOOKUP($D72,EDP!$S$24:$W$35,F$4,FALSE),3)</f>
        <v>8.1999999999999993</v>
      </c>
      <c r="G72" s="159"/>
      <c r="H72" s="159">
        <f t="shared" ca="1" si="5"/>
        <v>3.67827467</v>
      </c>
      <c r="I72" s="159">
        <f ca="1">ROUND(VLOOKUP($D72,EDP!$S$24:$W$35,I$4,FALSE),3)</f>
        <v>8.4459999999999997</v>
      </c>
      <c r="J72" s="159"/>
      <c r="K72" s="159">
        <f t="shared" ca="1" si="6"/>
        <v>4.15604525</v>
      </c>
      <c r="L72" s="159">
        <f ca="1">ROUND(VLOOKUP($D72,EDP!$S$24:$W$35,L$4,FALSE),3)</f>
        <v>8.6989999999999998</v>
      </c>
      <c r="M72" s="159"/>
      <c r="N72" s="159">
        <f t="shared" ca="1" si="7"/>
        <v>4.7029668349999998</v>
      </c>
      <c r="O72" s="159">
        <f ca="1">ROUND(VLOOKUP($D72,EDP!$S$24:$W$35,O$4,FALSE),3)</f>
        <v>8.9600000000000009</v>
      </c>
    </row>
    <row r="73" spans="3:15" x14ac:dyDescent="0.2">
      <c r="C73" s="240">
        <v>1750</v>
      </c>
      <c r="D73" s="240" t="s">
        <v>25</v>
      </c>
      <c r="E73" s="159">
        <f t="shared" ca="1" si="4"/>
        <v>3.6733852049999998</v>
      </c>
      <c r="F73" s="159">
        <f ca="1">ROUND(VLOOKUP($D73,EDP!$S$24:$W$35,F$4,FALSE),3)</f>
        <v>8.1999999999999993</v>
      </c>
      <c r="G73" s="159"/>
      <c r="H73" s="159">
        <f t="shared" ca="1" si="5"/>
        <v>4.1511557850000003</v>
      </c>
      <c r="I73" s="159">
        <f ca="1">ROUND(VLOOKUP($D73,EDP!$S$24:$W$35,I$4,FALSE),3)</f>
        <v>8.4459999999999997</v>
      </c>
      <c r="J73" s="159"/>
      <c r="K73" s="159">
        <f t="shared" ca="1" si="6"/>
        <v>4.6903939249999995</v>
      </c>
      <c r="L73" s="159">
        <f ca="1">ROUND(VLOOKUP($D73,EDP!$S$24:$W$35,L$4,FALSE),3)</f>
        <v>8.6989999999999998</v>
      </c>
      <c r="M73" s="159"/>
      <c r="N73" s="159">
        <f t="shared" ca="1" si="7"/>
        <v>5.3075142575000012</v>
      </c>
      <c r="O73" s="159">
        <f ca="1">ROUND(VLOOKUP($D73,EDP!$S$24:$W$35,O$4,FALSE),3)</f>
        <v>8.9600000000000009</v>
      </c>
    </row>
    <row r="74" spans="3:15" x14ac:dyDescent="0.2">
      <c r="C74" s="240">
        <v>2000</v>
      </c>
      <c r="D74" s="240" t="s">
        <v>25</v>
      </c>
      <c r="E74" s="159">
        <f t="shared" ca="1" si="4"/>
        <v>4.0917837099999996</v>
      </c>
      <c r="F74" s="159">
        <f ca="1">ROUND(VLOOKUP($D74,EDP!$S$24:$W$35,F$4,FALSE),3)</f>
        <v>8.1999999999999993</v>
      </c>
      <c r="G74" s="159"/>
      <c r="H74" s="159">
        <f t="shared" ca="1" si="5"/>
        <v>4.6240369000000001</v>
      </c>
      <c r="I74" s="159">
        <f ca="1">ROUND(VLOOKUP($D74,EDP!$S$24:$W$35,I$4,FALSE),3)</f>
        <v>8.4459999999999997</v>
      </c>
      <c r="J74" s="159"/>
      <c r="K74" s="159">
        <f t="shared" ca="1" si="6"/>
        <v>5.2247425999999999</v>
      </c>
      <c r="L74" s="159">
        <f ca="1">ROUND(VLOOKUP($D74,EDP!$S$24:$W$35,L$4,FALSE),3)</f>
        <v>8.6989999999999998</v>
      </c>
      <c r="M74" s="159"/>
      <c r="N74" s="159">
        <f t="shared" ca="1" si="7"/>
        <v>5.9120616800000008</v>
      </c>
      <c r="O74" s="159">
        <f ca="1">ROUND(VLOOKUP($D74,EDP!$S$24:$W$35,O$4,FALSE),3)</f>
        <v>8.9600000000000009</v>
      </c>
    </row>
  </sheetData>
  <mergeCells count="8">
    <mergeCell ref="E29:F29"/>
    <mergeCell ref="H29:I29"/>
    <mergeCell ref="K29:L29"/>
    <mergeCell ref="N29:O29"/>
    <mergeCell ref="E51:F51"/>
    <mergeCell ref="H51:I51"/>
    <mergeCell ref="K51:L51"/>
    <mergeCell ref="N51:O51"/>
  </mergeCells>
  <dataValidations count="1">
    <dataValidation type="list" allowBlank="1" showInputMessage="1" showErrorMessage="1" sqref="C4">
      <formula1>"1,2,3,4"</formula1>
    </dataValidation>
  </dataValidation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74"/>
  <sheetViews>
    <sheetView workbookViewId="0">
      <selection activeCell="C31" sqref="C31"/>
    </sheetView>
  </sheetViews>
  <sheetFormatPr defaultRowHeight="12.75" x14ac:dyDescent="0.2"/>
  <cols>
    <col min="1" max="3" width="9.140625" style="240"/>
    <col min="4" max="4" width="11" style="240" customWidth="1"/>
    <col min="5" max="6" width="9.140625" style="240"/>
    <col min="7" max="7" width="2.7109375" style="240" customWidth="1"/>
    <col min="8" max="9" width="9.140625" style="240"/>
    <col min="10" max="10" width="2.7109375" style="240" customWidth="1"/>
    <col min="11" max="12" width="9.140625" style="240"/>
    <col min="13" max="13" width="2.7109375" style="240" customWidth="1"/>
    <col min="14" max="16384" width="9.140625" style="240"/>
  </cols>
  <sheetData>
    <row r="1" spans="1:15" ht="23.25" x14ac:dyDescent="0.35">
      <c r="A1" s="509" t="str">
        <f>"Letter post from TD Group T"&amp;$C$4</f>
        <v>Letter post from TD Group T4</v>
      </c>
    </row>
    <row r="4" spans="1:15" x14ac:dyDescent="0.2">
      <c r="B4" s="240" t="s">
        <v>1133</v>
      </c>
      <c r="C4" s="512">
        <v>4</v>
      </c>
      <c r="E4" s="14">
        <v>1</v>
      </c>
      <c r="F4" s="14">
        <v>2</v>
      </c>
      <c r="G4" s="14"/>
      <c r="H4" s="14">
        <f>+E4+2</f>
        <v>3</v>
      </c>
      <c r="I4" s="14">
        <v>3</v>
      </c>
      <c r="J4" s="14"/>
      <c r="K4" s="14">
        <f>+H4+2</f>
        <v>5</v>
      </c>
      <c r="L4" s="14">
        <v>4</v>
      </c>
      <c r="M4" s="14"/>
      <c r="N4" s="14">
        <f>+K4+2</f>
        <v>7</v>
      </c>
      <c r="O4" s="14">
        <v>5</v>
      </c>
    </row>
    <row r="5" spans="1:15" x14ac:dyDescent="0.2">
      <c r="B5" s="240" t="s">
        <v>1138</v>
      </c>
      <c r="C5" s="162" t="str">
        <f>+TD!$B$8</f>
        <v>US</v>
      </c>
      <c r="E5" s="14">
        <v>2</v>
      </c>
      <c r="F5" s="14"/>
      <c r="G5" s="14"/>
      <c r="H5" s="14">
        <f>+E5+2</f>
        <v>4</v>
      </c>
      <c r="I5" s="14"/>
      <c r="J5" s="14"/>
      <c r="K5" s="14">
        <f>+H5+2</f>
        <v>6</v>
      </c>
      <c r="L5" s="14"/>
      <c r="M5" s="14"/>
      <c r="N5" s="14">
        <f>+K5+2</f>
        <v>8</v>
      </c>
      <c r="O5" s="14"/>
    </row>
    <row r="6" spans="1:15" x14ac:dyDescent="0.2">
      <c r="E6" s="14">
        <f>+E4+9</f>
        <v>10</v>
      </c>
      <c r="F6" s="14"/>
      <c r="G6" s="14"/>
      <c r="H6" s="14">
        <f>+H4+9</f>
        <v>12</v>
      </c>
      <c r="I6" s="14"/>
      <c r="J6" s="14"/>
      <c r="K6" s="14">
        <f>+K4+9</f>
        <v>14</v>
      </c>
      <c r="L6" s="14"/>
      <c r="M6" s="14"/>
      <c r="N6" s="14">
        <f>+N4+9</f>
        <v>16</v>
      </c>
      <c r="O6" s="14"/>
    </row>
    <row r="7" spans="1:15" x14ac:dyDescent="0.2">
      <c r="E7" s="14">
        <f>+E5+9</f>
        <v>11</v>
      </c>
      <c r="F7" s="14"/>
      <c r="G7" s="14"/>
      <c r="H7" s="14">
        <f>+H5+9</f>
        <v>13</v>
      </c>
      <c r="I7" s="14"/>
      <c r="J7" s="14"/>
      <c r="K7" s="14">
        <f>+K5+9</f>
        <v>15</v>
      </c>
      <c r="L7" s="14"/>
      <c r="M7" s="14"/>
      <c r="N7" s="14">
        <f>+N5+9</f>
        <v>17</v>
      </c>
      <c r="O7" s="14"/>
    </row>
    <row r="8" spans="1:15" x14ac:dyDescent="0.2">
      <c r="E8" s="14"/>
      <c r="F8" s="14"/>
      <c r="G8" s="14"/>
      <c r="H8" s="14"/>
      <c r="I8" s="14"/>
      <c r="J8" s="14"/>
      <c r="K8" s="14"/>
      <c r="L8" s="14"/>
      <c r="M8" s="14"/>
      <c r="N8" s="14"/>
      <c r="O8" s="14"/>
    </row>
    <row r="9" spans="1:15" x14ac:dyDescent="0.2">
      <c r="C9" s="240" t="s">
        <v>726</v>
      </c>
      <c r="D9" s="240" t="s">
        <v>370</v>
      </c>
      <c r="E9" s="159">
        <f>INDEX(TD!$E$51:$U$54,$C$4,E4)</f>
        <v>6.2473392800000003</v>
      </c>
      <c r="F9" s="159"/>
      <c r="G9" s="159"/>
      <c r="H9" s="159">
        <f>INDEX(TD!$E$51:$U$54,$C$4,H4)</f>
        <v>6.4149780799999991</v>
      </c>
      <c r="I9" s="159"/>
      <c r="J9" s="159"/>
      <c r="K9" s="159">
        <f>INDEX(TD!$E$51:$U$54,$C$4,K4)</f>
        <v>6.5993807599999998</v>
      </c>
      <c r="L9" s="159"/>
      <c r="M9" s="159"/>
      <c r="N9" s="159">
        <f>INDEX(TD!$E$51:$U$54,$C$4,N4)</f>
        <v>6.7865774199999995</v>
      </c>
    </row>
    <row r="10" spans="1:15" x14ac:dyDescent="0.2">
      <c r="C10" s="240" t="s">
        <v>726</v>
      </c>
      <c r="D10" s="240" t="s">
        <v>371</v>
      </c>
      <c r="E10" s="159">
        <f>INDEX(TD!$E$51:$U$54,$C$4,E5)</f>
        <v>0</v>
      </c>
      <c r="F10" s="159"/>
      <c r="G10" s="159"/>
      <c r="H10" s="159">
        <f>INDEX(TD!$E$51:$U$54,$C$4,H5)</f>
        <v>0</v>
      </c>
      <c r="I10" s="159"/>
      <c r="J10" s="159"/>
      <c r="K10" s="159">
        <f>INDEX(TD!$E$51:$U$54,$C$4,K5)</f>
        <v>0</v>
      </c>
      <c r="L10" s="159"/>
      <c r="M10" s="159"/>
      <c r="N10" s="159">
        <f>INDEX(TD!$E$51:$U$54,$C$4,N5)</f>
        <v>0</v>
      </c>
    </row>
    <row r="11" spans="1:15" x14ac:dyDescent="0.2">
      <c r="C11" s="240" t="s">
        <v>352</v>
      </c>
      <c r="D11" s="240" t="s">
        <v>370</v>
      </c>
      <c r="E11" s="159">
        <f>INDEX(TD!$E$51:$U$54,$C$4,E6)</f>
        <v>6.2473392800000003</v>
      </c>
      <c r="F11" s="159"/>
      <c r="G11" s="159"/>
      <c r="H11" s="159">
        <f>INDEX(TD!$E$51:$U$54,$C$4,H6)</f>
        <v>6.4149780799999991</v>
      </c>
      <c r="I11" s="159"/>
      <c r="J11" s="159"/>
      <c r="K11" s="159">
        <f>INDEX(TD!$E$51:$U$54,$C$4,K6)</f>
        <v>6.5993807599999998</v>
      </c>
      <c r="L11" s="159"/>
      <c r="M11" s="159"/>
      <c r="N11" s="159">
        <f>INDEX(TD!$E$51:$U$54,$C$4,N6)</f>
        <v>6.7865774199999995</v>
      </c>
    </row>
    <row r="12" spans="1:15" x14ac:dyDescent="0.2">
      <c r="C12" s="240" t="s">
        <v>352</v>
      </c>
      <c r="D12" s="240" t="s">
        <v>371</v>
      </c>
      <c r="E12" s="159">
        <f>INDEX(TD!$E$51:$U$54,$C$4,E7)</f>
        <v>0</v>
      </c>
      <c r="F12" s="159"/>
      <c r="G12" s="159"/>
      <c r="H12" s="159">
        <f>INDEX(TD!$E$51:$U$54,$C$4,H7)</f>
        <v>0</v>
      </c>
      <c r="I12" s="159"/>
      <c r="J12" s="159"/>
      <c r="K12" s="159">
        <f>INDEX(TD!$E$51:$U$54,$C$4,K7)</f>
        <v>0</v>
      </c>
      <c r="L12" s="159"/>
      <c r="M12" s="159"/>
      <c r="N12" s="159">
        <f>INDEX(TD!$E$51:$U$54,$C$4,N7)</f>
        <v>0</v>
      </c>
    </row>
    <row r="14" spans="1:15" x14ac:dyDescent="0.2">
      <c r="C14" s="240" t="s">
        <v>378</v>
      </c>
    </row>
    <row r="15" spans="1:15" x14ac:dyDescent="0.2">
      <c r="C15" s="240" t="s">
        <v>726</v>
      </c>
      <c r="D15" s="240" t="s">
        <v>370</v>
      </c>
      <c r="E15" s="159" t="e">
        <f>INDEX(TD!$E$61:$U$63,$C$4,E$4)</f>
        <v>#REF!</v>
      </c>
      <c r="H15" s="159" t="e">
        <f>INDEX(TD!$E$61:$U$63,$C$4,H$4)</f>
        <v>#REF!</v>
      </c>
      <c r="K15" s="159" t="e">
        <f>INDEX(TD!$E$61:$U$63,$C$4,K$4)</f>
        <v>#REF!</v>
      </c>
      <c r="N15" s="159" t="e">
        <f>INDEX(TD!$E$61:$U$63,$C$4,N$4)</f>
        <v>#REF!</v>
      </c>
    </row>
    <row r="16" spans="1:15" x14ac:dyDescent="0.2">
      <c r="C16" s="240" t="s">
        <v>352</v>
      </c>
      <c r="D16" s="240" t="s">
        <v>371</v>
      </c>
      <c r="E16" s="159" t="e">
        <f>INDEX(TD!$E$61:$U$63,$C$4,E$5)</f>
        <v>#REF!</v>
      </c>
      <c r="H16" s="159" t="e">
        <f>INDEX(TD!$E$61:$U$63,$C$4,H$5)</f>
        <v>#REF!</v>
      </c>
      <c r="K16" s="159" t="e">
        <f>INDEX(TD!$E$61:$U$63,$C$4,K$5)</f>
        <v>#REF!</v>
      </c>
      <c r="N16" s="159" t="e">
        <f>INDEX(TD!$E$61:$U$63,$C$4,N$5)</f>
        <v>#REF!</v>
      </c>
    </row>
    <row r="17" spans="3:15" x14ac:dyDescent="0.2">
      <c r="C17" s="240" t="s">
        <v>377</v>
      </c>
    </row>
    <row r="18" spans="3:15" x14ac:dyDescent="0.2">
      <c r="C18" s="240" t="s">
        <v>726</v>
      </c>
      <c r="D18" s="240" t="s">
        <v>370</v>
      </c>
      <c r="E18" s="159" t="e">
        <f>INDEX(TD!$E$71:$U$73,$C$4,E$4)</f>
        <v>#REF!</v>
      </c>
      <c r="H18" s="159" t="e">
        <f>INDEX(TD!$E$71:$U$73,$C$4,H$4)</f>
        <v>#REF!</v>
      </c>
      <c r="K18" s="159" t="e">
        <f>INDEX(TD!$E$71:$U$73,$C$4,K$4)</f>
        <v>#REF!</v>
      </c>
      <c r="N18" s="159" t="e">
        <f>INDEX(TD!$E$71:$U$73,$C$4,N$4)</f>
        <v>#REF!</v>
      </c>
    </row>
    <row r="19" spans="3:15" x14ac:dyDescent="0.2">
      <c r="C19" s="240" t="s">
        <v>352</v>
      </c>
      <c r="D19" s="240" t="s">
        <v>371</v>
      </c>
      <c r="E19" s="159" t="e">
        <f>INDEX(TD!$E$71:$U$73,$C$4,E$5)</f>
        <v>#REF!</v>
      </c>
      <c r="H19" s="159" t="e">
        <f>INDEX(TD!$E$71:$U$73,$C$4,H$5)</f>
        <v>#REF!</v>
      </c>
      <c r="K19" s="159" t="e">
        <f>INDEX(TD!$E$71:$U$73,$C$4,K$5)</f>
        <v>#REF!</v>
      </c>
      <c r="N19" s="159" t="e">
        <f>INDEX(TD!$E$71:$U$73,$C$4,N$5)</f>
        <v>#REF!</v>
      </c>
    </row>
    <row r="21" spans="3:15" x14ac:dyDescent="0.2">
      <c r="C21" s="240" t="s">
        <v>726</v>
      </c>
      <c r="E21" s="162" t="e">
        <f>IF(AND(E$9=E15, E$10=E16),"C", IF(AND(E$9=E18, E$10=E19),"F","N"))</f>
        <v>#REF!</v>
      </c>
      <c r="H21" s="162" t="e">
        <f>IF(AND(H$9=H15, H$10=H16),"C", IF(AND(H$9=H18, H$10=H19),"F","N"))</f>
        <v>#REF!</v>
      </c>
      <c r="K21" s="162" t="e">
        <f>IF(AND(K$9=K15, K$10=K16),"C", IF(AND(K$9=K18, K$10=K19),"F","N"))</f>
        <v>#REF!</v>
      </c>
      <c r="N21" s="162" t="e">
        <f>IF(AND(N$9=N15, N$10=N16),"C", IF(AND(N$9=N18, N$10=N19),"F","N"))</f>
        <v>#REF!</v>
      </c>
    </row>
    <row r="22" spans="3:15" x14ac:dyDescent="0.2">
      <c r="C22" s="240" t="s">
        <v>352</v>
      </c>
      <c r="E22" s="162" t="e">
        <f>IF(AND(E$9=E15, E$10=E16),"C", IF(AND(E$9=E18, E$10=E19),"F","N"))</f>
        <v>#REF!</v>
      </c>
      <c r="H22" s="162" t="e">
        <f>IF(AND(H$9=H15, H$10=H16),"C", IF(AND(H$9=H18, H$10=H19),"F","N"))</f>
        <v>#REF!</v>
      </c>
      <c r="K22" s="162" t="e">
        <f>IF(AND(K$9=K15, K$10=K16),"C", IF(AND(K$9=K18, K$10=K19),"F","N"))</f>
        <v>#REF!</v>
      </c>
      <c r="N22" s="162" t="e">
        <f>IF(AND(N$9=N15, N$10=N16),"C", IF(AND(N$9=N18, N$10=N19),"F","N"))</f>
        <v>#REF!</v>
      </c>
    </row>
    <row r="25" spans="3:15" x14ac:dyDescent="0.2">
      <c r="C25" s="4" t="str">
        <f>+"In selected currency: "&amp;EDP!$C$9 &amp;". " &amp; ROUND(EDP!$D$9,4) &amp; " " &amp;EDP!$C$9 &amp;" = 1 SDR (Jan-Apr 2016)."</f>
        <v>In selected currency: USD. 1.397 USD = 1 SDR (Jan-Apr 2016).</v>
      </c>
    </row>
    <row r="27" spans="3:15" x14ac:dyDescent="0.2">
      <c r="C27" s="12" t="s">
        <v>1075</v>
      </c>
      <c r="D27" s="12"/>
    </row>
    <row r="29" spans="3:15" ht="13.5" thickBot="1" x14ac:dyDescent="0.25">
      <c r="E29" s="520">
        <v>2018</v>
      </c>
      <c r="F29" s="520"/>
      <c r="G29" s="12"/>
      <c r="H29" s="520">
        <v>2019</v>
      </c>
      <c r="I29" s="520"/>
      <c r="J29" s="12"/>
      <c r="K29" s="520">
        <v>2020</v>
      </c>
      <c r="L29" s="520"/>
      <c r="M29" s="12"/>
      <c r="N29" s="520">
        <v>2021</v>
      </c>
      <c r="O29" s="520"/>
    </row>
    <row r="30" spans="3:15" x14ac:dyDescent="0.2">
      <c r="C30" s="498" t="s">
        <v>1073</v>
      </c>
      <c r="E30" s="498" t="s">
        <v>806</v>
      </c>
      <c r="F30" s="498" t="s">
        <v>1074</v>
      </c>
      <c r="G30" s="12"/>
      <c r="H30" s="498" t="s">
        <v>806</v>
      </c>
      <c r="I30" s="498" t="s">
        <v>1074</v>
      </c>
      <c r="J30" s="12"/>
      <c r="K30" s="498" t="s">
        <v>806</v>
      </c>
      <c r="L30" s="498" t="s">
        <v>1074</v>
      </c>
      <c r="M30" s="12"/>
      <c r="N30" s="498" t="s">
        <v>806</v>
      </c>
      <c r="O30" s="498" t="s">
        <v>1074</v>
      </c>
    </row>
    <row r="31" spans="3:15" x14ac:dyDescent="0.2">
      <c r="C31" s="240">
        <v>0</v>
      </c>
      <c r="E31" s="159">
        <v>0</v>
      </c>
      <c r="F31" s="159">
        <v>0</v>
      </c>
      <c r="G31" s="159"/>
      <c r="H31" s="159">
        <v>0</v>
      </c>
      <c r="I31" s="159">
        <v>0</v>
      </c>
      <c r="J31" s="159"/>
      <c r="K31" s="159">
        <v>0</v>
      </c>
      <c r="L31" s="159">
        <v>0</v>
      </c>
      <c r="M31" s="159"/>
      <c r="N31" s="159">
        <v>0</v>
      </c>
      <c r="O31" s="159">
        <v>0</v>
      </c>
    </row>
    <row r="32" spans="3:15" x14ac:dyDescent="0.2">
      <c r="C32" s="240">
        <v>10</v>
      </c>
      <c r="D32" s="240" t="s">
        <v>1118</v>
      </c>
      <c r="E32" s="159">
        <f>E$9*($C32/1000)+E$10</f>
        <v>6.2473392800000006E-2</v>
      </c>
      <c r="F32" s="159">
        <f ca="1">ROUND(VLOOKUP($D32,EDP!$S$24:$W$35,F$4,FALSE),3)</f>
        <v>0.36399999999999999</v>
      </c>
      <c r="G32" s="159"/>
      <c r="H32" s="159">
        <f>H$9*($C32/1000)+H$10</f>
        <v>6.4149780799999986E-2</v>
      </c>
      <c r="I32" s="159">
        <f ca="1">ROUND(VLOOKUP($D32,EDP!$S$24:$W$35,I$4,FALSE),3)</f>
        <v>0.375</v>
      </c>
      <c r="J32" s="159"/>
      <c r="K32" s="159">
        <f>K$9*($C32/1000)+K$10</f>
        <v>6.5993807599999996E-2</v>
      </c>
      <c r="L32" s="159">
        <f ca="1">ROUND(VLOOKUP($D32,EDP!$S$24:$W$35,L$4,FALSE),3)</f>
        <v>0.38700000000000001</v>
      </c>
      <c r="M32" s="159"/>
      <c r="N32" s="159">
        <f>N$9*($C32/1000)+N$10</f>
        <v>6.7865774199999992E-2</v>
      </c>
      <c r="O32" s="159">
        <f ca="1">ROUND(VLOOKUP($D32,EDP!$S$24:$W$35,O$4,FALSE),3)</f>
        <v>0.39800000000000002</v>
      </c>
    </row>
    <row r="33" spans="3:15" x14ac:dyDescent="0.2">
      <c r="C33" s="240">
        <v>20</v>
      </c>
      <c r="D33" s="240" t="s">
        <v>1118</v>
      </c>
      <c r="E33" s="159">
        <f t="shared" ref="E33:E46" si="0">E$9*($C33/1000)+E$10</f>
        <v>0.12494678560000001</v>
      </c>
      <c r="F33" s="159">
        <f ca="1">ROUND(VLOOKUP($D33,EDP!$S$24:$W$35,F$4,FALSE),3)</f>
        <v>0.36399999999999999</v>
      </c>
      <c r="G33" s="159"/>
      <c r="H33" s="159">
        <f t="shared" ref="H33:H46" si="1">H$9*($C33/1000)+H$10</f>
        <v>0.12829956159999997</v>
      </c>
      <c r="I33" s="159">
        <f ca="1">ROUND(VLOOKUP($D33,EDP!$S$24:$W$35,I$4,FALSE),3)</f>
        <v>0.375</v>
      </c>
      <c r="J33" s="159"/>
      <c r="K33" s="159">
        <f t="shared" ref="K33:K46" si="2">K$9*($C33/1000)+K$10</f>
        <v>0.13198761519999999</v>
      </c>
      <c r="L33" s="159">
        <f ca="1">ROUND(VLOOKUP($D33,EDP!$S$24:$W$35,L$4,FALSE),3)</f>
        <v>0.38700000000000001</v>
      </c>
      <c r="M33" s="159"/>
      <c r="N33" s="159">
        <f t="shared" ref="N33:N46" si="3">N$9*($C33/1000)+N$10</f>
        <v>0.13573154839999998</v>
      </c>
      <c r="O33" s="159">
        <f ca="1">ROUND(VLOOKUP($D33,EDP!$S$24:$W$35,O$4,FALSE),3)</f>
        <v>0.39800000000000002</v>
      </c>
    </row>
    <row r="34" spans="3:15" x14ac:dyDescent="0.2">
      <c r="C34" s="240">
        <v>30</v>
      </c>
      <c r="D34" s="240" t="s">
        <v>1119</v>
      </c>
      <c r="E34" s="159">
        <f t="shared" si="0"/>
        <v>0.1874201784</v>
      </c>
      <c r="F34" s="159">
        <f ca="1">ROUND(VLOOKUP($D34,EDP!$S$24:$W$35,F$4,FALSE),3)</f>
        <v>0.59099999999999997</v>
      </c>
      <c r="G34" s="159"/>
      <c r="H34" s="159">
        <f t="shared" si="1"/>
        <v>0.19244934239999997</v>
      </c>
      <c r="I34" s="159">
        <f ca="1">ROUND(VLOOKUP($D34,EDP!$S$24:$W$35,I$4,FALSE),3)</f>
        <v>0.60799999999999998</v>
      </c>
      <c r="J34" s="159"/>
      <c r="K34" s="159">
        <f t="shared" si="2"/>
        <v>0.1979814228</v>
      </c>
      <c r="L34" s="159">
        <f ca="1">ROUND(VLOOKUP($D34,EDP!$S$24:$W$35,L$4,FALSE),3)</f>
        <v>0.627</v>
      </c>
      <c r="M34" s="159"/>
      <c r="N34" s="159">
        <f t="shared" si="3"/>
        <v>0.20359732259999999</v>
      </c>
      <c r="O34" s="159">
        <f ca="1">ROUND(VLOOKUP($D34,EDP!$S$24:$W$35,O$4,FALSE),3)</f>
        <v>0.64500000000000002</v>
      </c>
    </row>
    <row r="35" spans="3:15" x14ac:dyDescent="0.2">
      <c r="C35" s="240">
        <v>40</v>
      </c>
      <c r="D35" s="240" t="s">
        <v>1119</v>
      </c>
      <c r="E35" s="159">
        <f t="shared" si="0"/>
        <v>0.24989357120000003</v>
      </c>
      <c r="F35" s="159">
        <f ca="1">ROUND(VLOOKUP($D35,EDP!$S$24:$W$35,F$4,FALSE),3)</f>
        <v>0.59099999999999997</v>
      </c>
      <c r="G35" s="159"/>
      <c r="H35" s="159">
        <f t="shared" si="1"/>
        <v>0.25659912319999995</v>
      </c>
      <c r="I35" s="159">
        <f ca="1">ROUND(VLOOKUP($D35,EDP!$S$24:$W$35,I$4,FALSE),3)</f>
        <v>0.60799999999999998</v>
      </c>
      <c r="J35" s="159"/>
      <c r="K35" s="159">
        <f t="shared" si="2"/>
        <v>0.26397523039999998</v>
      </c>
      <c r="L35" s="159">
        <f ca="1">ROUND(VLOOKUP($D35,EDP!$S$24:$W$35,L$4,FALSE),3)</f>
        <v>0.627</v>
      </c>
      <c r="M35" s="159"/>
      <c r="N35" s="159">
        <f t="shared" si="3"/>
        <v>0.27146309679999997</v>
      </c>
      <c r="O35" s="159">
        <f ca="1">ROUND(VLOOKUP($D35,EDP!$S$24:$W$35,O$4,FALSE),3)</f>
        <v>0.64500000000000002</v>
      </c>
    </row>
    <row r="36" spans="3:15" x14ac:dyDescent="0.2">
      <c r="C36" s="240">
        <v>50</v>
      </c>
      <c r="D36" s="240" t="s">
        <v>1119</v>
      </c>
      <c r="E36" s="159">
        <f t="shared" si="0"/>
        <v>0.31236696400000002</v>
      </c>
      <c r="F36" s="159">
        <f ca="1">ROUND(VLOOKUP($D36,EDP!$S$24:$W$35,F$4,FALSE),3)</f>
        <v>0.59099999999999997</v>
      </c>
      <c r="G36" s="159"/>
      <c r="H36" s="159">
        <f t="shared" si="1"/>
        <v>0.320748904</v>
      </c>
      <c r="I36" s="159">
        <f ca="1">ROUND(VLOOKUP($D36,EDP!$S$24:$W$35,I$4,FALSE),3)</f>
        <v>0.60799999999999998</v>
      </c>
      <c r="J36" s="159"/>
      <c r="K36" s="159">
        <f t="shared" si="2"/>
        <v>0.32996903799999999</v>
      </c>
      <c r="L36" s="159">
        <f ca="1">ROUND(VLOOKUP($D36,EDP!$S$24:$W$35,L$4,FALSE),3)</f>
        <v>0.627</v>
      </c>
      <c r="M36" s="159"/>
      <c r="N36" s="159">
        <f t="shared" si="3"/>
        <v>0.33932887099999998</v>
      </c>
      <c r="O36" s="159">
        <f ca="1">ROUND(VLOOKUP($D36,EDP!$S$24:$W$35,O$4,FALSE),3)</f>
        <v>0.64500000000000002</v>
      </c>
    </row>
    <row r="37" spans="3:15" x14ac:dyDescent="0.2">
      <c r="C37" s="240">
        <v>60</v>
      </c>
      <c r="D37" s="240" t="s">
        <v>1124</v>
      </c>
      <c r="E37" s="159">
        <f t="shared" si="0"/>
        <v>0.3748403568</v>
      </c>
      <c r="F37" s="159">
        <f ca="1">ROUND(VLOOKUP($D37,EDP!$S$24:$W$35,F$4,FALSE),3)</f>
        <v>1.0880000000000001</v>
      </c>
      <c r="G37" s="159"/>
      <c r="H37" s="159">
        <f t="shared" si="1"/>
        <v>0.38489868479999995</v>
      </c>
      <c r="I37" s="159">
        <f ca="1">ROUND(VLOOKUP($D37,EDP!$S$24:$W$35,I$4,FALSE),3)</f>
        <v>1.121</v>
      </c>
      <c r="J37" s="159"/>
      <c r="K37" s="159">
        <f t="shared" si="2"/>
        <v>0.3959628456</v>
      </c>
      <c r="L37" s="159">
        <f ca="1">ROUND(VLOOKUP($D37,EDP!$S$24:$W$35,L$4,FALSE),3)</f>
        <v>1.155</v>
      </c>
      <c r="M37" s="159"/>
      <c r="N37" s="159">
        <f t="shared" si="3"/>
        <v>0.40719464519999998</v>
      </c>
      <c r="O37" s="159">
        <f ca="1">ROUND(VLOOKUP($D37,EDP!$S$24:$W$35,O$4,FALSE),3)</f>
        <v>1.1890000000000001</v>
      </c>
    </row>
    <row r="38" spans="3:15" x14ac:dyDescent="0.2">
      <c r="C38" s="240">
        <v>70</v>
      </c>
      <c r="D38" s="240" t="s">
        <v>1124</v>
      </c>
      <c r="E38" s="159">
        <f t="shared" si="0"/>
        <v>0.43731374960000008</v>
      </c>
      <c r="F38" s="159">
        <f ca="1">ROUND(VLOOKUP($D38,EDP!$S$24:$W$35,F$4,FALSE),3)</f>
        <v>1.0880000000000001</v>
      </c>
      <c r="G38" s="159"/>
      <c r="H38" s="159">
        <f t="shared" si="1"/>
        <v>0.4490484656</v>
      </c>
      <c r="I38" s="159">
        <f ca="1">ROUND(VLOOKUP($D38,EDP!$S$24:$W$35,I$4,FALSE),3)</f>
        <v>1.121</v>
      </c>
      <c r="J38" s="159"/>
      <c r="K38" s="159">
        <f t="shared" si="2"/>
        <v>0.46195665320000001</v>
      </c>
      <c r="L38" s="159">
        <f ca="1">ROUND(VLOOKUP($D38,EDP!$S$24:$W$35,L$4,FALSE),3)</f>
        <v>1.155</v>
      </c>
      <c r="M38" s="159"/>
      <c r="N38" s="159">
        <f t="shared" si="3"/>
        <v>0.47506041939999999</v>
      </c>
      <c r="O38" s="159">
        <f ca="1">ROUND(VLOOKUP($D38,EDP!$S$24:$W$35,O$4,FALSE),3)</f>
        <v>1.1890000000000001</v>
      </c>
    </row>
    <row r="39" spans="3:15" x14ac:dyDescent="0.2">
      <c r="C39" s="240">
        <v>80</v>
      </c>
      <c r="D39" s="240" t="s">
        <v>1124</v>
      </c>
      <c r="E39" s="159">
        <f t="shared" si="0"/>
        <v>0.49978714240000005</v>
      </c>
      <c r="F39" s="159">
        <f ca="1">ROUND(VLOOKUP($D39,EDP!$S$24:$W$35,F$4,FALSE),3)</f>
        <v>1.0880000000000001</v>
      </c>
      <c r="G39" s="159"/>
      <c r="H39" s="159">
        <f t="shared" si="1"/>
        <v>0.51319824639999989</v>
      </c>
      <c r="I39" s="159">
        <f ca="1">ROUND(VLOOKUP($D39,EDP!$S$24:$W$35,I$4,FALSE),3)</f>
        <v>1.121</v>
      </c>
      <c r="J39" s="159"/>
      <c r="K39" s="159">
        <f t="shared" si="2"/>
        <v>0.52795046079999997</v>
      </c>
      <c r="L39" s="159">
        <f ca="1">ROUND(VLOOKUP($D39,EDP!$S$24:$W$35,L$4,FALSE),3)</f>
        <v>1.155</v>
      </c>
      <c r="M39" s="159"/>
      <c r="N39" s="159">
        <f t="shared" si="3"/>
        <v>0.54292619359999994</v>
      </c>
      <c r="O39" s="159">
        <f ca="1">ROUND(VLOOKUP($D39,EDP!$S$24:$W$35,O$4,FALSE),3)</f>
        <v>1.1890000000000001</v>
      </c>
    </row>
    <row r="40" spans="3:15" x14ac:dyDescent="0.2">
      <c r="C40" s="240">
        <v>90</v>
      </c>
      <c r="D40" s="240" t="s">
        <v>1124</v>
      </c>
      <c r="E40" s="159">
        <f t="shared" si="0"/>
        <v>0.56226053519999997</v>
      </c>
      <c r="F40" s="159">
        <f ca="1">ROUND(VLOOKUP($D40,EDP!$S$24:$W$35,F$4,FALSE),3)</f>
        <v>1.0880000000000001</v>
      </c>
      <c r="G40" s="159"/>
      <c r="H40" s="159">
        <f t="shared" si="1"/>
        <v>0.57734802719999989</v>
      </c>
      <c r="I40" s="159">
        <f ca="1">ROUND(VLOOKUP($D40,EDP!$S$24:$W$35,I$4,FALSE),3)</f>
        <v>1.121</v>
      </c>
      <c r="J40" s="159"/>
      <c r="K40" s="159">
        <f t="shared" si="2"/>
        <v>0.59394426839999992</v>
      </c>
      <c r="L40" s="159">
        <f ca="1">ROUND(VLOOKUP($D40,EDP!$S$24:$W$35,L$4,FALSE),3)</f>
        <v>1.155</v>
      </c>
      <c r="M40" s="159"/>
      <c r="N40" s="159">
        <f t="shared" si="3"/>
        <v>0.61079196779999989</v>
      </c>
      <c r="O40" s="159">
        <f ca="1">ROUND(VLOOKUP($D40,EDP!$S$24:$W$35,O$4,FALSE),3)</f>
        <v>1.1890000000000001</v>
      </c>
    </row>
    <row r="41" spans="3:15" x14ac:dyDescent="0.2">
      <c r="C41" s="240">
        <v>100</v>
      </c>
      <c r="D41" s="240" t="s">
        <v>1124</v>
      </c>
      <c r="E41" s="159">
        <f t="shared" si="0"/>
        <v>0.62473392800000005</v>
      </c>
      <c r="F41" s="159">
        <f ca="1">ROUND(VLOOKUP($D41,EDP!$S$24:$W$35,F$4,FALSE),3)</f>
        <v>1.0880000000000001</v>
      </c>
      <c r="G41" s="159"/>
      <c r="H41" s="159">
        <f t="shared" si="1"/>
        <v>0.641497808</v>
      </c>
      <c r="I41" s="159">
        <f ca="1">ROUND(VLOOKUP($D41,EDP!$S$24:$W$35,I$4,FALSE),3)</f>
        <v>1.121</v>
      </c>
      <c r="J41" s="159"/>
      <c r="K41" s="159">
        <f t="shared" si="2"/>
        <v>0.65993807599999998</v>
      </c>
      <c r="L41" s="159">
        <f ca="1">ROUND(VLOOKUP($D41,EDP!$S$24:$W$35,L$4,FALSE),3)</f>
        <v>1.155</v>
      </c>
      <c r="M41" s="159"/>
      <c r="N41" s="159">
        <f t="shared" si="3"/>
        <v>0.67865774199999995</v>
      </c>
      <c r="O41" s="159">
        <f ca="1">ROUND(VLOOKUP($D41,EDP!$S$24:$W$35,O$4,FALSE),3)</f>
        <v>1.1890000000000001</v>
      </c>
    </row>
    <row r="42" spans="3:15" x14ac:dyDescent="0.2">
      <c r="C42" s="240">
        <v>150</v>
      </c>
      <c r="D42" s="240" t="s">
        <v>1127</v>
      </c>
      <c r="E42" s="159">
        <f t="shared" si="0"/>
        <v>0.93710089200000002</v>
      </c>
      <c r="F42" s="159">
        <f ca="1">ROUND(VLOOKUP($D42,EDP!$S$24:$W$35,F$4,FALSE),3)</f>
        <v>1.492</v>
      </c>
      <c r="G42" s="159"/>
      <c r="H42" s="159">
        <f t="shared" si="1"/>
        <v>0.96224671199999978</v>
      </c>
      <c r="I42" s="159">
        <f ca="1">ROUND(VLOOKUP($D42,EDP!$S$24:$W$35,I$4,FALSE),3)</f>
        <v>1.5369999999999999</v>
      </c>
      <c r="J42" s="159"/>
      <c r="K42" s="159">
        <f t="shared" si="2"/>
        <v>0.98990711399999998</v>
      </c>
      <c r="L42" s="159">
        <f ca="1">ROUND(VLOOKUP($D42,EDP!$S$24:$W$35,L$4,FALSE),3)</f>
        <v>1.583</v>
      </c>
      <c r="M42" s="159"/>
      <c r="N42" s="159">
        <f t="shared" si="3"/>
        <v>1.0179866129999999</v>
      </c>
      <c r="O42" s="159">
        <f ca="1">ROUND(VLOOKUP($D42,EDP!$S$24:$W$35,O$4,FALSE),3)</f>
        <v>1.631</v>
      </c>
    </row>
    <row r="43" spans="3:15" x14ac:dyDescent="0.2">
      <c r="C43" s="240">
        <v>200</v>
      </c>
      <c r="D43" s="240" t="s">
        <v>1127</v>
      </c>
      <c r="E43" s="159">
        <f t="shared" si="0"/>
        <v>1.2494678560000001</v>
      </c>
      <c r="F43" s="159">
        <f ca="1">ROUND(VLOOKUP($D43,EDP!$S$24:$W$35,F$4,FALSE),3)</f>
        <v>1.492</v>
      </c>
      <c r="G43" s="159"/>
      <c r="H43" s="159">
        <f t="shared" si="1"/>
        <v>1.282995616</v>
      </c>
      <c r="I43" s="159">
        <f ca="1">ROUND(VLOOKUP($D43,EDP!$S$24:$W$35,I$4,FALSE),3)</f>
        <v>1.5369999999999999</v>
      </c>
      <c r="J43" s="159"/>
      <c r="K43" s="159">
        <f t="shared" si="2"/>
        <v>1.319876152</v>
      </c>
      <c r="L43" s="159">
        <f ca="1">ROUND(VLOOKUP($D43,EDP!$S$24:$W$35,L$4,FALSE),3)</f>
        <v>1.583</v>
      </c>
      <c r="M43" s="159"/>
      <c r="N43" s="159">
        <f t="shared" si="3"/>
        <v>1.3573154839999999</v>
      </c>
      <c r="O43" s="159">
        <f ca="1">ROUND(VLOOKUP($D43,EDP!$S$24:$W$35,O$4,FALSE),3)</f>
        <v>1.631</v>
      </c>
    </row>
    <row r="44" spans="3:15" x14ac:dyDescent="0.2">
      <c r="C44" s="240">
        <v>250</v>
      </c>
      <c r="D44" s="240" t="s">
        <v>1127</v>
      </c>
      <c r="E44" s="159">
        <f t="shared" si="0"/>
        <v>1.5618348200000001</v>
      </c>
      <c r="F44" s="159">
        <f ca="1">ROUND(VLOOKUP($D44,EDP!$S$24:$W$35,F$4,FALSE),3)</f>
        <v>1.492</v>
      </c>
      <c r="G44" s="159"/>
      <c r="H44" s="159">
        <f t="shared" si="1"/>
        <v>1.6037445199999998</v>
      </c>
      <c r="I44" s="159">
        <f ca="1">ROUND(VLOOKUP($D44,EDP!$S$24:$W$35,I$4,FALSE),3)</f>
        <v>1.5369999999999999</v>
      </c>
      <c r="J44" s="159"/>
      <c r="K44" s="159">
        <f t="shared" si="2"/>
        <v>1.64984519</v>
      </c>
      <c r="L44" s="159">
        <f ca="1">ROUND(VLOOKUP($D44,EDP!$S$24:$W$35,L$4,FALSE),3)</f>
        <v>1.583</v>
      </c>
      <c r="M44" s="159"/>
      <c r="N44" s="159">
        <f t="shared" si="3"/>
        <v>1.6966443549999999</v>
      </c>
      <c r="O44" s="159">
        <f ca="1">ROUND(VLOOKUP($D44,EDP!$S$24:$W$35,O$4,FALSE),3)</f>
        <v>1.631</v>
      </c>
    </row>
    <row r="45" spans="3:15" x14ac:dyDescent="0.2">
      <c r="C45" s="240">
        <v>375</v>
      </c>
      <c r="D45" s="240" t="s">
        <v>1128</v>
      </c>
      <c r="E45" s="159">
        <f t="shared" si="0"/>
        <v>2.3427522300000003</v>
      </c>
      <c r="F45" s="159">
        <f ca="1">ROUND(VLOOKUP($D45,EDP!$S$24:$W$35,F$4,FALSE),3)</f>
        <v>5.1360000000000001</v>
      </c>
      <c r="G45" s="159"/>
      <c r="H45" s="159">
        <f t="shared" si="1"/>
        <v>2.4056167799999999</v>
      </c>
      <c r="I45" s="159">
        <f ca="1">ROUND(VLOOKUP($D45,EDP!$S$24:$W$35,I$4,FALSE),3)</f>
        <v>5.29</v>
      </c>
      <c r="J45" s="159"/>
      <c r="K45" s="159">
        <f t="shared" si="2"/>
        <v>2.4747677850000001</v>
      </c>
      <c r="L45" s="159">
        <f ca="1">ROUND(VLOOKUP($D45,EDP!$S$24:$W$35,L$4,FALSE),3)</f>
        <v>5.4489999999999998</v>
      </c>
      <c r="M45" s="159"/>
      <c r="N45" s="159">
        <f t="shared" si="3"/>
        <v>2.5449665324999997</v>
      </c>
      <c r="O45" s="159">
        <f ca="1">ROUND(VLOOKUP($D45,EDP!$S$24:$W$35,O$4,FALSE),3)</f>
        <v>5.6130000000000004</v>
      </c>
    </row>
    <row r="46" spans="3:15" x14ac:dyDescent="0.2">
      <c r="C46" s="240">
        <v>500</v>
      </c>
      <c r="D46" s="240" t="s">
        <v>1128</v>
      </c>
      <c r="E46" s="159">
        <f t="shared" si="0"/>
        <v>3.1236696400000001</v>
      </c>
      <c r="F46" s="159">
        <f ca="1">ROUND(VLOOKUP($D46,EDP!$S$24:$W$35,F$4,FALSE),3)</f>
        <v>5.1360000000000001</v>
      </c>
      <c r="G46" s="159"/>
      <c r="H46" s="159">
        <f t="shared" si="1"/>
        <v>3.2074890399999996</v>
      </c>
      <c r="I46" s="159">
        <f ca="1">ROUND(VLOOKUP($D46,EDP!$S$24:$W$35,I$4,FALSE),3)</f>
        <v>5.29</v>
      </c>
      <c r="J46" s="159"/>
      <c r="K46" s="159">
        <f t="shared" si="2"/>
        <v>3.2996903799999999</v>
      </c>
      <c r="L46" s="159">
        <f ca="1">ROUND(VLOOKUP($D46,EDP!$S$24:$W$35,L$4,FALSE),3)</f>
        <v>5.4489999999999998</v>
      </c>
      <c r="M46" s="159"/>
      <c r="N46" s="159">
        <f t="shared" si="3"/>
        <v>3.3932887099999998</v>
      </c>
      <c r="O46" s="159">
        <f ca="1">ROUND(VLOOKUP($D46,EDP!$S$24:$W$35,O$4,FALSE),3)</f>
        <v>5.6130000000000004</v>
      </c>
    </row>
    <row r="49" spans="3:16" x14ac:dyDescent="0.2">
      <c r="C49" s="12" t="s">
        <v>1076</v>
      </c>
    </row>
    <row r="51" spans="3:16" ht="13.5" thickBot="1" x14ac:dyDescent="0.25">
      <c r="E51" s="520">
        <v>2018</v>
      </c>
      <c r="F51" s="520"/>
      <c r="G51" s="12"/>
      <c r="H51" s="520">
        <v>2019</v>
      </c>
      <c r="I51" s="520"/>
      <c r="J51" s="12"/>
      <c r="K51" s="520">
        <v>2020</v>
      </c>
      <c r="L51" s="520"/>
      <c r="M51" s="12"/>
      <c r="N51" s="520">
        <v>2021</v>
      </c>
      <c r="O51" s="520"/>
    </row>
    <row r="52" spans="3:16" x14ac:dyDescent="0.2">
      <c r="C52" s="498" t="s">
        <v>1073</v>
      </c>
      <c r="E52" s="498" t="s">
        <v>806</v>
      </c>
      <c r="F52" s="498" t="s">
        <v>1074</v>
      </c>
      <c r="G52" s="12"/>
      <c r="H52" s="498" t="s">
        <v>806</v>
      </c>
      <c r="I52" s="498" t="s">
        <v>1074</v>
      </c>
      <c r="J52" s="12"/>
      <c r="K52" s="498" t="s">
        <v>806</v>
      </c>
      <c r="L52" s="498" t="s">
        <v>1074</v>
      </c>
      <c r="M52" s="12"/>
      <c r="N52" s="498" t="s">
        <v>806</v>
      </c>
      <c r="O52" s="498" t="s">
        <v>1074</v>
      </c>
    </row>
    <row r="53" spans="3:16" x14ac:dyDescent="0.2">
      <c r="C53" s="240">
        <v>0</v>
      </c>
      <c r="E53" s="159">
        <v>0</v>
      </c>
      <c r="F53" s="159">
        <v>0</v>
      </c>
      <c r="G53" s="159"/>
      <c r="H53" s="159">
        <v>0</v>
      </c>
      <c r="I53" s="159">
        <v>0</v>
      </c>
      <c r="J53" s="159"/>
      <c r="K53" s="159">
        <v>0</v>
      </c>
      <c r="L53" s="159">
        <v>0</v>
      </c>
      <c r="M53" s="159"/>
      <c r="N53" s="159">
        <v>0</v>
      </c>
      <c r="O53" s="159">
        <v>0</v>
      </c>
    </row>
    <row r="54" spans="3:16" x14ac:dyDescent="0.2">
      <c r="C54" s="240">
        <v>10</v>
      </c>
      <c r="D54" s="281" t="s">
        <v>19</v>
      </c>
      <c r="E54" s="282">
        <f>E$11*($C54/1000)+E$12</f>
        <v>6.2473392800000006E-2</v>
      </c>
      <c r="F54" s="159">
        <f ca="1">ROUND(VLOOKUP($D54,EDP!$S$24:$W$35,F$4,FALSE),3)</f>
        <v>1.802</v>
      </c>
      <c r="G54" s="282"/>
      <c r="H54" s="282">
        <f>H$11*($C54/1000)+H$12</f>
        <v>6.4149780799999986E-2</v>
      </c>
      <c r="I54" s="159">
        <f ca="1">ROUND(VLOOKUP($D54,EDP!$S$24:$W$35,I$4,FALSE),3)</f>
        <v>1.8560000000000001</v>
      </c>
      <c r="J54" s="282"/>
      <c r="K54" s="282">
        <f>K$11*($C54/1000)+K$12</f>
        <v>6.5993807599999996E-2</v>
      </c>
      <c r="L54" s="159">
        <f ca="1">ROUND(VLOOKUP($D54,EDP!$S$24:$W$35,L$4,FALSE),3)</f>
        <v>1.9119999999999999</v>
      </c>
      <c r="M54" s="282"/>
      <c r="N54" s="282">
        <f>N$11*($C54/1000)+N$12</f>
        <v>6.7865774199999992E-2</v>
      </c>
      <c r="O54" s="159">
        <f ca="1">ROUND(VLOOKUP($D54,EDP!$S$24:$W$35,O$4,FALSE),3)</f>
        <v>1.9690000000000001</v>
      </c>
      <c r="P54" s="281"/>
    </row>
    <row r="55" spans="3:16" x14ac:dyDescent="0.2">
      <c r="C55" s="240">
        <v>20</v>
      </c>
      <c r="D55" s="240" t="s">
        <v>19</v>
      </c>
      <c r="E55" s="159">
        <f t="shared" ref="E55:E74" si="4">E$11*($C55/1000)+E$12</f>
        <v>0.12494678560000001</v>
      </c>
      <c r="F55" s="159">
        <f ca="1">ROUND(VLOOKUP($D55,EDP!$S$24:$W$35,F$4,FALSE),3)</f>
        <v>1.802</v>
      </c>
      <c r="G55" s="159"/>
      <c r="H55" s="159">
        <f t="shared" ref="H55:H74" si="5">H$11*($C55/1000)+H$12</f>
        <v>0.12829956159999997</v>
      </c>
      <c r="I55" s="159">
        <f ca="1">ROUND(VLOOKUP($D55,EDP!$S$24:$W$35,I$4,FALSE),3)</f>
        <v>1.8560000000000001</v>
      </c>
      <c r="J55" s="159"/>
      <c r="K55" s="159">
        <f t="shared" ref="K55:K74" si="6">K$11*($C55/1000)+K$12</f>
        <v>0.13198761519999999</v>
      </c>
      <c r="L55" s="159">
        <f ca="1">ROUND(VLOOKUP($D55,EDP!$S$24:$W$35,L$4,FALSE),3)</f>
        <v>1.9119999999999999</v>
      </c>
      <c r="M55" s="159"/>
      <c r="N55" s="159">
        <f t="shared" ref="N55:N74" si="7">N$11*($C55/1000)+N$12</f>
        <v>0.13573154839999998</v>
      </c>
      <c r="O55" s="159">
        <f ca="1">ROUND(VLOOKUP($D55,EDP!$S$24:$W$35,O$4,FALSE),3)</f>
        <v>1.9690000000000001</v>
      </c>
    </row>
    <row r="56" spans="3:16" x14ac:dyDescent="0.2">
      <c r="C56" s="240">
        <v>30</v>
      </c>
      <c r="D56" s="240" t="s">
        <v>20</v>
      </c>
      <c r="E56" s="159">
        <f t="shared" si="4"/>
        <v>0.1874201784</v>
      </c>
      <c r="F56" s="159">
        <f ca="1">ROUND(VLOOKUP($D56,EDP!$S$24:$W$35,F$4,FALSE),3)</f>
        <v>1.802</v>
      </c>
      <c r="G56" s="159"/>
      <c r="H56" s="159">
        <f t="shared" si="5"/>
        <v>0.19244934239999997</v>
      </c>
      <c r="I56" s="159">
        <f ca="1">ROUND(VLOOKUP($D56,EDP!$S$24:$W$35,I$4,FALSE),3)</f>
        <v>1.8560000000000001</v>
      </c>
      <c r="J56" s="159"/>
      <c r="K56" s="159">
        <f t="shared" si="6"/>
        <v>0.1979814228</v>
      </c>
      <c r="L56" s="159">
        <f ca="1">ROUND(VLOOKUP($D56,EDP!$S$24:$W$35,L$4,FALSE),3)</f>
        <v>1.9119999999999999</v>
      </c>
      <c r="M56" s="159"/>
      <c r="N56" s="159">
        <f t="shared" si="7"/>
        <v>0.20359732259999999</v>
      </c>
      <c r="O56" s="159">
        <f ca="1">ROUND(VLOOKUP($D56,EDP!$S$24:$W$35,O$4,FALSE),3)</f>
        <v>1.9690000000000001</v>
      </c>
    </row>
    <row r="57" spans="3:16" x14ac:dyDescent="0.2">
      <c r="C57" s="240">
        <v>40</v>
      </c>
      <c r="D57" s="240" t="s">
        <v>20</v>
      </c>
      <c r="E57" s="159">
        <f t="shared" si="4"/>
        <v>0.24989357120000003</v>
      </c>
      <c r="F57" s="159">
        <f ca="1">ROUND(VLOOKUP($D57,EDP!$S$24:$W$35,F$4,FALSE),3)</f>
        <v>1.802</v>
      </c>
      <c r="G57" s="159"/>
      <c r="H57" s="159">
        <f t="shared" si="5"/>
        <v>0.25659912319999995</v>
      </c>
      <c r="I57" s="159">
        <f ca="1">ROUND(VLOOKUP($D57,EDP!$S$24:$W$35,I$4,FALSE),3)</f>
        <v>1.8560000000000001</v>
      </c>
      <c r="J57" s="159"/>
      <c r="K57" s="159">
        <f t="shared" si="6"/>
        <v>0.26397523039999998</v>
      </c>
      <c r="L57" s="159">
        <f ca="1">ROUND(VLOOKUP($D57,EDP!$S$24:$W$35,L$4,FALSE),3)</f>
        <v>1.9119999999999999</v>
      </c>
      <c r="M57" s="159"/>
      <c r="N57" s="159">
        <f t="shared" si="7"/>
        <v>0.27146309679999997</v>
      </c>
      <c r="O57" s="159">
        <f ca="1">ROUND(VLOOKUP($D57,EDP!$S$24:$W$35,O$4,FALSE),3)</f>
        <v>1.9690000000000001</v>
      </c>
    </row>
    <row r="58" spans="3:16" x14ac:dyDescent="0.2">
      <c r="C58" s="240">
        <v>50</v>
      </c>
      <c r="D58" s="240" t="s">
        <v>20</v>
      </c>
      <c r="E58" s="159">
        <f t="shared" si="4"/>
        <v>0.31236696400000002</v>
      </c>
      <c r="F58" s="159">
        <f ca="1">ROUND(VLOOKUP($D58,EDP!$S$24:$W$35,F$4,FALSE),3)</f>
        <v>1.802</v>
      </c>
      <c r="G58" s="159"/>
      <c r="H58" s="159">
        <f t="shared" si="5"/>
        <v>0.320748904</v>
      </c>
      <c r="I58" s="159">
        <f ca="1">ROUND(VLOOKUP($D58,EDP!$S$24:$W$35,I$4,FALSE),3)</f>
        <v>1.8560000000000001</v>
      </c>
      <c r="J58" s="159"/>
      <c r="K58" s="159">
        <f t="shared" si="6"/>
        <v>0.32996903799999999</v>
      </c>
      <c r="L58" s="159">
        <f ca="1">ROUND(VLOOKUP($D58,EDP!$S$24:$W$35,L$4,FALSE),3)</f>
        <v>1.9119999999999999</v>
      </c>
      <c r="M58" s="159"/>
      <c r="N58" s="159">
        <f t="shared" si="7"/>
        <v>0.33932887099999998</v>
      </c>
      <c r="O58" s="159">
        <f ca="1">ROUND(VLOOKUP($D58,EDP!$S$24:$W$35,O$4,FALSE),3)</f>
        <v>1.9690000000000001</v>
      </c>
    </row>
    <row r="59" spans="3:16" x14ac:dyDescent="0.2">
      <c r="C59" s="240">
        <v>60</v>
      </c>
      <c r="D59" s="240" t="s">
        <v>21</v>
      </c>
      <c r="E59" s="159">
        <f t="shared" si="4"/>
        <v>0.3748403568</v>
      </c>
      <c r="F59" s="159">
        <f ca="1">ROUND(VLOOKUP($D59,EDP!$S$24:$W$35,F$4,FALSE),3)</f>
        <v>1.9419999999999999</v>
      </c>
      <c r="G59" s="159"/>
      <c r="H59" s="159">
        <f t="shared" si="5"/>
        <v>0.38489868479999995</v>
      </c>
      <c r="I59" s="159">
        <f ca="1">ROUND(VLOOKUP($D59,EDP!$S$24:$W$35,I$4,FALSE),3)</f>
        <v>2</v>
      </c>
      <c r="J59" s="159"/>
      <c r="K59" s="159">
        <f t="shared" si="6"/>
        <v>0.3959628456</v>
      </c>
      <c r="L59" s="159">
        <f ca="1">ROUND(VLOOKUP($D59,EDP!$S$24:$W$35,L$4,FALSE),3)</f>
        <v>2.06</v>
      </c>
      <c r="M59" s="159"/>
      <c r="N59" s="159">
        <f t="shared" si="7"/>
        <v>0.40719464519999998</v>
      </c>
      <c r="O59" s="159">
        <f ca="1">ROUND(VLOOKUP($D59,EDP!$S$24:$W$35,O$4,FALSE),3)</f>
        <v>2.1219999999999999</v>
      </c>
    </row>
    <row r="60" spans="3:16" x14ac:dyDescent="0.2">
      <c r="C60" s="240">
        <v>70</v>
      </c>
      <c r="D60" s="240" t="s">
        <v>21</v>
      </c>
      <c r="E60" s="159">
        <f t="shared" si="4"/>
        <v>0.43731374960000008</v>
      </c>
      <c r="F60" s="159">
        <f ca="1">ROUND(VLOOKUP($D60,EDP!$S$24:$W$35,F$4,FALSE),3)</f>
        <v>1.9419999999999999</v>
      </c>
      <c r="G60" s="159"/>
      <c r="H60" s="159">
        <f t="shared" si="5"/>
        <v>0.4490484656</v>
      </c>
      <c r="I60" s="159">
        <f ca="1">ROUND(VLOOKUP($D60,EDP!$S$24:$W$35,I$4,FALSE),3)</f>
        <v>2</v>
      </c>
      <c r="J60" s="159"/>
      <c r="K60" s="159">
        <f t="shared" si="6"/>
        <v>0.46195665320000001</v>
      </c>
      <c r="L60" s="159">
        <f ca="1">ROUND(VLOOKUP($D60,EDP!$S$24:$W$35,L$4,FALSE),3)</f>
        <v>2.06</v>
      </c>
      <c r="M60" s="159"/>
      <c r="N60" s="159">
        <f t="shared" si="7"/>
        <v>0.47506041939999999</v>
      </c>
      <c r="O60" s="159">
        <f ca="1">ROUND(VLOOKUP($D60,EDP!$S$24:$W$35,O$4,FALSE),3)</f>
        <v>2.1219999999999999</v>
      </c>
    </row>
    <row r="61" spans="3:16" x14ac:dyDescent="0.2">
      <c r="C61" s="240">
        <v>80</v>
      </c>
      <c r="D61" s="240" t="s">
        <v>21</v>
      </c>
      <c r="E61" s="159">
        <f t="shared" si="4"/>
        <v>0.49978714240000005</v>
      </c>
      <c r="F61" s="159">
        <f ca="1">ROUND(VLOOKUP($D61,EDP!$S$24:$W$35,F$4,FALSE),3)</f>
        <v>1.9419999999999999</v>
      </c>
      <c r="G61" s="159"/>
      <c r="H61" s="159">
        <f t="shared" si="5"/>
        <v>0.51319824639999989</v>
      </c>
      <c r="I61" s="159">
        <f ca="1">ROUND(VLOOKUP($D61,EDP!$S$24:$W$35,I$4,FALSE),3)</f>
        <v>2</v>
      </c>
      <c r="J61" s="159"/>
      <c r="K61" s="159">
        <f t="shared" si="6"/>
        <v>0.52795046079999997</v>
      </c>
      <c r="L61" s="159">
        <f ca="1">ROUND(VLOOKUP($D61,EDP!$S$24:$W$35,L$4,FALSE),3)</f>
        <v>2.06</v>
      </c>
      <c r="M61" s="159"/>
      <c r="N61" s="159">
        <f t="shared" si="7"/>
        <v>0.54292619359999994</v>
      </c>
      <c r="O61" s="159">
        <f ca="1">ROUND(VLOOKUP($D61,EDP!$S$24:$W$35,O$4,FALSE),3)</f>
        <v>2.1219999999999999</v>
      </c>
    </row>
    <row r="62" spans="3:16" x14ac:dyDescent="0.2">
      <c r="C62" s="240">
        <v>90</v>
      </c>
      <c r="D62" s="240" t="s">
        <v>21</v>
      </c>
      <c r="E62" s="159">
        <f t="shared" si="4"/>
        <v>0.56226053519999997</v>
      </c>
      <c r="F62" s="159">
        <f ca="1">ROUND(VLOOKUP($D62,EDP!$S$24:$W$35,F$4,FALSE),3)</f>
        <v>1.9419999999999999</v>
      </c>
      <c r="G62" s="159"/>
      <c r="H62" s="159">
        <f t="shared" si="5"/>
        <v>0.57734802719999989</v>
      </c>
      <c r="I62" s="159">
        <f ca="1">ROUND(VLOOKUP($D62,EDP!$S$24:$W$35,I$4,FALSE),3)</f>
        <v>2</v>
      </c>
      <c r="J62" s="159"/>
      <c r="K62" s="159">
        <f t="shared" si="6"/>
        <v>0.59394426839999992</v>
      </c>
      <c r="L62" s="159">
        <f ca="1">ROUND(VLOOKUP($D62,EDP!$S$24:$W$35,L$4,FALSE),3)</f>
        <v>2.06</v>
      </c>
      <c r="M62" s="159"/>
      <c r="N62" s="159">
        <f t="shared" si="7"/>
        <v>0.61079196779999989</v>
      </c>
      <c r="O62" s="159">
        <f ca="1">ROUND(VLOOKUP($D62,EDP!$S$24:$W$35,O$4,FALSE),3)</f>
        <v>2.1219999999999999</v>
      </c>
    </row>
    <row r="63" spans="3:16" x14ac:dyDescent="0.2">
      <c r="C63" s="240">
        <v>100</v>
      </c>
      <c r="D63" s="240" t="s">
        <v>21</v>
      </c>
      <c r="E63" s="159">
        <f t="shared" si="4"/>
        <v>0.62473392800000005</v>
      </c>
      <c r="F63" s="159">
        <f ca="1">ROUND(VLOOKUP($D63,EDP!$S$24:$W$35,F$4,FALSE),3)</f>
        <v>1.9419999999999999</v>
      </c>
      <c r="G63" s="159"/>
      <c r="H63" s="159">
        <f t="shared" si="5"/>
        <v>0.641497808</v>
      </c>
      <c r="I63" s="159">
        <f ca="1">ROUND(VLOOKUP($D63,EDP!$S$24:$W$35,I$4,FALSE),3)</f>
        <v>2</v>
      </c>
      <c r="J63" s="159"/>
      <c r="K63" s="159">
        <f t="shared" si="6"/>
        <v>0.65993807599999998</v>
      </c>
      <c r="L63" s="159">
        <f ca="1">ROUND(VLOOKUP($D63,EDP!$S$24:$W$35,L$4,FALSE),3)</f>
        <v>2.06</v>
      </c>
      <c r="M63" s="159"/>
      <c r="N63" s="159">
        <f t="shared" si="7"/>
        <v>0.67865774199999995</v>
      </c>
      <c r="O63" s="159">
        <f ca="1">ROUND(VLOOKUP($D63,EDP!$S$24:$W$35,O$4,FALSE),3)</f>
        <v>2.1219999999999999</v>
      </c>
    </row>
    <row r="64" spans="3:16" x14ac:dyDescent="0.2">
      <c r="C64" s="240">
        <v>150</v>
      </c>
      <c r="D64" s="240" t="s">
        <v>22</v>
      </c>
      <c r="E64" s="159">
        <f t="shared" si="4"/>
        <v>0.93710089200000002</v>
      </c>
      <c r="F64" s="159">
        <f ca="1">ROUND(VLOOKUP($D64,EDP!$S$24:$W$35,F$4,FALSE),3)</f>
        <v>2.2210000000000001</v>
      </c>
      <c r="G64" s="159"/>
      <c r="H64" s="159">
        <f t="shared" si="5"/>
        <v>0.96224671199999978</v>
      </c>
      <c r="I64" s="159">
        <f ca="1">ROUND(VLOOKUP($D64,EDP!$S$24:$W$35,I$4,FALSE),3)</f>
        <v>2.2879999999999998</v>
      </c>
      <c r="J64" s="159"/>
      <c r="K64" s="159">
        <f t="shared" si="6"/>
        <v>0.98990711399999998</v>
      </c>
      <c r="L64" s="159">
        <f ca="1">ROUND(VLOOKUP($D64,EDP!$S$24:$W$35,L$4,FALSE),3)</f>
        <v>2.3559999999999999</v>
      </c>
      <c r="M64" s="159"/>
      <c r="N64" s="159">
        <f t="shared" si="7"/>
        <v>1.0179866129999999</v>
      </c>
      <c r="O64" s="159">
        <f ca="1">ROUND(VLOOKUP($D64,EDP!$S$24:$W$35,O$4,FALSE),3)</f>
        <v>2.427</v>
      </c>
    </row>
    <row r="65" spans="3:15" x14ac:dyDescent="0.2">
      <c r="C65" s="240">
        <v>200</v>
      </c>
      <c r="D65" s="240" t="s">
        <v>22</v>
      </c>
      <c r="E65" s="159">
        <f t="shared" si="4"/>
        <v>1.2494678560000001</v>
      </c>
      <c r="F65" s="159">
        <f ca="1">ROUND(VLOOKUP($D65,EDP!$S$24:$W$35,F$4,FALSE),3)</f>
        <v>2.2210000000000001</v>
      </c>
      <c r="G65" s="159"/>
      <c r="H65" s="159">
        <f t="shared" si="5"/>
        <v>1.282995616</v>
      </c>
      <c r="I65" s="159">
        <f ca="1">ROUND(VLOOKUP($D65,EDP!$S$24:$W$35,I$4,FALSE),3)</f>
        <v>2.2879999999999998</v>
      </c>
      <c r="J65" s="159"/>
      <c r="K65" s="159">
        <f t="shared" si="6"/>
        <v>1.319876152</v>
      </c>
      <c r="L65" s="159">
        <f ca="1">ROUND(VLOOKUP($D65,EDP!$S$24:$W$35,L$4,FALSE),3)</f>
        <v>2.3559999999999999</v>
      </c>
      <c r="M65" s="159"/>
      <c r="N65" s="159">
        <f t="shared" si="7"/>
        <v>1.3573154839999999</v>
      </c>
      <c r="O65" s="159">
        <f ca="1">ROUND(VLOOKUP($D65,EDP!$S$24:$W$35,O$4,FALSE),3)</f>
        <v>2.427</v>
      </c>
    </row>
    <row r="66" spans="3:15" x14ac:dyDescent="0.2">
      <c r="C66" s="240">
        <v>250</v>
      </c>
      <c r="D66" s="240" t="s">
        <v>22</v>
      </c>
      <c r="E66" s="159">
        <f t="shared" si="4"/>
        <v>1.5618348200000001</v>
      </c>
      <c r="F66" s="159">
        <f ca="1">ROUND(VLOOKUP($D66,EDP!$S$24:$W$35,F$4,FALSE),3)</f>
        <v>2.2210000000000001</v>
      </c>
      <c r="G66" s="159"/>
      <c r="H66" s="159">
        <f t="shared" si="5"/>
        <v>1.6037445199999998</v>
      </c>
      <c r="I66" s="159">
        <f ca="1">ROUND(VLOOKUP($D66,EDP!$S$24:$W$35,I$4,FALSE),3)</f>
        <v>2.2879999999999998</v>
      </c>
      <c r="J66" s="159"/>
      <c r="K66" s="159">
        <f t="shared" si="6"/>
        <v>1.64984519</v>
      </c>
      <c r="L66" s="159">
        <f ca="1">ROUND(VLOOKUP($D66,EDP!$S$24:$W$35,L$4,FALSE),3)</f>
        <v>2.3559999999999999</v>
      </c>
      <c r="M66" s="159"/>
      <c r="N66" s="159">
        <f t="shared" si="7"/>
        <v>1.6966443549999999</v>
      </c>
      <c r="O66" s="159">
        <f ca="1">ROUND(VLOOKUP($D66,EDP!$S$24:$W$35,O$4,FALSE),3)</f>
        <v>2.427</v>
      </c>
    </row>
    <row r="67" spans="3:15" x14ac:dyDescent="0.2">
      <c r="C67" s="240">
        <v>375</v>
      </c>
      <c r="D67" s="240" t="s">
        <v>23</v>
      </c>
      <c r="E67" s="159">
        <f t="shared" si="4"/>
        <v>2.3427522300000003</v>
      </c>
      <c r="F67" s="159">
        <f ca="1">ROUND(VLOOKUP($D67,EDP!$S$24:$W$35,F$4,FALSE),3)</f>
        <v>5.0380000000000003</v>
      </c>
      <c r="G67" s="159"/>
      <c r="H67" s="159">
        <f t="shared" si="5"/>
        <v>2.4056167799999999</v>
      </c>
      <c r="I67" s="159">
        <f ca="1">ROUND(VLOOKUP($D67,EDP!$S$24:$W$35,I$4,FALSE),3)</f>
        <v>5.1890000000000001</v>
      </c>
      <c r="J67" s="159"/>
      <c r="K67" s="159">
        <f t="shared" si="6"/>
        <v>2.4747677850000001</v>
      </c>
      <c r="L67" s="159">
        <f ca="1">ROUND(VLOOKUP($D67,EDP!$S$24:$W$35,L$4,FALSE),3)</f>
        <v>5.3440000000000003</v>
      </c>
      <c r="M67" s="159"/>
      <c r="N67" s="159">
        <f t="shared" si="7"/>
        <v>2.5449665324999997</v>
      </c>
      <c r="O67" s="159">
        <f ca="1">ROUND(VLOOKUP($D67,EDP!$S$24:$W$35,O$4,FALSE),3)</f>
        <v>5.5049999999999999</v>
      </c>
    </row>
    <row r="68" spans="3:15" x14ac:dyDescent="0.2">
      <c r="C68" s="240">
        <v>500</v>
      </c>
      <c r="D68" s="240" t="s">
        <v>23</v>
      </c>
      <c r="E68" s="159">
        <f t="shared" si="4"/>
        <v>3.1236696400000001</v>
      </c>
      <c r="F68" s="159">
        <f ca="1">ROUND(VLOOKUP($D68,EDP!$S$24:$W$35,F$4,FALSE),3)</f>
        <v>5.0380000000000003</v>
      </c>
      <c r="G68" s="159"/>
      <c r="H68" s="159">
        <f t="shared" si="5"/>
        <v>3.2074890399999996</v>
      </c>
      <c r="I68" s="159">
        <f ca="1">ROUND(VLOOKUP($D68,EDP!$S$24:$W$35,I$4,FALSE),3)</f>
        <v>5.1890000000000001</v>
      </c>
      <c r="J68" s="159"/>
      <c r="K68" s="159">
        <f t="shared" si="6"/>
        <v>3.2996903799999999</v>
      </c>
      <c r="L68" s="159">
        <f ca="1">ROUND(VLOOKUP($D68,EDP!$S$24:$W$35,L$4,FALSE),3)</f>
        <v>5.3440000000000003</v>
      </c>
      <c r="M68" s="159"/>
      <c r="N68" s="159">
        <f t="shared" si="7"/>
        <v>3.3932887099999998</v>
      </c>
      <c r="O68" s="159">
        <f ca="1">ROUND(VLOOKUP($D68,EDP!$S$24:$W$35,O$4,FALSE),3)</f>
        <v>5.5049999999999999</v>
      </c>
    </row>
    <row r="69" spans="3:15" x14ac:dyDescent="0.2">
      <c r="C69" s="240">
        <v>750</v>
      </c>
      <c r="D69" s="240" t="s">
        <v>24</v>
      </c>
      <c r="E69" s="159">
        <f t="shared" si="4"/>
        <v>4.6855044600000006</v>
      </c>
      <c r="F69" s="159">
        <f ca="1">ROUND(VLOOKUP($D69,EDP!$S$24:$W$35,F$4,FALSE),3)</f>
        <v>5.7</v>
      </c>
      <c r="G69" s="159"/>
      <c r="H69" s="159">
        <f t="shared" si="5"/>
        <v>4.8112335599999998</v>
      </c>
      <c r="I69" s="159">
        <f ca="1">ROUND(VLOOKUP($D69,EDP!$S$24:$W$35,I$4,FALSE),3)</f>
        <v>5.87</v>
      </c>
      <c r="J69" s="159"/>
      <c r="K69" s="159">
        <f t="shared" si="6"/>
        <v>4.9495355700000001</v>
      </c>
      <c r="L69" s="159">
        <f ca="1">ROUND(VLOOKUP($D69,EDP!$S$24:$W$35,L$4,FALSE),3)</f>
        <v>6.0469999999999997</v>
      </c>
      <c r="M69" s="159"/>
      <c r="N69" s="159">
        <f t="shared" si="7"/>
        <v>5.0899330649999994</v>
      </c>
      <c r="O69" s="159">
        <f ca="1">ROUND(VLOOKUP($D69,EDP!$S$24:$W$35,O$4,FALSE),3)</f>
        <v>6.2279999999999998</v>
      </c>
    </row>
    <row r="70" spans="3:15" x14ac:dyDescent="0.2">
      <c r="C70" s="240">
        <v>1000</v>
      </c>
      <c r="D70" s="240" t="s">
        <v>24</v>
      </c>
      <c r="E70" s="159">
        <f t="shared" si="4"/>
        <v>6.2473392800000003</v>
      </c>
      <c r="F70" s="159">
        <f ca="1">ROUND(VLOOKUP($D70,EDP!$S$24:$W$35,F$4,FALSE),3)</f>
        <v>5.7</v>
      </c>
      <c r="G70" s="159"/>
      <c r="H70" s="159">
        <f t="shared" si="5"/>
        <v>6.4149780799999991</v>
      </c>
      <c r="I70" s="159">
        <f ca="1">ROUND(VLOOKUP($D70,EDP!$S$24:$W$35,I$4,FALSE),3)</f>
        <v>5.87</v>
      </c>
      <c r="J70" s="159"/>
      <c r="K70" s="159">
        <f t="shared" si="6"/>
        <v>6.5993807599999998</v>
      </c>
      <c r="L70" s="159">
        <f ca="1">ROUND(VLOOKUP($D70,EDP!$S$24:$W$35,L$4,FALSE),3)</f>
        <v>6.0469999999999997</v>
      </c>
      <c r="M70" s="159"/>
      <c r="N70" s="159">
        <f t="shared" si="7"/>
        <v>6.7865774199999995</v>
      </c>
      <c r="O70" s="159">
        <f ca="1">ROUND(VLOOKUP($D70,EDP!$S$24:$W$35,O$4,FALSE),3)</f>
        <v>6.2279999999999998</v>
      </c>
    </row>
    <row r="71" spans="3:15" x14ac:dyDescent="0.2">
      <c r="C71" s="240">
        <v>1250</v>
      </c>
      <c r="D71" s="240" t="s">
        <v>25</v>
      </c>
      <c r="E71" s="159">
        <f t="shared" si="4"/>
        <v>7.8091740999999999</v>
      </c>
      <c r="F71" s="159">
        <f ca="1">ROUND(VLOOKUP($D71,EDP!$S$24:$W$35,F$4,FALSE),3)</f>
        <v>8.1999999999999993</v>
      </c>
      <c r="G71" s="159"/>
      <c r="H71" s="159">
        <f t="shared" si="5"/>
        <v>8.0187225999999985</v>
      </c>
      <c r="I71" s="159">
        <f ca="1">ROUND(VLOOKUP($D71,EDP!$S$24:$W$35,I$4,FALSE),3)</f>
        <v>8.4459999999999997</v>
      </c>
      <c r="J71" s="159"/>
      <c r="K71" s="159">
        <f t="shared" si="6"/>
        <v>8.2492259499999996</v>
      </c>
      <c r="L71" s="159">
        <f ca="1">ROUND(VLOOKUP($D71,EDP!$S$24:$W$35,L$4,FALSE),3)</f>
        <v>8.6989999999999998</v>
      </c>
      <c r="M71" s="159"/>
      <c r="N71" s="159">
        <f t="shared" si="7"/>
        <v>8.4832217749999987</v>
      </c>
      <c r="O71" s="159">
        <f ca="1">ROUND(VLOOKUP($D71,EDP!$S$24:$W$35,O$4,FALSE),3)</f>
        <v>8.9600000000000009</v>
      </c>
    </row>
    <row r="72" spans="3:15" x14ac:dyDescent="0.2">
      <c r="C72" s="240">
        <v>1500</v>
      </c>
      <c r="D72" s="240" t="s">
        <v>25</v>
      </c>
      <c r="E72" s="159">
        <f t="shared" si="4"/>
        <v>9.3710089200000013</v>
      </c>
      <c r="F72" s="159">
        <f ca="1">ROUND(VLOOKUP($D72,EDP!$S$24:$W$35,F$4,FALSE),3)</f>
        <v>8.1999999999999993</v>
      </c>
      <c r="G72" s="159"/>
      <c r="H72" s="159">
        <f t="shared" si="5"/>
        <v>9.6224671199999996</v>
      </c>
      <c r="I72" s="159">
        <f ca="1">ROUND(VLOOKUP($D72,EDP!$S$24:$W$35,I$4,FALSE),3)</f>
        <v>8.4459999999999997</v>
      </c>
      <c r="J72" s="159"/>
      <c r="K72" s="159">
        <f t="shared" si="6"/>
        <v>9.8990711400000002</v>
      </c>
      <c r="L72" s="159">
        <f ca="1">ROUND(VLOOKUP($D72,EDP!$S$24:$W$35,L$4,FALSE),3)</f>
        <v>8.6989999999999998</v>
      </c>
      <c r="M72" s="159"/>
      <c r="N72" s="159">
        <f t="shared" si="7"/>
        <v>10.179866129999999</v>
      </c>
      <c r="O72" s="159">
        <f ca="1">ROUND(VLOOKUP($D72,EDP!$S$24:$W$35,O$4,FALSE),3)</f>
        <v>8.9600000000000009</v>
      </c>
    </row>
    <row r="73" spans="3:15" x14ac:dyDescent="0.2">
      <c r="C73" s="240">
        <v>1750</v>
      </c>
      <c r="D73" s="240" t="s">
        <v>25</v>
      </c>
      <c r="E73" s="159">
        <f t="shared" si="4"/>
        <v>10.932843740000001</v>
      </c>
      <c r="F73" s="159">
        <f ca="1">ROUND(VLOOKUP($D73,EDP!$S$24:$W$35,F$4,FALSE),3)</f>
        <v>8.1999999999999993</v>
      </c>
      <c r="G73" s="159"/>
      <c r="H73" s="159">
        <f t="shared" si="5"/>
        <v>11.226211639999999</v>
      </c>
      <c r="I73" s="159">
        <f ca="1">ROUND(VLOOKUP($D73,EDP!$S$24:$W$35,I$4,FALSE),3)</f>
        <v>8.4459999999999997</v>
      </c>
      <c r="J73" s="159"/>
      <c r="K73" s="159">
        <f t="shared" si="6"/>
        <v>11.548916329999999</v>
      </c>
      <c r="L73" s="159">
        <f ca="1">ROUND(VLOOKUP($D73,EDP!$S$24:$W$35,L$4,FALSE),3)</f>
        <v>8.6989999999999998</v>
      </c>
      <c r="M73" s="159"/>
      <c r="N73" s="159">
        <f t="shared" si="7"/>
        <v>11.876510484999999</v>
      </c>
      <c r="O73" s="159">
        <f ca="1">ROUND(VLOOKUP($D73,EDP!$S$24:$W$35,O$4,FALSE),3)</f>
        <v>8.9600000000000009</v>
      </c>
    </row>
    <row r="74" spans="3:15" x14ac:dyDescent="0.2">
      <c r="C74" s="240">
        <v>2000</v>
      </c>
      <c r="D74" s="240" t="s">
        <v>25</v>
      </c>
      <c r="E74" s="159">
        <f t="shared" si="4"/>
        <v>12.494678560000001</v>
      </c>
      <c r="F74" s="159">
        <f ca="1">ROUND(VLOOKUP($D74,EDP!$S$24:$W$35,F$4,FALSE),3)</f>
        <v>8.1999999999999993</v>
      </c>
      <c r="G74" s="159"/>
      <c r="H74" s="159">
        <f t="shared" si="5"/>
        <v>12.829956159999998</v>
      </c>
      <c r="I74" s="159">
        <f ca="1">ROUND(VLOOKUP($D74,EDP!$S$24:$W$35,I$4,FALSE),3)</f>
        <v>8.4459999999999997</v>
      </c>
      <c r="J74" s="159"/>
      <c r="K74" s="159">
        <f t="shared" si="6"/>
        <v>13.19876152</v>
      </c>
      <c r="L74" s="159">
        <f ca="1">ROUND(VLOOKUP($D74,EDP!$S$24:$W$35,L$4,FALSE),3)</f>
        <v>8.6989999999999998</v>
      </c>
      <c r="M74" s="159"/>
      <c r="N74" s="159">
        <f t="shared" si="7"/>
        <v>13.573154839999999</v>
      </c>
      <c r="O74" s="159">
        <f ca="1">ROUND(VLOOKUP($D74,EDP!$S$24:$W$35,O$4,FALSE),3)</f>
        <v>8.9600000000000009</v>
      </c>
    </row>
  </sheetData>
  <mergeCells count="8">
    <mergeCell ref="E29:F29"/>
    <mergeCell ref="H29:I29"/>
    <mergeCell ref="K29:L29"/>
    <mergeCell ref="N29:O29"/>
    <mergeCell ref="E51:F51"/>
    <mergeCell ref="H51:I51"/>
    <mergeCell ref="K51:L51"/>
    <mergeCell ref="N51:O51"/>
  </mergeCells>
  <dataValidations count="1">
    <dataValidation type="list" allowBlank="1" showInputMessage="1" showErrorMessage="1" sqref="C4">
      <formula1>"1,2,3,4"</formula1>
    </dataValidation>
  </dataValidation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99"/>
  </sheetPr>
  <dimension ref="A1:M67"/>
  <sheetViews>
    <sheetView view="pageLayout" zoomScaleNormal="100" workbookViewId="0">
      <selection sqref="A1:N68"/>
    </sheetView>
  </sheetViews>
  <sheetFormatPr defaultRowHeight="12.75" x14ac:dyDescent="0.2"/>
  <cols>
    <col min="1" max="1" width="9.140625" style="240"/>
    <col min="2" max="2" width="2.42578125" style="240" customWidth="1"/>
    <col min="3" max="4" width="9.140625" style="240"/>
    <col min="5" max="5" width="4.7109375" style="240" customWidth="1"/>
    <col min="6" max="7" width="9.140625" style="240"/>
    <col min="8" max="8" width="4.7109375" style="240" customWidth="1"/>
    <col min="9" max="10" width="9.140625" style="240"/>
    <col min="11" max="11" width="4.7109375" style="240" customWidth="1"/>
    <col min="12" max="13" width="9.140625" style="240"/>
    <col min="14" max="14" width="2.7109375" style="240" customWidth="1"/>
    <col min="15" max="16384" width="9.140625" style="240"/>
  </cols>
  <sheetData>
    <row r="1" spans="1:13" ht="19.5" x14ac:dyDescent="0.3">
      <c r="A1" s="499" t="str">
        <f>"3. "&amp;Inputs!C21&amp;": Letter Post Items from Group III Countries"</f>
        <v>3. United States: Letter Post Items from Group III Countries</v>
      </c>
    </row>
    <row r="3" spans="1:13" x14ac:dyDescent="0.2">
      <c r="A3" s="240" t="s">
        <v>1162</v>
      </c>
    </row>
    <row r="4" spans="1:13" x14ac:dyDescent="0.2">
      <c r="A4" s="240" t="s">
        <v>1139</v>
      </c>
    </row>
    <row r="5" spans="1:13" x14ac:dyDescent="0.2">
      <c r="A5" s="240" t="s">
        <v>1164</v>
      </c>
    </row>
    <row r="7" spans="1:13" x14ac:dyDescent="0.2">
      <c r="A7" s="519" t="str">
        <f>"All rates are given in "&amp;Inputs!$C$25 &amp; ". One SDR equals " &amp; VLOOKUP(Inputs!$E$25,Exch!$F$238:$M$248,8,FALSE) &amp; " " &amp; Inputs!$E$25 &amp; " as of Jan-Apr 2016."</f>
        <v>All rates are given in U.S. dollars. One SDR equals 1.39699 USD as of Jan-Apr 2016.</v>
      </c>
    </row>
    <row r="9" spans="1:13" x14ac:dyDescent="0.2">
      <c r="A9" s="12" t="s">
        <v>1075</v>
      </c>
      <c r="B9" s="12"/>
    </row>
    <row r="11" spans="1:13" ht="13.5" thickBot="1" x14ac:dyDescent="0.25">
      <c r="C11" s="520">
        <v>2018</v>
      </c>
      <c r="D11" s="520"/>
      <c r="E11" s="12"/>
      <c r="F11" s="520">
        <f>+C11+1</f>
        <v>2019</v>
      </c>
      <c r="G11" s="520"/>
      <c r="H11" s="12"/>
      <c r="I11" s="520">
        <f>+F11+1</f>
        <v>2020</v>
      </c>
      <c r="J11" s="520"/>
      <c r="K11" s="12"/>
      <c r="L11" s="520">
        <f>+I11+1</f>
        <v>2021</v>
      </c>
      <c r="M11" s="520"/>
    </row>
    <row r="12" spans="1:13" s="514" customFormat="1" ht="15" customHeight="1" x14ac:dyDescent="0.2">
      <c r="A12" s="513" t="s">
        <v>1073</v>
      </c>
      <c r="C12" s="513" t="s">
        <v>806</v>
      </c>
      <c r="D12" s="513" t="s">
        <v>1074</v>
      </c>
      <c r="E12" s="515"/>
      <c r="F12" s="513" t="s">
        <v>806</v>
      </c>
      <c r="G12" s="513" t="s">
        <v>1074</v>
      </c>
      <c r="H12" s="515"/>
      <c r="I12" s="513" t="s">
        <v>806</v>
      </c>
      <c r="J12" s="513" t="s">
        <v>1074</v>
      </c>
      <c r="K12" s="515"/>
      <c r="L12" s="513" t="s">
        <v>806</v>
      </c>
      <c r="M12" s="513" t="s">
        <v>1074</v>
      </c>
    </row>
    <row r="13" spans="1:13" x14ac:dyDescent="0.2">
      <c r="A13" s="240">
        <v>0</v>
      </c>
      <c r="C13" s="159">
        <f>'T1'!E31</f>
        <v>0</v>
      </c>
      <c r="D13" s="159">
        <f>'T1'!F31</f>
        <v>0</v>
      </c>
      <c r="E13" s="159"/>
      <c r="F13" s="159">
        <f>'T1'!H31</f>
        <v>0</v>
      </c>
      <c r="G13" s="159">
        <f>'T1'!I31</f>
        <v>0</v>
      </c>
      <c r="H13" s="159"/>
      <c r="I13" s="159">
        <f>'T1'!K31</f>
        <v>0</v>
      </c>
      <c r="J13" s="159">
        <f>'T1'!L31</f>
        <v>0</v>
      </c>
      <c r="K13" s="159"/>
      <c r="L13" s="159">
        <f>'T1'!N31</f>
        <v>0</v>
      </c>
      <c r="M13" s="159">
        <f>'T1'!O31</f>
        <v>0</v>
      </c>
    </row>
    <row r="14" spans="1:13" x14ac:dyDescent="0.2">
      <c r="A14" s="240">
        <f t="shared" ref="A14:A23" si="0">+A13+10</f>
        <v>10</v>
      </c>
      <c r="C14" s="159">
        <f ca="1">'T3'!E32</f>
        <v>0.35247454690000002</v>
      </c>
      <c r="D14" s="159">
        <f ca="1">+'T3'!F32</f>
        <v>0.36399999999999999</v>
      </c>
      <c r="E14" s="159"/>
      <c r="F14" s="159">
        <f ca="1">'T3'!H32</f>
        <v>0.37356909589999998</v>
      </c>
      <c r="G14" s="159">
        <f ca="1">+'T3'!I32</f>
        <v>0.375</v>
      </c>
      <c r="H14" s="159"/>
      <c r="I14" s="159">
        <f ca="1">'T3'!K32</f>
        <v>0.3961444543</v>
      </c>
      <c r="J14" s="159">
        <f ca="1">+'T3'!L32</f>
        <v>0.38700000000000001</v>
      </c>
      <c r="K14" s="159"/>
      <c r="L14" s="159">
        <f ca="1">'T3'!N32</f>
        <v>0.420214592</v>
      </c>
      <c r="M14" s="159">
        <f ca="1">+'T3'!O32</f>
        <v>0.39800000000000002</v>
      </c>
    </row>
    <row r="15" spans="1:13" x14ac:dyDescent="0.2">
      <c r="A15" s="240">
        <f t="shared" si="0"/>
        <v>20</v>
      </c>
      <c r="C15" s="159">
        <f ca="1">'T3'!E33</f>
        <v>0.3780534338</v>
      </c>
      <c r="D15" s="159">
        <f ca="1">+'T3'!F33</f>
        <v>0.36399999999999999</v>
      </c>
      <c r="E15" s="159"/>
      <c r="F15" s="159">
        <f ca="1">'T3'!H33</f>
        <v>0.40068467179999995</v>
      </c>
      <c r="G15" s="159">
        <f ca="1">+'T3'!I33</f>
        <v>0.375</v>
      </c>
      <c r="H15" s="159"/>
      <c r="I15" s="159">
        <f ca="1">'T3'!K33</f>
        <v>0.42488053859999997</v>
      </c>
      <c r="J15" s="159">
        <f ca="1">+'T3'!L33</f>
        <v>0.38700000000000001</v>
      </c>
      <c r="K15" s="159"/>
      <c r="L15" s="159">
        <f ca="1">'T3'!N33</f>
        <v>0.450668974</v>
      </c>
      <c r="M15" s="159">
        <f ca="1">+'T3'!O33</f>
        <v>0.39800000000000002</v>
      </c>
    </row>
    <row r="16" spans="1:13" x14ac:dyDescent="0.2">
      <c r="A16" s="240">
        <f t="shared" si="0"/>
        <v>30</v>
      </c>
      <c r="C16" s="159">
        <f ca="1">'T3'!E34</f>
        <v>0.40363232070000005</v>
      </c>
      <c r="D16" s="159">
        <f ca="1">+'T3'!F34</f>
        <v>0.59099999999999997</v>
      </c>
      <c r="E16" s="159"/>
      <c r="F16" s="159">
        <f ca="1">'T3'!H34</f>
        <v>0.42780024769999997</v>
      </c>
      <c r="G16" s="159">
        <f ca="1">+'T3'!I34</f>
        <v>0.60799999999999998</v>
      </c>
      <c r="H16" s="159"/>
      <c r="I16" s="159">
        <f ca="1">'T3'!K34</f>
        <v>0.45361662289999999</v>
      </c>
      <c r="J16" s="159">
        <f ca="1">+'T3'!L34</f>
        <v>0.627</v>
      </c>
      <c r="K16" s="159"/>
      <c r="L16" s="159">
        <f ca="1">'T3'!N34</f>
        <v>0.481123356</v>
      </c>
      <c r="M16" s="159">
        <f ca="1">+'T3'!O34</f>
        <v>0.64500000000000002</v>
      </c>
    </row>
    <row r="17" spans="1:13" x14ac:dyDescent="0.2">
      <c r="A17" s="240">
        <f t="shared" si="0"/>
        <v>40</v>
      </c>
      <c r="C17" s="159">
        <f ca="1">'T3'!E35</f>
        <v>0.42921120760000003</v>
      </c>
      <c r="D17" s="159">
        <f ca="1">+'T3'!F35</f>
        <v>0.59099999999999997</v>
      </c>
      <c r="E17" s="159"/>
      <c r="F17" s="159">
        <f ca="1">'T3'!H35</f>
        <v>0.45491582359999994</v>
      </c>
      <c r="G17" s="159">
        <f ca="1">+'T3'!I35</f>
        <v>0.60799999999999998</v>
      </c>
      <c r="H17" s="159"/>
      <c r="I17" s="159">
        <f ca="1">'T3'!K35</f>
        <v>0.48235270720000001</v>
      </c>
      <c r="J17" s="159">
        <f ca="1">+'T3'!L35</f>
        <v>0.627</v>
      </c>
      <c r="K17" s="159"/>
      <c r="L17" s="159">
        <f ca="1">'T3'!N35</f>
        <v>0.51157773799999995</v>
      </c>
      <c r="M17" s="159">
        <f ca="1">+'T3'!O35</f>
        <v>0.64500000000000002</v>
      </c>
    </row>
    <row r="18" spans="1:13" x14ac:dyDescent="0.2">
      <c r="A18" s="240">
        <f t="shared" si="0"/>
        <v>50</v>
      </c>
      <c r="C18" s="159">
        <f ca="1">'T3'!E36</f>
        <v>0.45479009450000007</v>
      </c>
      <c r="D18" s="159">
        <f ca="1">+'T3'!F36</f>
        <v>0.59099999999999997</v>
      </c>
      <c r="E18" s="159"/>
      <c r="F18" s="159">
        <f ca="1">'T3'!H36</f>
        <v>0.48203139949999996</v>
      </c>
      <c r="G18" s="159">
        <f ca="1">+'T3'!I36</f>
        <v>0.60799999999999998</v>
      </c>
      <c r="H18" s="159"/>
      <c r="I18" s="159">
        <f ca="1">'T3'!K36</f>
        <v>0.51108879149999997</v>
      </c>
      <c r="J18" s="159">
        <f ca="1">+'T3'!L36</f>
        <v>0.627</v>
      </c>
      <c r="K18" s="159"/>
      <c r="L18" s="159">
        <f ca="1">'T3'!N36</f>
        <v>0.54203212000000001</v>
      </c>
      <c r="M18" s="159">
        <f ca="1">+'T3'!O36</f>
        <v>0.64500000000000002</v>
      </c>
    </row>
    <row r="19" spans="1:13" x14ac:dyDescent="0.2">
      <c r="A19" s="240">
        <f t="shared" si="0"/>
        <v>60</v>
      </c>
      <c r="C19" s="159">
        <f ca="1">'T3'!E37</f>
        <v>0.48036898140000006</v>
      </c>
      <c r="D19" s="159">
        <f ca="1">+'T3'!F37</f>
        <v>1.0880000000000001</v>
      </c>
      <c r="E19" s="159"/>
      <c r="F19" s="159">
        <f ca="1">'T3'!H37</f>
        <v>0.50914697539999998</v>
      </c>
      <c r="G19" s="159">
        <f ca="1">+'T3'!I37</f>
        <v>1.121</v>
      </c>
      <c r="H19" s="159"/>
      <c r="I19" s="159">
        <f ca="1">'T3'!K37</f>
        <v>0.53982487579999994</v>
      </c>
      <c r="J19" s="159">
        <f ca="1">+'T3'!L37</f>
        <v>1.155</v>
      </c>
      <c r="K19" s="159"/>
      <c r="L19" s="159">
        <f ca="1">'T3'!N37</f>
        <v>0.57248650199999995</v>
      </c>
      <c r="M19" s="159">
        <f ca="1">+'T3'!O37</f>
        <v>1.1890000000000001</v>
      </c>
    </row>
    <row r="20" spans="1:13" x14ac:dyDescent="0.2">
      <c r="A20" s="240">
        <f t="shared" si="0"/>
        <v>70</v>
      </c>
      <c r="C20" s="159">
        <f ca="1">'T3'!E38</f>
        <v>0.50594786830000005</v>
      </c>
      <c r="D20" s="159">
        <f ca="1">+'T3'!F38</f>
        <v>1.0880000000000001</v>
      </c>
      <c r="E20" s="159"/>
      <c r="F20" s="159">
        <f ca="1">'T3'!H38</f>
        <v>0.5362625513</v>
      </c>
      <c r="G20" s="159">
        <f ca="1">+'T3'!I38</f>
        <v>1.121</v>
      </c>
      <c r="H20" s="159"/>
      <c r="I20" s="159">
        <f ca="1">'T3'!K38</f>
        <v>0.56856096010000001</v>
      </c>
      <c r="J20" s="159">
        <f ca="1">+'T3'!L38</f>
        <v>1.155</v>
      </c>
      <c r="K20" s="159"/>
      <c r="L20" s="159">
        <f ca="1">'T3'!N38</f>
        <v>0.60294088400000001</v>
      </c>
      <c r="M20" s="159">
        <f ca="1">+'T3'!O38</f>
        <v>1.1890000000000001</v>
      </c>
    </row>
    <row r="21" spans="1:13" x14ac:dyDescent="0.2">
      <c r="A21" s="240">
        <f t="shared" si="0"/>
        <v>80</v>
      </c>
      <c r="C21" s="159">
        <f ca="1">'T3'!E39</f>
        <v>0.53152675520000003</v>
      </c>
      <c r="D21" s="159">
        <f ca="1">+'T3'!F39</f>
        <v>1.0880000000000001</v>
      </c>
      <c r="E21" s="159"/>
      <c r="F21" s="159">
        <f ca="1">'T3'!H39</f>
        <v>0.56337812720000002</v>
      </c>
      <c r="G21" s="159">
        <f ca="1">+'T3'!I39</f>
        <v>1.121</v>
      </c>
      <c r="H21" s="159"/>
      <c r="I21" s="159">
        <f ca="1">'T3'!K39</f>
        <v>0.59729704439999998</v>
      </c>
      <c r="J21" s="159">
        <f ca="1">+'T3'!L39</f>
        <v>1.155</v>
      </c>
      <c r="K21" s="159"/>
      <c r="L21" s="159">
        <f ca="1">'T3'!N39</f>
        <v>0.63339526599999996</v>
      </c>
      <c r="M21" s="159">
        <f ca="1">+'T3'!O39</f>
        <v>1.1890000000000001</v>
      </c>
    </row>
    <row r="22" spans="1:13" x14ac:dyDescent="0.2">
      <c r="A22" s="240">
        <f t="shared" si="0"/>
        <v>90</v>
      </c>
      <c r="C22" s="159">
        <f ca="1">'T3'!E40</f>
        <v>0.55710564210000002</v>
      </c>
      <c r="D22" s="159">
        <f ca="1">+'T3'!F40</f>
        <v>1.0880000000000001</v>
      </c>
      <c r="E22" s="159"/>
      <c r="F22" s="159">
        <f ca="1">'T3'!H40</f>
        <v>0.59049370309999993</v>
      </c>
      <c r="G22" s="159">
        <f ca="1">+'T3'!I40</f>
        <v>1.121</v>
      </c>
      <c r="H22" s="159"/>
      <c r="I22" s="159">
        <f ca="1">'T3'!K40</f>
        <v>0.62603312870000005</v>
      </c>
      <c r="J22" s="159">
        <f ca="1">+'T3'!L40</f>
        <v>1.155</v>
      </c>
      <c r="K22" s="159"/>
      <c r="L22" s="159">
        <f ca="1">'T3'!N40</f>
        <v>0.66384964800000001</v>
      </c>
      <c r="M22" s="159">
        <f ca="1">+'T3'!O40</f>
        <v>1.1890000000000001</v>
      </c>
    </row>
    <row r="23" spans="1:13" x14ac:dyDescent="0.2">
      <c r="A23" s="240">
        <f t="shared" si="0"/>
        <v>100</v>
      </c>
      <c r="C23" s="159">
        <f ca="1">'T3'!E41</f>
        <v>0.58268452900000001</v>
      </c>
      <c r="D23" s="159">
        <f ca="1">+'T3'!F41</f>
        <v>1.0880000000000001</v>
      </c>
      <c r="E23" s="159"/>
      <c r="F23" s="159">
        <f ca="1">'T3'!H41</f>
        <v>0.61760927899999996</v>
      </c>
      <c r="G23" s="159">
        <f ca="1">+'T3'!I41</f>
        <v>1.121</v>
      </c>
      <c r="H23" s="159"/>
      <c r="I23" s="159">
        <f ca="1">'T3'!K41</f>
        <v>0.65476921300000002</v>
      </c>
      <c r="J23" s="159">
        <f ca="1">+'T3'!L41</f>
        <v>1.155</v>
      </c>
      <c r="K23" s="159"/>
      <c r="L23" s="159">
        <f ca="1">'T3'!N41</f>
        <v>0.69430403000000007</v>
      </c>
      <c r="M23" s="159">
        <f ca="1">+'T3'!O41</f>
        <v>1.1890000000000001</v>
      </c>
    </row>
    <row r="24" spans="1:13" x14ac:dyDescent="0.2">
      <c r="A24" s="240">
        <f>+A23+50</f>
        <v>150</v>
      </c>
      <c r="C24" s="159">
        <f ca="1">'T3'!E42</f>
        <v>0.71057896349999994</v>
      </c>
      <c r="D24" s="159">
        <f ca="1">+'T3'!F42</f>
        <v>1.492</v>
      </c>
      <c r="E24" s="159"/>
      <c r="F24" s="159">
        <f ca="1">'T3'!H42</f>
        <v>0.75318715849999995</v>
      </c>
      <c r="G24" s="159">
        <f ca="1">+'T3'!I42</f>
        <v>1.5369999999999999</v>
      </c>
      <c r="H24" s="159"/>
      <c r="I24" s="159">
        <f ca="1">'T3'!K42</f>
        <v>0.79844963449999995</v>
      </c>
      <c r="J24" s="159">
        <f ca="1">+'T3'!L42</f>
        <v>1.583</v>
      </c>
      <c r="K24" s="159"/>
      <c r="L24" s="159">
        <f ca="1">'T3'!N42</f>
        <v>0.84657593999999992</v>
      </c>
      <c r="M24" s="159">
        <f ca="1">+'T3'!O42</f>
        <v>1.631</v>
      </c>
    </row>
    <row r="25" spans="1:13" x14ac:dyDescent="0.2">
      <c r="A25" s="240">
        <f>+A24+50</f>
        <v>200</v>
      </c>
      <c r="C25" s="159">
        <f ca="1">'T3'!E43</f>
        <v>0.83847339800000009</v>
      </c>
      <c r="D25" s="159">
        <f ca="1">+'T3'!F43</f>
        <v>1.492</v>
      </c>
      <c r="E25" s="159"/>
      <c r="F25" s="159">
        <f ca="1">'T3'!H43</f>
        <v>0.88876503799999995</v>
      </c>
      <c r="G25" s="159">
        <f ca="1">+'T3'!I43</f>
        <v>1.5369999999999999</v>
      </c>
      <c r="H25" s="159"/>
      <c r="I25" s="159">
        <f ca="1">'T3'!K43</f>
        <v>0.9421300560000001</v>
      </c>
      <c r="J25" s="159">
        <f ca="1">+'T3'!L43</f>
        <v>1.583</v>
      </c>
      <c r="K25" s="159"/>
      <c r="L25" s="159">
        <f ca="1">'T3'!N43</f>
        <v>0.99884784999999998</v>
      </c>
      <c r="M25" s="159">
        <f ca="1">+'T3'!O43</f>
        <v>1.631</v>
      </c>
    </row>
    <row r="26" spans="1:13" x14ac:dyDescent="0.2">
      <c r="A26" s="240">
        <f>+A25+50</f>
        <v>250</v>
      </c>
      <c r="C26" s="159">
        <f ca="1">'T3'!E44</f>
        <v>0.96636783250000002</v>
      </c>
      <c r="D26" s="159">
        <f ca="1">+'T3'!F44</f>
        <v>1.492</v>
      </c>
      <c r="E26" s="159"/>
      <c r="F26" s="159">
        <f ca="1">'T3'!H44</f>
        <v>1.0243429174999998</v>
      </c>
      <c r="G26" s="159">
        <f ca="1">+'T3'!I44</f>
        <v>1.5369999999999999</v>
      </c>
      <c r="H26" s="159"/>
      <c r="I26" s="159">
        <f ca="1">'T3'!K44</f>
        <v>1.0858104774999999</v>
      </c>
      <c r="J26" s="159">
        <f ca="1">+'T3'!L44</f>
        <v>1.583</v>
      </c>
      <c r="K26" s="159"/>
      <c r="L26" s="159">
        <f ca="1">'T3'!N44</f>
        <v>1.15111976</v>
      </c>
      <c r="M26" s="159">
        <f ca="1">+'T3'!O44</f>
        <v>1.631</v>
      </c>
    </row>
    <row r="27" spans="1:13" x14ac:dyDescent="0.2">
      <c r="A27" s="240">
        <v>375</v>
      </c>
      <c r="C27" s="159">
        <f ca="1">'T3'!E45</f>
        <v>1.2861039187499999</v>
      </c>
      <c r="D27" s="159">
        <f ca="1">+'T3'!F45</f>
        <v>5.1360000000000001</v>
      </c>
      <c r="E27" s="159"/>
      <c r="F27" s="159">
        <f ca="1">'T3'!H45</f>
        <v>1.3632876162500001</v>
      </c>
      <c r="G27" s="159">
        <f ca="1">+'T3'!I45</f>
        <v>5.29</v>
      </c>
      <c r="H27" s="159"/>
      <c r="I27" s="159">
        <f ca="1">'T3'!K45</f>
        <v>1.4450115312499998</v>
      </c>
      <c r="J27" s="159">
        <f ca="1">+'T3'!L45</f>
        <v>5.4489999999999998</v>
      </c>
      <c r="K27" s="159"/>
      <c r="L27" s="159">
        <f ca="1">'T3'!N45</f>
        <v>1.531799535</v>
      </c>
      <c r="M27" s="159">
        <f ca="1">+'T3'!O45</f>
        <v>5.6130000000000004</v>
      </c>
    </row>
    <row r="28" spans="1:13" x14ac:dyDescent="0.2">
      <c r="A28" s="240">
        <v>500</v>
      </c>
      <c r="C28" s="159">
        <f ca="1">'T3'!E46</f>
        <v>1.6058400050000001</v>
      </c>
      <c r="D28" s="159">
        <f ca="1">+'T3'!F46</f>
        <v>5.1360000000000001</v>
      </c>
      <c r="E28" s="159"/>
      <c r="F28" s="159">
        <f ca="1">'T3'!H46</f>
        <v>1.7022323149999998</v>
      </c>
      <c r="G28" s="159">
        <f ca="1">+'T3'!I46</f>
        <v>5.29</v>
      </c>
      <c r="H28" s="159"/>
      <c r="I28" s="159">
        <f ca="1">'T3'!K46</f>
        <v>1.8042125849999999</v>
      </c>
      <c r="J28" s="159">
        <f ca="1">+'T3'!L46</f>
        <v>5.4489999999999998</v>
      </c>
      <c r="K28" s="159"/>
      <c r="L28" s="159">
        <f ca="1">'T3'!N46</f>
        <v>1.9124793099999999</v>
      </c>
      <c r="M28" s="159">
        <f ca="1">+'T3'!O46</f>
        <v>5.6130000000000004</v>
      </c>
    </row>
    <row r="30" spans="1:13" x14ac:dyDescent="0.2">
      <c r="A30" s="12" t="s">
        <v>1076</v>
      </c>
      <c r="B30" s="12"/>
    </row>
    <row r="32" spans="1:13" ht="13.5" thickBot="1" x14ac:dyDescent="0.25">
      <c r="C32" s="520">
        <v>2018</v>
      </c>
      <c r="D32" s="520"/>
      <c r="E32" s="12"/>
      <c r="F32" s="520">
        <f>+C32+1</f>
        <v>2019</v>
      </c>
      <c r="G32" s="520"/>
      <c r="H32" s="12"/>
      <c r="I32" s="520">
        <f>+F32+1</f>
        <v>2020</v>
      </c>
      <c r="J32" s="520"/>
      <c r="K32" s="12"/>
      <c r="L32" s="520">
        <f>+I32+1</f>
        <v>2021</v>
      </c>
      <c r="M32" s="520"/>
    </row>
    <row r="33" spans="1:13" s="514" customFormat="1" ht="15" customHeight="1" x14ac:dyDescent="0.2">
      <c r="A33" s="513" t="s">
        <v>1073</v>
      </c>
      <c r="C33" s="513" t="s">
        <v>806</v>
      </c>
      <c r="D33" s="513" t="s">
        <v>1074</v>
      </c>
      <c r="E33" s="515"/>
      <c r="F33" s="513" t="s">
        <v>806</v>
      </c>
      <c r="G33" s="513" t="s">
        <v>1074</v>
      </c>
      <c r="H33" s="515"/>
      <c r="I33" s="513" t="s">
        <v>806</v>
      </c>
      <c r="J33" s="513" t="s">
        <v>1074</v>
      </c>
      <c r="K33" s="515"/>
      <c r="L33" s="513" t="s">
        <v>806</v>
      </c>
      <c r="M33" s="513" t="s">
        <v>1074</v>
      </c>
    </row>
    <row r="34" spans="1:13" x14ac:dyDescent="0.2">
      <c r="A34" s="240">
        <v>0</v>
      </c>
      <c r="C34" s="159">
        <f>'T3'!E53</f>
        <v>0</v>
      </c>
      <c r="D34" s="159">
        <f>'T3'!F53</f>
        <v>0</v>
      </c>
      <c r="E34" s="159"/>
      <c r="F34" s="159">
        <f>'T3'!H53</f>
        <v>0</v>
      </c>
      <c r="G34" s="159">
        <f>'T3'!I53</f>
        <v>0</v>
      </c>
      <c r="H34" s="159"/>
      <c r="I34" s="159">
        <f>'T3'!K53</f>
        <v>0</v>
      </c>
      <c r="J34" s="159">
        <f>'T3'!L53</f>
        <v>0</v>
      </c>
      <c r="K34" s="159"/>
      <c r="L34" s="159">
        <f>'T3'!N53</f>
        <v>0</v>
      </c>
      <c r="M34" s="159">
        <f>'T3'!O53</f>
        <v>0</v>
      </c>
    </row>
    <row r="35" spans="1:13" x14ac:dyDescent="0.2">
      <c r="A35" s="240">
        <f>+A34+10</f>
        <v>10</v>
      </c>
      <c r="C35" s="159">
        <f ca="1">'T3'!E54</f>
        <v>0.76133161020000006</v>
      </c>
      <c r="D35" s="159">
        <f ca="1">+'T3'!F54</f>
        <v>1.802</v>
      </c>
      <c r="E35" s="159"/>
      <c r="F35" s="159">
        <f ca="1">'T3'!H54</f>
        <v>0.85990322460000002</v>
      </c>
      <c r="G35" s="159">
        <f ca="1">+'T3'!I54</f>
        <v>1.8560000000000001</v>
      </c>
      <c r="H35" s="159"/>
      <c r="I35" s="159">
        <f ca="1">'T3'!K54</f>
        <v>0.971327147</v>
      </c>
      <c r="J35" s="159">
        <f ca="1">+'T3'!L54</f>
        <v>1.9119999999999999</v>
      </c>
      <c r="K35" s="159"/>
      <c r="L35" s="159">
        <f ca="1">'T3'!N54</f>
        <v>1.0998641969</v>
      </c>
      <c r="M35" s="159">
        <f ca="1">+'T3'!O54</f>
        <v>1.9690000000000001</v>
      </c>
    </row>
    <row r="36" spans="1:13" x14ac:dyDescent="0.2">
      <c r="A36" s="240">
        <f t="shared" ref="A36:A44" si="1">+A35+10</f>
        <v>20</v>
      </c>
      <c r="C36" s="159">
        <f ca="1">'T3'!E55</f>
        <v>0.77806755040000009</v>
      </c>
      <c r="D36" s="159">
        <f ca="1">+'T3'!F55</f>
        <v>1.802</v>
      </c>
      <c r="E36" s="159"/>
      <c r="F36" s="159">
        <f ca="1">'T3'!H55</f>
        <v>0.87881846919999995</v>
      </c>
      <c r="G36" s="159">
        <f ca="1">+'T3'!I55</f>
        <v>1.8560000000000001</v>
      </c>
      <c r="H36" s="159"/>
      <c r="I36" s="159">
        <f ca="1">'T3'!K55</f>
        <v>0.99270109400000006</v>
      </c>
      <c r="J36" s="159">
        <f ca="1">+'T3'!L55</f>
        <v>1.9119999999999999</v>
      </c>
      <c r="K36" s="159"/>
      <c r="L36" s="159">
        <f ca="1">'T3'!N55</f>
        <v>1.1240460938000001</v>
      </c>
      <c r="M36" s="159">
        <f ca="1">+'T3'!O55</f>
        <v>1.9690000000000001</v>
      </c>
    </row>
    <row r="37" spans="1:13" x14ac:dyDescent="0.2">
      <c r="A37" s="240">
        <f t="shared" si="1"/>
        <v>30</v>
      </c>
      <c r="C37" s="159">
        <f ca="1">'T3'!E56</f>
        <v>0.7948034906</v>
      </c>
      <c r="D37" s="159">
        <f ca="1">+'T3'!F56</f>
        <v>1.802</v>
      </c>
      <c r="E37" s="159"/>
      <c r="F37" s="159">
        <f ca="1">'T3'!H56</f>
        <v>0.8977337138</v>
      </c>
      <c r="G37" s="159">
        <f ca="1">+'T3'!I56</f>
        <v>1.8560000000000001</v>
      </c>
      <c r="H37" s="159"/>
      <c r="I37" s="159">
        <f ca="1">'T3'!K56</f>
        <v>1.0140750410000001</v>
      </c>
      <c r="J37" s="159">
        <f ca="1">+'T3'!L56</f>
        <v>1.9119999999999999</v>
      </c>
      <c r="K37" s="159"/>
      <c r="L37" s="159">
        <f ca="1">'T3'!N56</f>
        <v>1.1482279906999999</v>
      </c>
      <c r="M37" s="159">
        <f ca="1">+'T3'!O56</f>
        <v>1.9690000000000001</v>
      </c>
    </row>
    <row r="38" spans="1:13" x14ac:dyDescent="0.2">
      <c r="A38" s="240">
        <f t="shared" si="1"/>
        <v>40</v>
      </c>
      <c r="C38" s="159">
        <f ca="1">'T3'!E57</f>
        <v>0.81153943080000002</v>
      </c>
      <c r="D38" s="159">
        <f ca="1">+'T3'!F57</f>
        <v>1.802</v>
      </c>
      <c r="E38" s="159"/>
      <c r="F38" s="159">
        <f ca="1">'T3'!H57</f>
        <v>0.91664895839999994</v>
      </c>
      <c r="G38" s="159">
        <f ca="1">+'T3'!I57</f>
        <v>1.8560000000000001</v>
      </c>
      <c r="H38" s="159"/>
      <c r="I38" s="159">
        <f ca="1">'T3'!K57</f>
        <v>1.035448988</v>
      </c>
      <c r="J38" s="159">
        <f ca="1">+'T3'!L57</f>
        <v>1.9119999999999999</v>
      </c>
      <c r="K38" s="159"/>
      <c r="L38" s="159">
        <f ca="1">'T3'!N57</f>
        <v>1.1724098876</v>
      </c>
      <c r="M38" s="159">
        <f ca="1">+'T3'!O57</f>
        <v>1.9690000000000001</v>
      </c>
    </row>
    <row r="39" spans="1:13" x14ac:dyDescent="0.2">
      <c r="A39" s="240">
        <f t="shared" si="1"/>
        <v>50</v>
      </c>
      <c r="C39" s="159">
        <f ca="1">'T3'!E58</f>
        <v>0.82827537100000004</v>
      </c>
      <c r="D39" s="159">
        <f ca="1">+'T3'!F58</f>
        <v>1.802</v>
      </c>
      <c r="E39" s="159"/>
      <c r="F39" s="159">
        <f ca="1">'T3'!H58</f>
        <v>0.93556420299999998</v>
      </c>
      <c r="G39" s="159">
        <f ca="1">+'T3'!I58</f>
        <v>1.8560000000000001</v>
      </c>
      <c r="H39" s="159"/>
      <c r="I39" s="159">
        <f ca="1">'T3'!K58</f>
        <v>1.056822935</v>
      </c>
      <c r="J39" s="159">
        <f ca="1">+'T3'!L58</f>
        <v>1.9119999999999999</v>
      </c>
      <c r="K39" s="159"/>
      <c r="L39" s="159">
        <f ca="1">'T3'!N58</f>
        <v>1.1965917845</v>
      </c>
      <c r="M39" s="159">
        <f ca="1">+'T3'!O58</f>
        <v>1.9690000000000001</v>
      </c>
    </row>
    <row r="40" spans="1:13" x14ac:dyDescent="0.2">
      <c r="A40" s="240">
        <f t="shared" si="1"/>
        <v>60</v>
      </c>
      <c r="C40" s="159">
        <f ca="1">'T3'!E59</f>
        <v>0.84501131120000006</v>
      </c>
      <c r="D40" s="159">
        <f ca="1">+'T3'!F59</f>
        <v>1.9419999999999999</v>
      </c>
      <c r="E40" s="159"/>
      <c r="F40" s="159">
        <f ca="1">'T3'!H59</f>
        <v>0.95447944760000003</v>
      </c>
      <c r="G40" s="159">
        <f ca="1">+'T3'!I59</f>
        <v>2</v>
      </c>
      <c r="H40" s="159"/>
      <c r="I40" s="159">
        <f ca="1">'T3'!K59</f>
        <v>1.0781968820000001</v>
      </c>
      <c r="J40" s="159">
        <f ca="1">+'T3'!L59</f>
        <v>2.06</v>
      </c>
      <c r="K40" s="159"/>
      <c r="L40" s="159">
        <f ca="1">'T3'!N59</f>
        <v>1.2207736813999999</v>
      </c>
      <c r="M40" s="159">
        <f ca="1">+'T3'!O59</f>
        <v>2.1219999999999999</v>
      </c>
    </row>
    <row r="41" spans="1:13" x14ac:dyDescent="0.2">
      <c r="A41" s="240">
        <f t="shared" si="1"/>
        <v>70</v>
      </c>
      <c r="C41" s="159">
        <f ca="1">'T3'!E60</f>
        <v>0.86174725140000008</v>
      </c>
      <c r="D41" s="159">
        <f ca="1">+'T3'!F60</f>
        <v>1.9419999999999999</v>
      </c>
      <c r="E41" s="159"/>
      <c r="F41" s="159">
        <f ca="1">'T3'!H60</f>
        <v>0.97339469219999997</v>
      </c>
      <c r="G41" s="159">
        <f ca="1">+'T3'!I60</f>
        <v>2</v>
      </c>
      <c r="H41" s="159"/>
      <c r="I41" s="159">
        <f ca="1">'T3'!K60</f>
        <v>1.0995708290000001</v>
      </c>
      <c r="J41" s="159">
        <f ca="1">+'T3'!L60</f>
        <v>2.06</v>
      </c>
      <c r="K41" s="159"/>
      <c r="L41" s="159">
        <f ca="1">'T3'!N60</f>
        <v>1.2449555782999999</v>
      </c>
      <c r="M41" s="159">
        <f ca="1">+'T3'!O60</f>
        <v>2.1219999999999999</v>
      </c>
    </row>
    <row r="42" spans="1:13" x14ac:dyDescent="0.2">
      <c r="A42" s="240">
        <f t="shared" si="1"/>
        <v>80</v>
      </c>
      <c r="C42" s="159">
        <f ca="1">'T3'!E61</f>
        <v>0.87848319159999999</v>
      </c>
      <c r="D42" s="159">
        <f ca="1">+'T3'!F61</f>
        <v>1.9419999999999999</v>
      </c>
      <c r="E42" s="159"/>
      <c r="F42" s="159">
        <f ca="1">'T3'!H61</f>
        <v>0.99230993680000001</v>
      </c>
      <c r="G42" s="159">
        <f ca="1">+'T3'!I61</f>
        <v>2</v>
      </c>
      <c r="H42" s="159"/>
      <c r="I42" s="159">
        <f ca="1">'T3'!K61</f>
        <v>1.120944776</v>
      </c>
      <c r="J42" s="159">
        <f ca="1">+'T3'!L61</f>
        <v>2.06</v>
      </c>
      <c r="K42" s="159"/>
      <c r="L42" s="159">
        <f ca="1">'T3'!N61</f>
        <v>1.2691374752</v>
      </c>
      <c r="M42" s="159">
        <f ca="1">+'T3'!O61</f>
        <v>2.1219999999999999</v>
      </c>
    </row>
    <row r="43" spans="1:13" x14ac:dyDescent="0.2">
      <c r="A43" s="240">
        <f t="shared" si="1"/>
        <v>90</v>
      </c>
      <c r="C43" s="159">
        <f ca="1">'T3'!E62</f>
        <v>0.89521913180000001</v>
      </c>
      <c r="D43" s="159">
        <f ca="1">+'T3'!F62</f>
        <v>1.9419999999999999</v>
      </c>
      <c r="E43" s="159"/>
      <c r="F43" s="159">
        <f ca="1">'T3'!H62</f>
        <v>1.0112251814</v>
      </c>
      <c r="G43" s="159">
        <f ca="1">+'T3'!I62</f>
        <v>2</v>
      </c>
      <c r="H43" s="159"/>
      <c r="I43" s="159">
        <f ca="1">'T3'!K62</f>
        <v>1.142318723</v>
      </c>
      <c r="J43" s="159">
        <f ca="1">+'T3'!L62</f>
        <v>2.06</v>
      </c>
      <c r="K43" s="159"/>
      <c r="L43" s="159">
        <f ca="1">'T3'!N62</f>
        <v>1.2933193721</v>
      </c>
      <c r="M43" s="159">
        <f ca="1">+'T3'!O62</f>
        <v>2.1219999999999999</v>
      </c>
    </row>
    <row r="44" spans="1:13" x14ac:dyDescent="0.2">
      <c r="A44" s="240">
        <f t="shared" si="1"/>
        <v>100</v>
      </c>
      <c r="C44" s="159">
        <f ca="1">'T3'!E63</f>
        <v>0.91195507200000003</v>
      </c>
      <c r="D44" s="159">
        <f ca="1">+'T3'!F63</f>
        <v>1.9419999999999999</v>
      </c>
      <c r="E44" s="159"/>
      <c r="F44" s="159">
        <f ca="1">'T3'!H63</f>
        <v>1.030140426</v>
      </c>
      <c r="G44" s="159">
        <f ca="1">+'T3'!I63</f>
        <v>2</v>
      </c>
      <c r="H44" s="159"/>
      <c r="I44" s="159">
        <f ca="1">'T3'!K63</f>
        <v>1.1636926700000001</v>
      </c>
      <c r="J44" s="159">
        <f ca="1">+'T3'!L63</f>
        <v>2.06</v>
      </c>
      <c r="K44" s="159"/>
      <c r="L44" s="159">
        <f ca="1">'T3'!N63</f>
        <v>1.3175012690000001</v>
      </c>
      <c r="M44" s="159">
        <f ca="1">+'T3'!O63</f>
        <v>2.1219999999999999</v>
      </c>
    </row>
    <row r="45" spans="1:13" x14ac:dyDescent="0.2">
      <c r="A45" s="240">
        <f>+A44+50</f>
        <v>150</v>
      </c>
      <c r="C45" s="159">
        <f ca="1">'T3'!E64</f>
        <v>0.99563477300000003</v>
      </c>
      <c r="D45" s="159">
        <f ca="1">+'T3'!F64</f>
        <v>2.2210000000000001</v>
      </c>
      <c r="E45" s="159"/>
      <c r="F45" s="159">
        <f ca="1">'T3'!H64</f>
        <v>1.124716649</v>
      </c>
      <c r="G45" s="159">
        <f ca="1">+'T3'!I64</f>
        <v>2.2879999999999998</v>
      </c>
      <c r="H45" s="159"/>
      <c r="I45" s="159">
        <f ca="1">'T3'!K64</f>
        <v>1.270562405</v>
      </c>
      <c r="J45" s="159">
        <f ca="1">+'T3'!L64</f>
        <v>2.3559999999999999</v>
      </c>
      <c r="K45" s="159"/>
      <c r="L45" s="159">
        <f ca="1">'T3'!N64</f>
        <v>1.4384107534999999</v>
      </c>
      <c r="M45" s="159">
        <f ca="1">+'T3'!O64</f>
        <v>2.427</v>
      </c>
    </row>
    <row r="46" spans="1:13" x14ac:dyDescent="0.2">
      <c r="A46" s="240">
        <f t="shared" ref="A46:A47" si="2">+A45+50</f>
        <v>200</v>
      </c>
      <c r="C46" s="159">
        <f ca="1">'T3'!E65</f>
        <v>1.079314474</v>
      </c>
      <c r="D46" s="159">
        <f ca="1">+'T3'!F65</f>
        <v>2.2210000000000001</v>
      </c>
      <c r="E46" s="159"/>
      <c r="F46" s="159">
        <f ca="1">'T3'!H65</f>
        <v>1.219292872</v>
      </c>
      <c r="G46" s="159">
        <f ca="1">+'T3'!I65</f>
        <v>2.2879999999999998</v>
      </c>
      <c r="H46" s="159"/>
      <c r="I46" s="159">
        <f ca="1">'T3'!K65</f>
        <v>1.37743214</v>
      </c>
      <c r="J46" s="159">
        <f ca="1">+'T3'!L65</f>
        <v>2.3559999999999999</v>
      </c>
      <c r="K46" s="159"/>
      <c r="L46" s="159">
        <f ca="1">'T3'!N65</f>
        <v>1.559320238</v>
      </c>
      <c r="M46" s="159">
        <f ca="1">+'T3'!O65</f>
        <v>2.427</v>
      </c>
    </row>
    <row r="47" spans="1:13" x14ac:dyDescent="0.2">
      <c r="A47" s="240">
        <f t="shared" si="2"/>
        <v>250</v>
      </c>
      <c r="C47" s="159">
        <f ca="1">'T3'!E66</f>
        <v>1.1629941750000001</v>
      </c>
      <c r="D47" s="159">
        <f ca="1">+'T3'!F66</f>
        <v>2.2210000000000001</v>
      </c>
      <c r="E47" s="159"/>
      <c r="F47" s="159">
        <f ca="1">'T3'!H66</f>
        <v>1.313869095</v>
      </c>
      <c r="G47" s="159">
        <f ca="1">+'T3'!I66</f>
        <v>2.2879999999999998</v>
      </c>
      <c r="H47" s="159"/>
      <c r="I47" s="159">
        <f ca="1">'T3'!K66</f>
        <v>1.4843018749999999</v>
      </c>
      <c r="J47" s="159">
        <f ca="1">+'T3'!L66</f>
        <v>2.3559999999999999</v>
      </c>
      <c r="K47" s="159"/>
      <c r="L47" s="159">
        <f ca="1">'T3'!N66</f>
        <v>1.6802297225</v>
      </c>
      <c r="M47" s="159">
        <f ca="1">+'T3'!O66</f>
        <v>2.427</v>
      </c>
    </row>
    <row r="48" spans="1:13" x14ac:dyDescent="0.2">
      <c r="A48" s="240">
        <f>+A47+125</f>
        <v>375</v>
      </c>
      <c r="C48" s="159">
        <f ca="1">'T3'!E67</f>
        <v>1.3721934275000001</v>
      </c>
      <c r="D48" s="159">
        <f ca="1">+'T3'!F67</f>
        <v>5.0380000000000003</v>
      </c>
      <c r="E48" s="159"/>
      <c r="F48" s="159">
        <f ca="1">'T3'!H67</f>
        <v>1.5503096525</v>
      </c>
      <c r="G48" s="159">
        <f ca="1">+'T3'!I67</f>
        <v>5.1890000000000001</v>
      </c>
      <c r="H48" s="159"/>
      <c r="I48" s="159">
        <f ca="1">'T3'!K67</f>
        <v>1.7514762125000001</v>
      </c>
      <c r="J48" s="159">
        <f ca="1">+'T3'!L67</f>
        <v>5.3440000000000003</v>
      </c>
      <c r="K48" s="159"/>
      <c r="L48" s="159">
        <f ca="1">'T3'!N67</f>
        <v>1.98250343375</v>
      </c>
      <c r="M48" s="159">
        <f ca="1">+'T3'!O67</f>
        <v>5.5049999999999999</v>
      </c>
    </row>
    <row r="49" spans="1:13" x14ac:dyDescent="0.2">
      <c r="A49" s="240">
        <f>+A48+125</f>
        <v>500</v>
      </c>
      <c r="C49" s="159">
        <f ca="1">'T3'!E68</f>
        <v>1.58139268</v>
      </c>
      <c r="D49" s="159">
        <f ca="1">+'T3'!F68</f>
        <v>5.0380000000000003</v>
      </c>
      <c r="E49" s="159"/>
      <c r="F49" s="159">
        <f ca="1">'T3'!H68</f>
        <v>1.7867502100000001</v>
      </c>
      <c r="G49" s="159">
        <f ca="1">+'T3'!I68</f>
        <v>5.1890000000000001</v>
      </c>
      <c r="H49" s="159"/>
      <c r="I49" s="159">
        <f ca="1">'T3'!K68</f>
        <v>2.0186505499999998</v>
      </c>
      <c r="J49" s="159">
        <f ca="1">+'T3'!L68</f>
        <v>5.3440000000000003</v>
      </c>
      <c r="K49" s="159"/>
      <c r="L49" s="159">
        <f ca="1">'T3'!N68</f>
        <v>2.2847771450000001</v>
      </c>
      <c r="M49" s="159">
        <f ca="1">+'T3'!O68</f>
        <v>5.5049999999999999</v>
      </c>
    </row>
    <row r="50" spans="1:13" x14ac:dyDescent="0.2">
      <c r="A50" s="240">
        <f>+A49+250</f>
        <v>750</v>
      </c>
      <c r="C50" s="159">
        <f ca="1">'T3'!E69</f>
        <v>1.9997911850000001</v>
      </c>
      <c r="D50" s="159">
        <f ca="1">+'T3'!F69</f>
        <v>5.7</v>
      </c>
      <c r="E50" s="159"/>
      <c r="F50" s="159">
        <f ca="1">'T3'!H69</f>
        <v>2.259631325</v>
      </c>
      <c r="G50" s="159">
        <f ca="1">+'T3'!I69</f>
        <v>5.87</v>
      </c>
      <c r="H50" s="159"/>
      <c r="I50" s="159">
        <f ca="1">'T3'!K69</f>
        <v>2.5529992249999998</v>
      </c>
      <c r="J50" s="159">
        <f ca="1">+'T3'!L69</f>
        <v>6.0469999999999997</v>
      </c>
      <c r="K50" s="159"/>
      <c r="L50" s="159">
        <f ca="1">'T3'!N69</f>
        <v>2.8893245675000001</v>
      </c>
      <c r="M50" s="159">
        <f ca="1">+'T3'!O69</f>
        <v>6.2279999999999998</v>
      </c>
    </row>
    <row r="51" spans="1:13" x14ac:dyDescent="0.2">
      <c r="A51" s="240">
        <f t="shared" ref="A51:A55" si="3">+A50+250</f>
        <v>1000</v>
      </c>
      <c r="C51" s="159">
        <f ca="1">'T3'!E70</f>
        <v>2.4181896900000002</v>
      </c>
      <c r="D51" s="159">
        <f ca="1">+'T3'!F70</f>
        <v>5.7</v>
      </c>
      <c r="E51" s="159"/>
      <c r="F51" s="159">
        <f ca="1">'T3'!H70</f>
        <v>2.7325124399999998</v>
      </c>
      <c r="G51" s="159">
        <f ca="1">+'T3'!I70</f>
        <v>5.87</v>
      </c>
      <c r="H51" s="159"/>
      <c r="I51" s="159">
        <f ca="1">'T3'!K70</f>
        <v>3.0873478999999997</v>
      </c>
      <c r="J51" s="159">
        <f ca="1">+'T3'!L70</f>
        <v>6.0469999999999997</v>
      </c>
      <c r="K51" s="159"/>
      <c r="L51" s="159">
        <f ca="1">'T3'!N70</f>
        <v>3.4938719900000001</v>
      </c>
      <c r="M51" s="159">
        <f ca="1">+'T3'!O70</f>
        <v>6.2279999999999998</v>
      </c>
    </row>
    <row r="52" spans="1:13" x14ac:dyDescent="0.2">
      <c r="A52" s="240">
        <f t="shared" si="3"/>
        <v>1250</v>
      </c>
      <c r="C52" s="159">
        <f ca="1">'T3'!E71</f>
        <v>2.836588195</v>
      </c>
      <c r="D52" s="159">
        <f ca="1">+'T3'!F71</f>
        <v>8.1999999999999993</v>
      </c>
      <c r="E52" s="159"/>
      <c r="F52" s="159">
        <f ca="1">'T3'!H71</f>
        <v>3.2053935550000001</v>
      </c>
      <c r="G52" s="159">
        <f ca="1">+'T3'!I71</f>
        <v>8.4459999999999997</v>
      </c>
      <c r="H52" s="159"/>
      <c r="I52" s="159">
        <f ca="1">'T3'!K71</f>
        <v>3.6216965749999996</v>
      </c>
      <c r="J52" s="159">
        <f ca="1">+'T3'!L71</f>
        <v>8.6989999999999998</v>
      </c>
      <c r="K52" s="159"/>
      <c r="L52" s="159">
        <f ca="1">'T3'!N71</f>
        <v>4.0984194125000002</v>
      </c>
      <c r="M52" s="159">
        <f ca="1">+'T3'!O71</f>
        <v>8.9600000000000009</v>
      </c>
    </row>
    <row r="53" spans="1:13" x14ac:dyDescent="0.2">
      <c r="A53" s="240">
        <f t="shared" si="3"/>
        <v>1500</v>
      </c>
      <c r="C53" s="159">
        <f ca="1">'T3'!E72</f>
        <v>3.2549866999999999</v>
      </c>
      <c r="D53" s="159">
        <f ca="1">+'T3'!F72</f>
        <v>8.1999999999999993</v>
      </c>
      <c r="E53" s="159"/>
      <c r="F53" s="159">
        <f ca="1">'T3'!H72</f>
        <v>3.67827467</v>
      </c>
      <c r="G53" s="159">
        <f ca="1">+'T3'!I72</f>
        <v>8.4459999999999997</v>
      </c>
      <c r="H53" s="159"/>
      <c r="I53" s="159">
        <f ca="1">'T3'!K72</f>
        <v>4.15604525</v>
      </c>
      <c r="J53" s="159">
        <f ca="1">+'T3'!L72</f>
        <v>8.6989999999999998</v>
      </c>
      <c r="K53" s="159"/>
      <c r="L53" s="159">
        <f ca="1">'T3'!N72</f>
        <v>4.7029668349999998</v>
      </c>
      <c r="M53" s="159">
        <f ca="1">+'T3'!O72</f>
        <v>8.9600000000000009</v>
      </c>
    </row>
    <row r="54" spans="1:13" x14ac:dyDescent="0.2">
      <c r="A54" s="240">
        <f t="shared" si="3"/>
        <v>1750</v>
      </c>
      <c r="C54" s="159">
        <f ca="1">'T3'!E73</f>
        <v>3.6733852049999998</v>
      </c>
      <c r="D54" s="159">
        <f ca="1">+'T3'!F73</f>
        <v>8.1999999999999993</v>
      </c>
      <c r="E54" s="159"/>
      <c r="F54" s="159">
        <f ca="1">'T3'!H73</f>
        <v>4.1511557850000003</v>
      </c>
      <c r="G54" s="159">
        <f ca="1">+'T3'!I73</f>
        <v>8.4459999999999997</v>
      </c>
      <c r="H54" s="159"/>
      <c r="I54" s="159">
        <f ca="1">'T3'!K73</f>
        <v>4.6903939249999995</v>
      </c>
      <c r="J54" s="159">
        <f ca="1">+'T3'!L73</f>
        <v>8.6989999999999998</v>
      </c>
      <c r="K54" s="159"/>
      <c r="L54" s="159">
        <f ca="1">'T3'!N73</f>
        <v>5.3075142575000012</v>
      </c>
      <c r="M54" s="159">
        <f ca="1">+'T3'!O73</f>
        <v>8.9600000000000009</v>
      </c>
    </row>
    <row r="55" spans="1:13" x14ac:dyDescent="0.2">
      <c r="A55" s="240">
        <f t="shared" si="3"/>
        <v>2000</v>
      </c>
      <c r="C55" s="159">
        <f ca="1">'T3'!E74</f>
        <v>4.0917837099999996</v>
      </c>
      <c r="D55" s="159">
        <f ca="1">+'T3'!F74</f>
        <v>8.1999999999999993</v>
      </c>
      <c r="E55" s="159"/>
      <c r="F55" s="159">
        <f ca="1">'T3'!H74</f>
        <v>4.6240369000000001</v>
      </c>
      <c r="G55" s="159">
        <f ca="1">+'T3'!I74</f>
        <v>8.4459999999999997</v>
      </c>
      <c r="H55" s="159"/>
      <c r="I55" s="159">
        <f ca="1">'T3'!K74</f>
        <v>5.2247425999999999</v>
      </c>
      <c r="J55" s="159">
        <f ca="1">+'T3'!L74</f>
        <v>8.6989999999999998</v>
      </c>
      <c r="K55" s="159"/>
      <c r="L55" s="159">
        <f ca="1">'T3'!N74</f>
        <v>5.9120616800000008</v>
      </c>
      <c r="M55" s="159">
        <f ca="1">+'T3'!O74</f>
        <v>8.9600000000000009</v>
      </c>
    </row>
    <row r="57" spans="1:13" x14ac:dyDescent="0.2">
      <c r="A57" s="12" t="s">
        <v>418</v>
      </c>
    </row>
    <row r="58" spans="1:13" x14ac:dyDescent="0.2">
      <c r="A58" s="240">
        <v>1</v>
      </c>
      <c r="C58" s="240" t="s">
        <v>1147</v>
      </c>
    </row>
    <row r="59" spans="1:13" x14ac:dyDescent="0.2">
      <c r="C59" s="240" t="s">
        <v>1140</v>
      </c>
    </row>
    <row r="61" spans="1:13" x14ac:dyDescent="0.2">
      <c r="A61" s="240">
        <v>2</v>
      </c>
      <c r="C61" s="240" t="s">
        <v>1141</v>
      </c>
    </row>
    <row r="62" spans="1:13" x14ac:dyDescent="0.2">
      <c r="C62" s="240" t="s">
        <v>1146</v>
      </c>
    </row>
    <row r="64" spans="1:13" x14ac:dyDescent="0.2">
      <c r="A64" s="240">
        <v>3</v>
      </c>
      <c r="C64" s="240" t="s">
        <v>1142</v>
      </c>
    </row>
    <row r="65" spans="3:3" x14ac:dyDescent="0.2">
      <c r="C65" s="240" t="s">
        <v>1143</v>
      </c>
    </row>
    <row r="66" spans="3:3" x14ac:dyDescent="0.2">
      <c r="C66" s="240" t="s">
        <v>1144</v>
      </c>
    </row>
    <row r="67" spans="3:3" x14ac:dyDescent="0.2">
      <c r="C67" s="240" t="s">
        <v>1145</v>
      </c>
    </row>
  </sheetData>
  <sheetProtection sheet="1" objects="1" scenarios="1" selectLockedCells="1" selectUnlockedCells="1"/>
  <mergeCells count="8">
    <mergeCell ref="C11:D11"/>
    <mergeCell ref="F11:G11"/>
    <mergeCell ref="I11:J11"/>
    <mergeCell ref="L11:M11"/>
    <mergeCell ref="C32:D32"/>
    <mergeCell ref="F32:G32"/>
    <mergeCell ref="I32:J32"/>
    <mergeCell ref="L32:M32"/>
  </mergeCells>
  <pageMargins left="0.7" right="0.7" top="0.75" bottom="0.75" header="0.3" footer="0.3"/>
  <pageSetup paperSize="9" scale="85" orientation="portrait" horizontalDpi="1200" verticalDpi="1200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stopIfTrue="1" id="{EA3A2FA7-FADC-4F0A-A89E-4BDEA35AB38D}">
            <xm:f>'T3'!E$21="C"</xm:f>
            <x14:dxf>
              <font>
                <color rgb="FFFF0000"/>
              </font>
            </x14:dxf>
          </x14:cfRule>
          <x14:cfRule type="expression" priority="4" stopIfTrue="1" id="{B243B700-E015-425F-8A40-C3FEAF2BA815}">
            <xm:f>'T3'!E$21="F"</xm:f>
            <x14:dxf>
              <font>
                <color rgb="FF0070C0"/>
              </font>
            </x14:dxf>
          </x14:cfRule>
          <xm:sqref>C14:C28 F14:F28 I14:I28 L14:L28</xm:sqref>
        </x14:conditionalFormatting>
        <x14:conditionalFormatting xmlns:xm="http://schemas.microsoft.com/office/excel/2006/main">
          <x14:cfRule type="expression" priority="1" stopIfTrue="1" id="{5C4E51F6-CDE4-46B7-852A-1068D7A7C5C7}">
            <xm:f>'T3'!E$22="C"</xm:f>
            <x14:dxf>
              <font>
                <color rgb="FFFF0000"/>
              </font>
            </x14:dxf>
          </x14:cfRule>
          <x14:cfRule type="expression" priority="2" stopIfTrue="1" id="{E1E81460-ABCD-4A47-984D-17E75CB31643}">
            <xm:f>'T3'!E$22="F"</xm:f>
            <x14:dxf>
              <font>
                <color rgb="FF0070C0"/>
              </font>
            </x14:dxf>
          </x14:cfRule>
          <xm:sqref>C35:C55 F35:F55 I35:I55 L35:L55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99"/>
  </sheetPr>
  <dimension ref="A1:M67"/>
  <sheetViews>
    <sheetView view="pageLayout" zoomScaleNormal="100" workbookViewId="0">
      <selection activeCell="F10" sqref="F10"/>
    </sheetView>
  </sheetViews>
  <sheetFormatPr defaultRowHeight="12.75" x14ac:dyDescent="0.2"/>
  <cols>
    <col min="1" max="1" width="9.140625" style="240"/>
    <col min="2" max="2" width="2.42578125" style="240" customWidth="1"/>
    <col min="3" max="4" width="9.140625" style="240"/>
    <col min="5" max="5" width="4.7109375" style="240" customWidth="1"/>
    <col min="6" max="7" width="9.140625" style="240"/>
    <col min="8" max="8" width="4.7109375" style="240" customWidth="1"/>
    <col min="9" max="10" width="9.140625" style="240"/>
    <col min="11" max="11" width="4.7109375" style="240" customWidth="1"/>
    <col min="12" max="13" width="9.140625" style="240"/>
    <col min="14" max="14" width="2.85546875" style="240" customWidth="1"/>
    <col min="15" max="16384" width="9.140625" style="240"/>
  </cols>
  <sheetData>
    <row r="1" spans="1:13" ht="19.5" x14ac:dyDescent="0.3">
      <c r="A1" s="499" t="str">
        <f>"4. "&amp;Inputs!C21&amp;": Letter Post Items from Group IV Countries"</f>
        <v>4. United States: Letter Post Items from Group IV Countries</v>
      </c>
    </row>
    <row r="3" spans="1:13" x14ac:dyDescent="0.2">
      <c r="A3" s="240" t="s">
        <v>1163</v>
      </c>
    </row>
    <row r="4" spans="1:13" x14ac:dyDescent="0.2">
      <c r="A4" s="240" t="s">
        <v>1139</v>
      </c>
    </row>
    <row r="5" spans="1:13" x14ac:dyDescent="0.2">
      <c r="A5" s="240" t="s">
        <v>1148</v>
      </c>
    </row>
    <row r="7" spans="1:13" x14ac:dyDescent="0.2">
      <c r="A7" s="519" t="str">
        <f>"All rates are given in "&amp;Inputs!$C$25 &amp; ". One SDR equals " &amp; VLOOKUP(Inputs!$E$25,Exch!$F$238:$M$248,8,FALSE) &amp; " " &amp; Inputs!$E$25 &amp; " as of Jan-Apr 2016."</f>
        <v>All rates are given in U.S. dollars. One SDR equals 1.39699 USD as of Jan-Apr 2016.</v>
      </c>
    </row>
    <row r="9" spans="1:13" x14ac:dyDescent="0.2">
      <c r="A9" s="12" t="s">
        <v>1075</v>
      </c>
      <c r="B9" s="12"/>
    </row>
    <row r="11" spans="1:13" ht="13.5" thickBot="1" x14ac:dyDescent="0.25">
      <c r="C11" s="520">
        <v>2018</v>
      </c>
      <c r="D11" s="520"/>
      <c r="E11" s="12"/>
      <c r="F11" s="520">
        <f>+C11+1</f>
        <v>2019</v>
      </c>
      <c r="G11" s="520"/>
      <c r="H11" s="12"/>
      <c r="I11" s="520">
        <f>+F11+1</f>
        <v>2020</v>
      </c>
      <c r="J11" s="520"/>
      <c r="K11" s="12"/>
      <c r="L11" s="520">
        <f>+I11+1</f>
        <v>2021</v>
      </c>
      <c r="M11" s="520"/>
    </row>
    <row r="12" spans="1:13" s="514" customFormat="1" ht="15" customHeight="1" x14ac:dyDescent="0.2">
      <c r="A12" s="513" t="s">
        <v>1073</v>
      </c>
      <c r="C12" s="513" t="s">
        <v>806</v>
      </c>
      <c r="D12" s="513" t="s">
        <v>1074</v>
      </c>
      <c r="E12" s="515"/>
      <c r="F12" s="513" t="s">
        <v>806</v>
      </c>
      <c r="G12" s="513" t="s">
        <v>1074</v>
      </c>
      <c r="H12" s="515"/>
      <c r="I12" s="513" t="s">
        <v>806</v>
      </c>
      <c r="J12" s="513" t="s">
        <v>1074</v>
      </c>
      <c r="K12" s="515"/>
      <c r="L12" s="513" t="s">
        <v>806</v>
      </c>
      <c r="M12" s="513" t="s">
        <v>1074</v>
      </c>
    </row>
    <row r="13" spans="1:13" x14ac:dyDescent="0.2">
      <c r="A13" s="240">
        <v>0</v>
      </c>
      <c r="C13" s="159">
        <f>'T1'!E31</f>
        <v>0</v>
      </c>
      <c r="D13" s="159">
        <f>'T1'!F31</f>
        <v>0</v>
      </c>
      <c r="E13" s="159"/>
      <c r="F13" s="159">
        <f>'T1'!H31</f>
        <v>0</v>
      </c>
      <c r="G13" s="159">
        <f>'T1'!I31</f>
        <v>0</v>
      </c>
      <c r="H13" s="159"/>
      <c r="I13" s="159">
        <f>'T1'!K31</f>
        <v>0</v>
      </c>
      <c r="J13" s="159">
        <f>'T1'!L31</f>
        <v>0</v>
      </c>
      <c r="K13" s="159"/>
      <c r="L13" s="159">
        <f>'T1'!N31</f>
        <v>0</v>
      </c>
      <c r="M13" s="159">
        <f>'T1'!O31</f>
        <v>0</v>
      </c>
    </row>
    <row r="14" spans="1:13" x14ac:dyDescent="0.2">
      <c r="A14" s="240">
        <f t="shared" ref="A14:A23" si="0">+A13+10</f>
        <v>10</v>
      </c>
      <c r="C14" s="159">
        <f>'T4'!E32</f>
        <v>6.2473392800000006E-2</v>
      </c>
      <c r="D14" s="159">
        <f ca="1">+'T4'!F32</f>
        <v>0.36399999999999999</v>
      </c>
      <c r="E14" s="159"/>
      <c r="F14" s="159">
        <f>'T4'!H32</f>
        <v>6.4149780799999986E-2</v>
      </c>
      <c r="G14" s="159">
        <f ca="1">+'T4'!I32</f>
        <v>0.375</v>
      </c>
      <c r="H14" s="159"/>
      <c r="I14" s="159">
        <f>'T4'!K32</f>
        <v>6.5993807599999996E-2</v>
      </c>
      <c r="J14" s="159">
        <f ca="1">+'T4'!L32</f>
        <v>0.38700000000000001</v>
      </c>
      <c r="K14" s="159"/>
      <c r="L14" s="159">
        <f>'T4'!N32</f>
        <v>6.7865774199999992E-2</v>
      </c>
      <c r="M14" s="159">
        <f ca="1">+'T4'!O32</f>
        <v>0.39800000000000002</v>
      </c>
    </row>
    <row r="15" spans="1:13" x14ac:dyDescent="0.2">
      <c r="A15" s="240">
        <f t="shared" si="0"/>
        <v>20</v>
      </c>
      <c r="C15" s="159">
        <f>'T4'!E33</f>
        <v>0.12494678560000001</v>
      </c>
      <c r="D15" s="159">
        <f ca="1">+'T4'!F33</f>
        <v>0.36399999999999999</v>
      </c>
      <c r="E15" s="159"/>
      <c r="F15" s="159">
        <f>'T4'!H33</f>
        <v>0.12829956159999997</v>
      </c>
      <c r="G15" s="159">
        <f ca="1">+'T4'!I33</f>
        <v>0.375</v>
      </c>
      <c r="H15" s="159"/>
      <c r="I15" s="159">
        <f>'T4'!K33</f>
        <v>0.13198761519999999</v>
      </c>
      <c r="J15" s="159">
        <f ca="1">+'T4'!L33</f>
        <v>0.38700000000000001</v>
      </c>
      <c r="K15" s="159"/>
      <c r="L15" s="159">
        <f>'T4'!N33</f>
        <v>0.13573154839999998</v>
      </c>
      <c r="M15" s="159">
        <f ca="1">+'T4'!O33</f>
        <v>0.39800000000000002</v>
      </c>
    </row>
    <row r="16" spans="1:13" x14ac:dyDescent="0.2">
      <c r="A16" s="240">
        <f t="shared" si="0"/>
        <v>30</v>
      </c>
      <c r="C16" s="159">
        <f>'T4'!E34</f>
        <v>0.1874201784</v>
      </c>
      <c r="D16" s="159">
        <f ca="1">+'T4'!F34</f>
        <v>0.59099999999999997</v>
      </c>
      <c r="E16" s="159"/>
      <c r="F16" s="159">
        <f>'T4'!H34</f>
        <v>0.19244934239999997</v>
      </c>
      <c r="G16" s="159">
        <f ca="1">+'T4'!I34</f>
        <v>0.60799999999999998</v>
      </c>
      <c r="H16" s="159"/>
      <c r="I16" s="159">
        <f>'T4'!K34</f>
        <v>0.1979814228</v>
      </c>
      <c r="J16" s="159">
        <f ca="1">+'T4'!L34</f>
        <v>0.627</v>
      </c>
      <c r="K16" s="159"/>
      <c r="L16" s="159">
        <f>'T4'!N34</f>
        <v>0.20359732259999999</v>
      </c>
      <c r="M16" s="159">
        <f ca="1">+'T4'!O34</f>
        <v>0.64500000000000002</v>
      </c>
    </row>
    <row r="17" spans="1:13" x14ac:dyDescent="0.2">
      <c r="A17" s="240">
        <f t="shared" si="0"/>
        <v>40</v>
      </c>
      <c r="C17" s="159">
        <f>'T4'!E35</f>
        <v>0.24989357120000003</v>
      </c>
      <c r="D17" s="159">
        <f ca="1">+'T4'!F35</f>
        <v>0.59099999999999997</v>
      </c>
      <c r="E17" s="159"/>
      <c r="F17" s="159">
        <f>'T4'!H35</f>
        <v>0.25659912319999995</v>
      </c>
      <c r="G17" s="159">
        <f ca="1">+'T4'!I35</f>
        <v>0.60799999999999998</v>
      </c>
      <c r="H17" s="159"/>
      <c r="I17" s="159">
        <f>'T4'!K35</f>
        <v>0.26397523039999998</v>
      </c>
      <c r="J17" s="159">
        <f ca="1">+'T4'!L35</f>
        <v>0.627</v>
      </c>
      <c r="K17" s="159"/>
      <c r="L17" s="159">
        <f>'T4'!N35</f>
        <v>0.27146309679999997</v>
      </c>
      <c r="M17" s="159">
        <f ca="1">+'T4'!O35</f>
        <v>0.64500000000000002</v>
      </c>
    </row>
    <row r="18" spans="1:13" x14ac:dyDescent="0.2">
      <c r="A18" s="240">
        <f t="shared" si="0"/>
        <v>50</v>
      </c>
      <c r="C18" s="159">
        <f>'T4'!E36</f>
        <v>0.31236696400000002</v>
      </c>
      <c r="D18" s="159">
        <f ca="1">+'T4'!F36</f>
        <v>0.59099999999999997</v>
      </c>
      <c r="E18" s="159"/>
      <c r="F18" s="159">
        <f>'T4'!H36</f>
        <v>0.320748904</v>
      </c>
      <c r="G18" s="159">
        <f ca="1">+'T4'!I36</f>
        <v>0.60799999999999998</v>
      </c>
      <c r="H18" s="159"/>
      <c r="I18" s="159">
        <f>'T4'!K36</f>
        <v>0.32996903799999999</v>
      </c>
      <c r="J18" s="159">
        <f ca="1">+'T4'!L36</f>
        <v>0.627</v>
      </c>
      <c r="K18" s="159"/>
      <c r="L18" s="159">
        <f>'T4'!N36</f>
        <v>0.33932887099999998</v>
      </c>
      <c r="M18" s="159">
        <f ca="1">+'T4'!O36</f>
        <v>0.64500000000000002</v>
      </c>
    </row>
    <row r="19" spans="1:13" x14ac:dyDescent="0.2">
      <c r="A19" s="240">
        <f t="shared" si="0"/>
        <v>60</v>
      </c>
      <c r="C19" s="159">
        <f>'T4'!E37</f>
        <v>0.3748403568</v>
      </c>
      <c r="D19" s="159">
        <f ca="1">+'T4'!F37</f>
        <v>1.0880000000000001</v>
      </c>
      <c r="E19" s="159"/>
      <c r="F19" s="159">
        <f>'T4'!H37</f>
        <v>0.38489868479999995</v>
      </c>
      <c r="G19" s="159">
        <f ca="1">+'T4'!I37</f>
        <v>1.121</v>
      </c>
      <c r="H19" s="159"/>
      <c r="I19" s="159">
        <f>'T4'!K37</f>
        <v>0.3959628456</v>
      </c>
      <c r="J19" s="159">
        <f ca="1">+'T4'!L37</f>
        <v>1.155</v>
      </c>
      <c r="K19" s="159"/>
      <c r="L19" s="159">
        <f>'T4'!N37</f>
        <v>0.40719464519999998</v>
      </c>
      <c r="M19" s="159">
        <f ca="1">+'T4'!O37</f>
        <v>1.1890000000000001</v>
      </c>
    </row>
    <row r="20" spans="1:13" x14ac:dyDescent="0.2">
      <c r="A20" s="240">
        <f t="shared" si="0"/>
        <v>70</v>
      </c>
      <c r="C20" s="159">
        <f>'T4'!E38</f>
        <v>0.43731374960000008</v>
      </c>
      <c r="D20" s="159">
        <f ca="1">+'T4'!F38</f>
        <v>1.0880000000000001</v>
      </c>
      <c r="E20" s="159"/>
      <c r="F20" s="159">
        <f>'T4'!H38</f>
        <v>0.4490484656</v>
      </c>
      <c r="G20" s="159">
        <f ca="1">+'T4'!I38</f>
        <v>1.121</v>
      </c>
      <c r="H20" s="159"/>
      <c r="I20" s="159">
        <f>'T4'!K38</f>
        <v>0.46195665320000001</v>
      </c>
      <c r="J20" s="159">
        <f ca="1">+'T4'!L38</f>
        <v>1.155</v>
      </c>
      <c r="K20" s="159"/>
      <c r="L20" s="159">
        <f>'T4'!N38</f>
        <v>0.47506041939999999</v>
      </c>
      <c r="M20" s="159">
        <f ca="1">+'T4'!O38</f>
        <v>1.1890000000000001</v>
      </c>
    </row>
    <row r="21" spans="1:13" x14ac:dyDescent="0.2">
      <c r="A21" s="240">
        <f t="shared" si="0"/>
        <v>80</v>
      </c>
      <c r="C21" s="159">
        <f>'T4'!E39</f>
        <v>0.49978714240000005</v>
      </c>
      <c r="D21" s="159">
        <f ca="1">+'T4'!F39</f>
        <v>1.0880000000000001</v>
      </c>
      <c r="E21" s="159"/>
      <c r="F21" s="159">
        <f>'T4'!H39</f>
        <v>0.51319824639999989</v>
      </c>
      <c r="G21" s="159">
        <f ca="1">+'T4'!I39</f>
        <v>1.121</v>
      </c>
      <c r="H21" s="159"/>
      <c r="I21" s="159">
        <f>'T4'!K39</f>
        <v>0.52795046079999997</v>
      </c>
      <c r="J21" s="159">
        <f ca="1">+'T4'!L39</f>
        <v>1.155</v>
      </c>
      <c r="K21" s="159"/>
      <c r="L21" s="159">
        <f>'T4'!N39</f>
        <v>0.54292619359999994</v>
      </c>
      <c r="M21" s="159">
        <f ca="1">+'T4'!O39</f>
        <v>1.1890000000000001</v>
      </c>
    </row>
    <row r="22" spans="1:13" x14ac:dyDescent="0.2">
      <c r="A22" s="240">
        <f t="shared" si="0"/>
        <v>90</v>
      </c>
      <c r="C22" s="159">
        <f>'T4'!E40</f>
        <v>0.56226053519999997</v>
      </c>
      <c r="D22" s="159">
        <f ca="1">+'T4'!F40</f>
        <v>1.0880000000000001</v>
      </c>
      <c r="E22" s="159"/>
      <c r="F22" s="159">
        <f>'T4'!H40</f>
        <v>0.57734802719999989</v>
      </c>
      <c r="G22" s="159">
        <f ca="1">+'T4'!I40</f>
        <v>1.121</v>
      </c>
      <c r="H22" s="159"/>
      <c r="I22" s="159">
        <f>'T4'!K40</f>
        <v>0.59394426839999992</v>
      </c>
      <c r="J22" s="159">
        <f ca="1">+'T4'!L40</f>
        <v>1.155</v>
      </c>
      <c r="K22" s="159"/>
      <c r="L22" s="159">
        <f>'T4'!N40</f>
        <v>0.61079196779999989</v>
      </c>
      <c r="M22" s="159">
        <f ca="1">+'T4'!O40</f>
        <v>1.1890000000000001</v>
      </c>
    </row>
    <row r="23" spans="1:13" x14ac:dyDescent="0.2">
      <c r="A23" s="240">
        <f t="shared" si="0"/>
        <v>100</v>
      </c>
      <c r="C23" s="159">
        <f>'T4'!E41</f>
        <v>0.62473392800000005</v>
      </c>
      <c r="D23" s="159">
        <f ca="1">+'T4'!F41</f>
        <v>1.0880000000000001</v>
      </c>
      <c r="E23" s="159"/>
      <c r="F23" s="159">
        <f>'T4'!H41</f>
        <v>0.641497808</v>
      </c>
      <c r="G23" s="159">
        <f ca="1">+'T4'!I41</f>
        <v>1.121</v>
      </c>
      <c r="H23" s="159"/>
      <c r="I23" s="159">
        <f>'T4'!K41</f>
        <v>0.65993807599999998</v>
      </c>
      <c r="J23" s="159">
        <f ca="1">+'T4'!L41</f>
        <v>1.155</v>
      </c>
      <c r="K23" s="159"/>
      <c r="L23" s="159">
        <f>'T4'!N41</f>
        <v>0.67865774199999995</v>
      </c>
      <c r="M23" s="159">
        <f ca="1">+'T4'!O41</f>
        <v>1.1890000000000001</v>
      </c>
    </row>
    <row r="24" spans="1:13" x14ac:dyDescent="0.2">
      <c r="A24" s="240">
        <f>+A23+50</f>
        <v>150</v>
      </c>
      <c r="C24" s="159">
        <f>'T4'!E42</f>
        <v>0.93710089200000002</v>
      </c>
      <c r="D24" s="159">
        <f ca="1">+'T4'!F42</f>
        <v>1.492</v>
      </c>
      <c r="E24" s="159"/>
      <c r="F24" s="159">
        <f>'T4'!H42</f>
        <v>0.96224671199999978</v>
      </c>
      <c r="G24" s="159">
        <f ca="1">+'T4'!I42</f>
        <v>1.5369999999999999</v>
      </c>
      <c r="H24" s="159"/>
      <c r="I24" s="159">
        <f>'T4'!K42</f>
        <v>0.98990711399999998</v>
      </c>
      <c r="J24" s="159">
        <f ca="1">+'T4'!L42</f>
        <v>1.583</v>
      </c>
      <c r="K24" s="159"/>
      <c r="L24" s="159">
        <f>'T4'!N42</f>
        <v>1.0179866129999999</v>
      </c>
      <c r="M24" s="159">
        <f ca="1">+'T4'!O42</f>
        <v>1.631</v>
      </c>
    </row>
    <row r="25" spans="1:13" x14ac:dyDescent="0.2">
      <c r="A25" s="240">
        <f>+A24+50</f>
        <v>200</v>
      </c>
      <c r="C25" s="159">
        <f>'T4'!E43</f>
        <v>1.2494678560000001</v>
      </c>
      <c r="D25" s="159">
        <f ca="1">+'T4'!F43</f>
        <v>1.492</v>
      </c>
      <c r="E25" s="159"/>
      <c r="F25" s="159">
        <f>'T4'!H43</f>
        <v>1.282995616</v>
      </c>
      <c r="G25" s="159">
        <f ca="1">+'T4'!I43</f>
        <v>1.5369999999999999</v>
      </c>
      <c r="H25" s="159"/>
      <c r="I25" s="159">
        <f>'T4'!K43</f>
        <v>1.319876152</v>
      </c>
      <c r="J25" s="159">
        <f ca="1">+'T4'!L43</f>
        <v>1.583</v>
      </c>
      <c r="K25" s="159"/>
      <c r="L25" s="159">
        <f>'T4'!N43</f>
        <v>1.3573154839999999</v>
      </c>
      <c r="M25" s="159">
        <f ca="1">+'T4'!O43</f>
        <v>1.631</v>
      </c>
    </row>
    <row r="26" spans="1:13" x14ac:dyDescent="0.2">
      <c r="A26" s="240">
        <f>+A25+50</f>
        <v>250</v>
      </c>
      <c r="C26" s="159">
        <f>'T4'!E44</f>
        <v>1.5618348200000001</v>
      </c>
      <c r="D26" s="159">
        <f ca="1">+'T4'!F44</f>
        <v>1.492</v>
      </c>
      <c r="E26" s="159"/>
      <c r="F26" s="159">
        <f>'T4'!H44</f>
        <v>1.6037445199999998</v>
      </c>
      <c r="G26" s="159">
        <f ca="1">+'T4'!I44</f>
        <v>1.5369999999999999</v>
      </c>
      <c r="H26" s="159"/>
      <c r="I26" s="159">
        <f>'T4'!K44</f>
        <v>1.64984519</v>
      </c>
      <c r="J26" s="159">
        <f ca="1">+'T4'!L44</f>
        <v>1.583</v>
      </c>
      <c r="K26" s="159"/>
      <c r="L26" s="159">
        <f>'T4'!N44</f>
        <v>1.6966443549999999</v>
      </c>
      <c r="M26" s="159">
        <f ca="1">+'T4'!O44</f>
        <v>1.631</v>
      </c>
    </row>
    <row r="27" spans="1:13" x14ac:dyDescent="0.2">
      <c r="A27" s="240">
        <v>375</v>
      </c>
      <c r="C27" s="159">
        <f>'T4'!E45</f>
        <v>2.3427522300000003</v>
      </c>
      <c r="D27" s="159">
        <f ca="1">+'T4'!F45</f>
        <v>5.1360000000000001</v>
      </c>
      <c r="E27" s="159"/>
      <c r="F27" s="159">
        <f>'T4'!H45</f>
        <v>2.4056167799999999</v>
      </c>
      <c r="G27" s="159">
        <f ca="1">+'T4'!I45</f>
        <v>5.29</v>
      </c>
      <c r="H27" s="159"/>
      <c r="I27" s="159">
        <f>'T4'!K45</f>
        <v>2.4747677850000001</v>
      </c>
      <c r="J27" s="159">
        <f ca="1">+'T4'!L45</f>
        <v>5.4489999999999998</v>
      </c>
      <c r="K27" s="159"/>
      <c r="L27" s="159">
        <f>'T4'!N45</f>
        <v>2.5449665324999997</v>
      </c>
      <c r="M27" s="159">
        <f ca="1">+'T4'!O45</f>
        <v>5.6130000000000004</v>
      </c>
    </row>
    <row r="28" spans="1:13" x14ac:dyDescent="0.2">
      <c r="A28" s="240">
        <v>500</v>
      </c>
      <c r="C28" s="159">
        <f>'T4'!E46</f>
        <v>3.1236696400000001</v>
      </c>
      <c r="D28" s="159">
        <f ca="1">+'T4'!F46</f>
        <v>5.1360000000000001</v>
      </c>
      <c r="E28" s="159"/>
      <c r="F28" s="159">
        <f>'T4'!H46</f>
        <v>3.2074890399999996</v>
      </c>
      <c r="G28" s="159">
        <f ca="1">+'T4'!I46</f>
        <v>5.29</v>
      </c>
      <c r="H28" s="159"/>
      <c r="I28" s="159">
        <f>'T4'!K46</f>
        <v>3.2996903799999999</v>
      </c>
      <c r="J28" s="159">
        <f ca="1">+'T4'!L46</f>
        <v>5.4489999999999998</v>
      </c>
      <c r="K28" s="159"/>
      <c r="L28" s="159">
        <f>'T4'!N46</f>
        <v>3.3932887099999998</v>
      </c>
      <c r="M28" s="159">
        <f ca="1">+'T4'!O46</f>
        <v>5.6130000000000004</v>
      </c>
    </row>
    <row r="30" spans="1:13" x14ac:dyDescent="0.2">
      <c r="A30" s="12" t="s">
        <v>1076</v>
      </c>
      <c r="B30" s="12"/>
    </row>
    <row r="32" spans="1:13" ht="13.5" thickBot="1" x14ac:dyDescent="0.25">
      <c r="C32" s="520">
        <v>2018</v>
      </c>
      <c r="D32" s="520"/>
      <c r="E32" s="12"/>
      <c r="F32" s="520">
        <f>+C32+1</f>
        <v>2019</v>
      </c>
      <c r="G32" s="520"/>
      <c r="H32" s="12"/>
      <c r="I32" s="520">
        <f>+F32+1</f>
        <v>2020</v>
      </c>
      <c r="J32" s="520"/>
      <c r="K32" s="12"/>
      <c r="L32" s="520">
        <f>+I32+1</f>
        <v>2021</v>
      </c>
      <c r="M32" s="520"/>
    </row>
    <row r="33" spans="1:13" s="514" customFormat="1" ht="15" customHeight="1" x14ac:dyDescent="0.2">
      <c r="A33" s="513" t="s">
        <v>1073</v>
      </c>
      <c r="C33" s="513" t="s">
        <v>806</v>
      </c>
      <c r="D33" s="513" t="s">
        <v>1074</v>
      </c>
      <c r="E33" s="515"/>
      <c r="F33" s="513" t="s">
        <v>806</v>
      </c>
      <c r="G33" s="513" t="s">
        <v>1074</v>
      </c>
      <c r="H33" s="515"/>
      <c r="I33" s="513" t="s">
        <v>806</v>
      </c>
      <c r="J33" s="513" t="s">
        <v>1074</v>
      </c>
      <c r="K33" s="515"/>
      <c r="L33" s="513" t="s">
        <v>806</v>
      </c>
      <c r="M33" s="513" t="s">
        <v>1074</v>
      </c>
    </row>
    <row r="34" spans="1:13" x14ac:dyDescent="0.2">
      <c r="A34" s="240">
        <v>0</v>
      </c>
      <c r="C34" s="159">
        <f>'T4'!E53</f>
        <v>0</v>
      </c>
      <c r="D34" s="159">
        <f>'T4'!F53</f>
        <v>0</v>
      </c>
      <c r="E34" s="159"/>
      <c r="F34" s="159">
        <f>'T4'!H53</f>
        <v>0</v>
      </c>
      <c r="G34" s="159">
        <f>'T4'!I53</f>
        <v>0</v>
      </c>
      <c r="H34" s="159"/>
      <c r="I34" s="159">
        <f>'T4'!K53</f>
        <v>0</v>
      </c>
      <c r="J34" s="159">
        <f>'T4'!L53</f>
        <v>0</v>
      </c>
      <c r="K34" s="159"/>
      <c r="L34" s="159">
        <f>'T4'!N53</f>
        <v>0</v>
      </c>
      <c r="M34" s="159">
        <f>'T4'!O53</f>
        <v>0</v>
      </c>
    </row>
    <row r="35" spans="1:13" x14ac:dyDescent="0.2">
      <c r="A35" s="240">
        <f>+A34+10</f>
        <v>10</v>
      </c>
      <c r="C35" s="159">
        <f>'T4'!E54</f>
        <v>6.2473392800000006E-2</v>
      </c>
      <c r="D35" s="159">
        <f ca="1">+'T4'!F54</f>
        <v>1.802</v>
      </c>
      <c r="E35" s="159"/>
      <c r="F35" s="159">
        <f>'T4'!H54</f>
        <v>6.4149780799999986E-2</v>
      </c>
      <c r="G35" s="159">
        <f ca="1">+'T4'!I54</f>
        <v>1.8560000000000001</v>
      </c>
      <c r="H35" s="159"/>
      <c r="I35" s="159">
        <f>'T4'!K54</f>
        <v>6.5993807599999996E-2</v>
      </c>
      <c r="J35" s="159">
        <f ca="1">+'T4'!L54</f>
        <v>1.9119999999999999</v>
      </c>
      <c r="K35" s="159"/>
      <c r="L35" s="159">
        <f>'T4'!N54</f>
        <v>6.7865774199999992E-2</v>
      </c>
      <c r="M35" s="159">
        <f ca="1">+'T4'!O54</f>
        <v>1.9690000000000001</v>
      </c>
    </row>
    <row r="36" spans="1:13" x14ac:dyDescent="0.2">
      <c r="A36" s="240">
        <f t="shared" ref="A36:A44" si="1">+A35+10</f>
        <v>20</v>
      </c>
      <c r="C36" s="159">
        <f>'T4'!E55</f>
        <v>0.12494678560000001</v>
      </c>
      <c r="D36" s="159">
        <f ca="1">+'T4'!F55</f>
        <v>1.802</v>
      </c>
      <c r="E36" s="159"/>
      <c r="F36" s="159">
        <f>'T4'!H55</f>
        <v>0.12829956159999997</v>
      </c>
      <c r="G36" s="159">
        <f ca="1">+'T4'!I55</f>
        <v>1.8560000000000001</v>
      </c>
      <c r="H36" s="159"/>
      <c r="I36" s="159">
        <f>'T4'!K55</f>
        <v>0.13198761519999999</v>
      </c>
      <c r="J36" s="159">
        <f ca="1">+'T4'!L55</f>
        <v>1.9119999999999999</v>
      </c>
      <c r="K36" s="159"/>
      <c r="L36" s="159">
        <f>'T4'!N55</f>
        <v>0.13573154839999998</v>
      </c>
      <c r="M36" s="159">
        <f ca="1">+'T4'!O55</f>
        <v>1.9690000000000001</v>
      </c>
    </row>
    <row r="37" spans="1:13" x14ac:dyDescent="0.2">
      <c r="A37" s="240">
        <f t="shared" si="1"/>
        <v>30</v>
      </c>
      <c r="C37" s="159">
        <f>'T4'!E56</f>
        <v>0.1874201784</v>
      </c>
      <c r="D37" s="159">
        <f ca="1">+'T4'!F56</f>
        <v>1.802</v>
      </c>
      <c r="E37" s="159"/>
      <c r="F37" s="159">
        <f>'T4'!H56</f>
        <v>0.19244934239999997</v>
      </c>
      <c r="G37" s="159">
        <f ca="1">+'T4'!I56</f>
        <v>1.8560000000000001</v>
      </c>
      <c r="H37" s="159"/>
      <c r="I37" s="159">
        <f>'T4'!K56</f>
        <v>0.1979814228</v>
      </c>
      <c r="J37" s="159">
        <f ca="1">+'T4'!L56</f>
        <v>1.9119999999999999</v>
      </c>
      <c r="K37" s="159"/>
      <c r="L37" s="159">
        <f>'T4'!N56</f>
        <v>0.20359732259999999</v>
      </c>
      <c r="M37" s="159">
        <f ca="1">+'T4'!O56</f>
        <v>1.9690000000000001</v>
      </c>
    </row>
    <row r="38" spans="1:13" x14ac:dyDescent="0.2">
      <c r="A38" s="240">
        <f t="shared" si="1"/>
        <v>40</v>
      </c>
      <c r="C38" s="159">
        <f>'T4'!E57</f>
        <v>0.24989357120000003</v>
      </c>
      <c r="D38" s="159">
        <f ca="1">+'T4'!F57</f>
        <v>1.802</v>
      </c>
      <c r="E38" s="159"/>
      <c r="F38" s="159">
        <f>'T4'!H57</f>
        <v>0.25659912319999995</v>
      </c>
      <c r="G38" s="159">
        <f ca="1">+'T4'!I57</f>
        <v>1.8560000000000001</v>
      </c>
      <c r="H38" s="159"/>
      <c r="I38" s="159">
        <f>'T4'!K57</f>
        <v>0.26397523039999998</v>
      </c>
      <c r="J38" s="159">
        <f ca="1">+'T4'!L57</f>
        <v>1.9119999999999999</v>
      </c>
      <c r="K38" s="159"/>
      <c r="L38" s="159">
        <f>'T4'!N57</f>
        <v>0.27146309679999997</v>
      </c>
      <c r="M38" s="159">
        <f ca="1">+'T4'!O57</f>
        <v>1.9690000000000001</v>
      </c>
    </row>
    <row r="39" spans="1:13" x14ac:dyDescent="0.2">
      <c r="A39" s="240">
        <f t="shared" si="1"/>
        <v>50</v>
      </c>
      <c r="C39" s="159">
        <f>'T4'!E58</f>
        <v>0.31236696400000002</v>
      </c>
      <c r="D39" s="159">
        <f ca="1">+'T4'!F58</f>
        <v>1.802</v>
      </c>
      <c r="E39" s="159"/>
      <c r="F39" s="159">
        <f>'T4'!H58</f>
        <v>0.320748904</v>
      </c>
      <c r="G39" s="159">
        <f ca="1">+'T4'!I58</f>
        <v>1.8560000000000001</v>
      </c>
      <c r="H39" s="159"/>
      <c r="I39" s="159">
        <f>'T4'!K58</f>
        <v>0.32996903799999999</v>
      </c>
      <c r="J39" s="159">
        <f ca="1">+'T4'!L58</f>
        <v>1.9119999999999999</v>
      </c>
      <c r="K39" s="159"/>
      <c r="L39" s="159">
        <f>'T4'!N58</f>
        <v>0.33932887099999998</v>
      </c>
      <c r="M39" s="159">
        <f ca="1">+'T4'!O58</f>
        <v>1.9690000000000001</v>
      </c>
    </row>
    <row r="40" spans="1:13" x14ac:dyDescent="0.2">
      <c r="A40" s="240">
        <f t="shared" si="1"/>
        <v>60</v>
      </c>
      <c r="C40" s="159">
        <f>'T4'!E59</f>
        <v>0.3748403568</v>
      </c>
      <c r="D40" s="159">
        <f ca="1">+'T4'!F59</f>
        <v>1.9419999999999999</v>
      </c>
      <c r="E40" s="159"/>
      <c r="F40" s="159">
        <f>'T4'!H59</f>
        <v>0.38489868479999995</v>
      </c>
      <c r="G40" s="159">
        <f ca="1">+'T4'!I59</f>
        <v>2</v>
      </c>
      <c r="H40" s="159"/>
      <c r="I40" s="159">
        <f>'T4'!K59</f>
        <v>0.3959628456</v>
      </c>
      <c r="J40" s="159">
        <f ca="1">+'T4'!L59</f>
        <v>2.06</v>
      </c>
      <c r="K40" s="159"/>
      <c r="L40" s="159">
        <f>'T4'!N59</f>
        <v>0.40719464519999998</v>
      </c>
      <c r="M40" s="159">
        <f ca="1">+'T4'!O59</f>
        <v>2.1219999999999999</v>
      </c>
    </row>
    <row r="41" spans="1:13" x14ac:dyDescent="0.2">
      <c r="A41" s="240">
        <f t="shared" si="1"/>
        <v>70</v>
      </c>
      <c r="C41" s="159">
        <f>'T4'!E60</f>
        <v>0.43731374960000008</v>
      </c>
      <c r="D41" s="159">
        <f ca="1">+'T4'!F60</f>
        <v>1.9419999999999999</v>
      </c>
      <c r="E41" s="159"/>
      <c r="F41" s="159">
        <f>'T4'!H60</f>
        <v>0.4490484656</v>
      </c>
      <c r="G41" s="159">
        <f ca="1">+'T4'!I60</f>
        <v>2</v>
      </c>
      <c r="H41" s="159"/>
      <c r="I41" s="159">
        <f>'T4'!K60</f>
        <v>0.46195665320000001</v>
      </c>
      <c r="J41" s="159">
        <f ca="1">+'T4'!L60</f>
        <v>2.06</v>
      </c>
      <c r="K41" s="159"/>
      <c r="L41" s="159">
        <f>'T4'!N60</f>
        <v>0.47506041939999999</v>
      </c>
      <c r="M41" s="159">
        <f ca="1">+'T4'!O60</f>
        <v>2.1219999999999999</v>
      </c>
    </row>
    <row r="42" spans="1:13" x14ac:dyDescent="0.2">
      <c r="A42" s="240">
        <f t="shared" si="1"/>
        <v>80</v>
      </c>
      <c r="C42" s="159">
        <f>'T4'!E61</f>
        <v>0.49978714240000005</v>
      </c>
      <c r="D42" s="159">
        <f ca="1">+'T4'!F61</f>
        <v>1.9419999999999999</v>
      </c>
      <c r="E42" s="159"/>
      <c r="F42" s="159">
        <f>'T4'!H61</f>
        <v>0.51319824639999989</v>
      </c>
      <c r="G42" s="159">
        <f ca="1">+'T4'!I61</f>
        <v>2</v>
      </c>
      <c r="H42" s="159"/>
      <c r="I42" s="159">
        <f>'T4'!K61</f>
        <v>0.52795046079999997</v>
      </c>
      <c r="J42" s="159">
        <f ca="1">+'T4'!L61</f>
        <v>2.06</v>
      </c>
      <c r="K42" s="159"/>
      <c r="L42" s="159">
        <f>'T4'!N61</f>
        <v>0.54292619359999994</v>
      </c>
      <c r="M42" s="159">
        <f ca="1">+'T4'!O61</f>
        <v>2.1219999999999999</v>
      </c>
    </row>
    <row r="43" spans="1:13" x14ac:dyDescent="0.2">
      <c r="A43" s="240">
        <f t="shared" si="1"/>
        <v>90</v>
      </c>
      <c r="C43" s="159">
        <f>'T4'!E62</f>
        <v>0.56226053519999997</v>
      </c>
      <c r="D43" s="159">
        <f ca="1">+'T4'!F62</f>
        <v>1.9419999999999999</v>
      </c>
      <c r="E43" s="159"/>
      <c r="F43" s="159">
        <f>'T4'!H62</f>
        <v>0.57734802719999989</v>
      </c>
      <c r="G43" s="159">
        <f ca="1">+'T4'!I62</f>
        <v>2</v>
      </c>
      <c r="H43" s="159"/>
      <c r="I43" s="159">
        <f>'T4'!K62</f>
        <v>0.59394426839999992</v>
      </c>
      <c r="J43" s="159">
        <f ca="1">+'T4'!L62</f>
        <v>2.06</v>
      </c>
      <c r="K43" s="159"/>
      <c r="L43" s="159">
        <f>'T4'!N62</f>
        <v>0.61079196779999989</v>
      </c>
      <c r="M43" s="159">
        <f ca="1">+'T4'!O62</f>
        <v>2.1219999999999999</v>
      </c>
    </row>
    <row r="44" spans="1:13" x14ac:dyDescent="0.2">
      <c r="A44" s="240">
        <f t="shared" si="1"/>
        <v>100</v>
      </c>
      <c r="C44" s="159">
        <f>'T4'!E63</f>
        <v>0.62473392800000005</v>
      </c>
      <c r="D44" s="159">
        <f ca="1">+'T4'!F63</f>
        <v>1.9419999999999999</v>
      </c>
      <c r="E44" s="159"/>
      <c r="F44" s="159">
        <f>'T4'!H63</f>
        <v>0.641497808</v>
      </c>
      <c r="G44" s="159">
        <f ca="1">+'T4'!I63</f>
        <v>2</v>
      </c>
      <c r="H44" s="159"/>
      <c r="I44" s="159">
        <f>'T4'!K63</f>
        <v>0.65993807599999998</v>
      </c>
      <c r="J44" s="159">
        <f ca="1">+'T4'!L63</f>
        <v>2.06</v>
      </c>
      <c r="K44" s="159"/>
      <c r="L44" s="159">
        <f>'T4'!N63</f>
        <v>0.67865774199999995</v>
      </c>
      <c r="M44" s="159">
        <f ca="1">+'T4'!O63</f>
        <v>2.1219999999999999</v>
      </c>
    </row>
    <row r="45" spans="1:13" x14ac:dyDescent="0.2">
      <c r="A45" s="240">
        <f>+A44+50</f>
        <v>150</v>
      </c>
      <c r="C45" s="159">
        <f>'T4'!E64</f>
        <v>0.93710089200000002</v>
      </c>
      <c r="D45" s="159">
        <f ca="1">+'T4'!F64</f>
        <v>2.2210000000000001</v>
      </c>
      <c r="E45" s="159"/>
      <c r="F45" s="159">
        <f>'T4'!H64</f>
        <v>0.96224671199999978</v>
      </c>
      <c r="G45" s="159">
        <f ca="1">+'T4'!I64</f>
        <v>2.2879999999999998</v>
      </c>
      <c r="H45" s="159"/>
      <c r="I45" s="159">
        <f>'T4'!K64</f>
        <v>0.98990711399999998</v>
      </c>
      <c r="J45" s="159">
        <f ca="1">+'T4'!L64</f>
        <v>2.3559999999999999</v>
      </c>
      <c r="K45" s="159"/>
      <c r="L45" s="159">
        <f>'T4'!N64</f>
        <v>1.0179866129999999</v>
      </c>
      <c r="M45" s="159">
        <f ca="1">+'T4'!O64</f>
        <v>2.427</v>
      </c>
    </row>
    <row r="46" spans="1:13" x14ac:dyDescent="0.2">
      <c r="A46" s="240">
        <f t="shared" ref="A46:A47" si="2">+A45+50</f>
        <v>200</v>
      </c>
      <c r="C46" s="159">
        <f>'T4'!E65</f>
        <v>1.2494678560000001</v>
      </c>
      <c r="D46" s="159">
        <f ca="1">+'T4'!F65</f>
        <v>2.2210000000000001</v>
      </c>
      <c r="E46" s="159"/>
      <c r="F46" s="159">
        <f>'T4'!H65</f>
        <v>1.282995616</v>
      </c>
      <c r="G46" s="159">
        <f ca="1">+'T4'!I65</f>
        <v>2.2879999999999998</v>
      </c>
      <c r="H46" s="159"/>
      <c r="I46" s="159">
        <f>'T4'!K65</f>
        <v>1.319876152</v>
      </c>
      <c r="J46" s="159">
        <f ca="1">+'T4'!L65</f>
        <v>2.3559999999999999</v>
      </c>
      <c r="K46" s="159"/>
      <c r="L46" s="159">
        <f>'T4'!N65</f>
        <v>1.3573154839999999</v>
      </c>
      <c r="M46" s="159">
        <f ca="1">+'T4'!O65</f>
        <v>2.427</v>
      </c>
    </row>
    <row r="47" spans="1:13" x14ac:dyDescent="0.2">
      <c r="A47" s="240">
        <f t="shared" si="2"/>
        <v>250</v>
      </c>
      <c r="C47" s="159">
        <f>'T4'!E66</f>
        <v>1.5618348200000001</v>
      </c>
      <c r="D47" s="159">
        <f ca="1">+'T4'!F66</f>
        <v>2.2210000000000001</v>
      </c>
      <c r="E47" s="159"/>
      <c r="F47" s="159">
        <f>'T4'!H66</f>
        <v>1.6037445199999998</v>
      </c>
      <c r="G47" s="159">
        <f ca="1">+'T4'!I66</f>
        <v>2.2879999999999998</v>
      </c>
      <c r="H47" s="159"/>
      <c r="I47" s="159">
        <f>'T4'!K66</f>
        <v>1.64984519</v>
      </c>
      <c r="J47" s="159">
        <f ca="1">+'T4'!L66</f>
        <v>2.3559999999999999</v>
      </c>
      <c r="K47" s="159"/>
      <c r="L47" s="159">
        <f>'T4'!N66</f>
        <v>1.6966443549999999</v>
      </c>
      <c r="M47" s="159">
        <f ca="1">+'T4'!O66</f>
        <v>2.427</v>
      </c>
    </row>
    <row r="48" spans="1:13" x14ac:dyDescent="0.2">
      <c r="A48" s="240">
        <f>+A47+125</f>
        <v>375</v>
      </c>
      <c r="C48" s="159">
        <f>'T4'!E67</f>
        <v>2.3427522300000003</v>
      </c>
      <c r="D48" s="159">
        <f ca="1">+'T4'!F67</f>
        <v>5.0380000000000003</v>
      </c>
      <c r="E48" s="159"/>
      <c r="F48" s="159">
        <f>'T4'!H67</f>
        <v>2.4056167799999999</v>
      </c>
      <c r="G48" s="159">
        <f ca="1">+'T4'!I67</f>
        <v>5.1890000000000001</v>
      </c>
      <c r="H48" s="159"/>
      <c r="I48" s="159">
        <f>'T4'!K67</f>
        <v>2.4747677850000001</v>
      </c>
      <c r="J48" s="159">
        <f ca="1">+'T4'!L67</f>
        <v>5.3440000000000003</v>
      </c>
      <c r="K48" s="159"/>
      <c r="L48" s="159">
        <f>'T4'!N67</f>
        <v>2.5449665324999997</v>
      </c>
      <c r="M48" s="159">
        <f ca="1">+'T4'!O67</f>
        <v>5.5049999999999999</v>
      </c>
    </row>
    <row r="49" spans="1:13" x14ac:dyDescent="0.2">
      <c r="A49" s="240">
        <f>+A48+125</f>
        <v>500</v>
      </c>
      <c r="C49" s="159">
        <f>'T4'!E68</f>
        <v>3.1236696400000001</v>
      </c>
      <c r="D49" s="159">
        <f ca="1">+'T4'!F68</f>
        <v>5.0380000000000003</v>
      </c>
      <c r="E49" s="159"/>
      <c r="F49" s="159">
        <f>'T4'!H68</f>
        <v>3.2074890399999996</v>
      </c>
      <c r="G49" s="159">
        <f ca="1">+'T4'!I68</f>
        <v>5.1890000000000001</v>
      </c>
      <c r="H49" s="159"/>
      <c r="I49" s="159">
        <f>'T4'!K68</f>
        <v>3.2996903799999999</v>
      </c>
      <c r="J49" s="159">
        <f ca="1">+'T4'!L68</f>
        <v>5.3440000000000003</v>
      </c>
      <c r="K49" s="159"/>
      <c r="L49" s="159">
        <f>'T4'!N68</f>
        <v>3.3932887099999998</v>
      </c>
      <c r="M49" s="159">
        <f ca="1">+'T4'!O68</f>
        <v>5.5049999999999999</v>
      </c>
    </row>
    <row r="50" spans="1:13" x14ac:dyDescent="0.2">
      <c r="A50" s="240">
        <f>+A49+250</f>
        <v>750</v>
      </c>
      <c r="C50" s="159">
        <f>'T4'!E69</f>
        <v>4.6855044600000006</v>
      </c>
      <c r="D50" s="159">
        <f ca="1">+'T4'!F69</f>
        <v>5.7</v>
      </c>
      <c r="E50" s="159"/>
      <c r="F50" s="159">
        <f>'T4'!H69</f>
        <v>4.8112335599999998</v>
      </c>
      <c r="G50" s="159">
        <f ca="1">+'T4'!I69</f>
        <v>5.87</v>
      </c>
      <c r="H50" s="159"/>
      <c r="I50" s="159">
        <f>'T4'!K69</f>
        <v>4.9495355700000001</v>
      </c>
      <c r="J50" s="159">
        <f ca="1">+'T4'!L69</f>
        <v>6.0469999999999997</v>
      </c>
      <c r="K50" s="159"/>
      <c r="L50" s="159">
        <f>'T4'!N69</f>
        <v>5.0899330649999994</v>
      </c>
      <c r="M50" s="159">
        <f ca="1">+'T4'!O69</f>
        <v>6.2279999999999998</v>
      </c>
    </row>
    <row r="51" spans="1:13" x14ac:dyDescent="0.2">
      <c r="A51" s="240">
        <f t="shared" ref="A51:A55" si="3">+A50+250</f>
        <v>1000</v>
      </c>
      <c r="C51" s="159">
        <f>'T4'!E70</f>
        <v>6.2473392800000003</v>
      </c>
      <c r="D51" s="159">
        <f ca="1">+'T4'!F70</f>
        <v>5.7</v>
      </c>
      <c r="E51" s="159"/>
      <c r="F51" s="159">
        <f>'T4'!H70</f>
        <v>6.4149780799999991</v>
      </c>
      <c r="G51" s="159">
        <f ca="1">+'T4'!I70</f>
        <v>5.87</v>
      </c>
      <c r="H51" s="159"/>
      <c r="I51" s="159">
        <f>'T4'!K70</f>
        <v>6.5993807599999998</v>
      </c>
      <c r="J51" s="159">
        <f ca="1">+'T4'!L70</f>
        <v>6.0469999999999997</v>
      </c>
      <c r="K51" s="159"/>
      <c r="L51" s="159">
        <f>'T4'!N70</f>
        <v>6.7865774199999995</v>
      </c>
      <c r="M51" s="159">
        <f ca="1">+'T4'!O70</f>
        <v>6.2279999999999998</v>
      </c>
    </row>
    <row r="52" spans="1:13" x14ac:dyDescent="0.2">
      <c r="A52" s="240">
        <f t="shared" si="3"/>
        <v>1250</v>
      </c>
      <c r="C52" s="159">
        <f>'T4'!E71</f>
        <v>7.8091740999999999</v>
      </c>
      <c r="D52" s="159">
        <f ca="1">+'T4'!F71</f>
        <v>8.1999999999999993</v>
      </c>
      <c r="E52" s="159"/>
      <c r="F52" s="159">
        <f>'T4'!H71</f>
        <v>8.0187225999999985</v>
      </c>
      <c r="G52" s="159">
        <f ca="1">+'T4'!I71</f>
        <v>8.4459999999999997</v>
      </c>
      <c r="H52" s="159"/>
      <c r="I52" s="159">
        <f>'T4'!K71</f>
        <v>8.2492259499999996</v>
      </c>
      <c r="J52" s="159">
        <f ca="1">+'T4'!L71</f>
        <v>8.6989999999999998</v>
      </c>
      <c r="K52" s="159"/>
      <c r="L52" s="159">
        <f>'T4'!N71</f>
        <v>8.4832217749999987</v>
      </c>
      <c r="M52" s="159">
        <f ca="1">+'T4'!O71</f>
        <v>8.9600000000000009</v>
      </c>
    </row>
    <row r="53" spans="1:13" x14ac:dyDescent="0.2">
      <c r="A53" s="240">
        <f t="shared" si="3"/>
        <v>1500</v>
      </c>
      <c r="C53" s="159">
        <f>'T4'!E72</f>
        <v>9.3710089200000013</v>
      </c>
      <c r="D53" s="159">
        <f ca="1">+'T4'!F72</f>
        <v>8.1999999999999993</v>
      </c>
      <c r="E53" s="159"/>
      <c r="F53" s="159">
        <f>'T4'!H72</f>
        <v>9.6224671199999996</v>
      </c>
      <c r="G53" s="159">
        <f ca="1">+'T4'!I72</f>
        <v>8.4459999999999997</v>
      </c>
      <c r="H53" s="159"/>
      <c r="I53" s="159">
        <f>'T4'!K72</f>
        <v>9.8990711400000002</v>
      </c>
      <c r="J53" s="159">
        <f ca="1">+'T4'!L72</f>
        <v>8.6989999999999998</v>
      </c>
      <c r="K53" s="159"/>
      <c r="L53" s="159">
        <f>'T4'!N72</f>
        <v>10.179866129999999</v>
      </c>
      <c r="M53" s="159">
        <f ca="1">+'T4'!O72</f>
        <v>8.9600000000000009</v>
      </c>
    </row>
    <row r="54" spans="1:13" x14ac:dyDescent="0.2">
      <c r="A54" s="240">
        <f t="shared" si="3"/>
        <v>1750</v>
      </c>
      <c r="C54" s="159">
        <f>'T4'!E73</f>
        <v>10.932843740000001</v>
      </c>
      <c r="D54" s="159">
        <f ca="1">+'T4'!F73</f>
        <v>8.1999999999999993</v>
      </c>
      <c r="E54" s="159"/>
      <c r="F54" s="159">
        <f>'T4'!H73</f>
        <v>11.226211639999999</v>
      </c>
      <c r="G54" s="159">
        <f ca="1">+'T4'!I73</f>
        <v>8.4459999999999997</v>
      </c>
      <c r="H54" s="159"/>
      <c r="I54" s="159">
        <f>'T4'!K73</f>
        <v>11.548916329999999</v>
      </c>
      <c r="J54" s="159">
        <f ca="1">+'T4'!L73</f>
        <v>8.6989999999999998</v>
      </c>
      <c r="K54" s="159"/>
      <c r="L54" s="159">
        <f>'T4'!N73</f>
        <v>11.876510484999999</v>
      </c>
      <c r="M54" s="159">
        <f ca="1">+'T4'!O73</f>
        <v>8.9600000000000009</v>
      </c>
    </row>
    <row r="55" spans="1:13" x14ac:dyDescent="0.2">
      <c r="A55" s="240">
        <f t="shared" si="3"/>
        <v>2000</v>
      </c>
      <c r="C55" s="159">
        <f>'T4'!E74</f>
        <v>12.494678560000001</v>
      </c>
      <c r="D55" s="159">
        <f ca="1">+'T4'!F74</f>
        <v>8.1999999999999993</v>
      </c>
      <c r="E55" s="159"/>
      <c r="F55" s="159">
        <f>'T4'!H74</f>
        <v>12.829956159999998</v>
      </c>
      <c r="G55" s="159">
        <f ca="1">+'T4'!I74</f>
        <v>8.4459999999999997</v>
      </c>
      <c r="H55" s="159"/>
      <c r="I55" s="159">
        <f>'T4'!K74</f>
        <v>13.19876152</v>
      </c>
      <c r="J55" s="159">
        <f ca="1">+'T4'!L74</f>
        <v>8.6989999999999998</v>
      </c>
      <c r="K55" s="159"/>
      <c r="L55" s="159">
        <f>'T4'!N74</f>
        <v>13.573154839999999</v>
      </c>
      <c r="M55" s="159">
        <f ca="1">+'T4'!O74</f>
        <v>8.9600000000000009</v>
      </c>
    </row>
    <row r="57" spans="1:13" x14ac:dyDescent="0.2">
      <c r="A57" s="12" t="s">
        <v>418</v>
      </c>
    </row>
    <row r="58" spans="1:13" x14ac:dyDescent="0.2">
      <c r="A58" s="240">
        <v>1</v>
      </c>
      <c r="C58" s="240" t="s">
        <v>1147</v>
      </c>
    </row>
    <row r="59" spans="1:13" x14ac:dyDescent="0.2">
      <c r="C59" s="240" t="s">
        <v>1140</v>
      </c>
    </row>
    <row r="61" spans="1:13" x14ac:dyDescent="0.2">
      <c r="A61" s="240">
        <v>2</v>
      </c>
      <c r="C61" s="240" t="s">
        <v>1141</v>
      </c>
    </row>
    <row r="62" spans="1:13" x14ac:dyDescent="0.2">
      <c r="C62" s="240" t="s">
        <v>1146</v>
      </c>
    </row>
    <row r="64" spans="1:13" x14ac:dyDescent="0.2">
      <c r="A64" s="240">
        <v>3</v>
      </c>
      <c r="C64" s="240" t="s">
        <v>1142</v>
      </c>
    </row>
    <row r="65" spans="3:3" x14ac:dyDescent="0.2">
      <c r="C65" s="240" t="s">
        <v>1143</v>
      </c>
    </row>
    <row r="66" spans="3:3" x14ac:dyDescent="0.2">
      <c r="C66" s="240" t="s">
        <v>1144</v>
      </c>
    </row>
    <row r="67" spans="3:3" x14ac:dyDescent="0.2">
      <c r="C67" s="240" t="s">
        <v>1145</v>
      </c>
    </row>
  </sheetData>
  <sheetProtection sheet="1" objects="1" scenarios="1" selectLockedCells="1" selectUnlockedCells="1"/>
  <mergeCells count="8">
    <mergeCell ref="C11:D11"/>
    <mergeCell ref="F11:G11"/>
    <mergeCell ref="I11:J11"/>
    <mergeCell ref="L11:M11"/>
    <mergeCell ref="C32:D32"/>
    <mergeCell ref="F32:G32"/>
    <mergeCell ref="I32:J32"/>
    <mergeCell ref="L32:M32"/>
  </mergeCells>
  <pageMargins left="0.7" right="0.7" top="0.75" bottom="0.75" header="0.3" footer="0.3"/>
  <pageSetup paperSize="9" scale="85" orientation="portrait" horizontalDpi="1200" verticalDpi="1200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stopIfTrue="1" id="{FECBF3DC-2EA1-413B-987A-D61873105F09}">
            <xm:f>'T4'!E$21="C"</xm:f>
            <x14:dxf>
              <font>
                <color rgb="FFFF0000"/>
              </font>
            </x14:dxf>
          </x14:cfRule>
          <x14:cfRule type="expression" priority="4" stopIfTrue="1" id="{F6F6FFFD-2E19-402F-8981-F299E9CEC63F}">
            <xm:f>'T4'!E$21="F"</xm:f>
            <x14:dxf>
              <font>
                <color rgb="FF0070C0"/>
              </font>
            </x14:dxf>
          </x14:cfRule>
          <xm:sqref>C14:C28 F14:F28 I14:I28 L14:L28</xm:sqref>
        </x14:conditionalFormatting>
        <x14:conditionalFormatting xmlns:xm="http://schemas.microsoft.com/office/excel/2006/main">
          <x14:cfRule type="expression" priority="1" stopIfTrue="1" id="{B863FA71-4016-46AD-87F6-49DC4A5ABD0E}">
            <xm:f>'T4'!E$22="C"</xm:f>
            <x14:dxf>
              <font>
                <color rgb="FFFF0000"/>
              </font>
            </x14:dxf>
          </x14:cfRule>
          <x14:cfRule type="expression" priority="2" stopIfTrue="1" id="{7F5DC6B6-52DF-4EA0-A760-8C173B554BC8}">
            <xm:f>'T4'!E$22="F"</xm:f>
            <x14:dxf>
              <font>
                <color rgb="FF0070C0"/>
              </font>
            </x14:dxf>
          </x14:cfRule>
          <xm:sqref>C35:C55 F35:F55 I35:I55 L35:L55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">
    <tabColor rgb="FF002060"/>
  </sheetPr>
  <dimension ref="A1:G48"/>
  <sheetViews>
    <sheetView zoomScale="80" zoomScaleNormal="80" workbookViewId="0">
      <selection activeCell="C31" sqref="C31"/>
    </sheetView>
  </sheetViews>
  <sheetFormatPr defaultRowHeight="12.75" x14ac:dyDescent="0.2"/>
  <cols>
    <col min="4" max="4" width="3.42578125" customWidth="1"/>
  </cols>
  <sheetData>
    <row r="1" spans="1:3" ht="23.25" x14ac:dyDescent="0.35">
      <c r="A1" s="1" t="s">
        <v>990</v>
      </c>
    </row>
    <row r="4" spans="1:3" x14ac:dyDescent="0.2">
      <c r="B4" t="s">
        <v>449</v>
      </c>
      <c r="C4" t="s">
        <v>450</v>
      </c>
    </row>
    <row r="6" spans="1:3" x14ac:dyDescent="0.2">
      <c r="B6" t="s">
        <v>451</v>
      </c>
      <c r="C6" t="s">
        <v>452</v>
      </c>
    </row>
    <row r="8" spans="1:3" s="240" customFormat="1" x14ac:dyDescent="0.2">
      <c r="B8" s="240" t="s">
        <v>991</v>
      </c>
      <c r="C8" s="240" t="s">
        <v>1002</v>
      </c>
    </row>
    <row r="9" spans="1:3" s="240" customFormat="1" x14ac:dyDescent="0.2">
      <c r="C9" s="240" t="s">
        <v>1001</v>
      </c>
    </row>
    <row r="10" spans="1:3" s="240" customFormat="1" x14ac:dyDescent="0.2"/>
    <row r="11" spans="1:3" s="240" customFormat="1" x14ac:dyDescent="0.2">
      <c r="B11" s="240" t="s">
        <v>992</v>
      </c>
      <c r="C11" s="240" t="s">
        <v>993</v>
      </c>
    </row>
    <row r="12" spans="1:3" s="240" customFormat="1" x14ac:dyDescent="0.2">
      <c r="C12" s="240" t="s">
        <v>994</v>
      </c>
    </row>
    <row r="13" spans="1:3" s="240" customFormat="1" x14ac:dyDescent="0.2"/>
    <row r="14" spans="1:3" s="240" customFormat="1" x14ac:dyDescent="0.2"/>
    <row r="15" spans="1:3" s="240" customFormat="1" x14ac:dyDescent="0.2"/>
    <row r="16" spans="1:3" s="240" customFormat="1" ht="18" x14ac:dyDescent="0.25">
      <c r="C16" s="236" t="s">
        <v>453</v>
      </c>
    </row>
    <row r="17" spans="1:7" s="240" customFormat="1" ht="18" x14ac:dyDescent="0.25">
      <c r="C17" s="236"/>
    </row>
    <row r="19" spans="1:7" ht="18" x14ac:dyDescent="0.25">
      <c r="C19" s="234">
        <v>1</v>
      </c>
      <c r="D19" s="235"/>
      <c r="E19" s="235" t="e">
        <f ca="1">+ScenarioCurr!$D$8</f>
        <v>#REF!</v>
      </c>
    </row>
    <row r="25" spans="1:7" x14ac:dyDescent="0.2">
      <c r="F25" s="12"/>
      <c r="G25" t="s">
        <v>1060</v>
      </c>
    </row>
    <row r="31" spans="1:7" x14ac:dyDescent="0.2">
      <c r="A31" s="19"/>
      <c r="B31" s="19"/>
      <c r="C31" s="19"/>
      <c r="D31" s="19"/>
      <c r="E31" s="19"/>
      <c r="F31" s="19"/>
    </row>
    <row r="32" spans="1:7" x14ac:dyDescent="0.2">
      <c r="A32" s="19"/>
      <c r="B32" s="19"/>
      <c r="C32" s="19"/>
      <c r="D32" s="19"/>
      <c r="E32" s="19"/>
      <c r="F32" s="19"/>
    </row>
    <row r="33" spans="1:6" x14ac:dyDescent="0.2">
      <c r="A33" s="19"/>
      <c r="B33" s="251"/>
      <c r="C33" s="19"/>
      <c r="D33" s="19"/>
      <c r="E33" s="19"/>
      <c r="F33" s="19"/>
    </row>
    <row r="34" spans="1:6" x14ac:dyDescent="0.2">
      <c r="A34" s="19"/>
      <c r="B34" s="19"/>
      <c r="C34" s="19"/>
      <c r="D34" s="19"/>
      <c r="E34" s="19"/>
      <c r="F34" s="19"/>
    </row>
    <row r="35" spans="1:6" x14ac:dyDescent="0.2">
      <c r="A35" s="19"/>
      <c r="B35" s="19"/>
      <c r="C35" s="19"/>
      <c r="D35" s="19"/>
      <c r="E35" s="19"/>
      <c r="F35" s="19"/>
    </row>
    <row r="36" spans="1:6" x14ac:dyDescent="0.2">
      <c r="A36" s="19"/>
      <c r="B36" s="19"/>
      <c r="C36" s="19"/>
      <c r="D36" s="19"/>
      <c r="E36" s="19"/>
      <c r="F36" s="19"/>
    </row>
    <row r="37" spans="1:6" ht="18" x14ac:dyDescent="0.25">
      <c r="A37" s="19"/>
      <c r="B37" s="19"/>
      <c r="C37" s="252"/>
      <c r="D37" s="253"/>
      <c r="E37" s="254"/>
      <c r="F37" s="19"/>
    </row>
    <row r="38" spans="1:6" x14ac:dyDescent="0.2">
      <c r="A38" s="19"/>
      <c r="B38" s="19"/>
      <c r="C38" s="19"/>
      <c r="D38" s="19"/>
      <c r="E38" s="19"/>
      <c r="F38" s="19"/>
    </row>
    <row r="39" spans="1:6" ht="18" x14ac:dyDescent="0.25">
      <c r="A39" s="19"/>
      <c r="B39" s="19"/>
      <c r="C39" s="252"/>
      <c r="D39" s="19"/>
      <c r="E39" s="254"/>
      <c r="F39" s="19"/>
    </row>
    <row r="40" spans="1:6" x14ac:dyDescent="0.2">
      <c r="A40" s="19"/>
      <c r="B40" s="19"/>
      <c r="C40" s="19"/>
      <c r="D40" s="19"/>
      <c r="E40" s="19"/>
      <c r="F40" s="19"/>
    </row>
    <row r="41" spans="1:6" x14ac:dyDescent="0.2">
      <c r="A41" s="19"/>
      <c r="B41" s="19"/>
      <c r="C41" s="19"/>
      <c r="D41" s="19"/>
      <c r="E41" s="19"/>
      <c r="F41" s="263"/>
    </row>
    <row r="42" spans="1:6" x14ac:dyDescent="0.2">
      <c r="A42" s="19"/>
      <c r="B42" s="19"/>
      <c r="C42" s="19"/>
      <c r="D42" s="19"/>
      <c r="E42" s="19"/>
      <c r="F42" s="19"/>
    </row>
    <row r="43" spans="1:6" x14ac:dyDescent="0.2">
      <c r="A43" s="19"/>
      <c r="B43" s="19"/>
      <c r="C43" s="19"/>
      <c r="D43" s="19"/>
      <c r="E43" s="19"/>
      <c r="F43" s="19"/>
    </row>
    <row r="44" spans="1:6" x14ac:dyDescent="0.2">
      <c r="A44" s="19"/>
      <c r="B44" s="19"/>
      <c r="C44" s="19"/>
      <c r="D44" s="19"/>
      <c r="E44" s="19"/>
      <c r="F44" s="251"/>
    </row>
    <row r="45" spans="1:6" x14ac:dyDescent="0.2">
      <c r="A45" s="19"/>
      <c r="B45" s="19"/>
      <c r="C45" s="19"/>
      <c r="D45" s="19"/>
      <c r="E45" s="19"/>
      <c r="F45" s="19"/>
    </row>
    <row r="46" spans="1:6" x14ac:dyDescent="0.2">
      <c r="A46" s="19"/>
      <c r="B46" s="19"/>
      <c r="C46" s="19"/>
      <c r="D46" s="19"/>
      <c r="E46" s="19"/>
      <c r="F46" s="19"/>
    </row>
    <row r="47" spans="1:6" x14ac:dyDescent="0.2">
      <c r="A47" s="19"/>
      <c r="B47" s="19"/>
      <c r="C47" s="19"/>
      <c r="D47" s="19"/>
      <c r="E47" s="19"/>
      <c r="F47" s="19"/>
    </row>
    <row r="48" spans="1:6" x14ac:dyDescent="0.2">
      <c r="A48" s="19"/>
      <c r="B48" s="19"/>
      <c r="C48" s="19"/>
      <c r="D48" s="19"/>
      <c r="E48" s="19"/>
      <c r="F48" s="19"/>
    </row>
  </sheetData>
  <dataValidations count="3">
    <dataValidation type="list" allowBlank="1" showInputMessage="1" showErrorMessage="1" sqref="C19">
      <formula1>"1, 2, 3,4,5,6,7,8,9"</formula1>
    </dataValidation>
    <dataValidation type="list" allowBlank="1" showInputMessage="1" showErrorMessage="1" sqref="C39">
      <formula1>"a,b"</formula1>
    </dataValidation>
    <dataValidation type="list" allowBlank="1" showInputMessage="1" showErrorMessage="1" sqref="C37">
      <formula1>"A, B, C, D, E"</formula1>
    </dataValidation>
  </dataValidations>
  <pageMargins left="0.7" right="0.7" top="0.75" bottom="0.75" header="0.3" footer="0.3"/>
  <pageSetup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7" r:id="rId4" name="Button 3">
              <controlPr defaultSize="0" print="0" autoFill="0" autoPict="0" macro="[0]!CalcYears">
                <anchor moveWithCells="1" sizeWithCells="1">
                  <from>
                    <xdr:col>2</xdr:col>
                    <xdr:colOff>19050</xdr:colOff>
                    <xdr:row>22</xdr:row>
                    <xdr:rowOff>95250</xdr:rowOff>
                  </from>
                  <to>
                    <xdr:col>4</xdr:col>
                    <xdr:colOff>590550</xdr:colOff>
                    <xdr:row>26</xdr:row>
                    <xdr:rowOff>66675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rgb="FF00B0F0"/>
  </sheetPr>
  <dimension ref="A1:AV116"/>
  <sheetViews>
    <sheetView topLeftCell="M40" zoomScale="80" zoomScaleNormal="80" workbookViewId="0">
      <selection activeCell="C31" sqref="C31"/>
    </sheetView>
  </sheetViews>
  <sheetFormatPr defaultRowHeight="12.75" x14ac:dyDescent="0.2"/>
  <cols>
    <col min="1" max="1" width="4.85546875" customWidth="1"/>
    <col min="2" max="2" width="5.85546875" customWidth="1"/>
    <col min="3" max="3" width="8" customWidth="1"/>
    <col min="4" max="4" width="27.140625" customWidth="1"/>
    <col min="5" max="5" width="9.28515625" customWidth="1"/>
    <col min="6" max="6" width="11.42578125" customWidth="1"/>
    <col min="7" max="18" width="9.28515625" customWidth="1"/>
  </cols>
  <sheetData>
    <row r="1" spans="1:48" ht="23.25" x14ac:dyDescent="0.35">
      <c r="A1" s="1" t="e">
        <f ca="1">"Current Scenario: "&amp;$C$8&amp;" - "&amp;$D$8</f>
        <v>#REF!</v>
      </c>
      <c r="B1" s="240"/>
      <c r="C1" s="240"/>
      <c r="D1" s="240"/>
      <c r="E1" s="240"/>
      <c r="F1" s="240"/>
      <c r="G1" s="240"/>
      <c r="H1" s="240"/>
      <c r="I1" s="240"/>
      <c r="J1" s="240"/>
      <c r="K1" s="240"/>
      <c r="L1" s="240"/>
      <c r="M1" s="240"/>
      <c r="N1" s="240"/>
      <c r="O1" s="240"/>
      <c r="P1" s="240"/>
      <c r="Q1" s="240"/>
      <c r="R1" s="240"/>
      <c r="S1" s="240"/>
      <c r="T1" s="240"/>
      <c r="U1" s="240"/>
      <c r="V1" s="240"/>
      <c r="W1" s="240"/>
      <c r="X1" s="240"/>
      <c r="Y1" s="240"/>
      <c r="Z1" s="240"/>
      <c r="AA1" s="240"/>
      <c r="AB1" s="240"/>
      <c r="AC1" s="240"/>
      <c r="AD1" s="240"/>
      <c r="AE1" s="240"/>
      <c r="AF1" s="240"/>
      <c r="AG1" s="240"/>
      <c r="AH1" s="240"/>
      <c r="AI1" s="240"/>
      <c r="AJ1" s="240"/>
      <c r="AK1" s="240"/>
      <c r="AL1" s="240"/>
      <c r="AM1" s="240"/>
      <c r="AN1" s="240"/>
      <c r="AO1" s="240"/>
      <c r="AP1" s="240"/>
      <c r="AQ1" s="240"/>
      <c r="AR1" s="240"/>
      <c r="AS1" s="240"/>
      <c r="AT1" s="240"/>
      <c r="AU1" s="240"/>
      <c r="AV1" s="240"/>
    </row>
    <row r="2" spans="1:48" x14ac:dyDescent="0.2">
      <c r="A2" s="240"/>
      <c r="B2" s="240"/>
      <c r="C2" s="240"/>
      <c r="D2" s="240"/>
      <c r="E2" s="240"/>
      <c r="F2" s="240"/>
      <c r="G2" s="240"/>
      <c r="H2" s="240"/>
      <c r="I2" s="240"/>
      <c r="J2" s="240"/>
      <c r="K2" s="240"/>
      <c r="L2" s="240"/>
      <c r="M2" s="240"/>
      <c r="N2" s="240"/>
      <c r="O2" s="240"/>
      <c r="P2" s="240"/>
      <c r="Q2" s="240"/>
      <c r="R2" s="240"/>
      <c r="S2" s="240"/>
      <c r="T2" s="240"/>
      <c r="U2" s="240"/>
      <c r="V2" s="240"/>
      <c r="W2" s="240"/>
      <c r="X2" s="240"/>
      <c r="Y2" s="240"/>
      <c r="Z2" s="240"/>
      <c r="AA2" s="240"/>
      <c r="AB2" s="240"/>
      <c r="AC2" s="240"/>
      <c r="AD2" s="240"/>
      <c r="AE2" s="240"/>
      <c r="AF2" s="240"/>
      <c r="AG2" s="240"/>
      <c r="AH2" s="240"/>
      <c r="AI2" s="240"/>
      <c r="AJ2" s="240"/>
      <c r="AK2" s="240"/>
      <c r="AL2" s="240"/>
      <c r="AM2" s="240"/>
      <c r="AN2" s="240"/>
      <c r="AO2" s="240"/>
      <c r="AP2" s="240"/>
      <c r="AQ2" s="240"/>
      <c r="AR2" s="240"/>
      <c r="AS2" s="240"/>
      <c r="AT2" s="240"/>
      <c r="AU2" s="240"/>
      <c r="AV2" s="240"/>
    </row>
    <row r="3" spans="1:48" x14ac:dyDescent="0.2">
      <c r="A3" s="240"/>
      <c r="B3" s="240"/>
      <c r="C3" s="240"/>
      <c r="D3" s="240"/>
      <c r="E3" s="240"/>
      <c r="F3" s="240"/>
      <c r="G3" s="240"/>
      <c r="H3" s="240"/>
      <c r="I3" s="240"/>
      <c r="J3" s="240"/>
      <c r="K3" s="240"/>
      <c r="L3" s="240"/>
      <c r="M3" s="240"/>
      <c r="N3" s="240"/>
      <c r="O3" s="240"/>
      <c r="P3" s="240"/>
      <c r="Q3" s="240"/>
      <c r="R3" s="240"/>
      <c r="S3" s="240"/>
      <c r="T3" s="240"/>
      <c r="U3" s="240"/>
      <c r="V3" s="240"/>
      <c r="W3" s="240"/>
      <c r="X3" s="240"/>
      <c r="Y3" s="240"/>
      <c r="Z3" s="240"/>
      <c r="AA3" s="240"/>
      <c r="AB3" s="240"/>
      <c r="AC3" s="240"/>
      <c r="AD3" s="240"/>
      <c r="AE3" s="240"/>
      <c r="AF3" s="240"/>
      <c r="AG3" s="240"/>
      <c r="AH3" s="240"/>
      <c r="AI3" s="240"/>
      <c r="AJ3" s="240"/>
      <c r="AK3" s="240"/>
      <c r="AL3" s="240"/>
      <c r="AM3" s="240"/>
      <c r="AN3" s="240"/>
      <c r="AO3" s="240"/>
      <c r="AP3" s="240"/>
      <c r="AQ3" s="240"/>
      <c r="AR3" s="240"/>
      <c r="AS3" s="240"/>
      <c r="AT3" s="240"/>
      <c r="AU3" s="240"/>
      <c r="AV3" s="240"/>
    </row>
    <row r="4" spans="1:48" x14ac:dyDescent="0.2">
      <c r="A4" s="240"/>
      <c r="B4" s="240"/>
      <c r="C4" s="240"/>
      <c r="D4" s="240"/>
      <c r="E4" s="240"/>
      <c r="F4" s="240"/>
      <c r="G4" s="240"/>
      <c r="H4" s="240"/>
      <c r="I4" s="240"/>
      <c r="J4" s="240"/>
      <c r="K4" s="240"/>
      <c r="L4" s="240"/>
      <c r="M4" s="240"/>
      <c r="N4" s="240"/>
      <c r="O4" s="240"/>
      <c r="P4" s="240"/>
      <c r="Q4" s="240"/>
      <c r="R4" s="240"/>
      <c r="S4" s="240"/>
      <c r="T4" s="240"/>
      <c r="U4" s="240"/>
      <c r="V4" s="240"/>
      <c r="W4" s="240"/>
      <c r="X4" s="240"/>
      <c r="Y4" s="240"/>
      <c r="Z4" s="240"/>
      <c r="AA4" s="240"/>
      <c r="AB4" s="240"/>
      <c r="AC4" s="240"/>
      <c r="AD4" s="240"/>
      <c r="AE4" s="240"/>
      <c r="AF4" s="240"/>
      <c r="AG4" s="240"/>
      <c r="AH4" s="240"/>
      <c r="AI4" s="240"/>
      <c r="AJ4" s="240"/>
      <c r="AK4" s="240"/>
      <c r="AL4" s="240"/>
      <c r="AM4" s="240"/>
      <c r="AN4" s="240"/>
      <c r="AO4" s="240"/>
      <c r="AP4" s="240"/>
      <c r="AQ4" s="240"/>
      <c r="AR4" s="240"/>
      <c r="AS4" s="240"/>
      <c r="AT4" s="240"/>
      <c r="AU4" s="240"/>
      <c r="AV4" s="240"/>
    </row>
    <row r="5" spans="1:48" x14ac:dyDescent="0.2">
      <c r="A5" s="240"/>
      <c r="B5" s="240"/>
      <c r="C5" s="240"/>
      <c r="D5" s="240"/>
      <c r="E5" s="240"/>
      <c r="F5" s="240"/>
      <c r="G5" s="240"/>
      <c r="H5" s="240"/>
      <c r="I5" s="240"/>
      <c r="J5" s="240"/>
      <c r="K5" s="240"/>
      <c r="L5" s="240"/>
      <c r="M5" s="240"/>
      <c r="N5" s="240"/>
      <c r="O5" s="240"/>
      <c r="P5" s="240"/>
      <c r="Q5" s="240"/>
      <c r="R5" s="240"/>
      <c r="S5" s="240"/>
      <c r="T5" s="240"/>
      <c r="U5" s="240"/>
      <c r="V5" s="240"/>
      <c r="W5" s="240"/>
      <c r="X5" s="240"/>
      <c r="Y5" s="240"/>
      <c r="Z5" s="240"/>
      <c r="AA5" s="240"/>
      <c r="AB5" s="240"/>
      <c r="AC5" s="240"/>
      <c r="AD5" s="240"/>
      <c r="AE5" s="240"/>
      <c r="AF5" s="240"/>
      <c r="AG5" s="240"/>
      <c r="AH5" s="240"/>
      <c r="AI5" s="240"/>
      <c r="AJ5" s="240"/>
      <c r="AK5" s="240"/>
      <c r="AL5" s="240"/>
      <c r="AM5" s="240"/>
      <c r="AN5" s="240"/>
      <c r="AO5" s="240"/>
      <c r="AP5" s="240"/>
      <c r="AQ5" s="240"/>
      <c r="AR5" s="240"/>
      <c r="AS5" s="240"/>
      <c r="AT5" s="240"/>
      <c r="AU5" s="240"/>
      <c r="AV5" s="240"/>
    </row>
    <row r="6" spans="1:48" x14ac:dyDescent="0.2">
      <c r="A6" s="240"/>
      <c r="B6" s="240"/>
      <c r="C6" s="15"/>
      <c r="D6" s="15"/>
      <c r="E6" s="240"/>
      <c r="F6" s="240"/>
      <c r="G6" s="240"/>
      <c r="H6" s="240"/>
      <c r="I6" s="240"/>
      <c r="J6" s="240"/>
      <c r="K6" s="240"/>
      <c r="L6" s="240"/>
      <c r="M6" s="240"/>
      <c r="N6" s="240"/>
      <c r="O6" s="240"/>
      <c r="P6" s="240"/>
      <c r="Q6" s="240"/>
      <c r="R6" s="240"/>
      <c r="S6" s="240"/>
      <c r="T6" s="240"/>
      <c r="U6" s="240"/>
      <c r="V6" s="240"/>
      <c r="W6" s="240"/>
      <c r="X6" s="240"/>
      <c r="Y6" s="240"/>
      <c r="Z6" s="240"/>
      <c r="AA6" s="240"/>
      <c r="AB6" s="240"/>
      <c r="AC6" s="240"/>
      <c r="AD6" s="240"/>
      <c r="AE6" s="240"/>
      <c r="AF6" s="240"/>
      <c r="AG6" s="240"/>
      <c r="AH6" s="240"/>
      <c r="AI6" s="240"/>
      <c r="AJ6" s="240"/>
      <c r="AK6" s="240"/>
      <c r="AL6" s="240"/>
      <c r="AM6" s="240"/>
      <c r="AN6" s="240"/>
      <c r="AO6" s="240"/>
      <c r="AP6" s="240"/>
      <c r="AQ6" s="240"/>
      <c r="AR6" s="240"/>
      <c r="AS6" s="240"/>
      <c r="AT6" s="240"/>
      <c r="AU6" s="240"/>
      <c r="AV6" s="240"/>
    </row>
    <row r="7" spans="1:48" x14ac:dyDescent="0.2">
      <c r="A7" s="240"/>
      <c r="B7" s="240"/>
      <c r="C7" s="240"/>
      <c r="D7" s="15"/>
      <c r="E7" s="240"/>
      <c r="F7" s="240"/>
      <c r="G7" s="240"/>
      <c r="H7" s="240"/>
      <c r="I7" s="240"/>
      <c r="J7" s="240"/>
      <c r="K7" s="240"/>
      <c r="L7" s="240"/>
      <c r="M7" s="240"/>
      <c r="N7" s="240"/>
      <c r="O7" s="240"/>
      <c r="P7" s="240"/>
      <c r="Q7" s="240"/>
      <c r="R7" s="240"/>
      <c r="S7" s="240"/>
      <c r="T7" s="240"/>
      <c r="U7" s="240"/>
      <c r="V7" s="240"/>
      <c r="W7" s="240"/>
      <c r="X7" s="240"/>
      <c r="Y7" s="240"/>
      <c r="Z7" s="240"/>
      <c r="AA7" s="240"/>
      <c r="AB7" s="240"/>
      <c r="AC7" s="240"/>
      <c r="AD7" s="240"/>
      <c r="AE7" s="240"/>
      <c r="AF7" s="240"/>
      <c r="AG7" s="240"/>
      <c r="AH7" s="240"/>
      <c r="AI7" s="240"/>
      <c r="AJ7" s="240"/>
      <c r="AK7" s="240"/>
      <c r="AL7" s="240"/>
      <c r="AM7" s="240"/>
      <c r="AN7" s="240"/>
      <c r="AO7" s="240"/>
      <c r="AP7" s="240"/>
      <c r="AQ7" s="240"/>
      <c r="AR7" s="240"/>
      <c r="AS7" s="240"/>
      <c r="AT7" s="240"/>
      <c r="AU7" s="240"/>
      <c r="AV7" s="240"/>
    </row>
    <row r="8" spans="1:48" x14ac:dyDescent="0.2">
      <c r="A8" s="240"/>
      <c r="B8" s="240"/>
      <c r="C8" s="238">
        <f>+Scenarios!$C$19</f>
        <v>1</v>
      </c>
      <c r="D8" s="162" t="e">
        <f ca="1">INDIRECT("Scenario"&amp;$C$8&amp;"!D8")</f>
        <v>#REF!</v>
      </c>
      <c r="E8" s="240"/>
      <c r="F8" s="240"/>
      <c r="G8" s="240"/>
      <c r="H8" s="240"/>
      <c r="I8" s="240"/>
      <c r="J8" s="240"/>
      <c r="K8" s="240"/>
      <c r="L8" s="240"/>
      <c r="M8" s="240"/>
      <c r="N8" s="240"/>
      <c r="O8" s="240"/>
      <c r="P8" s="240"/>
      <c r="Q8" s="240"/>
      <c r="R8" s="240"/>
      <c r="S8" s="240"/>
      <c r="T8" s="240"/>
      <c r="U8" s="240"/>
      <c r="V8" s="240"/>
      <c r="W8" s="240"/>
      <c r="X8" s="240"/>
      <c r="Y8" s="240"/>
      <c r="Z8" s="240"/>
      <c r="AA8" s="240"/>
      <c r="AB8" s="240"/>
      <c r="AC8" s="240"/>
      <c r="AD8" s="240"/>
      <c r="AE8" s="240"/>
      <c r="AF8" s="240"/>
      <c r="AG8" s="240"/>
      <c r="AH8" s="240"/>
      <c r="AI8" s="240"/>
      <c r="AJ8" s="240"/>
      <c r="AK8" s="240"/>
      <c r="AL8" s="240"/>
      <c r="AM8" s="240"/>
      <c r="AN8" s="240"/>
      <c r="AO8" s="240"/>
      <c r="AP8" s="240"/>
      <c r="AQ8" s="240"/>
      <c r="AR8" s="240"/>
      <c r="AS8" s="240"/>
      <c r="AT8" s="240"/>
      <c r="AU8" s="240"/>
      <c r="AV8" s="240"/>
    </row>
    <row r="9" spans="1:48" x14ac:dyDescent="0.2">
      <c r="A9" s="240"/>
      <c r="B9" s="240"/>
      <c r="C9" s="240"/>
      <c r="D9" s="240"/>
      <c r="E9" s="240"/>
      <c r="F9" s="240"/>
      <c r="G9" s="240"/>
      <c r="H9" s="240"/>
      <c r="I9" s="240"/>
      <c r="J9" s="240"/>
      <c r="K9" s="240"/>
      <c r="L9" s="240"/>
      <c r="M9" s="240"/>
      <c r="N9" s="240"/>
      <c r="O9" s="240"/>
      <c r="P9" s="240"/>
      <c r="Q9" s="240"/>
      <c r="R9" s="240"/>
      <c r="S9" s="240"/>
      <c r="T9" s="240"/>
      <c r="U9" s="240"/>
      <c r="V9" s="240"/>
      <c r="W9" s="240"/>
      <c r="X9" s="240"/>
      <c r="Y9" s="240"/>
      <c r="Z9" s="240"/>
      <c r="AA9" s="240"/>
      <c r="AB9" s="240"/>
      <c r="AC9" s="240"/>
      <c r="AD9" s="240"/>
      <c r="AE9" s="240"/>
      <c r="AF9" s="240"/>
      <c r="AG9" s="240"/>
      <c r="AH9" s="240"/>
      <c r="AI9" s="240"/>
      <c r="AJ9" s="240"/>
      <c r="AK9" s="240"/>
      <c r="AL9" s="240"/>
      <c r="AM9" s="240"/>
      <c r="AN9" s="240"/>
      <c r="AO9" s="240"/>
      <c r="AP9" s="240"/>
      <c r="AQ9" s="240"/>
      <c r="AR9" s="240"/>
      <c r="AS9" s="240"/>
      <c r="AT9" s="240"/>
      <c r="AU9" s="240"/>
      <c r="AV9" s="240"/>
    </row>
    <row r="10" spans="1:48" x14ac:dyDescent="0.2">
      <c r="A10" s="240"/>
      <c r="B10" s="240"/>
      <c r="C10" s="240"/>
      <c r="D10" s="240"/>
      <c r="E10" s="240"/>
      <c r="F10" s="240"/>
      <c r="G10" s="240"/>
      <c r="H10" s="240"/>
      <c r="I10" s="240"/>
      <c r="J10" s="240"/>
      <c r="K10" s="240"/>
      <c r="L10" s="240"/>
      <c r="M10" s="20"/>
      <c r="N10" s="20"/>
      <c r="O10" s="240"/>
      <c r="P10" s="240"/>
      <c r="Q10" s="240"/>
      <c r="R10" s="240"/>
      <c r="S10" s="240"/>
      <c r="T10" s="240"/>
      <c r="U10" s="240"/>
      <c r="V10" s="240"/>
      <c r="W10" s="240"/>
      <c r="X10" s="240"/>
      <c r="Y10" s="240"/>
      <c r="Z10" s="240"/>
      <c r="AA10" s="240"/>
      <c r="AB10" s="240"/>
      <c r="AC10" s="240"/>
      <c r="AD10" s="240"/>
      <c r="AE10" s="240"/>
      <c r="AF10" s="240"/>
      <c r="AG10" s="240"/>
      <c r="AH10" s="240"/>
      <c r="AI10" s="240"/>
      <c r="AJ10" s="240"/>
      <c r="AK10" s="240"/>
      <c r="AL10" s="240"/>
      <c r="AM10" s="240"/>
      <c r="AN10" s="240"/>
      <c r="AO10" s="240"/>
      <c r="AP10" s="240"/>
      <c r="AQ10" s="240"/>
      <c r="AR10" s="240"/>
      <c r="AS10" s="240"/>
      <c r="AT10" s="240"/>
      <c r="AU10" s="240"/>
      <c r="AV10" s="240"/>
    </row>
    <row r="11" spans="1:48" x14ac:dyDescent="0.2">
      <c r="A11" s="240"/>
      <c r="B11" s="240"/>
      <c r="C11" s="240" t="s">
        <v>418</v>
      </c>
      <c r="D11" s="240"/>
      <c r="E11" s="240"/>
      <c r="F11" s="240"/>
      <c r="G11" s="240"/>
      <c r="H11" s="240"/>
      <c r="I11" s="240"/>
      <c r="J11" s="240"/>
      <c r="K11" s="240"/>
      <c r="L11" s="240"/>
      <c r="M11" s="240"/>
      <c r="N11" s="240"/>
      <c r="O11" s="240"/>
      <c r="P11" s="240"/>
      <c r="Q11" s="240"/>
      <c r="R11" s="240"/>
      <c r="S11" s="240"/>
      <c r="T11" s="240"/>
      <c r="U11" s="240"/>
      <c r="V11" s="240"/>
      <c r="W11" s="240"/>
      <c r="X11" s="240"/>
      <c r="Y11" s="240"/>
      <c r="Z11" s="240"/>
      <c r="AA11" s="240"/>
      <c r="AB11" s="240"/>
      <c r="AC11" s="240"/>
      <c r="AD11" s="240"/>
      <c r="AE11" s="240"/>
      <c r="AF11" s="240"/>
      <c r="AG11" s="240"/>
      <c r="AH11" s="240"/>
      <c r="AI11" s="240"/>
      <c r="AJ11" s="240"/>
      <c r="AK11" s="240"/>
      <c r="AL11" s="240"/>
      <c r="AM11" s="240"/>
      <c r="AN11" s="240"/>
      <c r="AO11" s="240"/>
      <c r="AP11" s="240"/>
      <c r="AQ11" s="240"/>
      <c r="AR11" s="240"/>
      <c r="AS11" s="240"/>
      <c r="AT11" s="240"/>
      <c r="AU11" s="240"/>
      <c r="AV11" s="240"/>
    </row>
    <row r="12" spans="1:48" x14ac:dyDescent="0.2">
      <c r="A12" s="240"/>
      <c r="B12" s="240"/>
      <c r="C12" s="240">
        <v>1</v>
      </c>
      <c r="D12" s="240" t="s">
        <v>840</v>
      </c>
      <c r="E12" s="240"/>
      <c r="F12" s="240"/>
      <c r="G12" s="240"/>
      <c r="H12" s="240"/>
      <c r="I12" s="240"/>
      <c r="J12" s="240"/>
      <c r="K12" s="240"/>
      <c r="L12" s="240"/>
      <c r="M12" s="13"/>
      <c r="N12" s="13"/>
      <c r="O12" s="240"/>
      <c r="P12" s="240"/>
      <c r="Q12" s="240"/>
      <c r="R12" s="240"/>
      <c r="S12" s="240"/>
      <c r="T12" s="240"/>
      <c r="U12" s="240"/>
      <c r="V12" s="240"/>
      <c r="W12" s="240"/>
      <c r="X12" s="240"/>
      <c r="Y12" s="240"/>
      <c r="Z12" s="240"/>
      <c r="AA12" s="240"/>
      <c r="AB12" s="240"/>
      <c r="AC12" s="240"/>
      <c r="AD12" s="240"/>
      <c r="AE12" s="240"/>
      <c r="AF12" s="240"/>
      <c r="AG12" s="240"/>
      <c r="AH12" s="240"/>
      <c r="AI12" s="240"/>
      <c r="AJ12" s="240"/>
      <c r="AK12" s="240"/>
      <c r="AL12" s="240"/>
      <c r="AM12" s="240"/>
      <c r="AN12" s="240"/>
      <c r="AO12" s="240"/>
      <c r="AP12" s="240"/>
      <c r="AQ12" s="240"/>
      <c r="AR12" s="240"/>
      <c r="AS12" s="240"/>
      <c r="AT12" s="240"/>
      <c r="AU12" s="240"/>
      <c r="AV12" s="240"/>
    </row>
    <row r="13" spans="1:48" x14ac:dyDescent="0.2">
      <c r="A13" s="240"/>
      <c r="B13" s="240"/>
      <c r="C13" s="240"/>
      <c r="D13" s="240"/>
      <c r="E13" s="240"/>
      <c r="F13" s="240"/>
      <c r="G13" s="240"/>
      <c r="H13" s="240"/>
      <c r="I13" s="240"/>
      <c r="J13" s="240"/>
      <c r="K13" s="240"/>
      <c r="L13" s="240"/>
      <c r="M13" s="13"/>
      <c r="N13" s="13"/>
      <c r="O13" s="240"/>
      <c r="P13" s="240"/>
      <c r="Q13" s="240"/>
      <c r="R13" s="240"/>
      <c r="S13" s="240"/>
      <c r="T13" s="240"/>
      <c r="U13" s="240"/>
      <c r="V13" s="240"/>
      <c r="W13" s="240"/>
      <c r="X13" s="240"/>
      <c r="Y13" s="240"/>
      <c r="Z13" s="240"/>
      <c r="AA13" s="240"/>
      <c r="AB13" s="240"/>
      <c r="AC13" s="240"/>
      <c r="AD13" s="240"/>
      <c r="AE13" s="240"/>
      <c r="AF13" s="240"/>
      <c r="AG13" s="240"/>
      <c r="AH13" s="240"/>
      <c r="AI13" s="240"/>
      <c r="AJ13" s="240"/>
      <c r="AK13" s="240"/>
      <c r="AL13" s="240"/>
      <c r="AM13" s="240"/>
      <c r="AN13" s="240"/>
      <c r="AO13" s="240"/>
      <c r="AP13" s="240"/>
      <c r="AQ13" s="240"/>
      <c r="AR13" s="240"/>
      <c r="AS13" s="240"/>
      <c r="AT13" s="240"/>
      <c r="AU13" s="240"/>
      <c r="AV13" s="240"/>
    </row>
    <row r="14" spans="1:48" x14ac:dyDescent="0.2">
      <c r="A14" s="240"/>
      <c r="B14" s="240"/>
      <c r="C14" s="240"/>
      <c r="D14" s="240"/>
      <c r="E14" s="240"/>
      <c r="F14" s="240"/>
      <c r="G14" s="240"/>
      <c r="H14" s="240"/>
      <c r="I14" s="240"/>
      <c r="J14" s="240"/>
      <c r="K14" s="240"/>
      <c r="L14" s="240"/>
      <c r="M14" s="13"/>
      <c r="N14" s="13"/>
      <c r="O14" s="240"/>
      <c r="P14" s="240"/>
      <c r="Q14" s="240"/>
      <c r="R14" s="240"/>
      <c r="S14" s="240"/>
      <c r="T14" s="240"/>
      <c r="U14" s="240"/>
      <c r="V14" s="240"/>
      <c r="W14" s="240"/>
      <c r="X14" s="240"/>
      <c r="Y14" s="240"/>
      <c r="Z14" s="240"/>
      <c r="AA14" s="240"/>
      <c r="AB14" s="240"/>
      <c r="AC14" s="240"/>
      <c r="AD14" s="240"/>
      <c r="AE14" s="240"/>
      <c r="AF14" s="240"/>
      <c r="AG14" s="240"/>
      <c r="AH14" s="240"/>
      <c r="AI14" s="240"/>
      <c r="AJ14" s="240"/>
      <c r="AK14" s="240"/>
      <c r="AL14" s="240"/>
      <c r="AM14" s="240"/>
      <c r="AN14" s="240"/>
      <c r="AO14" s="240"/>
      <c r="AP14" s="240"/>
      <c r="AQ14" s="240"/>
      <c r="AR14" s="240"/>
      <c r="AS14" s="240"/>
      <c r="AT14" s="240"/>
      <c r="AU14" s="240"/>
      <c r="AV14" s="240"/>
    </row>
    <row r="15" spans="1:48" x14ac:dyDescent="0.2">
      <c r="A15" s="240"/>
      <c r="B15" s="240"/>
      <c r="C15" s="240"/>
      <c r="D15" s="240"/>
      <c r="E15" s="240"/>
      <c r="F15" s="240"/>
      <c r="G15" s="240"/>
      <c r="H15" s="240"/>
      <c r="I15" s="240"/>
      <c r="J15" s="240"/>
      <c r="K15" s="240"/>
      <c r="L15" s="240"/>
      <c r="M15" s="13"/>
      <c r="N15" s="13"/>
      <c r="O15" s="240"/>
      <c r="P15" s="240"/>
      <c r="Q15" s="240"/>
      <c r="R15" s="240"/>
      <c r="S15" s="240"/>
      <c r="T15" s="240"/>
      <c r="U15" s="240"/>
      <c r="V15" s="240"/>
      <c r="W15" s="240"/>
      <c r="X15" s="240"/>
      <c r="Y15" s="240"/>
      <c r="Z15" s="240"/>
      <c r="AA15" s="240"/>
      <c r="AB15" s="240"/>
      <c r="AC15" s="240"/>
      <c r="AD15" s="240"/>
      <c r="AE15" s="240"/>
      <c r="AF15" s="240"/>
      <c r="AG15" s="240"/>
      <c r="AH15" s="240"/>
      <c r="AI15" s="240"/>
      <c r="AJ15" s="240"/>
      <c r="AK15" s="240"/>
      <c r="AL15" s="240"/>
      <c r="AM15" s="240"/>
      <c r="AN15" s="240"/>
      <c r="AO15" s="240"/>
      <c r="AP15" s="240"/>
      <c r="AQ15" s="240"/>
      <c r="AR15" s="240"/>
      <c r="AS15" s="240"/>
      <c r="AT15" s="240"/>
      <c r="AU15" s="240"/>
      <c r="AV15" s="240"/>
    </row>
    <row r="16" spans="1:48" x14ac:dyDescent="0.2">
      <c r="A16" s="240"/>
      <c r="B16" s="240"/>
      <c r="C16" s="240"/>
      <c r="D16" s="240"/>
      <c r="E16" s="240"/>
      <c r="F16" s="240"/>
      <c r="G16" s="240"/>
      <c r="H16" s="240"/>
      <c r="I16" s="240"/>
      <c r="J16" s="240"/>
      <c r="K16" s="240"/>
      <c r="L16" s="240"/>
      <c r="M16" s="240"/>
      <c r="N16" s="240"/>
      <c r="O16" s="240"/>
      <c r="P16" s="240"/>
      <c r="Q16" s="240"/>
      <c r="R16" s="240"/>
      <c r="S16" s="240"/>
      <c r="T16" s="240"/>
      <c r="U16" s="240"/>
      <c r="V16" s="240"/>
      <c r="W16" s="240"/>
      <c r="X16" s="240"/>
      <c r="Y16" s="240"/>
      <c r="Z16" s="240"/>
      <c r="AA16" s="240"/>
      <c r="AB16" s="240"/>
      <c r="AC16" s="240"/>
      <c r="AD16" s="240"/>
      <c r="AE16" s="240"/>
      <c r="AF16" s="240"/>
      <c r="AG16" s="240"/>
      <c r="AH16" s="240"/>
      <c r="AI16" s="240"/>
      <c r="AJ16" s="240"/>
      <c r="AK16" s="240"/>
      <c r="AL16" s="240"/>
      <c r="AM16" s="240"/>
      <c r="AN16" s="240"/>
      <c r="AO16" s="240"/>
      <c r="AP16" s="240"/>
      <c r="AQ16" s="240"/>
      <c r="AR16" s="240"/>
      <c r="AS16" s="240"/>
      <c r="AT16" s="240"/>
      <c r="AU16" s="240"/>
      <c r="AV16" s="240"/>
    </row>
    <row r="17" spans="1:48" x14ac:dyDescent="0.2">
      <c r="A17" s="240"/>
      <c r="B17" s="240"/>
      <c r="C17" s="240"/>
      <c r="D17" s="240"/>
      <c r="E17" s="240"/>
      <c r="F17" s="240"/>
      <c r="G17" s="240"/>
      <c r="H17" s="240"/>
      <c r="I17" s="240"/>
      <c r="J17" s="240"/>
      <c r="K17" s="240"/>
      <c r="L17" s="240"/>
      <c r="M17" s="240"/>
      <c r="N17" s="240"/>
      <c r="O17" s="240"/>
      <c r="P17" s="240"/>
      <c r="Q17" s="240"/>
      <c r="R17" s="240"/>
      <c r="S17" s="240"/>
      <c r="T17" s="240"/>
      <c r="U17" s="240"/>
      <c r="V17" s="240"/>
      <c r="W17" s="240"/>
      <c r="X17" s="240"/>
      <c r="Y17" s="240"/>
      <c r="Z17" s="240"/>
      <c r="AA17" s="240"/>
      <c r="AB17" s="240"/>
      <c r="AC17" s="240"/>
      <c r="AD17" s="240"/>
      <c r="AE17" s="240"/>
      <c r="AF17" s="240"/>
      <c r="AG17" s="240"/>
      <c r="AH17" s="240"/>
      <c r="AI17" s="240"/>
      <c r="AJ17" s="240"/>
      <c r="AK17" s="240"/>
      <c r="AL17" s="240"/>
      <c r="AM17" s="240"/>
      <c r="AN17" s="240"/>
      <c r="AO17" s="240"/>
      <c r="AP17" s="240"/>
      <c r="AQ17" s="240"/>
      <c r="AR17" s="240"/>
      <c r="AS17" s="240"/>
      <c r="AT17" s="240"/>
      <c r="AU17" s="240"/>
      <c r="AV17" s="240"/>
    </row>
    <row r="18" spans="1:48" x14ac:dyDescent="0.2">
      <c r="A18" s="240"/>
      <c r="B18" s="240"/>
      <c r="C18" s="240"/>
      <c r="D18" s="240"/>
      <c r="E18" s="240"/>
      <c r="F18" s="240"/>
      <c r="G18" s="240"/>
      <c r="H18" s="240"/>
      <c r="I18" s="240"/>
      <c r="J18" s="240"/>
      <c r="K18" s="240"/>
      <c r="L18" s="240"/>
      <c r="M18" s="240"/>
      <c r="N18" s="240"/>
      <c r="O18" s="240"/>
      <c r="P18" s="240"/>
      <c r="Q18" s="240"/>
      <c r="R18" s="240"/>
      <c r="S18" s="240"/>
      <c r="T18" s="240"/>
      <c r="U18" s="240"/>
      <c r="V18" s="240"/>
      <c r="W18" s="240"/>
      <c r="X18" s="240"/>
      <c r="Y18" s="240"/>
      <c r="Z18" s="240"/>
      <c r="AA18" s="240"/>
      <c r="AB18" s="240"/>
      <c r="AC18" s="240"/>
      <c r="AD18" s="240"/>
      <c r="AE18" s="240"/>
      <c r="AF18" s="240"/>
      <c r="AG18" s="240"/>
      <c r="AH18" s="240"/>
      <c r="AI18" s="240"/>
      <c r="AJ18" s="240"/>
      <c r="AK18" s="240"/>
      <c r="AL18" s="240"/>
      <c r="AM18" s="240"/>
      <c r="AN18" s="240"/>
      <c r="AO18" s="240"/>
      <c r="AP18" s="240"/>
      <c r="AQ18" s="240"/>
      <c r="AR18" s="240"/>
      <c r="AS18" s="240"/>
      <c r="AT18" s="240"/>
      <c r="AU18" s="240"/>
      <c r="AV18" s="240"/>
    </row>
    <row r="19" spans="1:48" x14ac:dyDescent="0.2">
      <c r="A19" s="240"/>
      <c r="B19" s="240"/>
      <c r="C19" s="240"/>
      <c r="D19" s="240"/>
      <c r="E19" s="240"/>
      <c r="F19" s="240"/>
      <c r="G19" s="240"/>
      <c r="H19" s="240"/>
      <c r="I19" s="240"/>
      <c r="J19" s="240"/>
      <c r="K19" s="240"/>
      <c r="L19" s="240"/>
      <c r="M19" s="240"/>
      <c r="N19" s="240"/>
      <c r="O19" s="240"/>
      <c r="P19" s="240"/>
      <c r="Q19" s="240"/>
      <c r="R19" s="240"/>
      <c r="S19" s="240"/>
      <c r="T19" s="240"/>
      <c r="U19" s="240"/>
      <c r="V19" s="240"/>
      <c r="W19" s="240"/>
      <c r="X19" s="240"/>
      <c r="Y19" s="240"/>
      <c r="Z19" s="240"/>
      <c r="AA19" s="240"/>
      <c r="AB19" s="240"/>
      <c r="AC19" s="240"/>
      <c r="AD19" s="240"/>
      <c r="AE19" s="240"/>
      <c r="AF19" s="240"/>
      <c r="AG19" s="240"/>
      <c r="AH19" s="240"/>
      <c r="AI19" s="240"/>
      <c r="AJ19" s="240"/>
      <c r="AK19" s="240"/>
      <c r="AL19" s="240"/>
      <c r="AM19" s="240"/>
      <c r="AN19" s="240"/>
      <c r="AO19" s="240"/>
      <c r="AP19" s="240"/>
      <c r="AQ19" s="240"/>
      <c r="AR19" s="240"/>
      <c r="AS19" s="240"/>
      <c r="AT19" s="240"/>
      <c r="AU19" s="240"/>
      <c r="AV19" s="240"/>
    </row>
    <row r="20" spans="1:48" x14ac:dyDescent="0.2">
      <c r="A20" s="240"/>
      <c r="B20" s="240"/>
      <c r="C20" s="240"/>
      <c r="D20" s="240"/>
      <c r="E20" s="240"/>
      <c r="F20" s="240"/>
      <c r="G20" s="240"/>
      <c r="H20" s="240"/>
      <c r="I20" s="240"/>
      <c r="J20" s="240"/>
      <c r="K20" s="240"/>
      <c r="L20" s="240"/>
      <c r="M20" s="240"/>
      <c r="N20" s="240"/>
      <c r="O20" s="240"/>
      <c r="P20" s="240"/>
      <c r="Q20" s="240"/>
      <c r="R20" s="240"/>
      <c r="S20" s="240"/>
      <c r="T20" s="240"/>
      <c r="U20" s="240"/>
      <c r="V20" s="240"/>
      <c r="W20" s="240"/>
      <c r="X20" s="240"/>
      <c r="Y20" s="240"/>
      <c r="Z20" s="240"/>
      <c r="AA20" s="240"/>
      <c r="AB20" s="240"/>
      <c r="AC20" s="240"/>
      <c r="AD20" s="240"/>
      <c r="AE20" s="240"/>
      <c r="AF20" s="240"/>
      <c r="AG20" s="240"/>
      <c r="AH20" s="240"/>
      <c r="AI20" s="240"/>
      <c r="AJ20" s="240"/>
      <c r="AK20" s="240"/>
      <c r="AL20" s="240"/>
      <c r="AM20" s="240"/>
      <c r="AN20" s="240"/>
      <c r="AO20" s="240"/>
      <c r="AP20" s="240"/>
      <c r="AQ20" s="240"/>
      <c r="AR20" s="240"/>
      <c r="AS20" s="240"/>
      <c r="AT20" s="240"/>
      <c r="AU20" s="240"/>
      <c r="AV20" s="240"/>
    </row>
    <row r="21" spans="1:48" x14ac:dyDescent="0.2">
      <c r="A21" s="240"/>
      <c r="B21" s="240"/>
      <c r="C21" s="240"/>
      <c r="D21" s="240"/>
      <c r="E21" s="240"/>
      <c r="F21" s="240"/>
      <c r="G21" s="240"/>
      <c r="H21" s="240"/>
      <c r="I21" s="240"/>
      <c r="J21" s="240"/>
      <c r="K21" s="240"/>
      <c r="L21" s="240"/>
      <c r="M21" s="240"/>
      <c r="N21" s="240"/>
      <c r="O21" s="240"/>
      <c r="P21" s="240"/>
      <c r="Q21" s="240"/>
      <c r="R21" s="240"/>
      <c r="S21" s="240"/>
      <c r="T21" s="240"/>
      <c r="U21" s="240"/>
      <c r="V21" s="240"/>
      <c r="W21" s="240"/>
      <c r="X21" s="240"/>
      <c r="Y21" s="240"/>
      <c r="Z21" s="240"/>
      <c r="AA21" s="240"/>
      <c r="AB21" s="240"/>
      <c r="AC21" s="240"/>
      <c r="AD21" s="240"/>
      <c r="AE21" s="240"/>
      <c r="AF21" s="240"/>
      <c r="AG21" s="240"/>
      <c r="AH21" s="240"/>
      <c r="AI21" s="240"/>
      <c r="AJ21" s="240"/>
      <c r="AK21" s="240"/>
      <c r="AL21" s="240"/>
      <c r="AM21" s="240"/>
      <c r="AN21" s="240"/>
      <c r="AO21" s="240"/>
      <c r="AP21" s="240"/>
      <c r="AQ21" s="240"/>
      <c r="AR21" s="240"/>
      <c r="AS21" s="240"/>
      <c r="AT21" s="240"/>
      <c r="AU21" s="240"/>
      <c r="AV21" s="240"/>
    </row>
    <row r="22" spans="1:48" x14ac:dyDescent="0.2">
      <c r="A22" s="240"/>
      <c r="B22" s="240"/>
      <c r="C22" s="240"/>
      <c r="D22" s="240"/>
      <c r="E22" s="240"/>
      <c r="F22" s="240"/>
      <c r="G22" s="240"/>
      <c r="H22" s="240" t="s">
        <v>354</v>
      </c>
      <c r="I22" s="14" t="str">
        <f>"Scenario"&amp;$C$8&amp;"!I91:AV168"</f>
        <v>Scenario1!I91:AV168</v>
      </c>
      <c r="J22" s="14"/>
      <c r="K22" s="14"/>
      <c r="L22" s="240"/>
      <c r="M22" s="240"/>
      <c r="N22" s="240"/>
      <c r="O22" s="240"/>
      <c r="P22" s="240"/>
      <c r="Q22" s="240"/>
      <c r="R22" s="240"/>
      <c r="S22" s="240"/>
      <c r="T22" s="240"/>
      <c r="U22" s="240"/>
      <c r="V22" s="240"/>
      <c r="W22" s="240"/>
      <c r="X22" s="240"/>
      <c r="Y22" s="240"/>
      <c r="Z22" s="240"/>
      <c r="AA22" s="240"/>
      <c r="AB22" s="240"/>
      <c r="AC22" s="240"/>
      <c r="AD22" s="240"/>
      <c r="AE22" s="240"/>
      <c r="AF22" s="240"/>
      <c r="AG22" s="240"/>
      <c r="AH22" s="240"/>
      <c r="AI22" s="240"/>
      <c r="AJ22" s="240"/>
      <c r="AK22" s="240"/>
      <c r="AL22" s="240"/>
      <c r="AM22" s="240"/>
      <c r="AN22" s="240"/>
      <c r="AO22" s="240"/>
      <c r="AP22" s="240"/>
      <c r="AQ22" s="240"/>
      <c r="AR22" s="240"/>
      <c r="AS22" s="240"/>
      <c r="AT22" s="240"/>
      <c r="AU22" s="240"/>
      <c r="AV22" s="240"/>
    </row>
    <row r="23" spans="1:48" x14ac:dyDescent="0.2">
      <c r="A23" s="240"/>
      <c r="B23" s="240"/>
      <c r="C23" s="240"/>
      <c r="D23" s="240"/>
      <c r="E23" s="240"/>
      <c r="F23" s="240"/>
      <c r="G23" s="240"/>
      <c r="H23" s="240" t="s">
        <v>447</v>
      </c>
      <c r="I23" s="14">
        <v>1</v>
      </c>
      <c r="J23" s="14">
        <v>2</v>
      </c>
      <c r="K23" s="14">
        <v>3</v>
      </c>
      <c r="L23" s="14">
        <v>4</v>
      </c>
      <c r="M23" s="14">
        <v>5</v>
      </c>
      <c r="N23" s="14">
        <v>6</v>
      </c>
      <c r="O23" s="14">
        <v>7</v>
      </c>
      <c r="P23" s="14">
        <v>8</v>
      </c>
      <c r="Q23" s="14">
        <v>9</v>
      </c>
      <c r="R23" s="14">
        <v>10</v>
      </c>
      <c r="S23" s="14">
        <v>11</v>
      </c>
      <c r="T23" s="14">
        <v>12</v>
      </c>
      <c r="U23" s="14">
        <v>13</v>
      </c>
      <c r="V23" s="14">
        <v>14</v>
      </c>
      <c r="W23" s="14">
        <v>15</v>
      </c>
      <c r="X23" s="14">
        <v>16</v>
      </c>
      <c r="Y23" s="14">
        <v>17</v>
      </c>
      <c r="Z23" s="14">
        <v>18</v>
      </c>
      <c r="AA23" s="14">
        <v>19</v>
      </c>
      <c r="AB23" s="14">
        <v>20</v>
      </c>
      <c r="AC23" s="14">
        <v>21</v>
      </c>
      <c r="AD23" s="14">
        <v>22</v>
      </c>
      <c r="AE23" s="14">
        <v>23</v>
      </c>
      <c r="AF23" s="14">
        <v>24</v>
      </c>
      <c r="AG23" s="14">
        <v>25</v>
      </c>
      <c r="AH23" s="14">
        <v>26</v>
      </c>
      <c r="AI23" s="14">
        <v>27</v>
      </c>
      <c r="AJ23" s="14">
        <v>28</v>
      </c>
      <c r="AK23" s="14">
        <v>29</v>
      </c>
      <c r="AL23" s="14">
        <v>30</v>
      </c>
      <c r="AM23" s="14">
        <v>31</v>
      </c>
      <c r="AN23" s="14">
        <v>32</v>
      </c>
      <c r="AO23" s="14">
        <v>33</v>
      </c>
      <c r="AP23" s="14">
        <v>34</v>
      </c>
      <c r="AQ23" s="14">
        <v>35</v>
      </c>
      <c r="AR23" s="14">
        <v>36</v>
      </c>
      <c r="AS23" s="14">
        <v>37</v>
      </c>
      <c r="AT23" s="14">
        <v>38</v>
      </c>
      <c r="AU23" s="14">
        <v>39</v>
      </c>
      <c r="AV23" s="14">
        <v>40</v>
      </c>
    </row>
    <row r="24" spans="1:48" x14ac:dyDescent="0.2">
      <c r="A24" s="240"/>
      <c r="B24" s="240"/>
      <c r="C24" s="240"/>
      <c r="D24" s="240"/>
      <c r="E24" s="240"/>
      <c r="F24" s="240"/>
      <c r="G24" s="240"/>
      <c r="H24" s="240"/>
      <c r="I24" s="240"/>
      <c r="J24" s="240"/>
      <c r="K24" s="240"/>
      <c r="L24" s="240"/>
      <c r="M24" s="240"/>
      <c r="N24" s="240"/>
      <c r="O24" s="240"/>
      <c r="P24" s="240"/>
      <c r="Q24" s="240"/>
      <c r="R24" s="240"/>
      <c r="S24" s="240"/>
      <c r="T24" s="240"/>
      <c r="U24" s="240"/>
      <c r="V24" s="240"/>
      <c r="W24" s="240"/>
      <c r="X24" s="240"/>
      <c r="Y24" s="240"/>
      <c r="Z24" s="240"/>
      <c r="AA24" s="240"/>
      <c r="AB24" s="240"/>
      <c r="AC24" s="240"/>
      <c r="AD24" s="240"/>
      <c r="AE24" s="240"/>
      <c r="AF24" s="240"/>
      <c r="AG24" s="240"/>
      <c r="AH24" s="240"/>
      <c r="AI24" s="240"/>
      <c r="AJ24" s="240"/>
      <c r="AK24" s="240"/>
      <c r="AL24" s="240"/>
      <c r="AM24" s="240"/>
      <c r="AN24" s="240"/>
      <c r="AO24" s="240"/>
      <c r="AP24" s="240"/>
      <c r="AQ24" s="240"/>
      <c r="AR24" s="240"/>
      <c r="AS24" s="240"/>
      <c r="AT24" s="240"/>
      <c r="AU24" s="240"/>
      <c r="AV24" s="240"/>
    </row>
    <row r="25" spans="1:48" x14ac:dyDescent="0.2">
      <c r="A25" s="12">
        <v>1</v>
      </c>
      <c r="B25" s="12" t="s">
        <v>824</v>
      </c>
      <c r="C25" s="240"/>
      <c r="D25" s="240"/>
      <c r="E25" s="240"/>
      <c r="F25" s="240"/>
      <c r="G25" s="240"/>
      <c r="H25" s="240"/>
      <c r="I25" s="240"/>
      <c r="J25" s="240"/>
      <c r="K25" s="240"/>
      <c r="L25" s="240"/>
      <c r="M25" s="240"/>
      <c r="N25" s="240"/>
      <c r="O25" s="240"/>
      <c r="P25" s="240"/>
      <c r="Q25" s="240"/>
      <c r="R25" s="240"/>
      <c r="S25" s="240"/>
      <c r="T25" s="240"/>
      <c r="U25" s="240"/>
      <c r="V25" s="240"/>
      <c r="W25" s="240"/>
      <c r="X25" s="240"/>
      <c r="Y25" s="240"/>
      <c r="Z25" s="240"/>
      <c r="AA25" s="240"/>
      <c r="AB25" s="240"/>
      <c r="AC25" s="240"/>
      <c r="AD25" s="240"/>
      <c r="AE25" s="240"/>
      <c r="AF25" s="240"/>
      <c r="AG25" s="240"/>
      <c r="AH25" s="240"/>
      <c r="AI25" s="240"/>
      <c r="AJ25" s="240"/>
      <c r="AK25" s="240"/>
      <c r="AL25" s="240"/>
      <c r="AM25" s="240"/>
      <c r="AN25" s="240"/>
      <c r="AO25" s="240"/>
      <c r="AP25" s="240"/>
      <c r="AQ25" s="240"/>
      <c r="AR25" s="240"/>
      <c r="AS25" s="240"/>
      <c r="AT25" s="240"/>
      <c r="AU25" s="240"/>
      <c r="AV25" s="240"/>
    </row>
    <row r="26" spans="1:48" x14ac:dyDescent="0.2">
      <c r="A26" s="240"/>
      <c r="B26" s="240"/>
      <c r="C26" s="240"/>
      <c r="D26" s="240"/>
      <c r="E26" s="240"/>
      <c r="F26" s="240"/>
      <c r="G26" s="240"/>
      <c r="H26" s="240"/>
      <c r="I26" s="240"/>
      <c r="J26" s="240"/>
      <c r="K26" s="240"/>
      <c r="L26" s="240"/>
      <c r="M26" s="240"/>
      <c r="N26" s="240"/>
      <c r="O26" s="240"/>
      <c r="P26" s="240"/>
      <c r="Q26" s="240"/>
      <c r="R26" s="240"/>
      <c r="S26" s="240"/>
      <c r="T26" s="240"/>
      <c r="U26" s="240"/>
      <c r="V26" s="240"/>
      <c r="W26" s="240"/>
      <c r="X26" s="240"/>
      <c r="Y26" s="240"/>
      <c r="Z26" s="240"/>
      <c r="AA26" s="240"/>
      <c r="AB26" s="240"/>
      <c r="AC26" s="240"/>
      <c r="AD26" s="240"/>
      <c r="AE26" s="240"/>
      <c r="AF26" s="240"/>
      <c r="AG26" s="240"/>
      <c r="AH26" s="240"/>
      <c r="AI26" s="240"/>
      <c r="AJ26" s="240"/>
      <c r="AK26" s="240"/>
      <c r="AL26" s="240"/>
      <c r="AM26" s="240"/>
      <c r="AN26" s="240"/>
      <c r="AO26" s="240"/>
      <c r="AP26" s="240"/>
      <c r="AQ26" s="240"/>
      <c r="AR26" s="240"/>
      <c r="AS26" s="240"/>
      <c r="AT26" s="240"/>
      <c r="AU26" s="240"/>
      <c r="AV26" s="240"/>
    </row>
    <row r="27" spans="1:48" x14ac:dyDescent="0.2">
      <c r="A27" s="240"/>
      <c r="B27" s="240"/>
      <c r="C27" s="240"/>
      <c r="D27" s="240"/>
      <c r="E27" s="240"/>
      <c r="F27" s="240"/>
      <c r="G27" s="240"/>
      <c r="H27" s="240"/>
      <c r="I27" s="240"/>
      <c r="J27" s="240"/>
      <c r="K27" s="240"/>
      <c r="L27" s="240"/>
      <c r="M27" s="240"/>
      <c r="N27" s="240"/>
      <c r="O27" s="240"/>
      <c r="P27" s="240"/>
      <c r="Q27" s="240"/>
      <c r="R27" s="240"/>
      <c r="S27" s="240"/>
      <c r="T27" s="240"/>
      <c r="U27" s="240"/>
      <c r="V27" s="240"/>
      <c r="W27" s="240"/>
      <c r="X27" s="240"/>
      <c r="Y27" s="240"/>
      <c r="Z27" s="240"/>
      <c r="AA27" s="240"/>
      <c r="AB27" s="240"/>
      <c r="AC27" s="240"/>
      <c r="AD27" s="240"/>
      <c r="AE27" s="240"/>
      <c r="AF27" s="240"/>
      <c r="AG27" s="240"/>
      <c r="AH27" s="240"/>
      <c r="AI27" s="240"/>
      <c r="AJ27" s="240"/>
      <c r="AK27" s="240"/>
      <c r="AL27" s="240"/>
      <c r="AM27" s="240"/>
      <c r="AN27" s="240"/>
      <c r="AO27" s="240"/>
      <c r="AP27" s="240"/>
      <c r="AQ27" s="240"/>
      <c r="AR27" s="240"/>
      <c r="AS27" s="240"/>
      <c r="AT27" s="240"/>
      <c r="AU27" s="240"/>
      <c r="AV27" s="240"/>
    </row>
    <row r="28" spans="1:48" x14ac:dyDescent="0.2">
      <c r="A28" s="240"/>
      <c r="B28" s="240"/>
      <c r="C28" s="240"/>
      <c r="D28" s="240"/>
      <c r="E28" s="240"/>
      <c r="F28" s="240"/>
      <c r="G28" s="240"/>
      <c r="H28" s="240"/>
      <c r="I28" s="240"/>
      <c r="J28" s="240"/>
      <c r="K28" s="240"/>
      <c r="L28" s="240"/>
      <c r="M28" s="240"/>
      <c r="N28" s="240"/>
      <c r="O28" s="240"/>
      <c r="P28" s="240"/>
      <c r="Q28" s="240"/>
      <c r="R28" s="240"/>
      <c r="S28" s="240"/>
      <c r="T28" s="240"/>
      <c r="U28" s="240"/>
      <c r="V28" s="240"/>
      <c r="W28" s="240"/>
      <c r="X28" s="240"/>
      <c r="Y28" s="240"/>
      <c r="Z28" s="240"/>
      <c r="AA28" s="240"/>
      <c r="AB28" s="240"/>
      <c r="AC28" s="240"/>
      <c r="AD28" s="240"/>
      <c r="AE28" s="240"/>
      <c r="AF28" s="240"/>
      <c r="AG28" s="240"/>
      <c r="AH28" s="240"/>
      <c r="AI28" s="240"/>
      <c r="AJ28" s="240"/>
      <c r="AK28" s="240"/>
      <c r="AL28" s="240"/>
      <c r="AM28" s="240"/>
      <c r="AN28" s="240"/>
      <c r="AO28" s="240"/>
      <c r="AP28" s="240"/>
      <c r="AQ28" s="240"/>
      <c r="AR28" s="240"/>
      <c r="AS28" s="240"/>
      <c r="AT28" s="240"/>
      <c r="AU28" s="240"/>
      <c r="AV28" s="240"/>
    </row>
    <row r="29" spans="1:48" x14ac:dyDescent="0.2">
      <c r="A29" s="240"/>
      <c r="B29" s="240"/>
      <c r="C29" s="240"/>
      <c r="D29" s="240"/>
      <c r="E29" s="240"/>
      <c r="F29" s="240"/>
      <c r="G29" s="240"/>
      <c r="H29" s="240"/>
      <c r="I29" s="240"/>
      <c r="J29" s="240"/>
      <c r="K29" s="240"/>
      <c r="L29" s="240"/>
      <c r="M29" s="240"/>
      <c r="N29" s="240"/>
      <c r="O29" s="240"/>
      <c r="P29" s="240"/>
      <c r="Q29" s="240"/>
      <c r="R29" s="240"/>
      <c r="S29" s="240"/>
      <c r="T29" s="240"/>
      <c r="U29" s="240"/>
      <c r="V29" s="240"/>
      <c r="W29" s="240"/>
      <c r="X29" s="240"/>
      <c r="Y29" s="240"/>
      <c r="Z29" s="240"/>
      <c r="AA29" s="240"/>
      <c r="AB29" s="240"/>
      <c r="AC29" s="240"/>
      <c r="AD29" s="240"/>
      <c r="AE29" s="240"/>
      <c r="AF29" s="240"/>
      <c r="AG29" s="240"/>
      <c r="AH29" s="240"/>
      <c r="AI29" s="240"/>
      <c r="AJ29" s="240"/>
      <c r="AK29" s="240"/>
      <c r="AL29" s="240"/>
      <c r="AM29" s="240"/>
      <c r="AN29" s="240"/>
      <c r="AO29" s="240"/>
      <c r="AP29" s="240"/>
      <c r="AQ29" s="240"/>
      <c r="AR29" s="240"/>
      <c r="AS29" s="240"/>
      <c r="AT29" s="240"/>
      <c r="AU29" s="240"/>
      <c r="AV29" s="240"/>
    </row>
    <row r="30" spans="1:48" ht="25.5" x14ac:dyDescent="0.2">
      <c r="A30" s="240"/>
      <c r="B30" s="240"/>
      <c r="C30" s="8" t="s">
        <v>29</v>
      </c>
      <c r="D30" s="8" t="s">
        <v>30</v>
      </c>
      <c r="E30" s="8" t="s">
        <v>31</v>
      </c>
      <c r="F30" s="8" t="s">
        <v>32</v>
      </c>
      <c r="G30" s="11" t="s">
        <v>617</v>
      </c>
      <c r="H30" s="240"/>
      <c r="I30" s="244" t="s">
        <v>69</v>
      </c>
      <c r="J30" s="8" t="s">
        <v>825</v>
      </c>
      <c r="K30" s="8" t="s">
        <v>26</v>
      </c>
      <c r="L30" s="8" t="s">
        <v>27</v>
      </c>
      <c r="M30" s="8" t="s">
        <v>352</v>
      </c>
      <c r="N30" s="244" t="s">
        <v>69</v>
      </c>
      <c r="O30" s="8" t="s">
        <v>825</v>
      </c>
      <c r="P30" s="8" t="s">
        <v>26</v>
      </c>
      <c r="Q30" s="8" t="s">
        <v>27</v>
      </c>
      <c r="R30" s="8" t="s">
        <v>352</v>
      </c>
      <c r="S30" s="244" t="s">
        <v>69</v>
      </c>
      <c r="T30" s="8" t="s">
        <v>825</v>
      </c>
      <c r="U30" s="8" t="s">
        <v>26</v>
      </c>
      <c r="V30" s="8" t="s">
        <v>27</v>
      </c>
      <c r="W30" s="8" t="s">
        <v>352</v>
      </c>
      <c r="X30" s="244" t="s">
        <v>69</v>
      </c>
      <c r="Y30" s="8" t="s">
        <v>825</v>
      </c>
      <c r="Z30" s="8" t="s">
        <v>26</v>
      </c>
      <c r="AA30" s="8" t="s">
        <v>27</v>
      </c>
      <c r="AB30" s="8" t="s">
        <v>352</v>
      </c>
      <c r="AC30" s="244" t="s">
        <v>69</v>
      </c>
      <c r="AD30" s="8" t="s">
        <v>825</v>
      </c>
      <c r="AE30" s="8" t="s">
        <v>26</v>
      </c>
      <c r="AF30" s="8" t="s">
        <v>27</v>
      </c>
      <c r="AG30" s="8" t="s">
        <v>352</v>
      </c>
      <c r="AH30" s="244" t="s">
        <v>69</v>
      </c>
      <c r="AI30" s="8" t="s">
        <v>825</v>
      </c>
      <c r="AJ30" s="8" t="s">
        <v>26</v>
      </c>
      <c r="AK30" s="8" t="s">
        <v>27</v>
      </c>
      <c r="AL30" s="8" t="s">
        <v>352</v>
      </c>
      <c r="AM30" s="244" t="s">
        <v>69</v>
      </c>
      <c r="AN30" s="8" t="s">
        <v>825</v>
      </c>
      <c r="AO30" s="8" t="s">
        <v>26</v>
      </c>
      <c r="AP30" s="8" t="s">
        <v>27</v>
      </c>
      <c r="AQ30" s="8" t="s">
        <v>352</v>
      </c>
      <c r="AR30" s="244" t="s">
        <v>69</v>
      </c>
      <c r="AS30" s="8" t="s">
        <v>825</v>
      </c>
      <c r="AT30" s="8" t="s">
        <v>26</v>
      </c>
      <c r="AU30" s="8" t="s">
        <v>27</v>
      </c>
      <c r="AV30" s="8" t="s">
        <v>352</v>
      </c>
    </row>
    <row r="31" spans="1:48" x14ac:dyDescent="0.2">
      <c r="A31" s="240"/>
      <c r="B31" s="240"/>
      <c r="C31" s="266" t="s">
        <v>33</v>
      </c>
      <c r="D31" s="240" t="s">
        <v>835</v>
      </c>
      <c r="E31" s="266" t="s">
        <v>33</v>
      </c>
      <c r="F31" s="13" t="s">
        <v>35</v>
      </c>
      <c r="G31" s="240">
        <v>1</v>
      </c>
      <c r="H31" s="240"/>
      <c r="I31" s="241">
        <v>1</v>
      </c>
      <c r="J31" s="240" t="s">
        <v>826</v>
      </c>
      <c r="K31" s="164">
        <v>0</v>
      </c>
      <c r="L31" s="164">
        <v>0</v>
      </c>
      <c r="M31" s="164">
        <v>0</v>
      </c>
      <c r="N31" s="241">
        <v>2</v>
      </c>
      <c r="O31" s="240" t="s">
        <v>826</v>
      </c>
      <c r="P31" s="164">
        <v>-8.5000000000000006E-2</v>
      </c>
      <c r="Q31" s="164">
        <v>-0.12</v>
      </c>
      <c r="R31" s="164">
        <v>0.1</v>
      </c>
      <c r="S31" s="241">
        <v>3</v>
      </c>
      <c r="T31" s="240" t="s">
        <v>826</v>
      </c>
      <c r="U31" s="164">
        <v>-8.5000000000000006E-2</v>
      </c>
      <c r="V31" s="164">
        <v>-0.12</v>
      </c>
      <c r="W31" s="164">
        <v>0.1</v>
      </c>
      <c r="X31" s="241">
        <v>4</v>
      </c>
      <c r="Y31" s="240" t="s">
        <v>826</v>
      </c>
      <c r="Z31" s="164">
        <v>-8.5000000000000006E-2</v>
      </c>
      <c r="AA31" s="164">
        <v>-0.12</v>
      </c>
      <c r="AB31" s="164">
        <v>0.1</v>
      </c>
      <c r="AC31" s="241">
        <v>5</v>
      </c>
      <c r="AD31" s="240" t="s">
        <v>826</v>
      </c>
      <c r="AE31" s="164">
        <v>-0.05</v>
      </c>
      <c r="AF31" s="164">
        <v>-0.08</v>
      </c>
      <c r="AG31" s="164">
        <v>0.1</v>
      </c>
      <c r="AH31" s="241">
        <v>6</v>
      </c>
      <c r="AI31" s="240" t="s">
        <v>826</v>
      </c>
      <c r="AJ31" s="164">
        <v>-0.05</v>
      </c>
      <c r="AK31" s="164">
        <v>-0.08</v>
      </c>
      <c r="AL31" s="164">
        <v>0.1</v>
      </c>
      <c r="AM31" s="241">
        <v>7</v>
      </c>
      <c r="AN31" s="240" t="s">
        <v>826</v>
      </c>
      <c r="AO31" s="164">
        <v>-0.05</v>
      </c>
      <c r="AP31" s="164">
        <v>-0.08</v>
      </c>
      <c r="AQ31" s="164">
        <v>0.1</v>
      </c>
      <c r="AR31" s="241">
        <v>8</v>
      </c>
      <c r="AS31" s="240" t="s">
        <v>826</v>
      </c>
      <c r="AT31" s="164">
        <v>-0.05</v>
      </c>
      <c r="AU31" s="164">
        <v>-0.08</v>
      </c>
      <c r="AV31" s="164">
        <v>0.1</v>
      </c>
    </row>
    <row r="32" spans="1:48" x14ac:dyDescent="0.2">
      <c r="A32" s="240"/>
      <c r="B32" s="240"/>
      <c r="C32" s="266" t="s">
        <v>33</v>
      </c>
      <c r="D32" s="240" t="s">
        <v>835</v>
      </c>
      <c r="E32" s="266" t="s">
        <v>36</v>
      </c>
      <c r="F32" s="13" t="s">
        <v>37</v>
      </c>
      <c r="G32" s="240">
        <v>2</v>
      </c>
      <c r="H32" s="240"/>
      <c r="I32" s="241">
        <v>1</v>
      </c>
      <c r="J32" s="240" t="s">
        <v>826</v>
      </c>
      <c r="K32" s="164">
        <v>0</v>
      </c>
      <c r="L32" s="164">
        <v>0</v>
      </c>
      <c r="M32" s="164">
        <v>0</v>
      </c>
      <c r="N32" s="241">
        <v>2</v>
      </c>
      <c r="O32" s="240" t="s">
        <v>826</v>
      </c>
      <c r="P32" s="164">
        <v>-8.5000000000000006E-2</v>
      </c>
      <c r="Q32" s="164">
        <v>-0.12</v>
      </c>
      <c r="R32" s="164">
        <v>0.1</v>
      </c>
      <c r="S32" s="241">
        <v>3</v>
      </c>
      <c r="T32" s="240" t="s">
        <v>826</v>
      </c>
      <c r="U32" s="164">
        <v>-8.5000000000000006E-2</v>
      </c>
      <c r="V32" s="164">
        <v>-0.12</v>
      </c>
      <c r="W32" s="164">
        <v>0.1</v>
      </c>
      <c r="X32" s="241">
        <v>4</v>
      </c>
      <c r="Y32" s="240" t="s">
        <v>826</v>
      </c>
      <c r="Z32" s="164">
        <v>-8.5000000000000006E-2</v>
      </c>
      <c r="AA32" s="164">
        <v>-0.12</v>
      </c>
      <c r="AB32" s="164">
        <v>0.1</v>
      </c>
      <c r="AC32" s="241">
        <v>5</v>
      </c>
      <c r="AD32" s="240" t="s">
        <v>826</v>
      </c>
      <c r="AE32" s="164">
        <v>-0.05</v>
      </c>
      <c r="AF32" s="164">
        <v>-0.08</v>
      </c>
      <c r="AG32" s="164">
        <v>0.1</v>
      </c>
      <c r="AH32" s="241">
        <v>6</v>
      </c>
      <c r="AI32" s="240" t="s">
        <v>826</v>
      </c>
      <c r="AJ32" s="164">
        <v>-0.05</v>
      </c>
      <c r="AK32" s="164">
        <v>-0.08</v>
      </c>
      <c r="AL32" s="164">
        <v>0.1</v>
      </c>
      <c r="AM32" s="241">
        <v>7</v>
      </c>
      <c r="AN32" s="240" t="s">
        <v>826</v>
      </c>
      <c r="AO32" s="164">
        <v>-0.05</v>
      </c>
      <c r="AP32" s="164">
        <v>-0.08</v>
      </c>
      <c r="AQ32" s="164">
        <v>0.1</v>
      </c>
      <c r="AR32" s="241">
        <v>8</v>
      </c>
      <c r="AS32" s="240" t="s">
        <v>826</v>
      </c>
      <c r="AT32" s="164">
        <v>-0.05</v>
      </c>
      <c r="AU32" s="164">
        <v>-0.08</v>
      </c>
      <c r="AV32" s="164">
        <v>0.1</v>
      </c>
    </row>
    <row r="33" spans="1:48" x14ac:dyDescent="0.2">
      <c r="A33" s="240"/>
      <c r="B33" s="240"/>
      <c r="C33" s="266" t="s">
        <v>33</v>
      </c>
      <c r="D33" s="240" t="s">
        <v>835</v>
      </c>
      <c r="E33" s="266" t="s">
        <v>38</v>
      </c>
      <c r="F33" s="13" t="s">
        <v>39</v>
      </c>
      <c r="G33" s="240">
        <v>3</v>
      </c>
      <c r="H33" s="240"/>
      <c r="I33" s="241">
        <v>1</v>
      </c>
      <c r="J33" s="240" t="s">
        <v>826</v>
      </c>
      <c r="K33" s="164">
        <v>0</v>
      </c>
      <c r="L33" s="164">
        <v>0</v>
      </c>
      <c r="M33" s="164">
        <v>0</v>
      </c>
      <c r="N33" s="241">
        <v>2</v>
      </c>
      <c r="O33" s="240" t="s">
        <v>826</v>
      </c>
      <c r="P33" s="164">
        <v>-8.5000000000000006E-2</v>
      </c>
      <c r="Q33" s="164">
        <v>-0.12</v>
      </c>
      <c r="R33" s="164">
        <v>0.1</v>
      </c>
      <c r="S33" s="241">
        <v>3</v>
      </c>
      <c r="T33" s="240" t="s">
        <v>826</v>
      </c>
      <c r="U33" s="164">
        <v>-8.5000000000000006E-2</v>
      </c>
      <c r="V33" s="164">
        <v>-0.12</v>
      </c>
      <c r="W33" s="164">
        <v>0.1</v>
      </c>
      <c r="X33" s="241">
        <v>4</v>
      </c>
      <c r="Y33" s="240" t="s">
        <v>826</v>
      </c>
      <c r="Z33" s="164">
        <v>-8.5000000000000006E-2</v>
      </c>
      <c r="AA33" s="164">
        <v>-0.12</v>
      </c>
      <c r="AB33" s="164">
        <v>0.1</v>
      </c>
      <c r="AC33" s="241">
        <v>5</v>
      </c>
      <c r="AD33" s="240" t="s">
        <v>826</v>
      </c>
      <c r="AE33" s="164">
        <v>-0.05</v>
      </c>
      <c r="AF33" s="164">
        <v>-0.08</v>
      </c>
      <c r="AG33" s="164">
        <v>0.1</v>
      </c>
      <c r="AH33" s="241">
        <v>6</v>
      </c>
      <c r="AI33" s="240" t="s">
        <v>826</v>
      </c>
      <c r="AJ33" s="164">
        <v>-0.05</v>
      </c>
      <c r="AK33" s="164">
        <v>-0.08</v>
      </c>
      <c r="AL33" s="164">
        <v>0.1</v>
      </c>
      <c r="AM33" s="241">
        <v>7</v>
      </c>
      <c r="AN33" s="240" t="s">
        <v>826</v>
      </c>
      <c r="AO33" s="164">
        <v>-0.05</v>
      </c>
      <c r="AP33" s="164">
        <v>-0.08</v>
      </c>
      <c r="AQ33" s="164">
        <v>0.1</v>
      </c>
      <c r="AR33" s="241">
        <v>8</v>
      </c>
      <c r="AS33" s="240" t="s">
        <v>826</v>
      </c>
      <c r="AT33" s="164">
        <v>-0.05</v>
      </c>
      <c r="AU33" s="164">
        <v>-0.08</v>
      </c>
      <c r="AV33" s="164">
        <v>0.1</v>
      </c>
    </row>
    <row r="34" spans="1:48" x14ac:dyDescent="0.2">
      <c r="A34" s="240"/>
      <c r="B34" s="240"/>
      <c r="C34" s="266" t="s">
        <v>33</v>
      </c>
      <c r="D34" s="240" t="s">
        <v>835</v>
      </c>
      <c r="E34" s="266" t="s">
        <v>40</v>
      </c>
      <c r="F34" s="13" t="s">
        <v>41</v>
      </c>
      <c r="G34" s="240">
        <v>4</v>
      </c>
      <c r="H34" s="240"/>
      <c r="I34" s="241">
        <v>1</v>
      </c>
      <c r="J34" s="240" t="s">
        <v>826</v>
      </c>
      <c r="K34" s="164">
        <v>0</v>
      </c>
      <c r="L34" s="164">
        <v>0</v>
      </c>
      <c r="M34" s="164">
        <v>0</v>
      </c>
      <c r="N34" s="241">
        <v>2</v>
      </c>
      <c r="O34" s="240" t="s">
        <v>826</v>
      </c>
      <c r="P34" s="164">
        <v>-8.5000000000000006E-2</v>
      </c>
      <c r="Q34" s="164">
        <v>-0.12</v>
      </c>
      <c r="R34" s="164">
        <v>0.1</v>
      </c>
      <c r="S34" s="241">
        <v>3</v>
      </c>
      <c r="T34" s="240" t="s">
        <v>826</v>
      </c>
      <c r="U34" s="164">
        <v>-8.5000000000000006E-2</v>
      </c>
      <c r="V34" s="164">
        <v>-0.12</v>
      </c>
      <c r="W34" s="164">
        <v>0.1</v>
      </c>
      <c r="X34" s="241">
        <v>4</v>
      </c>
      <c r="Y34" s="240" t="s">
        <v>826</v>
      </c>
      <c r="Z34" s="164">
        <v>-8.5000000000000006E-2</v>
      </c>
      <c r="AA34" s="164">
        <v>-0.12</v>
      </c>
      <c r="AB34" s="164">
        <v>0.1</v>
      </c>
      <c r="AC34" s="241">
        <v>5</v>
      </c>
      <c r="AD34" s="240" t="s">
        <v>826</v>
      </c>
      <c r="AE34" s="164">
        <v>-0.05</v>
      </c>
      <c r="AF34" s="164">
        <v>-0.08</v>
      </c>
      <c r="AG34" s="164">
        <v>0.1</v>
      </c>
      <c r="AH34" s="241">
        <v>6</v>
      </c>
      <c r="AI34" s="240" t="s">
        <v>826</v>
      </c>
      <c r="AJ34" s="164">
        <v>-0.05</v>
      </c>
      <c r="AK34" s="164">
        <v>-0.08</v>
      </c>
      <c r="AL34" s="164">
        <v>0.1</v>
      </c>
      <c r="AM34" s="241">
        <v>7</v>
      </c>
      <c r="AN34" s="240" t="s">
        <v>826</v>
      </c>
      <c r="AO34" s="164">
        <v>-0.05</v>
      </c>
      <c r="AP34" s="164">
        <v>-0.08</v>
      </c>
      <c r="AQ34" s="164">
        <v>0.1</v>
      </c>
      <c r="AR34" s="241">
        <v>8</v>
      </c>
      <c r="AS34" s="240" t="s">
        <v>826</v>
      </c>
      <c r="AT34" s="164">
        <v>-0.05</v>
      </c>
      <c r="AU34" s="164">
        <v>-0.08</v>
      </c>
      <c r="AV34" s="164">
        <v>0.1</v>
      </c>
    </row>
    <row r="35" spans="1:48" x14ac:dyDescent="0.2">
      <c r="A35" s="240"/>
      <c r="B35" s="240"/>
      <c r="C35" s="240" t="s">
        <v>33</v>
      </c>
      <c r="D35" s="240" t="s">
        <v>835</v>
      </c>
      <c r="E35" s="240" t="s">
        <v>42</v>
      </c>
      <c r="F35" s="13" t="s">
        <v>43</v>
      </c>
      <c r="G35" s="240">
        <v>5</v>
      </c>
      <c r="H35" s="240"/>
      <c r="I35" s="241">
        <v>1</v>
      </c>
      <c r="J35" s="240" t="s">
        <v>826</v>
      </c>
      <c r="K35" s="164">
        <v>0</v>
      </c>
      <c r="L35" s="164">
        <v>0</v>
      </c>
      <c r="M35" s="164">
        <v>0</v>
      </c>
      <c r="N35" s="241">
        <v>2</v>
      </c>
      <c r="O35" s="240" t="s">
        <v>826</v>
      </c>
      <c r="P35" s="164">
        <v>-8.5000000000000006E-2</v>
      </c>
      <c r="Q35" s="164">
        <v>-0.12</v>
      </c>
      <c r="R35" s="164">
        <v>0.1</v>
      </c>
      <c r="S35" s="241">
        <v>3</v>
      </c>
      <c r="T35" s="240" t="s">
        <v>826</v>
      </c>
      <c r="U35" s="164">
        <v>-8.5000000000000006E-2</v>
      </c>
      <c r="V35" s="164">
        <v>-0.12</v>
      </c>
      <c r="W35" s="164">
        <v>0.1</v>
      </c>
      <c r="X35" s="241">
        <v>4</v>
      </c>
      <c r="Y35" s="240" t="s">
        <v>826</v>
      </c>
      <c r="Z35" s="164">
        <v>-8.5000000000000006E-2</v>
      </c>
      <c r="AA35" s="164">
        <v>-0.12</v>
      </c>
      <c r="AB35" s="164">
        <v>0.1</v>
      </c>
      <c r="AC35" s="241">
        <v>5</v>
      </c>
      <c r="AD35" s="240" t="s">
        <v>826</v>
      </c>
      <c r="AE35" s="164">
        <v>-0.05</v>
      </c>
      <c r="AF35" s="164">
        <v>-0.08</v>
      </c>
      <c r="AG35" s="164">
        <v>0.1</v>
      </c>
      <c r="AH35" s="241">
        <v>6</v>
      </c>
      <c r="AI35" s="240" t="s">
        <v>826</v>
      </c>
      <c r="AJ35" s="164">
        <v>-0.05</v>
      </c>
      <c r="AK35" s="164">
        <v>-0.08</v>
      </c>
      <c r="AL35" s="164">
        <v>0.1</v>
      </c>
      <c r="AM35" s="241">
        <v>7</v>
      </c>
      <c r="AN35" s="240" t="s">
        <v>826</v>
      </c>
      <c r="AO35" s="164">
        <v>-0.05</v>
      </c>
      <c r="AP35" s="164">
        <v>-0.08</v>
      </c>
      <c r="AQ35" s="164">
        <v>0.1</v>
      </c>
      <c r="AR35" s="241">
        <v>8</v>
      </c>
      <c r="AS35" s="240" t="s">
        <v>826</v>
      </c>
      <c r="AT35" s="164">
        <v>-0.05</v>
      </c>
      <c r="AU35" s="164">
        <v>-0.08</v>
      </c>
      <c r="AV35" s="164">
        <v>0.1</v>
      </c>
    </row>
    <row r="36" spans="1:48" x14ac:dyDescent="0.2">
      <c r="A36" s="240"/>
      <c r="B36" s="240"/>
      <c r="C36" s="240" t="s">
        <v>33</v>
      </c>
      <c r="D36" s="240" t="s">
        <v>835</v>
      </c>
      <c r="E36" s="240" t="s">
        <v>44</v>
      </c>
      <c r="F36" s="13" t="s">
        <v>45</v>
      </c>
      <c r="G36" s="240">
        <v>6</v>
      </c>
      <c r="H36" s="240"/>
      <c r="I36" s="241">
        <v>1</v>
      </c>
      <c r="J36" s="240" t="s">
        <v>826</v>
      </c>
      <c r="K36" s="164">
        <v>0</v>
      </c>
      <c r="L36" s="164">
        <v>0</v>
      </c>
      <c r="M36" s="164">
        <v>0</v>
      </c>
      <c r="N36" s="241">
        <v>2</v>
      </c>
      <c r="O36" s="240" t="s">
        <v>826</v>
      </c>
      <c r="P36" s="164">
        <v>-8.5000000000000006E-2</v>
      </c>
      <c r="Q36" s="164">
        <v>-0.12</v>
      </c>
      <c r="R36" s="164">
        <v>0.1</v>
      </c>
      <c r="S36" s="241">
        <v>3</v>
      </c>
      <c r="T36" s="240" t="s">
        <v>826</v>
      </c>
      <c r="U36" s="164">
        <v>-8.5000000000000006E-2</v>
      </c>
      <c r="V36" s="164">
        <v>-0.12</v>
      </c>
      <c r="W36" s="164">
        <v>0.1</v>
      </c>
      <c r="X36" s="241">
        <v>4</v>
      </c>
      <c r="Y36" s="240" t="s">
        <v>826</v>
      </c>
      <c r="Z36" s="164">
        <v>-8.5000000000000006E-2</v>
      </c>
      <c r="AA36" s="164">
        <v>-0.12</v>
      </c>
      <c r="AB36" s="164">
        <v>0.1</v>
      </c>
      <c r="AC36" s="241">
        <v>5</v>
      </c>
      <c r="AD36" s="240" t="s">
        <v>826</v>
      </c>
      <c r="AE36" s="164">
        <v>-0.05</v>
      </c>
      <c r="AF36" s="164">
        <v>-0.08</v>
      </c>
      <c r="AG36" s="164">
        <v>0.1</v>
      </c>
      <c r="AH36" s="241">
        <v>6</v>
      </c>
      <c r="AI36" s="240" t="s">
        <v>826</v>
      </c>
      <c r="AJ36" s="164">
        <v>-0.05</v>
      </c>
      <c r="AK36" s="164">
        <v>-0.08</v>
      </c>
      <c r="AL36" s="164">
        <v>0.1</v>
      </c>
      <c r="AM36" s="241">
        <v>7</v>
      </c>
      <c r="AN36" s="240" t="s">
        <v>826</v>
      </c>
      <c r="AO36" s="164">
        <v>-0.05</v>
      </c>
      <c r="AP36" s="164">
        <v>-0.08</v>
      </c>
      <c r="AQ36" s="164">
        <v>0.1</v>
      </c>
      <c r="AR36" s="241">
        <v>8</v>
      </c>
      <c r="AS36" s="240" t="s">
        <v>826</v>
      </c>
      <c r="AT36" s="164">
        <v>-0.05</v>
      </c>
      <c r="AU36" s="164">
        <v>-0.08</v>
      </c>
      <c r="AV36" s="164">
        <v>0.1</v>
      </c>
    </row>
    <row r="37" spans="1:48" x14ac:dyDescent="0.2">
      <c r="A37" s="240"/>
      <c r="B37" s="240"/>
      <c r="C37" s="266" t="s">
        <v>36</v>
      </c>
      <c r="D37" s="240" t="s">
        <v>836</v>
      </c>
      <c r="E37" s="266" t="s">
        <v>33</v>
      </c>
      <c r="F37" s="13" t="s">
        <v>47</v>
      </c>
      <c r="G37" s="240">
        <v>7</v>
      </c>
      <c r="H37" s="240"/>
      <c r="I37" s="241">
        <v>1</v>
      </c>
      <c r="J37" s="240" t="s">
        <v>826</v>
      </c>
      <c r="K37" s="164">
        <v>0</v>
      </c>
      <c r="L37" s="164">
        <v>0</v>
      </c>
      <c r="M37" s="164">
        <v>0</v>
      </c>
      <c r="N37" s="241">
        <v>2</v>
      </c>
      <c r="O37" s="240" t="s">
        <v>826</v>
      </c>
      <c r="P37" s="164">
        <v>-0.06</v>
      </c>
      <c r="Q37" s="164">
        <v>-0.06</v>
      </c>
      <c r="R37" s="164">
        <v>0.1</v>
      </c>
      <c r="S37" s="241">
        <v>3</v>
      </c>
      <c r="T37" s="240" t="s">
        <v>826</v>
      </c>
      <c r="U37" s="164">
        <v>-0.06</v>
      </c>
      <c r="V37" s="164">
        <v>-0.06</v>
      </c>
      <c r="W37" s="164">
        <v>0.1</v>
      </c>
      <c r="X37" s="241">
        <v>4</v>
      </c>
      <c r="Y37" s="240" t="s">
        <v>826</v>
      </c>
      <c r="Z37" s="164">
        <v>-0.06</v>
      </c>
      <c r="AA37" s="164">
        <v>-0.06</v>
      </c>
      <c r="AB37" s="164">
        <v>0.1</v>
      </c>
      <c r="AC37" s="241">
        <v>5</v>
      </c>
      <c r="AD37" s="240" t="s">
        <v>826</v>
      </c>
      <c r="AE37" s="164">
        <v>-0.04</v>
      </c>
      <c r="AF37" s="164">
        <v>-0.04</v>
      </c>
      <c r="AG37" s="164">
        <v>0.1</v>
      </c>
      <c r="AH37" s="241">
        <v>6</v>
      </c>
      <c r="AI37" s="240" t="s">
        <v>826</v>
      </c>
      <c r="AJ37" s="164">
        <v>-0.04</v>
      </c>
      <c r="AK37" s="164">
        <v>-0.04</v>
      </c>
      <c r="AL37" s="164">
        <v>0.1</v>
      </c>
      <c r="AM37" s="241">
        <v>7</v>
      </c>
      <c r="AN37" s="240" t="s">
        <v>826</v>
      </c>
      <c r="AO37" s="164">
        <v>-0.04</v>
      </c>
      <c r="AP37" s="164">
        <v>-0.04</v>
      </c>
      <c r="AQ37" s="164">
        <v>0.1</v>
      </c>
      <c r="AR37" s="241">
        <v>8</v>
      </c>
      <c r="AS37" s="240" t="s">
        <v>826</v>
      </c>
      <c r="AT37" s="164">
        <v>-0.04</v>
      </c>
      <c r="AU37" s="164">
        <v>-0.04</v>
      </c>
      <c r="AV37" s="164">
        <v>0.1</v>
      </c>
    </row>
    <row r="38" spans="1:48" x14ac:dyDescent="0.2">
      <c r="A38" s="240"/>
      <c r="B38" s="240"/>
      <c r="C38" s="266" t="s">
        <v>36</v>
      </c>
      <c r="D38" s="240" t="s">
        <v>836</v>
      </c>
      <c r="E38" s="266" t="s">
        <v>36</v>
      </c>
      <c r="F38" s="13" t="s">
        <v>48</v>
      </c>
      <c r="G38" s="240">
        <v>8</v>
      </c>
      <c r="H38" s="240"/>
      <c r="I38" s="241">
        <v>1</v>
      </c>
      <c r="J38" s="240" t="s">
        <v>826</v>
      </c>
      <c r="K38" s="164">
        <v>0</v>
      </c>
      <c r="L38" s="164">
        <v>0</v>
      </c>
      <c r="M38" s="164">
        <v>0</v>
      </c>
      <c r="N38" s="241">
        <v>2</v>
      </c>
      <c r="O38" s="240" t="s">
        <v>826</v>
      </c>
      <c r="P38" s="164">
        <v>-0.06</v>
      </c>
      <c r="Q38" s="164">
        <v>-0.06</v>
      </c>
      <c r="R38" s="164">
        <v>0.1</v>
      </c>
      <c r="S38" s="241">
        <v>3</v>
      </c>
      <c r="T38" s="240" t="s">
        <v>826</v>
      </c>
      <c r="U38" s="164">
        <v>-0.06</v>
      </c>
      <c r="V38" s="164">
        <v>-0.06</v>
      </c>
      <c r="W38" s="164">
        <v>0.1</v>
      </c>
      <c r="X38" s="241">
        <v>4</v>
      </c>
      <c r="Y38" s="240" t="s">
        <v>826</v>
      </c>
      <c r="Z38" s="164">
        <v>-0.06</v>
      </c>
      <c r="AA38" s="164">
        <v>-0.06</v>
      </c>
      <c r="AB38" s="164">
        <v>0.1</v>
      </c>
      <c r="AC38" s="241">
        <v>5</v>
      </c>
      <c r="AD38" s="240" t="s">
        <v>826</v>
      </c>
      <c r="AE38" s="164">
        <v>-0.04</v>
      </c>
      <c r="AF38" s="164">
        <v>-0.04</v>
      </c>
      <c r="AG38" s="164">
        <v>0.1</v>
      </c>
      <c r="AH38" s="241">
        <v>6</v>
      </c>
      <c r="AI38" s="240" t="s">
        <v>826</v>
      </c>
      <c r="AJ38" s="164">
        <v>-0.04</v>
      </c>
      <c r="AK38" s="164">
        <v>-0.04</v>
      </c>
      <c r="AL38" s="164">
        <v>0.1</v>
      </c>
      <c r="AM38" s="241">
        <v>7</v>
      </c>
      <c r="AN38" s="240" t="s">
        <v>826</v>
      </c>
      <c r="AO38" s="164">
        <v>-0.04</v>
      </c>
      <c r="AP38" s="164">
        <v>-0.04</v>
      </c>
      <c r="AQ38" s="164">
        <v>0.1</v>
      </c>
      <c r="AR38" s="241">
        <v>8</v>
      </c>
      <c r="AS38" s="240" t="s">
        <v>826</v>
      </c>
      <c r="AT38" s="164">
        <v>-0.04</v>
      </c>
      <c r="AU38" s="164">
        <v>-0.04</v>
      </c>
      <c r="AV38" s="164">
        <v>0.1</v>
      </c>
    </row>
    <row r="39" spans="1:48" x14ac:dyDescent="0.2">
      <c r="A39" s="240"/>
      <c r="B39" s="240"/>
      <c r="C39" s="266" t="s">
        <v>36</v>
      </c>
      <c r="D39" s="240" t="s">
        <v>836</v>
      </c>
      <c r="E39" s="266" t="s">
        <v>38</v>
      </c>
      <c r="F39" s="13" t="s">
        <v>49</v>
      </c>
      <c r="G39" s="240">
        <v>9</v>
      </c>
      <c r="H39" s="240"/>
      <c r="I39" s="241">
        <v>1</v>
      </c>
      <c r="J39" s="240" t="s">
        <v>826</v>
      </c>
      <c r="K39" s="164">
        <v>0</v>
      </c>
      <c r="L39" s="164">
        <v>0</v>
      </c>
      <c r="M39" s="164">
        <v>0</v>
      </c>
      <c r="N39" s="241">
        <v>2</v>
      </c>
      <c r="O39" s="240" t="s">
        <v>826</v>
      </c>
      <c r="P39" s="164">
        <v>-0.06</v>
      </c>
      <c r="Q39" s="164">
        <v>-0.06</v>
      </c>
      <c r="R39" s="164">
        <v>0.1</v>
      </c>
      <c r="S39" s="241">
        <v>3</v>
      </c>
      <c r="T39" s="240" t="s">
        <v>826</v>
      </c>
      <c r="U39" s="164">
        <v>-0.06</v>
      </c>
      <c r="V39" s="164">
        <v>-0.06</v>
      </c>
      <c r="W39" s="164">
        <v>0.1</v>
      </c>
      <c r="X39" s="241">
        <v>4</v>
      </c>
      <c r="Y39" s="240" t="s">
        <v>826</v>
      </c>
      <c r="Z39" s="164">
        <v>-0.06</v>
      </c>
      <c r="AA39" s="164">
        <v>-0.06</v>
      </c>
      <c r="AB39" s="164">
        <v>0.1</v>
      </c>
      <c r="AC39" s="241">
        <v>5</v>
      </c>
      <c r="AD39" s="240" t="s">
        <v>826</v>
      </c>
      <c r="AE39" s="164">
        <v>-0.04</v>
      </c>
      <c r="AF39" s="164">
        <v>-0.04</v>
      </c>
      <c r="AG39" s="164">
        <v>0.1</v>
      </c>
      <c r="AH39" s="241">
        <v>6</v>
      </c>
      <c r="AI39" s="240" t="s">
        <v>826</v>
      </c>
      <c r="AJ39" s="164">
        <v>-0.04</v>
      </c>
      <c r="AK39" s="164">
        <v>-0.04</v>
      </c>
      <c r="AL39" s="164">
        <v>0.1</v>
      </c>
      <c r="AM39" s="241">
        <v>7</v>
      </c>
      <c r="AN39" s="240" t="s">
        <v>826</v>
      </c>
      <c r="AO39" s="164">
        <v>-0.04</v>
      </c>
      <c r="AP39" s="164">
        <v>-0.04</v>
      </c>
      <c r="AQ39" s="164">
        <v>0.1</v>
      </c>
      <c r="AR39" s="241">
        <v>8</v>
      </c>
      <c r="AS39" s="240" t="s">
        <v>826</v>
      </c>
      <c r="AT39" s="164">
        <v>-0.04</v>
      </c>
      <c r="AU39" s="164">
        <v>-0.04</v>
      </c>
      <c r="AV39" s="164">
        <v>0.1</v>
      </c>
    </row>
    <row r="40" spans="1:48" x14ac:dyDescent="0.2">
      <c r="A40" s="240"/>
      <c r="B40" s="240"/>
      <c r="C40" s="266" t="s">
        <v>36</v>
      </c>
      <c r="D40" s="240" t="s">
        <v>836</v>
      </c>
      <c r="E40" s="266" t="s">
        <v>40</v>
      </c>
      <c r="F40" s="13" t="s">
        <v>50</v>
      </c>
      <c r="G40" s="240">
        <v>10</v>
      </c>
      <c r="H40" s="240"/>
      <c r="I40" s="241">
        <v>1</v>
      </c>
      <c r="J40" s="240" t="s">
        <v>826</v>
      </c>
      <c r="K40" s="164">
        <v>0</v>
      </c>
      <c r="L40" s="164">
        <v>0</v>
      </c>
      <c r="M40" s="164">
        <v>0</v>
      </c>
      <c r="N40" s="241">
        <v>2</v>
      </c>
      <c r="O40" s="240" t="s">
        <v>826</v>
      </c>
      <c r="P40" s="164">
        <v>-0.06</v>
      </c>
      <c r="Q40" s="164">
        <v>-0.06</v>
      </c>
      <c r="R40" s="164">
        <v>0.1</v>
      </c>
      <c r="S40" s="241">
        <v>3</v>
      </c>
      <c r="T40" s="240" t="s">
        <v>826</v>
      </c>
      <c r="U40" s="164">
        <v>-0.06</v>
      </c>
      <c r="V40" s="164">
        <v>-0.06</v>
      </c>
      <c r="W40" s="164">
        <v>0.1</v>
      </c>
      <c r="X40" s="241">
        <v>4</v>
      </c>
      <c r="Y40" s="240" t="s">
        <v>826</v>
      </c>
      <c r="Z40" s="164">
        <v>-0.06</v>
      </c>
      <c r="AA40" s="164">
        <v>-0.06</v>
      </c>
      <c r="AB40" s="164">
        <v>0.1</v>
      </c>
      <c r="AC40" s="241">
        <v>5</v>
      </c>
      <c r="AD40" s="240" t="s">
        <v>826</v>
      </c>
      <c r="AE40" s="164">
        <v>-0.04</v>
      </c>
      <c r="AF40" s="164">
        <v>-0.04</v>
      </c>
      <c r="AG40" s="164">
        <v>0.1</v>
      </c>
      <c r="AH40" s="241">
        <v>6</v>
      </c>
      <c r="AI40" s="240" t="s">
        <v>826</v>
      </c>
      <c r="AJ40" s="164">
        <v>-0.04</v>
      </c>
      <c r="AK40" s="164">
        <v>-0.04</v>
      </c>
      <c r="AL40" s="164">
        <v>0.1</v>
      </c>
      <c r="AM40" s="241">
        <v>7</v>
      </c>
      <c r="AN40" s="240" t="s">
        <v>826</v>
      </c>
      <c r="AO40" s="164">
        <v>-0.04</v>
      </c>
      <c r="AP40" s="164">
        <v>-0.04</v>
      </c>
      <c r="AQ40" s="164">
        <v>0.1</v>
      </c>
      <c r="AR40" s="241">
        <v>8</v>
      </c>
      <c r="AS40" s="240" t="s">
        <v>826</v>
      </c>
      <c r="AT40" s="164">
        <v>-0.04</v>
      </c>
      <c r="AU40" s="164">
        <v>-0.04</v>
      </c>
      <c r="AV40" s="164">
        <v>0.1</v>
      </c>
    </row>
    <row r="41" spans="1:48" x14ac:dyDescent="0.2">
      <c r="A41" s="240"/>
      <c r="B41" s="240"/>
      <c r="C41" s="266" t="s">
        <v>36</v>
      </c>
      <c r="D41" s="240" t="s">
        <v>836</v>
      </c>
      <c r="E41" s="240" t="s">
        <v>42</v>
      </c>
      <c r="F41" s="13" t="s">
        <v>431</v>
      </c>
      <c r="G41" s="240">
        <v>11</v>
      </c>
      <c r="H41" s="240"/>
      <c r="I41" s="241">
        <v>1</v>
      </c>
      <c r="J41" s="240" t="s">
        <v>826</v>
      </c>
      <c r="K41" s="164">
        <v>0</v>
      </c>
      <c r="L41" s="164">
        <v>0</v>
      </c>
      <c r="M41" s="164">
        <v>0</v>
      </c>
      <c r="N41" s="241">
        <v>2</v>
      </c>
      <c r="O41" s="240" t="s">
        <v>826</v>
      </c>
      <c r="P41" s="164">
        <v>-0.06</v>
      </c>
      <c r="Q41" s="164">
        <v>-0.06</v>
      </c>
      <c r="R41" s="164">
        <v>0.1</v>
      </c>
      <c r="S41" s="241">
        <v>3</v>
      </c>
      <c r="T41" s="240" t="s">
        <v>826</v>
      </c>
      <c r="U41" s="164">
        <v>-0.06</v>
      </c>
      <c r="V41" s="164">
        <v>-0.06</v>
      </c>
      <c r="W41" s="164">
        <v>0.1</v>
      </c>
      <c r="X41" s="241">
        <v>4</v>
      </c>
      <c r="Y41" s="240" t="s">
        <v>826</v>
      </c>
      <c r="Z41" s="164">
        <v>-0.06</v>
      </c>
      <c r="AA41" s="164">
        <v>-0.06</v>
      </c>
      <c r="AB41" s="164">
        <v>0.1</v>
      </c>
      <c r="AC41" s="241">
        <v>5</v>
      </c>
      <c r="AD41" s="240" t="s">
        <v>826</v>
      </c>
      <c r="AE41" s="164">
        <v>-0.04</v>
      </c>
      <c r="AF41" s="164">
        <v>-0.04</v>
      </c>
      <c r="AG41" s="164">
        <v>0.1</v>
      </c>
      <c r="AH41" s="241">
        <v>6</v>
      </c>
      <c r="AI41" s="240" t="s">
        <v>826</v>
      </c>
      <c r="AJ41" s="164">
        <v>-0.04</v>
      </c>
      <c r="AK41" s="164">
        <v>-0.04</v>
      </c>
      <c r="AL41" s="164">
        <v>0.1</v>
      </c>
      <c r="AM41" s="241">
        <v>7</v>
      </c>
      <c r="AN41" s="240" t="s">
        <v>826</v>
      </c>
      <c r="AO41" s="164">
        <v>-0.04</v>
      </c>
      <c r="AP41" s="164">
        <v>-0.04</v>
      </c>
      <c r="AQ41" s="164">
        <v>0.1</v>
      </c>
      <c r="AR41" s="241">
        <v>8</v>
      </c>
      <c r="AS41" s="240" t="s">
        <v>826</v>
      </c>
      <c r="AT41" s="164">
        <v>-0.04</v>
      </c>
      <c r="AU41" s="164">
        <v>-0.04</v>
      </c>
      <c r="AV41" s="164">
        <v>0.1</v>
      </c>
    </row>
    <row r="42" spans="1:48" x14ac:dyDescent="0.2">
      <c r="A42" s="240"/>
      <c r="B42" s="240"/>
      <c r="C42" s="266" t="s">
        <v>36</v>
      </c>
      <c r="D42" s="240" t="s">
        <v>836</v>
      </c>
      <c r="E42" s="240" t="s">
        <v>44</v>
      </c>
      <c r="F42" s="13" t="s">
        <v>432</v>
      </c>
      <c r="G42" s="240">
        <v>12</v>
      </c>
      <c r="H42" s="240"/>
      <c r="I42" s="241">
        <v>1</v>
      </c>
      <c r="J42" s="240" t="s">
        <v>826</v>
      </c>
      <c r="K42" s="164">
        <v>0</v>
      </c>
      <c r="L42" s="164">
        <v>0</v>
      </c>
      <c r="M42" s="164">
        <v>0</v>
      </c>
      <c r="N42" s="241">
        <v>2</v>
      </c>
      <c r="O42" s="240" t="s">
        <v>826</v>
      </c>
      <c r="P42" s="164">
        <v>-0.06</v>
      </c>
      <c r="Q42" s="164">
        <v>-0.06</v>
      </c>
      <c r="R42" s="164">
        <v>0.1</v>
      </c>
      <c r="S42" s="241">
        <v>3</v>
      </c>
      <c r="T42" s="240" t="s">
        <v>826</v>
      </c>
      <c r="U42" s="164">
        <v>-0.06</v>
      </c>
      <c r="V42" s="164">
        <v>-0.06</v>
      </c>
      <c r="W42" s="164">
        <v>0.1</v>
      </c>
      <c r="X42" s="241">
        <v>4</v>
      </c>
      <c r="Y42" s="240" t="s">
        <v>826</v>
      </c>
      <c r="Z42" s="164">
        <v>-0.06</v>
      </c>
      <c r="AA42" s="164">
        <v>-0.06</v>
      </c>
      <c r="AB42" s="164">
        <v>0.1</v>
      </c>
      <c r="AC42" s="241">
        <v>5</v>
      </c>
      <c r="AD42" s="240" t="s">
        <v>826</v>
      </c>
      <c r="AE42" s="164">
        <v>-0.04</v>
      </c>
      <c r="AF42" s="164">
        <v>-0.04</v>
      </c>
      <c r="AG42" s="164">
        <v>0.1</v>
      </c>
      <c r="AH42" s="241">
        <v>6</v>
      </c>
      <c r="AI42" s="240" t="s">
        <v>826</v>
      </c>
      <c r="AJ42" s="164">
        <v>-0.04</v>
      </c>
      <c r="AK42" s="164">
        <v>-0.04</v>
      </c>
      <c r="AL42" s="164">
        <v>0.1</v>
      </c>
      <c r="AM42" s="241">
        <v>7</v>
      </c>
      <c r="AN42" s="240" t="s">
        <v>826</v>
      </c>
      <c r="AO42" s="164">
        <v>-0.04</v>
      </c>
      <c r="AP42" s="164">
        <v>-0.04</v>
      </c>
      <c r="AQ42" s="164">
        <v>0.1</v>
      </c>
      <c r="AR42" s="241">
        <v>8</v>
      </c>
      <c r="AS42" s="240" t="s">
        <v>826</v>
      </c>
      <c r="AT42" s="164">
        <v>-0.04</v>
      </c>
      <c r="AU42" s="164">
        <v>-0.04</v>
      </c>
      <c r="AV42" s="164">
        <v>0.1</v>
      </c>
    </row>
    <row r="43" spans="1:48" x14ac:dyDescent="0.2">
      <c r="A43" s="240"/>
      <c r="B43" s="240"/>
      <c r="C43" s="266" t="s">
        <v>38</v>
      </c>
      <c r="D43" s="240" t="s">
        <v>51</v>
      </c>
      <c r="E43" s="266" t="s">
        <v>33</v>
      </c>
      <c r="F43" s="13" t="s">
        <v>52</v>
      </c>
      <c r="G43" s="240">
        <v>13</v>
      </c>
      <c r="H43" s="240"/>
      <c r="I43" s="241">
        <v>1</v>
      </c>
      <c r="J43" s="240" t="s">
        <v>826</v>
      </c>
      <c r="K43" s="164">
        <v>0</v>
      </c>
      <c r="L43" s="164">
        <v>0</v>
      </c>
      <c r="M43" s="164">
        <v>0</v>
      </c>
      <c r="N43" s="241">
        <v>2</v>
      </c>
      <c r="O43" s="240" t="s">
        <v>826</v>
      </c>
      <c r="P43" s="164">
        <v>-0.06</v>
      </c>
      <c r="Q43" s="164">
        <v>-0.06</v>
      </c>
      <c r="R43" s="164">
        <v>0</v>
      </c>
      <c r="S43" s="241">
        <v>3</v>
      </c>
      <c r="T43" s="240" t="s">
        <v>826</v>
      </c>
      <c r="U43" s="164">
        <v>-0.06</v>
      </c>
      <c r="V43" s="164">
        <v>-0.06</v>
      </c>
      <c r="W43" s="164">
        <v>0</v>
      </c>
      <c r="X43" s="241">
        <v>4</v>
      </c>
      <c r="Y43" s="240" t="s">
        <v>826</v>
      </c>
      <c r="Z43" s="164">
        <v>-0.06</v>
      </c>
      <c r="AA43" s="164">
        <v>-0.06</v>
      </c>
      <c r="AB43" s="164">
        <v>0</v>
      </c>
      <c r="AC43" s="241">
        <v>5</v>
      </c>
      <c r="AD43" s="240" t="s">
        <v>826</v>
      </c>
      <c r="AE43" s="164">
        <v>-0.04</v>
      </c>
      <c r="AF43" s="164">
        <v>-0.04</v>
      </c>
      <c r="AG43" s="164">
        <v>0</v>
      </c>
      <c r="AH43" s="241">
        <v>6</v>
      </c>
      <c r="AI43" s="240" t="s">
        <v>826</v>
      </c>
      <c r="AJ43" s="164">
        <v>-0.04</v>
      </c>
      <c r="AK43" s="164">
        <v>-0.04</v>
      </c>
      <c r="AL43" s="164">
        <v>0</v>
      </c>
      <c r="AM43" s="241">
        <v>7</v>
      </c>
      <c r="AN43" s="240" t="s">
        <v>826</v>
      </c>
      <c r="AO43" s="164">
        <v>-0.04</v>
      </c>
      <c r="AP43" s="164">
        <v>-0.04</v>
      </c>
      <c r="AQ43" s="164">
        <v>0</v>
      </c>
      <c r="AR43" s="241">
        <v>8</v>
      </c>
      <c r="AS43" s="240" t="s">
        <v>826</v>
      </c>
      <c r="AT43" s="164">
        <v>-0.04</v>
      </c>
      <c r="AU43" s="164">
        <v>-0.04</v>
      </c>
      <c r="AV43" s="164">
        <v>0</v>
      </c>
    </row>
    <row r="44" spans="1:48" x14ac:dyDescent="0.2">
      <c r="A44" s="240"/>
      <c r="B44" s="240"/>
      <c r="C44" s="266" t="s">
        <v>38</v>
      </c>
      <c r="D44" s="240" t="s">
        <v>51</v>
      </c>
      <c r="E44" s="266" t="s">
        <v>36</v>
      </c>
      <c r="F44" s="13" t="s">
        <v>53</v>
      </c>
      <c r="G44" s="240">
        <v>14</v>
      </c>
      <c r="H44" s="240"/>
      <c r="I44" s="241">
        <v>1</v>
      </c>
      <c r="J44" s="240" t="s">
        <v>826</v>
      </c>
      <c r="K44" s="164">
        <v>0</v>
      </c>
      <c r="L44" s="164">
        <v>0</v>
      </c>
      <c r="M44" s="164">
        <v>0</v>
      </c>
      <c r="N44" s="241">
        <v>2</v>
      </c>
      <c r="O44" s="240" t="s">
        <v>826</v>
      </c>
      <c r="P44" s="164">
        <v>-0.06</v>
      </c>
      <c r="Q44" s="164">
        <v>-0.06</v>
      </c>
      <c r="R44" s="164">
        <v>0</v>
      </c>
      <c r="S44" s="241">
        <v>3</v>
      </c>
      <c r="T44" s="240" t="s">
        <v>826</v>
      </c>
      <c r="U44" s="164">
        <v>-0.06</v>
      </c>
      <c r="V44" s="164">
        <v>-0.06</v>
      </c>
      <c r="W44" s="164">
        <v>0</v>
      </c>
      <c r="X44" s="241">
        <v>4</v>
      </c>
      <c r="Y44" s="240" t="s">
        <v>826</v>
      </c>
      <c r="Z44" s="164">
        <v>-0.06</v>
      </c>
      <c r="AA44" s="164">
        <v>-0.06</v>
      </c>
      <c r="AB44" s="164">
        <v>0</v>
      </c>
      <c r="AC44" s="241">
        <v>5</v>
      </c>
      <c r="AD44" s="240" t="s">
        <v>826</v>
      </c>
      <c r="AE44" s="164">
        <v>-0.04</v>
      </c>
      <c r="AF44" s="164">
        <v>-0.04</v>
      </c>
      <c r="AG44" s="164">
        <v>0</v>
      </c>
      <c r="AH44" s="241">
        <v>6</v>
      </c>
      <c r="AI44" s="240" t="s">
        <v>826</v>
      </c>
      <c r="AJ44" s="164">
        <v>-0.04</v>
      </c>
      <c r="AK44" s="164">
        <v>-0.04</v>
      </c>
      <c r="AL44" s="164">
        <v>0</v>
      </c>
      <c r="AM44" s="241">
        <v>7</v>
      </c>
      <c r="AN44" s="240" t="s">
        <v>826</v>
      </c>
      <c r="AO44" s="164">
        <v>-0.04</v>
      </c>
      <c r="AP44" s="164">
        <v>-0.04</v>
      </c>
      <c r="AQ44" s="164">
        <v>0</v>
      </c>
      <c r="AR44" s="241">
        <v>8</v>
      </c>
      <c r="AS44" s="240" t="s">
        <v>826</v>
      </c>
      <c r="AT44" s="164">
        <v>-0.04</v>
      </c>
      <c r="AU44" s="164">
        <v>-0.04</v>
      </c>
      <c r="AV44" s="164">
        <v>0</v>
      </c>
    </row>
    <row r="45" spans="1:48" x14ac:dyDescent="0.2">
      <c r="A45" s="240"/>
      <c r="B45" s="240"/>
      <c r="C45" s="266" t="s">
        <v>38</v>
      </c>
      <c r="D45" s="240" t="s">
        <v>51</v>
      </c>
      <c r="E45" s="266" t="s">
        <v>38</v>
      </c>
      <c r="F45" s="13" t="s">
        <v>54</v>
      </c>
      <c r="G45" s="240">
        <v>15</v>
      </c>
      <c r="H45" s="240"/>
      <c r="I45" s="241">
        <v>1</v>
      </c>
      <c r="J45" s="240" t="s">
        <v>826</v>
      </c>
      <c r="K45" s="164">
        <v>0</v>
      </c>
      <c r="L45" s="164">
        <v>0</v>
      </c>
      <c r="M45" s="164">
        <v>0</v>
      </c>
      <c r="N45" s="241">
        <v>2</v>
      </c>
      <c r="O45" s="240" t="s">
        <v>826</v>
      </c>
      <c r="P45" s="164">
        <v>-0.06</v>
      </c>
      <c r="Q45" s="164">
        <v>-0.06</v>
      </c>
      <c r="R45" s="164">
        <v>0</v>
      </c>
      <c r="S45" s="241">
        <v>3</v>
      </c>
      <c r="T45" s="240" t="s">
        <v>826</v>
      </c>
      <c r="U45" s="164">
        <v>-0.06</v>
      </c>
      <c r="V45" s="164">
        <v>-0.06</v>
      </c>
      <c r="W45" s="164">
        <v>0</v>
      </c>
      <c r="X45" s="241">
        <v>4</v>
      </c>
      <c r="Y45" s="240" t="s">
        <v>826</v>
      </c>
      <c r="Z45" s="164">
        <v>-0.06</v>
      </c>
      <c r="AA45" s="164">
        <v>-0.06</v>
      </c>
      <c r="AB45" s="164">
        <v>0</v>
      </c>
      <c r="AC45" s="241">
        <v>5</v>
      </c>
      <c r="AD45" s="240" t="s">
        <v>826</v>
      </c>
      <c r="AE45" s="164">
        <v>-0.04</v>
      </c>
      <c r="AF45" s="164">
        <v>-0.04</v>
      </c>
      <c r="AG45" s="164">
        <v>0</v>
      </c>
      <c r="AH45" s="241">
        <v>6</v>
      </c>
      <c r="AI45" s="240" t="s">
        <v>826</v>
      </c>
      <c r="AJ45" s="164">
        <v>-0.04</v>
      </c>
      <c r="AK45" s="164">
        <v>-0.04</v>
      </c>
      <c r="AL45" s="164">
        <v>0</v>
      </c>
      <c r="AM45" s="241">
        <v>7</v>
      </c>
      <c r="AN45" s="240" t="s">
        <v>826</v>
      </c>
      <c r="AO45" s="164">
        <v>-0.04</v>
      </c>
      <c r="AP45" s="164">
        <v>-0.04</v>
      </c>
      <c r="AQ45" s="164">
        <v>0</v>
      </c>
      <c r="AR45" s="241">
        <v>8</v>
      </c>
      <c r="AS45" s="240" t="s">
        <v>826</v>
      </c>
      <c r="AT45" s="164">
        <v>-0.04</v>
      </c>
      <c r="AU45" s="164">
        <v>-0.04</v>
      </c>
      <c r="AV45" s="164">
        <v>0</v>
      </c>
    </row>
    <row r="46" spans="1:48" x14ac:dyDescent="0.2">
      <c r="A46" s="240"/>
      <c r="B46" s="240"/>
      <c r="C46" s="266" t="s">
        <v>38</v>
      </c>
      <c r="D46" s="240" t="s">
        <v>51</v>
      </c>
      <c r="E46" s="266" t="s">
        <v>40</v>
      </c>
      <c r="F46" s="13" t="s">
        <v>55</v>
      </c>
      <c r="G46" s="240">
        <v>16</v>
      </c>
      <c r="H46" s="240"/>
      <c r="I46" s="241">
        <v>1</v>
      </c>
      <c r="J46" s="240" t="s">
        <v>826</v>
      </c>
      <c r="K46" s="164">
        <v>0</v>
      </c>
      <c r="L46" s="164">
        <v>0</v>
      </c>
      <c r="M46" s="164">
        <v>0</v>
      </c>
      <c r="N46" s="241">
        <v>2</v>
      </c>
      <c r="O46" s="240" t="s">
        <v>826</v>
      </c>
      <c r="P46" s="164">
        <v>-0.06</v>
      </c>
      <c r="Q46" s="164">
        <v>-0.06</v>
      </c>
      <c r="R46" s="164">
        <v>0</v>
      </c>
      <c r="S46" s="241">
        <v>3</v>
      </c>
      <c r="T46" s="240" t="s">
        <v>826</v>
      </c>
      <c r="U46" s="164">
        <v>-0.06</v>
      </c>
      <c r="V46" s="164">
        <v>-0.06</v>
      </c>
      <c r="W46" s="164">
        <v>0</v>
      </c>
      <c r="X46" s="241">
        <v>4</v>
      </c>
      <c r="Y46" s="240" t="s">
        <v>826</v>
      </c>
      <c r="Z46" s="164">
        <v>-0.06</v>
      </c>
      <c r="AA46" s="164">
        <v>-0.06</v>
      </c>
      <c r="AB46" s="164">
        <v>0</v>
      </c>
      <c r="AC46" s="241">
        <v>5</v>
      </c>
      <c r="AD46" s="240" t="s">
        <v>826</v>
      </c>
      <c r="AE46" s="164">
        <v>-0.04</v>
      </c>
      <c r="AF46" s="164">
        <v>-0.04</v>
      </c>
      <c r="AG46" s="164">
        <v>0</v>
      </c>
      <c r="AH46" s="241">
        <v>6</v>
      </c>
      <c r="AI46" s="240" t="s">
        <v>826</v>
      </c>
      <c r="AJ46" s="164">
        <v>-0.04</v>
      </c>
      <c r="AK46" s="164">
        <v>-0.04</v>
      </c>
      <c r="AL46" s="164">
        <v>0</v>
      </c>
      <c r="AM46" s="241">
        <v>7</v>
      </c>
      <c r="AN46" s="240" t="s">
        <v>826</v>
      </c>
      <c r="AO46" s="164">
        <v>-0.04</v>
      </c>
      <c r="AP46" s="164">
        <v>-0.04</v>
      </c>
      <c r="AQ46" s="164">
        <v>0</v>
      </c>
      <c r="AR46" s="241">
        <v>8</v>
      </c>
      <c r="AS46" s="240" t="s">
        <v>826</v>
      </c>
      <c r="AT46" s="164">
        <v>-0.04</v>
      </c>
      <c r="AU46" s="164">
        <v>-0.04</v>
      </c>
      <c r="AV46" s="164">
        <v>0</v>
      </c>
    </row>
    <row r="47" spans="1:48" x14ac:dyDescent="0.2">
      <c r="A47" s="240"/>
      <c r="B47" s="240"/>
      <c r="C47" s="266" t="s">
        <v>38</v>
      </c>
      <c r="D47" s="240" t="s">
        <v>51</v>
      </c>
      <c r="E47" s="240" t="s">
        <v>42</v>
      </c>
      <c r="F47" s="13" t="s">
        <v>433</v>
      </c>
      <c r="G47" s="240">
        <v>17</v>
      </c>
      <c r="H47" s="240"/>
      <c r="I47" s="241">
        <v>1</v>
      </c>
      <c r="J47" s="240" t="s">
        <v>826</v>
      </c>
      <c r="K47" s="164">
        <v>0</v>
      </c>
      <c r="L47" s="164">
        <v>0</v>
      </c>
      <c r="M47" s="164">
        <v>0</v>
      </c>
      <c r="N47" s="241">
        <v>2</v>
      </c>
      <c r="O47" s="240" t="s">
        <v>826</v>
      </c>
      <c r="P47" s="164">
        <v>-0.06</v>
      </c>
      <c r="Q47" s="164">
        <v>-0.06</v>
      </c>
      <c r="R47" s="164">
        <v>0</v>
      </c>
      <c r="S47" s="241">
        <v>3</v>
      </c>
      <c r="T47" s="240" t="s">
        <v>826</v>
      </c>
      <c r="U47" s="164">
        <v>-0.06</v>
      </c>
      <c r="V47" s="164">
        <v>-0.06</v>
      </c>
      <c r="W47" s="164">
        <v>0</v>
      </c>
      <c r="X47" s="241">
        <v>4</v>
      </c>
      <c r="Y47" s="240" t="s">
        <v>826</v>
      </c>
      <c r="Z47" s="164">
        <v>-0.06</v>
      </c>
      <c r="AA47" s="164">
        <v>-0.06</v>
      </c>
      <c r="AB47" s="164">
        <v>0</v>
      </c>
      <c r="AC47" s="241">
        <v>5</v>
      </c>
      <c r="AD47" s="240" t="s">
        <v>826</v>
      </c>
      <c r="AE47" s="164">
        <v>-0.04</v>
      </c>
      <c r="AF47" s="164">
        <v>-0.04</v>
      </c>
      <c r="AG47" s="164">
        <v>0</v>
      </c>
      <c r="AH47" s="241">
        <v>6</v>
      </c>
      <c r="AI47" s="240" t="s">
        <v>826</v>
      </c>
      <c r="AJ47" s="164">
        <v>-0.04</v>
      </c>
      <c r="AK47" s="164">
        <v>-0.04</v>
      </c>
      <c r="AL47" s="164">
        <v>0</v>
      </c>
      <c r="AM47" s="241">
        <v>7</v>
      </c>
      <c r="AN47" s="240" t="s">
        <v>826</v>
      </c>
      <c r="AO47" s="164">
        <v>-0.04</v>
      </c>
      <c r="AP47" s="164">
        <v>-0.04</v>
      </c>
      <c r="AQ47" s="164">
        <v>0</v>
      </c>
      <c r="AR47" s="241">
        <v>8</v>
      </c>
      <c r="AS47" s="240" t="s">
        <v>826</v>
      </c>
      <c r="AT47" s="164">
        <v>-0.04</v>
      </c>
      <c r="AU47" s="164">
        <v>-0.04</v>
      </c>
      <c r="AV47" s="164">
        <v>0</v>
      </c>
    </row>
    <row r="48" spans="1:48" x14ac:dyDescent="0.2">
      <c r="A48" s="240"/>
      <c r="B48" s="240"/>
      <c r="C48" s="266" t="s">
        <v>38</v>
      </c>
      <c r="D48" s="240" t="s">
        <v>51</v>
      </c>
      <c r="E48" s="240" t="s">
        <v>44</v>
      </c>
      <c r="F48" s="13" t="s">
        <v>434</v>
      </c>
      <c r="G48" s="240">
        <v>18</v>
      </c>
      <c r="H48" s="240"/>
      <c r="I48" s="241">
        <v>1</v>
      </c>
      <c r="J48" s="240" t="s">
        <v>826</v>
      </c>
      <c r="K48" s="164">
        <v>0</v>
      </c>
      <c r="L48" s="164">
        <v>0</v>
      </c>
      <c r="M48" s="164">
        <v>0</v>
      </c>
      <c r="N48" s="241">
        <v>2</v>
      </c>
      <c r="O48" s="240" t="s">
        <v>826</v>
      </c>
      <c r="P48" s="164">
        <v>-0.06</v>
      </c>
      <c r="Q48" s="164">
        <v>-0.06</v>
      </c>
      <c r="R48" s="164">
        <v>0</v>
      </c>
      <c r="S48" s="241">
        <v>3</v>
      </c>
      <c r="T48" s="240" t="s">
        <v>826</v>
      </c>
      <c r="U48" s="164">
        <v>-0.06</v>
      </c>
      <c r="V48" s="164">
        <v>-0.06</v>
      </c>
      <c r="W48" s="164">
        <v>0</v>
      </c>
      <c r="X48" s="241">
        <v>4</v>
      </c>
      <c r="Y48" s="240" t="s">
        <v>826</v>
      </c>
      <c r="Z48" s="164">
        <v>-0.06</v>
      </c>
      <c r="AA48" s="164">
        <v>-0.06</v>
      </c>
      <c r="AB48" s="164">
        <v>0</v>
      </c>
      <c r="AC48" s="241">
        <v>5</v>
      </c>
      <c r="AD48" s="240" t="s">
        <v>826</v>
      </c>
      <c r="AE48" s="164">
        <v>-0.04</v>
      </c>
      <c r="AF48" s="164">
        <v>-0.04</v>
      </c>
      <c r="AG48" s="164">
        <v>0</v>
      </c>
      <c r="AH48" s="241">
        <v>6</v>
      </c>
      <c r="AI48" s="240" t="s">
        <v>826</v>
      </c>
      <c r="AJ48" s="164">
        <v>-0.04</v>
      </c>
      <c r="AK48" s="164">
        <v>-0.04</v>
      </c>
      <c r="AL48" s="164">
        <v>0</v>
      </c>
      <c r="AM48" s="241">
        <v>7</v>
      </c>
      <c r="AN48" s="240" t="s">
        <v>826</v>
      </c>
      <c r="AO48" s="164">
        <v>-0.04</v>
      </c>
      <c r="AP48" s="164">
        <v>-0.04</v>
      </c>
      <c r="AQ48" s="164">
        <v>0</v>
      </c>
      <c r="AR48" s="241">
        <v>8</v>
      </c>
      <c r="AS48" s="240" t="s">
        <v>826</v>
      </c>
      <c r="AT48" s="164">
        <v>-0.04</v>
      </c>
      <c r="AU48" s="164">
        <v>-0.04</v>
      </c>
      <c r="AV48" s="164">
        <v>0</v>
      </c>
    </row>
    <row r="49" spans="1:48" x14ac:dyDescent="0.2">
      <c r="A49" s="240"/>
      <c r="B49" s="240"/>
      <c r="C49" s="266" t="s">
        <v>40</v>
      </c>
      <c r="D49" s="240" t="s">
        <v>837</v>
      </c>
      <c r="E49" s="266" t="s">
        <v>33</v>
      </c>
      <c r="F49" s="13" t="s">
        <v>57</v>
      </c>
      <c r="G49" s="240">
        <v>19</v>
      </c>
      <c r="H49" s="240"/>
      <c r="I49" s="241">
        <v>1</v>
      </c>
      <c r="J49" s="240" t="s">
        <v>826</v>
      </c>
      <c r="K49" s="164">
        <v>0</v>
      </c>
      <c r="L49" s="164">
        <v>0</v>
      </c>
      <c r="M49" s="164">
        <v>0</v>
      </c>
      <c r="N49" s="241">
        <v>2</v>
      </c>
      <c r="O49" s="240" t="s">
        <v>826</v>
      </c>
      <c r="P49" s="164">
        <v>-0.06</v>
      </c>
      <c r="Q49" s="164">
        <v>-0.06</v>
      </c>
      <c r="R49" s="164">
        <v>0</v>
      </c>
      <c r="S49" s="241">
        <v>3</v>
      </c>
      <c r="T49" s="240" t="s">
        <v>826</v>
      </c>
      <c r="U49" s="164">
        <v>-0.06</v>
      </c>
      <c r="V49" s="164">
        <v>-0.06</v>
      </c>
      <c r="W49" s="164">
        <v>0</v>
      </c>
      <c r="X49" s="241">
        <v>4</v>
      </c>
      <c r="Y49" s="240" t="s">
        <v>826</v>
      </c>
      <c r="Z49" s="164">
        <v>-0.06</v>
      </c>
      <c r="AA49" s="164">
        <v>-0.06</v>
      </c>
      <c r="AB49" s="164">
        <v>0</v>
      </c>
      <c r="AC49" s="241">
        <v>5</v>
      </c>
      <c r="AD49" s="240" t="s">
        <v>826</v>
      </c>
      <c r="AE49" s="164">
        <v>-0.04</v>
      </c>
      <c r="AF49" s="164">
        <v>-0.04</v>
      </c>
      <c r="AG49" s="164">
        <v>0</v>
      </c>
      <c r="AH49" s="241">
        <v>6</v>
      </c>
      <c r="AI49" s="240" t="s">
        <v>826</v>
      </c>
      <c r="AJ49" s="164">
        <v>-0.04</v>
      </c>
      <c r="AK49" s="164">
        <v>-0.04</v>
      </c>
      <c r="AL49" s="164">
        <v>0</v>
      </c>
      <c r="AM49" s="241">
        <v>7</v>
      </c>
      <c r="AN49" s="240" t="s">
        <v>826</v>
      </c>
      <c r="AO49" s="164">
        <v>-0.04</v>
      </c>
      <c r="AP49" s="164">
        <v>-0.04</v>
      </c>
      <c r="AQ49" s="164">
        <v>0</v>
      </c>
      <c r="AR49" s="241">
        <v>8</v>
      </c>
      <c r="AS49" s="240" t="s">
        <v>826</v>
      </c>
      <c r="AT49" s="164">
        <v>-0.04</v>
      </c>
      <c r="AU49" s="164">
        <v>-0.04</v>
      </c>
      <c r="AV49" s="164">
        <v>0</v>
      </c>
    </row>
    <row r="50" spans="1:48" x14ac:dyDescent="0.2">
      <c r="A50" s="240"/>
      <c r="B50" s="240"/>
      <c r="C50" s="266" t="s">
        <v>40</v>
      </c>
      <c r="D50" s="240" t="s">
        <v>837</v>
      </c>
      <c r="E50" s="266" t="s">
        <v>36</v>
      </c>
      <c r="F50" s="13" t="s">
        <v>58</v>
      </c>
      <c r="G50" s="240">
        <v>20</v>
      </c>
      <c r="H50" s="240"/>
      <c r="I50" s="241">
        <v>1</v>
      </c>
      <c r="J50" s="240" t="s">
        <v>826</v>
      </c>
      <c r="K50" s="164">
        <v>0</v>
      </c>
      <c r="L50" s="164">
        <v>0</v>
      </c>
      <c r="M50" s="164">
        <v>0</v>
      </c>
      <c r="N50" s="241">
        <v>2</v>
      </c>
      <c r="O50" s="240" t="s">
        <v>826</v>
      </c>
      <c r="P50" s="164">
        <v>-0.06</v>
      </c>
      <c r="Q50" s="164">
        <v>-0.06</v>
      </c>
      <c r="R50" s="164">
        <v>0</v>
      </c>
      <c r="S50" s="241">
        <v>3</v>
      </c>
      <c r="T50" s="240" t="s">
        <v>826</v>
      </c>
      <c r="U50" s="164">
        <v>-0.06</v>
      </c>
      <c r="V50" s="164">
        <v>-0.06</v>
      </c>
      <c r="W50" s="164">
        <v>0</v>
      </c>
      <c r="X50" s="241">
        <v>4</v>
      </c>
      <c r="Y50" s="240" t="s">
        <v>826</v>
      </c>
      <c r="Z50" s="164">
        <v>-0.06</v>
      </c>
      <c r="AA50" s="164">
        <v>-0.06</v>
      </c>
      <c r="AB50" s="164">
        <v>0</v>
      </c>
      <c r="AC50" s="241">
        <v>5</v>
      </c>
      <c r="AD50" s="240" t="s">
        <v>826</v>
      </c>
      <c r="AE50" s="164">
        <v>-0.04</v>
      </c>
      <c r="AF50" s="164">
        <v>-0.04</v>
      </c>
      <c r="AG50" s="164">
        <v>0</v>
      </c>
      <c r="AH50" s="241">
        <v>6</v>
      </c>
      <c r="AI50" s="240" t="s">
        <v>826</v>
      </c>
      <c r="AJ50" s="164">
        <v>-0.04</v>
      </c>
      <c r="AK50" s="164">
        <v>-0.04</v>
      </c>
      <c r="AL50" s="164">
        <v>0</v>
      </c>
      <c r="AM50" s="241">
        <v>7</v>
      </c>
      <c r="AN50" s="240" t="s">
        <v>826</v>
      </c>
      <c r="AO50" s="164">
        <v>-0.04</v>
      </c>
      <c r="AP50" s="164">
        <v>-0.04</v>
      </c>
      <c r="AQ50" s="164">
        <v>0</v>
      </c>
      <c r="AR50" s="241">
        <v>8</v>
      </c>
      <c r="AS50" s="240" t="s">
        <v>826</v>
      </c>
      <c r="AT50" s="164">
        <v>-0.04</v>
      </c>
      <c r="AU50" s="164">
        <v>-0.04</v>
      </c>
      <c r="AV50" s="164">
        <v>0</v>
      </c>
    </row>
    <row r="51" spans="1:48" x14ac:dyDescent="0.2">
      <c r="A51" s="240"/>
      <c r="B51" s="240"/>
      <c r="C51" s="266" t="s">
        <v>40</v>
      </c>
      <c r="D51" s="240" t="s">
        <v>837</v>
      </c>
      <c r="E51" s="266" t="s">
        <v>38</v>
      </c>
      <c r="F51" s="13" t="s">
        <v>59</v>
      </c>
      <c r="G51" s="240">
        <v>21</v>
      </c>
      <c r="H51" s="240"/>
      <c r="I51" s="241">
        <v>1</v>
      </c>
      <c r="J51" s="240" t="s">
        <v>826</v>
      </c>
      <c r="K51" s="164">
        <v>0</v>
      </c>
      <c r="L51" s="164">
        <v>0</v>
      </c>
      <c r="M51" s="164">
        <v>0</v>
      </c>
      <c r="N51" s="241">
        <v>2</v>
      </c>
      <c r="O51" s="240" t="s">
        <v>826</v>
      </c>
      <c r="P51" s="164">
        <v>-0.06</v>
      </c>
      <c r="Q51" s="164">
        <v>-0.06</v>
      </c>
      <c r="R51" s="164">
        <v>0</v>
      </c>
      <c r="S51" s="241">
        <v>3</v>
      </c>
      <c r="T51" s="240" t="s">
        <v>826</v>
      </c>
      <c r="U51" s="164">
        <v>-0.06</v>
      </c>
      <c r="V51" s="164">
        <v>-0.06</v>
      </c>
      <c r="W51" s="164">
        <v>0</v>
      </c>
      <c r="X51" s="241">
        <v>4</v>
      </c>
      <c r="Y51" s="240" t="s">
        <v>826</v>
      </c>
      <c r="Z51" s="164">
        <v>-0.06</v>
      </c>
      <c r="AA51" s="164">
        <v>-0.06</v>
      </c>
      <c r="AB51" s="164">
        <v>0</v>
      </c>
      <c r="AC51" s="241">
        <v>5</v>
      </c>
      <c r="AD51" s="240" t="s">
        <v>826</v>
      </c>
      <c r="AE51" s="164">
        <v>-0.04</v>
      </c>
      <c r="AF51" s="164">
        <v>-0.04</v>
      </c>
      <c r="AG51" s="164">
        <v>0</v>
      </c>
      <c r="AH51" s="241">
        <v>6</v>
      </c>
      <c r="AI51" s="240" t="s">
        <v>826</v>
      </c>
      <c r="AJ51" s="164">
        <v>-0.04</v>
      </c>
      <c r="AK51" s="164">
        <v>-0.04</v>
      </c>
      <c r="AL51" s="164">
        <v>0</v>
      </c>
      <c r="AM51" s="241">
        <v>7</v>
      </c>
      <c r="AN51" s="240" t="s">
        <v>826</v>
      </c>
      <c r="AO51" s="164">
        <v>-0.04</v>
      </c>
      <c r="AP51" s="164">
        <v>-0.04</v>
      </c>
      <c r="AQ51" s="164">
        <v>0</v>
      </c>
      <c r="AR51" s="241">
        <v>8</v>
      </c>
      <c r="AS51" s="240" t="s">
        <v>826</v>
      </c>
      <c r="AT51" s="164">
        <v>-0.04</v>
      </c>
      <c r="AU51" s="164">
        <v>-0.04</v>
      </c>
      <c r="AV51" s="164">
        <v>0</v>
      </c>
    </row>
    <row r="52" spans="1:48" x14ac:dyDescent="0.2">
      <c r="A52" s="240"/>
      <c r="B52" s="240"/>
      <c r="C52" s="266" t="s">
        <v>40</v>
      </c>
      <c r="D52" s="240" t="s">
        <v>837</v>
      </c>
      <c r="E52" s="266" t="s">
        <v>40</v>
      </c>
      <c r="F52" s="13" t="s">
        <v>60</v>
      </c>
      <c r="G52" s="240">
        <v>22</v>
      </c>
      <c r="H52" s="240"/>
      <c r="I52" s="241">
        <v>1</v>
      </c>
      <c r="J52" s="240" t="s">
        <v>826</v>
      </c>
      <c r="K52" s="164">
        <v>0</v>
      </c>
      <c r="L52" s="164">
        <v>0</v>
      </c>
      <c r="M52" s="164">
        <v>0</v>
      </c>
      <c r="N52" s="241">
        <v>2</v>
      </c>
      <c r="O52" s="240" t="s">
        <v>826</v>
      </c>
      <c r="P52" s="164">
        <v>-0.06</v>
      </c>
      <c r="Q52" s="164">
        <v>-0.06</v>
      </c>
      <c r="R52" s="164">
        <v>0</v>
      </c>
      <c r="S52" s="241">
        <v>3</v>
      </c>
      <c r="T52" s="240" t="s">
        <v>826</v>
      </c>
      <c r="U52" s="164">
        <v>-0.06</v>
      </c>
      <c r="V52" s="164">
        <v>-0.06</v>
      </c>
      <c r="W52" s="164">
        <v>0</v>
      </c>
      <c r="X52" s="241">
        <v>4</v>
      </c>
      <c r="Y52" s="240" t="s">
        <v>826</v>
      </c>
      <c r="Z52" s="164">
        <v>-0.06</v>
      </c>
      <c r="AA52" s="164">
        <v>-0.06</v>
      </c>
      <c r="AB52" s="164">
        <v>0</v>
      </c>
      <c r="AC52" s="241">
        <v>5</v>
      </c>
      <c r="AD52" s="240" t="s">
        <v>826</v>
      </c>
      <c r="AE52" s="164">
        <v>-0.04</v>
      </c>
      <c r="AF52" s="164">
        <v>-0.04</v>
      </c>
      <c r="AG52" s="164">
        <v>0</v>
      </c>
      <c r="AH52" s="241">
        <v>6</v>
      </c>
      <c r="AI52" s="240" t="s">
        <v>826</v>
      </c>
      <c r="AJ52" s="164">
        <v>-0.04</v>
      </c>
      <c r="AK52" s="164">
        <v>-0.04</v>
      </c>
      <c r="AL52" s="164">
        <v>0</v>
      </c>
      <c r="AM52" s="241">
        <v>7</v>
      </c>
      <c r="AN52" s="240" t="s">
        <v>826</v>
      </c>
      <c r="AO52" s="164">
        <v>-0.04</v>
      </c>
      <c r="AP52" s="164">
        <v>-0.04</v>
      </c>
      <c r="AQ52" s="164">
        <v>0</v>
      </c>
      <c r="AR52" s="241">
        <v>8</v>
      </c>
      <c r="AS52" s="240" t="s">
        <v>826</v>
      </c>
      <c r="AT52" s="164">
        <v>-0.04</v>
      </c>
      <c r="AU52" s="164">
        <v>-0.04</v>
      </c>
      <c r="AV52" s="164">
        <v>0</v>
      </c>
    </row>
    <row r="53" spans="1:48" x14ac:dyDescent="0.2">
      <c r="A53" s="240"/>
      <c r="B53" s="240"/>
      <c r="C53" s="266" t="s">
        <v>40</v>
      </c>
      <c r="D53" s="240" t="s">
        <v>837</v>
      </c>
      <c r="E53" s="240" t="s">
        <v>42</v>
      </c>
      <c r="F53" s="13" t="s">
        <v>435</v>
      </c>
      <c r="G53" s="240">
        <v>23</v>
      </c>
      <c r="H53" s="240"/>
      <c r="I53" s="241">
        <v>1</v>
      </c>
      <c r="J53" s="240" t="s">
        <v>826</v>
      </c>
      <c r="K53" s="164">
        <v>0</v>
      </c>
      <c r="L53" s="164">
        <v>0</v>
      </c>
      <c r="M53" s="164">
        <v>0</v>
      </c>
      <c r="N53" s="241">
        <v>2</v>
      </c>
      <c r="O53" s="240" t="s">
        <v>826</v>
      </c>
      <c r="P53" s="164">
        <v>-0.06</v>
      </c>
      <c r="Q53" s="164">
        <v>-0.06</v>
      </c>
      <c r="R53" s="164">
        <v>0</v>
      </c>
      <c r="S53" s="241">
        <v>3</v>
      </c>
      <c r="T53" s="240" t="s">
        <v>826</v>
      </c>
      <c r="U53" s="164">
        <v>-0.06</v>
      </c>
      <c r="V53" s="164">
        <v>-0.06</v>
      </c>
      <c r="W53" s="164">
        <v>0</v>
      </c>
      <c r="X53" s="241">
        <v>4</v>
      </c>
      <c r="Y53" s="240" t="s">
        <v>826</v>
      </c>
      <c r="Z53" s="164">
        <v>-0.06</v>
      </c>
      <c r="AA53" s="164">
        <v>-0.06</v>
      </c>
      <c r="AB53" s="164">
        <v>0</v>
      </c>
      <c r="AC53" s="241">
        <v>5</v>
      </c>
      <c r="AD53" s="240" t="s">
        <v>826</v>
      </c>
      <c r="AE53" s="164">
        <v>-0.04</v>
      </c>
      <c r="AF53" s="164">
        <v>-0.04</v>
      </c>
      <c r="AG53" s="164">
        <v>0</v>
      </c>
      <c r="AH53" s="241">
        <v>6</v>
      </c>
      <c r="AI53" s="240" t="s">
        <v>826</v>
      </c>
      <c r="AJ53" s="164">
        <v>-0.04</v>
      </c>
      <c r="AK53" s="164">
        <v>-0.04</v>
      </c>
      <c r="AL53" s="164">
        <v>0</v>
      </c>
      <c r="AM53" s="241">
        <v>7</v>
      </c>
      <c r="AN53" s="240" t="s">
        <v>826</v>
      </c>
      <c r="AO53" s="164">
        <v>-0.04</v>
      </c>
      <c r="AP53" s="164">
        <v>-0.04</v>
      </c>
      <c r="AQ53" s="164">
        <v>0</v>
      </c>
      <c r="AR53" s="241">
        <v>8</v>
      </c>
      <c r="AS53" s="240" t="s">
        <v>826</v>
      </c>
      <c r="AT53" s="164">
        <v>-0.04</v>
      </c>
      <c r="AU53" s="164">
        <v>-0.04</v>
      </c>
      <c r="AV53" s="164">
        <v>0</v>
      </c>
    </row>
    <row r="54" spans="1:48" x14ac:dyDescent="0.2">
      <c r="A54" s="240"/>
      <c r="B54" s="240"/>
      <c r="C54" s="266" t="s">
        <v>40</v>
      </c>
      <c r="D54" s="240" t="s">
        <v>837</v>
      </c>
      <c r="E54" s="240" t="s">
        <v>44</v>
      </c>
      <c r="F54" s="13" t="s">
        <v>436</v>
      </c>
      <c r="G54" s="240">
        <v>24</v>
      </c>
      <c r="H54" s="240"/>
      <c r="I54" s="241">
        <v>1</v>
      </c>
      <c r="J54" s="240" t="s">
        <v>826</v>
      </c>
      <c r="K54" s="164">
        <v>0</v>
      </c>
      <c r="L54" s="164">
        <v>0</v>
      </c>
      <c r="M54" s="164">
        <v>0</v>
      </c>
      <c r="N54" s="241">
        <v>2</v>
      </c>
      <c r="O54" s="240" t="s">
        <v>826</v>
      </c>
      <c r="P54" s="164">
        <v>-0.06</v>
      </c>
      <c r="Q54" s="164">
        <v>-0.06</v>
      </c>
      <c r="R54" s="164">
        <v>0</v>
      </c>
      <c r="S54" s="241">
        <v>3</v>
      </c>
      <c r="T54" s="240" t="s">
        <v>826</v>
      </c>
      <c r="U54" s="164">
        <v>-0.06</v>
      </c>
      <c r="V54" s="164">
        <v>-0.06</v>
      </c>
      <c r="W54" s="164">
        <v>0</v>
      </c>
      <c r="X54" s="241">
        <v>4</v>
      </c>
      <c r="Y54" s="240" t="s">
        <v>826</v>
      </c>
      <c r="Z54" s="164">
        <v>-0.06</v>
      </c>
      <c r="AA54" s="164">
        <v>-0.06</v>
      </c>
      <c r="AB54" s="164">
        <v>0</v>
      </c>
      <c r="AC54" s="241">
        <v>5</v>
      </c>
      <c r="AD54" s="240" t="s">
        <v>826</v>
      </c>
      <c r="AE54" s="164">
        <v>-0.04</v>
      </c>
      <c r="AF54" s="164">
        <v>-0.04</v>
      </c>
      <c r="AG54" s="164">
        <v>0</v>
      </c>
      <c r="AH54" s="241">
        <v>6</v>
      </c>
      <c r="AI54" s="240" t="s">
        <v>826</v>
      </c>
      <c r="AJ54" s="164">
        <v>-0.04</v>
      </c>
      <c r="AK54" s="164">
        <v>-0.04</v>
      </c>
      <c r="AL54" s="164">
        <v>0</v>
      </c>
      <c r="AM54" s="241">
        <v>7</v>
      </c>
      <c r="AN54" s="240" t="s">
        <v>826</v>
      </c>
      <c r="AO54" s="164">
        <v>-0.04</v>
      </c>
      <c r="AP54" s="164">
        <v>-0.04</v>
      </c>
      <c r="AQ54" s="164">
        <v>0</v>
      </c>
      <c r="AR54" s="241">
        <v>8</v>
      </c>
      <c r="AS54" s="240" t="s">
        <v>826</v>
      </c>
      <c r="AT54" s="164">
        <v>-0.04</v>
      </c>
      <c r="AU54" s="164">
        <v>-0.04</v>
      </c>
      <c r="AV54" s="164">
        <v>0</v>
      </c>
    </row>
    <row r="55" spans="1:48" x14ac:dyDescent="0.2">
      <c r="A55" s="240"/>
      <c r="B55" s="240"/>
      <c r="C55" s="240" t="s">
        <v>42</v>
      </c>
      <c r="D55" s="240" t="s">
        <v>838</v>
      </c>
      <c r="E55" s="266" t="s">
        <v>33</v>
      </c>
      <c r="F55" s="13" t="s">
        <v>61</v>
      </c>
      <c r="G55" s="240">
        <v>25</v>
      </c>
      <c r="H55" s="240"/>
      <c r="I55" s="241">
        <v>1</v>
      </c>
      <c r="J55" s="240" t="s">
        <v>826</v>
      </c>
      <c r="K55" s="164">
        <v>0</v>
      </c>
      <c r="L55" s="164">
        <v>0</v>
      </c>
      <c r="M55" s="164">
        <v>0</v>
      </c>
      <c r="N55" s="241">
        <v>2</v>
      </c>
      <c r="O55" s="240" t="s">
        <v>826</v>
      </c>
      <c r="P55" s="164">
        <v>-0.06</v>
      </c>
      <c r="Q55" s="164">
        <v>0.03</v>
      </c>
      <c r="R55" s="164">
        <v>0.3</v>
      </c>
      <c r="S55" s="241">
        <v>3</v>
      </c>
      <c r="T55" s="240" t="s">
        <v>826</v>
      </c>
      <c r="U55" s="164">
        <v>-0.06</v>
      </c>
      <c r="V55" s="164">
        <v>0.03</v>
      </c>
      <c r="W55" s="164">
        <v>0.3</v>
      </c>
      <c r="X55" s="241">
        <v>4</v>
      </c>
      <c r="Y55" s="240" t="s">
        <v>826</v>
      </c>
      <c r="Z55" s="164">
        <v>-0.06</v>
      </c>
      <c r="AA55" s="164">
        <v>0.03</v>
      </c>
      <c r="AB55" s="164">
        <v>0.3</v>
      </c>
      <c r="AC55" s="241">
        <v>5</v>
      </c>
      <c r="AD55" s="240" t="s">
        <v>826</v>
      </c>
      <c r="AE55" s="164">
        <v>-0.04</v>
      </c>
      <c r="AF55" s="164">
        <v>0.03</v>
      </c>
      <c r="AG55" s="164">
        <v>0.2</v>
      </c>
      <c r="AH55" s="241">
        <v>6</v>
      </c>
      <c r="AI55" s="240" t="s">
        <v>826</v>
      </c>
      <c r="AJ55" s="164">
        <v>-0.04</v>
      </c>
      <c r="AK55" s="164">
        <v>0.03</v>
      </c>
      <c r="AL55" s="164">
        <v>0.2</v>
      </c>
      <c r="AM55" s="241">
        <v>7</v>
      </c>
      <c r="AN55" s="240" t="s">
        <v>826</v>
      </c>
      <c r="AO55" s="164">
        <v>-0.04</v>
      </c>
      <c r="AP55" s="164">
        <v>0.03</v>
      </c>
      <c r="AQ55" s="164">
        <v>0.2</v>
      </c>
      <c r="AR55" s="241">
        <v>8</v>
      </c>
      <c r="AS55" s="240" t="s">
        <v>826</v>
      </c>
      <c r="AT55" s="164">
        <v>-0.04</v>
      </c>
      <c r="AU55" s="164">
        <v>0.03</v>
      </c>
      <c r="AV55" s="164">
        <v>0.2</v>
      </c>
    </row>
    <row r="56" spans="1:48" x14ac:dyDescent="0.2">
      <c r="A56" s="240"/>
      <c r="B56" s="240"/>
      <c r="C56" s="240" t="s">
        <v>42</v>
      </c>
      <c r="D56" s="240" t="s">
        <v>838</v>
      </c>
      <c r="E56" s="266" t="s">
        <v>36</v>
      </c>
      <c r="F56" s="13" t="s">
        <v>62</v>
      </c>
      <c r="G56" s="240">
        <v>26</v>
      </c>
      <c r="H56" s="240"/>
      <c r="I56" s="241">
        <v>1</v>
      </c>
      <c r="J56" s="240" t="s">
        <v>826</v>
      </c>
      <c r="K56" s="164">
        <v>0</v>
      </c>
      <c r="L56" s="164">
        <v>0</v>
      </c>
      <c r="M56" s="164">
        <v>0</v>
      </c>
      <c r="N56" s="241">
        <v>2</v>
      </c>
      <c r="O56" s="240" t="s">
        <v>826</v>
      </c>
      <c r="P56" s="164">
        <v>-0.06</v>
      </c>
      <c r="Q56" s="164">
        <v>0.03</v>
      </c>
      <c r="R56" s="164">
        <v>0.3</v>
      </c>
      <c r="S56" s="241">
        <v>3</v>
      </c>
      <c r="T56" s="240" t="s">
        <v>826</v>
      </c>
      <c r="U56" s="164">
        <v>-0.06</v>
      </c>
      <c r="V56" s="164">
        <v>0.03</v>
      </c>
      <c r="W56" s="164">
        <v>0.3</v>
      </c>
      <c r="X56" s="241">
        <v>4</v>
      </c>
      <c r="Y56" s="240" t="s">
        <v>826</v>
      </c>
      <c r="Z56" s="164">
        <v>-0.06</v>
      </c>
      <c r="AA56" s="164">
        <v>0.03</v>
      </c>
      <c r="AB56" s="164">
        <v>0.3</v>
      </c>
      <c r="AC56" s="241">
        <v>5</v>
      </c>
      <c r="AD56" s="240" t="s">
        <v>826</v>
      </c>
      <c r="AE56" s="164">
        <v>-0.04</v>
      </c>
      <c r="AF56" s="164">
        <v>0.03</v>
      </c>
      <c r="AG56" s="164">
        <v>0.2</v>
      </c>
      <c r="AH56" s="241">
        <v>6</v>
      </c>
      <c r="AI56" s="240" t="s">
        <v>826</v>
      </c>
      <c r="AJ56" s="164">
        <v>-0.04</v>
      </c>
      <c r="AK56" s="164">
        <v>0.03</v>
      </c>
      <c r="AL56" s="164">
        <v>0.2</v>
      </c>
      <c r="AM56" s="241">
        <v>7</v>
      </c>
      <c r="AN56" s="240" t="s">
        <v>826</v>
      </c>
      <c r="AO56" s="164">
        <v>-0.04</v>
      </c>
      <c r="AP56" s="164">
        <v>0.03</v>
      </c>
      <c r="AQ56" s="164">
        <v>0.2</v>
      </c>
      <c r="AR56" s="241">
        <v>8</v>
      </c>
      <c r="AS56" s="240" t="s">
        <v>826</v>
      </c>
      <c r="AT56" s="164">
        <v>-0.04</v>
      </c>
      <c r="AU56" s="164">
        <v>0.03</v>
      </c>
      <c r="AV56" s="164">
        <v>0.2</v>
      </c>
    </row>
    <row r="57" spans="1:48" x14ac:dyDescent="0.2">
      <c r="A57" s="240"/>
      <c r="B57" s="240"/>
      <c r="C57" s="240" t="s">
        <v>42</v>
      </c>
      <c r="D57" s="240" t="s">
        <v>838</v>
      </c>
      <c r="E57" s="266" t="s">
        <v>38</v>
      </c>
      <c r="F57" s="13" t="s">
        <v>63</v>
      </c>
      <c r="G57" s="240">
        <v>27</v>
      </c>
      <c r="H57" s="240"/>
      <c r="I57" s="241">
        <v>1</v>
      </c>
      <c r="J57" s="240" t="s">
        <v>826</v>
      </c>
      <c r="K57" s="164">
        <v>0</v>
      </c>
      <c r="L57" s="164">
        <v>0</v>
      </c>
      <c r="M57" s="164">
        <v>0</v>
      </c>
      <c r="N57" s="241">
        <v>2</v>
      </c>
      <c r="O57" s="240" t="s">
        <v>826</v>
      </c>
      <c r="P57" s="164">
        <v>-0.06</v>
      </c>
      <c r="Q57" s="164">
        <v>0.03</v>
      </c>
      <c r="R57" s="164">
        <v>0.3</v>
      </c>
      <c r="S57" s="241">
        <v>3</v>
      </c>
      <c r="T57" s="240" t="s">
        <v>826</v>
      </c>
      <c r="U57" s="164">
        <v>-0.06</v>
      </c>
      <c r="V57" s="164">
        <v>0.03</v>
      </c>
      <c r="W57" s="164">
        <v>0.3</v>
      </c>
      <c r="X57" s="241">
        <v>4</v>
      </c>
      <c r="Y57" s="240" t="s">
        <v>826</v>
      </c>
      <c r="Z57" s="164">
        <v>-0.06</v>
      </c>
      <c r="AA57" s="164">
        <v>0.03</v>
      </c>
      <c r="AB57" s="164">
        <v>0.3</v>
      </c>
      <c r="AC57" s="241">
        <v>5</v>
      </c>
      <c r="AD57" s="240" t="s">
        <v>826</v>
      </c>
      <c r="AE57" s="164">
        <v>-0.04</v>
      </c>
      <c r="AF57" s="164">
        <v>0.03</v>
      </c>
      <c r="AG57" s="164">
        <v>0.2</v>
      </c>
      <c r="AH57" s="241">
        <v>6</v>
      </c>
      <c r="AI57" s="240" t="s">
        <v>826</v>
      </c>
      <c r="AJ57" s="164">
        <v>-0.04</v>
      </c>
      <c r="AK57" s="164">
        <v>0.03</v>
      </c>
      <c r="AL57" s="164">
        <v>0.2</v>
      </c>
      <c r="AM57" s="241">
        <v>7</v>
      </c>
      <c r="AN57" s="240" t="s">
        <v>826</v>
      </c>
      <c r="AO57" s="164">
        <v>-0.04</v>
      </c>
      <c r="AP57" s="164">
        <v>0.03</v>
      </c>
      <c r="AQ57" s="164">
        <v>0.2</v>
      </c>
      <c r="AR57" s="241">
        <v>8</v>
      </c>
      <c r="AS57" s="240" t="s">
        <v>826</v>
      </c>
      <c r="AT57" s="164">
        <v>-0.04</v>
      </c>
      <c r="AU57" s="164">
        <v>0.03</v>
      </c>
      <c r="AV57" s="164">
        <v>0.2</v>
      </c>
    </row>
    <row r="58" spans="1:48" x14ac:dyDescent="0.2">
      <c r="A58" s="240"/>
      <c r="B58" s="240"/>
      <c r="C58" s="240" t="s">
        <v>42</v>
      </c>
      <c r="D58" s="240" t="s">
        <v>838</v>
      </c>
      <c r="E58" s="266" t="s">
        <v>40</v>
      </c>
      <c r="F58" s="13" t="s">
        <v>355</v>
      </c>
      <c r="G58" s="240">
        <v>28</v>
      </c>
      <c r="H58" s="240"/>
      <c r="I58" s="241">
        <v>1</v>
      </c>
      <c r="J58" s="240" t="s">
        <v>826</v>
      </c>
      <c r="K58" s="164">
        <v>0</v>
      </c>
      <c r="L58" s="164">
        <v>0</v>
      </c>
      <c r="M58" s="164">
        <v>0</v>
      </c>
      <c r="N58" s="241">
        <v>2</v>
      </c>
      <c r="O58" s="240" t="s">
        <v>826</v>
      </c>
      <c r="P58" s="164">
        <v>-0.06</v>
      </c>
      <c r="Q58" s="164">
        <v>0.03</v>
      </c>
      <c r="R58" s="164">
        <v>0.3</v>
      </c>
      <c r="S58" s="241">
        <v>3</v>
      </c>
      <c r="T58" s="240" t="s">
        <v>826</v>
      </c>
      <c r="U58" s="164">
        <v>-0.06</v>
      </c>
      <c r="V58" s="164">
        <v>0.03</v>
      </c>
      <c r="W58" s="164">
        <v>0.3</v>
      </c>
      <c r="X58" s="241">
        <v>4</v>
      </c>
      <c r="Y58" s="240" t="s">
        <v>826</v>
      </c>
      <c r="Z58" s="164">
        <v>-0.06</v>
      </c>
      <c r="AA58" s="164">
        <v>0.03</v>
      </c>
      <c r="AB58" s="164">
        <v>0.3</v>
      </c>
      <c r="AC58" s="241">
        <v>5</v>
      </c>
      <c r="AD58" s="240" t="s">
        <v>826</v>
      </c>
      <c r="AE58" s="164">
        <v>-0.04</v>
      </c>
      <c r="AF58" s="164">
        <v>0.03</v>
      </c>
      <c r="AG58" s="164">
        <v>0.2</v>
      </c>
      <c r="AH58" s="241">
        <v>6</v>
      </c>
      <c r="AI58" s="240" t="s">
        <v>826</v>
      </c>
      <c r="AJ58" s="164">
        <v>-0.04</v>
      </c>
      <c r="AK58" s="164">
        <v>0.03</v>
      </c>
      <c r="AL58" s="164">
        <v>0.2</v>
      </c>
      <c r="AM58" s="241">
        <v>7</v>
      </c>
      <c r="AN58" s="240" t="s">
        <v>826</v>
      </c>
      <c r="AO58" s="164">
        <v>-0.04</v>
      </c>
      <c r="AP58" s="164">
        <v>0.03</v>
      </c>
      <c r="AQ58" s="164">
        <v>0.2</v>
      </c>
      <c r="AR58" s="241">
        <v>8</v>
      </c>
      <c r="AS58" s="240" t="s">
        <v>826</v>
      </c>
      <c r="AT58" s="164">
        <v>-0.04</v>
      </c>
      <c r="AU58" s="164">
        <v>0.03</v>
      </c>
      <c r="AV58" s="164">
        <v>0.2</v>
      </c>
    </row>
    <row r="59" spans="1:48" x14ac:dyDescent="0.2">
      <c r="A59" s="240"/>
      <c r="B59" s="240"/>
      <c r="C59" s="240" t="s">
        <v>42</v>
      </c>
      <c r="D59" s="240" t="s">
        <v>838</v>
      </c>
      <c r="E59" s="240" t="s">
        <v>42</v>
      </c>
      <c r="F59" s="13" t="s">
        <v>437</v>
      </c>
      <c r="G59" s="240">
        <v>29</v>
      </c>
      <c r="H59" s="240"/>
      <c r="I59" s="241">
        <v>1</v>
      </c>
      <c r="J59" s="240" t="s">
        <v>826</v>
      </c>
      <c r="K59" s="164">
        <v>0</v>
      </c>
      <c r="L59" s="164">
        <v>0</v>
      </c>
      <c r="M59" s="164">
        <v>0</v>
      </c>
      <c r="N59" s="241">
        <v>2</v>
      </c>
      <c r="O59" s="240" t="s">
        <v>826</v>
      </c>
      <c r="P59" s="164">
        <v>-0.06</v>
      </c>
      <c r="Q59" s="164">
        <v>0.03</v>
      </c>
      <c r="R59" s="164">
        <v>0.3</v>
      </c>
      <c r="S59" s="241">
        <v>3</v>
      </c>
      <c r="T59" s="240" t="s">
        <v>826</v>
      </c>
      <c r="U59" s="164">
        <v>-0.06</v>
      </c>
      <c r="V59" s="164">
        <v>0.03</v>
      </c>
      <c r="W59" s="164">
        <v>0.3</v>
      </c>
      <c r="X59" s="241">
        <v>4</v>
      </c>
      <c r="Y59" s="240" t="s">
        <v>826</v>
      </c>
      <c r="Z59" s="164">
        <v>-0.06</v>
      </c>
      <c r="AA59" s="164">
        <v>0.03</v>
      </c>
      <c r="AB59" s="164">
        <v>0.3</v>
      </c>
      <c r="AC59" s="241">
        <v>5</v>
      </c>
      <c r="AD59" s="240" t="s">
        <v>826</v>
      </c>
      <c r="AE59" s="164">
        <v>-0.04</v>
      </c>
      <c r="AF59" s="164">
        <v>0.03</v>
      </c>
      <c r="AG59" s="164">
        <v>0.2</v>
      </c>
      <c r="AH59" s="241">
        <v>6</v>
      </c>
      <c r="AI59" s="240" t="s">
        <v>826</v>
      </c>
      <c r="AJ59" s="164">
        <v>-0.04</v>
      </c>
      <c r="AK59" s="164">
        <v>0.03</v>
      </c>
      <c r="AL59" s="164">
        <v>0.2</v>
      </c>
      <c r="AM59" s="241">
        <v>7</v>
      </c>
      <c r="AN59" s="240" t="s">
        <v>826</v>
      </c>
      <c r="AO59" s="164">
        <v>-0.04</v>
      </c>
      <c r="AP59" s="164">
        <v>0.03</v>
      </c>
      <c r="AQ59" s="164">
        <v>0.2</v>
      </c>
      <c r="AR59" s="241">
        <v>8</v>
      </c>
      <c r="AS59" s="240" t="s">
        <v>826</v>
      </c>
      <c r="AT59" s="164">
        <v>-0.04</v>
      </c>
      <c r="AU59" s="164">
        <v>0.03</v>
      </c>
      <c r="AV59" s="164">
        <v>0.2</v>
      </c>
    </row>
    <row r="60" spans="1:48" x14ac:dyDescent="0.2">
      <c r="A60" s="240"/>
      <c r="B60" s="240"/>
      <c r="C60" s="240" t="s">
        <v>42</v>
      </c>
      <c r="D60" s="240" t="s">
        <v>838</v>
      </c>
      <c r="E60" s="240" t="s">
        <v>44</v>
      </c>
      <c r="F60" s="13" t="s">
        <v>438</v>
      </c>
      <c r="G60" s="240">
        <v>30</v>
      </c>
      <c r="H60" s="240"/>
      <c r="I60" s="241">
        <v>1</v>
      </c>
      <c r="J60" s="240" t="s">
        <v>826</v>
      </c>
      <c r="K60" s="164">
        <v>0</v>
      </c>
      <c r="L60" s="164">
        <v>0</v>
      </c>
      <c r="M60" s="164">
        <v>0</v>
      </c>
      <c r="N60" s="241">
        <v>2</v>
      </c>
      <c r="O60" s="240" t="s">
        <v>826</v>
      </c>
      <c r="P60" s="164">
        <v>-0.06</v>
      </c>
      <c r="Q60" s="164">
        <v>0.03</v>
      </c>
      <c r="R60" s="164">
        <v>0.3</v>
      </c>
      <c r="S60" s="241">
        <v>3</v>
      </c>
      <c r="T60" s="240" t="s">
        <v>826</v>
      </c>
      <c r="U60" s="164">
        <v>-0.06</v>
      </c>
      <c r="V60" s="164">
        <v>0.03</v>
      </c>
      <c r="W60" s="164">
        <v>0.3</v>
      </c>
      <c r="X60" s="241">
        <v>4</v>
      </c>
      <c r="Y60" s="240" t="s">
        <v>826</v>
      </c>
      <c r="Z60" s="164">
        <v>-0.06</v>
      </c>
      <c r="AA60" s="164">
        <v>0.03</v>
      </c>
      <c r="AB60" s="164">
        <v>0.3</v>
      </c>
      <c r="AC60" s="241">
        <v>5</v>
      </c>
      <c r="AD60" s="240" t="s">
        <v>826</v>
      </c>
      <c r="AE60" s="164">
        <v>-0.04</v>
      </c>
      <c r="AF60" s="164">
        <v>0.03</v>
      </c>
      <c r="AG60" s="164">
        <v>0.2</v>
      </c>
      <c r="AH60" s="241">
        <v>6</v>
      </c>
      <c r="AI60" s="240" t="s">
        <v>826</v>
      </c>
      <c r="AJ60" s="164">
        <v>-0.04</v>
      </c>
      <c r="AK60" s="164">
        <v>0.03</v>
      </c>
      <c r="AL60" s="164">
        <v>0.2</v>
      </c>
      <c r="AM60" s="241">
        <v>7</v>
      </c>
      <c r="AN60" s="240" t="s">
        <v>826</v>
      </c>
      <c r="AO60" s="164">
        <v>-0.04</v>
      </c>
      <c r="AP60" s="164">
        <v>0.03</v>
      </c>
      <c r="AQ60" s="164">
        <v>0.2</v>
      </c>
      <c r="AR60" s="241">
        <v>8</v>
      </c>
      <c r="AS60" s="240" t="s">
        <v>826</v>
      </c>
      <c r="AT60" s="164">
        <v>-0.04</v>
      </c>
      <c r="AU60" s="164">
        <v>0.03</v>
      </c>
      <c r="AV60" s="164">
        <v>0.2</v>
      </c>
    </row>
    <row r="61" spans="1:48" x14ac:dyDescent="0.2">
      <c r="A61" s="240"/>
      <c r="B61" s="240"/>
      <c r="C61" s="240" t="s">
        <v>44</v>
      </c>
      <c r="D61" s="240" t="s">
        <v>839</v>
      </c>
      <c r="E61" s="266" t="s">
        <v>33</v>
      </c>
      <c r="F61" s="13" t="s">
        <v>64</v>
      </c>
      <c r="G61" s="240">
        <v>31</v>
      </c>
      <c r="H61" s="240"/>
      <c r="I61" s="241">
        <v>1</v>
      </c>
      <c r="J61" s="240" t="s">
        <v>826</v>
      </c>
      <c r="K61" s="164">
        <v>0</v>
      </c>
      <c r="L61" s="164">
        <v>0</v>
      </c>
      <c r="M61" s="164">
        <v>0</v>
      </c>
      <c r="N61" s="241">
        <v>2</v>
      </c>
      <c r="O61" s="240" t="s">
        <v>826</v>
      </c>
      <c r="P61" s="164">
        <v>-0.06</v>
      </c>
      <c r="Q61" s="164">
        <v>0.03</v>
      </c>
      <c r="R61" s="164">
        <v>0.3</v>
      </c>
      <c r="S61" s="241">
        <v>3</v>
      </c>
      <c r="T61" s="240" t="s">
        <v>826</v>
      </c>
      <c r="U61" s="164">
        <v>-0.06</v>
      </c>
      <c r="V61" s="164">
        <v>0.03</v>
      </c>
      <c r="W61" s="164">
        <v>0.3</v>
      </c>
      <c r="X61" s="241">
        <v>4</v>
      </c>
      <c r="Y61" s="240" t="s">
        <v>826</v>
      </c>
      <c r="Z61" s="164">
        <v>-0.06</v>
      </c>
      <c r="AA61" s="164">
        <v>0.03</v>
      </c>
      <c r="AB61" s="164">
        <v>0.3</v>
      </c>
      <c r="AC61" s="241">
        <v>5</v>
      </c>
      <c r="AD61" s="240" t="s">
        <v>826</v>
      </c>
      <c r="AE61" s="164">
        <v>-0.04</v>
      </c>
      <c r="AF61" s="164">
        <v>0.03</v>
      </c>
      <c r="AG61" s="164">
        <v>0.2</v>
      </c>
      <c r="AH61" s="241">
        <v>6</v>
      </c>
      <c r="AI61" s="240" t="s">
        <v>826</v>
      </c>
      <c r="AJ61" s="164">
        <v>-0.04</v>
      </c>
      <c r="AK61" s="164">
        <v>0.03</v>
      </c>
      <c r="AL61" s="164">
        <v>0.2</v>
      </c>
      <c r="AM61" s="241">
        <v>7</v>
      </c>
      <c r="AN61" s="240" t="s">
        <v>826</v>
      </c>
      <c r="AO61" s="164">
        <v>-0.04</v>
      </c>
      <c r="AP61" s="164">
        <v>0.03</v>
      </c>
      <c r="AQ61" s="164">
        <v>0.2</v>
      </c>
      <c r="AR61" s="241">
        <v>8</v>
      </c>
      <c r="AS61" s="240" t="s">
        <v>826</v>
      </c>
      <c r="AT61" s="164">
        <v>-0.04</v>
      </c>
      <c r="AU61" s="164">
        <v>0.03</v>
      </c>
      <c r="AV61" s="164">
        <v>0.2</v>
      </c>
    </row>
    <row r="62" spans="1:48" x14ac:dyDescent="0.2">
      <c r="A62" s="240"/>
      <c r="B62" s="240"/>
      <c r="C62" s="240" t="s">
        <v>44</v>
      </c>
      <c r="D62" s="240" t="s">
        <v>839</v>
      </c>
      <c r="E62" s="266" t="s">
        <v>36</v>
      </c>
      <c r="F62" s="13" t="s">
        <v>65</v>
      </c>
      <c r="G62" s="240">
        <v>32</v>
      </c>
      <c r="H62" s="240"/>
      <c r="I62" s="241">
        <v>1</v>
      </c>
      <c r="J62" s="240" t="s">
        <v>826</v>
      </c>
      <c r="K62" s="164">
        <v>0</v>
      </c>
      <c r="L62" s="164">
        <v>0</v>
      </c>
      <c r="M62" s="164">
        <v>0</v>
      </c>
      <c r="N62" s="241">
        <v>2</v>
      </c>
      <c r="O62" s="240" t="s">
        <v>826</v>
      </c>
      <c r="P62" s="164">
        <v>-0.06</v>
      </c>
      <c r="Q62" s="164">
        <v>0.03</v>
      </c>
      <c r="R62" s="164">
        <v>0.3</v>
      </c>
      <c r="S62" s="241">
        <v>3</v>
      </c>
      <c r="T62" s="240" t="s">
        <v>826</v>
      </c>
      <c r="U62" s="164">
        <v>-0.06</v>
      </c>
      <c r="V62" s="164">
        <v>0.03</v>
      </c>
      <c r="W62" s="164">
        <v>0.3</v>
      </c>
      <c r="X62" s="241">
        <v>4</v>
      </c>
      <c r="Y62" s="240" t="s">
        <v>826</v>
      </c>
      <c r="Z62" s="164">
        <v>-0.06</v>
      </c>
      <c r="AA62" s="164">
        <v>0.03</v>
      </c>
      <c r="AB62" s="164">
        <v>0.3</v>
      </c>
      <c r="AC62" s="241">
        <v>5</v>
      </c>
      <c r="AD62" s="240" t="s">
        <v>826</v>
      </c>
      <c r="AE62" s="164">
        <v>-0.04</v>
      </c>
      <c r="AF62" s="164">
        <v>0.03</v>
      </c>
      <c r="AG62" s="164">
        <v>0.2</v>
      </c>
      <c r="AH62" s="241">
        <v>6</v>
      </c>
      <c r="AI62" s="240" t="s">
        <v>826</v>
      </c>
      <c r="AJ62" s="164">
        <v>-0.04</v>
      </c>
      <c r="AK62" s="164">
        <v>0.03</v>
      </c>
      <c r="AL62" s="164">
        <v>0.2</v>
      </c>
      <c r="AM62" s="241">
        <v>7</v>
      </c>
      <c r="AN62" s="240" t="s">
        <v>826</v>
      </c>
      <c r="AO62" s="164">
        <v>-0.04</v>
      </c>
      <c r="AP62" s="164">
        <v>0.03</v>
      </c>
      <c r="AQ62" s="164">
        <v>0.2</v>
      </c>
      <c r="AR62" s="241">
        <v>8</v>
      </c>
      <c r="AS62" s="240" t="s">
        <v>826</v>
      </c>
      <c r="AT62" s="164">
        <v>-0.04</v>
      </c>
      <c r="AU62" s="164">
        <v>0.03</v>
      </c>
      <c r="AV62" s="164">
        <v>0.2</v>
      </c>
    </row>
    <row r="63" spans="1:48" x14ac:dyDescent="0.2">
      <c r="A63" s="240"/>
      <c r="B63" s="240"/>
      <c r="C63" s="240" t="s">
        <v>44</v>
      </c>
      <c r="D63" s="240" t="s">
        <v>839</v>
      </c>
      <c r="E63" s="266" t="s">
        <v>38</v>
      </c>
      <c r="F63" s="13" t="s">
        <v>66</v>
      </c>
      <c r="G63" s="240">
        <v>33</v>
      </c>
      <c r="H63" s="240"/>
      <c r="I63" s="241">
        <v>1</v>
      </c>
      <c r="J63" s="240" t="s">
        <v>826</v>
      </c>
      <c r="K63" s="164">
        <v>0</v>
      </c>
      <c r="L63" s="164">
        <v>0</v>
      </c>
      <c r="M63" s="164">
        <v>0</v>
      </c>
      <c r="N63" s="241">
        <v>2</v>
      </c>
      <c r="O63" s="240" t="s">
        <v>826</v>
      </c>
      <c r="P63" s="164">
        <v>-0.06</v>
      </c>
      <c r="Q63" s="164">
        <v>0.03</v>
      </c>
      <c r="R63" s="164">
        <v>0.3</v>
      </c>
      <c r="S63" s="241">
        <v>3</v>
      </c>
      <c r="T63" s="240" t="s">
        <v>826</v>
      </c>
      <c r="U63" s="164">
        <v>-0.06</v>
      </c>
      <c r="V63" s="164">
        <v>0.03</v>
      </c>
      <c r="W63" s="164">
        <v>0.3</v>
      </c>
      <c r="X63" s="241">
        <v>4</v>
      </c>
      <c r="Y63" s="240" t="s">
        <v>826</v>
      </c>
      <c r="Z63" s="164">
        <v>-0.06</v>
      </c>
      <c r="AA63" s="164">
        <v>0.03</v>
      </c>
      <c r="AB63" s="164">
        <v>0.3</v>
      </c>
      <c r="AC63" s="241">
        <v>5</v>
      </c>
      <c r="AD63" s="240" t="s">
        <v>826</v>
      </c>
      <c r="AE63" s="164">
        <v>-0.04</v>
      </c>
      <c r="AF63" s="164">
        <v>0.03</v>
      </c>
      <c r="AG63" s="164">
        <v>0.2</v>
      </c>
      <c r="AH63" s="241">
        <v>6</v>
      </c>
      <c r="AI63" s="240" t="s">
        <v>826</v>
      </c>
      <c r="AJ63" s="164">
        <v>-0.04</v>
      </c>
      <c r="AK63" s="164">
        <v>0.03</v>
      </c>
      <c r="AL63" s="164">
        <v>0.2</v>
      </c>
      <c r="AM63" s="241">
        <v>7</v>
      </c>
      <c r="AN63" s="240" t="s">
        <v>826</v>
      </c>
      <c r="AO63" s="164">
        <v>-0.04</v>
      </c>
      <c r="AP63" s="164">
        <v>0.03</v>
      </c>
      <c r="AQ63" s="164">
        <v>0.2</v>
      </c>
      <c r="AR63" s="241">
        <v>8</v>
      </c>
      <c r="AS63" s="240" t="s">
        <v>826</v>
      </c>
      <c r="AT63" s="164">
        <v>-0.04</v>
      </c>
      <c r="AU63" s="164">
        <v>0.03</v>
      </c>
      <c r="AV63" s="164">
        <v>0.2</v>
      </c>
    </row>
    <row r="64" spans="1:48" x14ac:dyDescent="0.2">
      <c r="A64" s="240"/>
      <c r="B64" s="240"/>
      <c r="C64" s="240" t="s">
        <v>44</v>
      </c>
      <c r="D64" s="240" t="s">
        <v>839</v>
      </c>
      <c r="E64" s="266" t="s">
        <v>40</v>
      </c>
      <c r="F64" s="13" t="s">
        <v>356</v>
      </c>
      <c r="G64" s="240">
        <v>34</v>
      </c>
      <c r="H64" s="240"/>
      <c r="I64" s="241">
        <v>1</v>
      </c>
      <c r="J64" s="240" t="s">
        <v>826</v>
      </c>
      <c r="K64" s="164">
        <v>0</v>
      </c>
      <c r="L64" s="164">
        <v>0</v>
      </c>
      <c r="M64" s="164">
        <v>0</v>
      </c>
      <c r="N64" s="241">
        <v>2</v>
      </c>
      <c r="O64" s="240" t="s">
        <v>826</v>
      </c>
      <c r="P64" s="164">
        <v>-0.06</v>
      </c>
      <c r="Q64" s="164">
        <v>0.03</v>
      </c>
      <c r="R64" s="164">
        <v>0.3</v>
      </c>
      <c r="S64" s="241">
        <v>3</v>
      </c>
      <c r="T64" s="240" t="s">
        <v>826</v>
      </c>
      <c r="U64" s="164">
        <v>-0.06</v>
      </c>
      <c r="V64" s="164">
        <v>0.03</v>
      </c>
      <c r="W64" s="164">
        <v>0.3</v>
      </c>
      <c r="X64" s="241">
        <v>4</v>
      </c>
      <c r="Y64" s="240" t="s">
        <v>826</v>
      </c>
      <c r="Z64" s="164">
        <v>-0.06</v>
      </c>
      <c r="AA64" s="164">
        <v>0.03</v>
      </c>
      <c r="AB64" s="164">
        <v>0.3</v>
      </c>
      <c r="AC64" s="241">
        <v>5</v>
      </c>
      <c r="AD64" s="240" t="s">
        <v>826</v>
      </c>
      <c r="AE64" s="164">
        <v>-0.04</v>
      </c>
      <c r="AF64" s="164">
        <v>0.03</v>
      </c>
      <c r="AG64" s="164">
        <v>0.2</v>
      </c>
      <c r="AH64" s="241">
        <v>6</v>
      </c>
      <c r="AI64" s="240" t="s">
        <v>826</v>
      </c>
      <c r="AJ64" s="164">
        <v>-0.04</v>
      </c>
      <c r="AK64" s="164">
        <v>0.03</v>
      </c>
      <c r="AL64" s="164">
        <v>0.2</v>
      </c>
      <c r="AM64" s="241">
        <v>7</v>
      </c>
      <c r="AN64" s="240" t="s">
        <v>826</v>
      </c>
      <c r="AO64" s="164">
        <v>-0.04</v>
      </c>
      <c r="AP64" s="164">
        <v>0.03</v>
      </c>
      <c r="AQ64" s="164">
        <v>0.2</v>
      </c>
      <c r="AR64" s="241">
        <v>8</v>
      </c>
      <c r="AS64" s="240" t="s">
        <v>826</v>
      </c>
      <c r="AT64" s="164">
        <v>-0.04</v>
      </c>
      <c r="AU64" s="164">
        <v>0.03</v>
      </c>
      <c r="AV64" s="164">
        <v>0.2</v>
      </c>
    </row>
    <row r="65" spans="1:48" x14ac:dyDescent="0.2">
      <c r="A65" s="240"/>
      <c r="B65" s="240"/>
      <c r="C65" s="240" t="s">
        <v>44</v>
      </c>
      <c r="D65" s="240" t="s">
        <v>839</v>
      </c>
      <c r="E65" s="240" t="s">
        <v>42</v>
      </c>
      <c r="F65" s="13" t="s">
        <v>439</v>
      </c>
      <c r="G65" s="240">
        <v>35</v>
      </c>
      <c r="H65" s="240"/>
      <c r="I65" s="241">
        <v>1</v>
      </c>
      <c r="J65" s="240" t="s">
        <v>826</v>
      </c>
      <c r="K65" s="164">
        <v>0</v>
      </c>
      <c r="L65" s="164">
        <v>0</v>
      </c>
      <c r="M65" s="164">
        <v>0</v>
      </c>
      <c r="N65" s="241">
        <v>2</v>
      </c>
      <c r="O65" s="240" t="s">
        <v>826</v>
      </c>
      <c r="P65" s="164">
        <v>-0.06</v>
      </c>
      <c r="Q65" s="164">
        <v>0.03</v>
      </c>
      <c r="R65" s="164">
        <v>0.3</v>
      </c>
      <c r="S65" s="241">
        <v>3</v>
      </c>
      <c r="T65" s="240" t="s">
        <v>826</v>
      </c>
      <c r="U65" s="164">
        <v>-0.06</v>
      </c>
      <c r="V65" s="164">
        <v>0.03</v>
      </c>
      <c r="W65" s="164">
        <v>0.3</v>
      </c>
      <c r="X65" s="241">
        <v>4</v>
      </c>
      <c r="Y65" s="240" t="s">
        <v>826</v>
      </c>
      <c r="Z65" s="164">
        <v>-0.06</v>
      </c>
      <c r="AA65" s="164">
        <v>0.03</v>
      </c>
      <c r="AB65" s="164">
        <v>0.3</v>
      </c>
      <c r="AC65" s="241">
        <v>5</v>
      </c>
      <c r="AD65" s="240" t="s">
        <v>826</v>
      </c>
      <c r="AE65" s="164">
        <v>-0.04</v>
      </c>
      <c r="AF65" s="164">
        <v>0.03</v>
      </c>
      <c r="AG65" s="164">
        <v>0.2</v>
      </c>
      <c r="AH65" s="241">
        <v>6</v>
      </c>
      <c r="AI65" s="240" t="s">
        <v>826</v>
      </c>
      <c r="AJ65" s="164">
        <v>-0.04</v>
      </c>
      <c r="AK65" s="164">
        <v>0.03</v>
      </c>
      <c r="AL65" s="164">
        <v>0.2</v>
      </c>
      <c r="AM65" s="241">
        <v>7</v>
      </c>
      <c r="AN65" s="240" t="s">
        <v>826</v>
      </c>
      <c r="AO65" s="164">
        <v>-0.04</v>
      </c>
      <c r="AP65" s="164">
        <v>0.03</v>
      </c>
      <c r="AQ65" s="164">
        <v>0.2</v>
      </c>
      <c r="AR65" s="241">
        <v>8</v>
      </c>
      <c r="AS65" s="240" t="s">
        <v>826</v>
      </c>
      <c r="AT65" s="164">
        <v>-0.04</v>
      </c>
      <c r="AU65" s="164">
        <v>0.03</v>
      </c>
      <c r="AV65" s="164">
        <v>0.2</v>
      </c>
    </row>
    <row r="66" spans="1:48" x14ac:dyDescent="0.2">
      <c r="A66" s="240"/>
      <c r="B66" s="240"/>
      <c r="C66" s="240" t="s">
        <v>44</v>
      </c>
      <c r="D66" s="240" t="s">
        <v>839</v>
      </c>
      <c r="E66" s="240" t="s">
        <v>44</v>
      </c>
      <c r="F66" s="13" t="s">
        <v>440</v>
      </c>
      <c r="G66" s="240">
        <v>36</v>
      </c>
      <c r="H66" s="240"/>
      <c r="I66" s="241">
        <v>1</v>
      </c>
      <c r="J66" s="240" t="s">
        <v>826</v>
      </c>
      <c r="K66" s="164">
        <v>0</v>
      </c>
      <c r="L66" s="164">
        <v>0</v>
      </c>
      <c r="M66" s="164">
        <v>0</v>
      </c>
      <c r="N66" s="241">
        <v>2</v>
      </c>
      <c r="O66" s="240" t="s">
        <v>826</v>
      </c>
      <c r="P66" s="164">
        <v>-0.06</v>
      </c>
      <c r="Q66" s="164">
        <v>0.03</v>
      </c>
      <c r="R66" s="164">
        <v>0.3</v>
      </c>
      <c r="S66" s="241">
        <v>3</v>
      </c>
      <c r="T66" s="240" t="s">
        <v>826</v>
      </c>
      <c r="U66" s="164">
        <v>-0.06</v>
      </c>
      <c r="V66" s="164">
        <v>0.03</v>
      </c>
      <c r="W66" s="164">
        <v>0.3</v>
      </c>
      <c r="X66" s="241">
        <v>4</v>
      </c>
      <c r="Y66" s="240" t="s">
        <v>826</v>
      </c>
      <c r="Z66" s="164">
        <v>-0.06</v>
      </c>
      <c r="AA66" s="164">
        <v>0.03</v>
      </c>
      <c r="AB66" s="164">
        <v>0.3</v>
      </c>
      <c r="AC66" s="241">
        <v>5</v>
      </c>
      <c r="AD66" s="240" t="s">
        <v>826</v>
      </c>
      <c r="AE66" s="164">
        <v>-0.04</v>
      </c>
      <c r="AF66" s="164">
        <v>0.03</v>
      </c>
      <c r="AG66" s="164">
        <v>0.2</v>
      </c>
      <c r="AH66" s="241">
        <v>6</v>
      </c>
      <c r="AI66" s="240" t="s">
        <v>826</v>
      </c>
      <c r="AJ66" s="164">
        <v>-0.04</v>
      </c>
      <c r="AK66" s="164">
        <v>0.03</v>
      </c>
      <c r="AL66" s="164">
        <v>0.2</v>
      </c>
      <c r="AM66" s="241">
        <v>7</v>
      </c>
      <c r="AN66" s="240" t="s">
        <v>826</v>
      </c>
      <c r="AO66" s="164">
        <v>-0.04</v>
      </c>
      <c r="AP66" s="164">
        <v>0.03</v>
      </c>
      <c r="AQ66" s="164">
        <v>0.2</v>
      </c>
      <c r="AR66" s="241">
        <v>8</v>
      </c>
      <c r="AS66" s="240" t="s">
        <v>826</v>
      </c>
      <c r="AT66" s="164">
        <v>-0.04</v>
      </c>
      <c r="AU66" s="164">
        <v>0.03</v>
      </c>
      <c r="AV66" s="164">
        <v>0.2</v>
      </c>
    </row>
    <row r="67" spans="1:48" x14ac:dyDescent="0.2">
      <c r="A67" s="240"/>
      <c r="B67" s="240"/>
      <c r="C67" s="266" t="s">
        <v>33</v>
      </c>
      <c r="D67" s="240" t="s">
        <v>835</v>
      </c>
      <c r="E67" s="266" t="s">
        <v>33</v>
      </c>
      <c r="F67" s="13" t="s">
        <v>35</v>
      </c>
      <c r="G67" s="240">
        <v>37</v>
      </c>
      <c r="H67" s="240"/>
      <c r="I67" s="241">
        <v>1</v>
      </c>
      <c r="J67" s="13" t="s">
        <v>827</v>
      </c>
      <c r="K67" s="164">
        <v>0</v>
      </c>
      <c r="L67" s="164">
        <v>0</v>
      </c>
      <c r="M67" s="164">
        <v>0</v>
      </c>
      <c r="N67" s="241">
        <v>2</v>
      </c>
      <c r="O67" s="13" t="s">
        <v>827</v>
      </c>
      <c r="P67" s="164">
        <v>0</v>
      </c>
      <c r="Q67" s="164">
        <v>0</v>
      </c>
      <c r="R67" s="164">
        <v>0</v>
      </c>
      <c r="S67" s="241">
        <v>3</v>
      </c>
      <c r="T67" s="13" t="s">
        <v>827</v>
      </c>
      <c r="U67" s="164">
        <v>0</v>
      </c>
      <c r="V67" s="164">
        <v>0</v>
      </c>
      <c r="W67" s="164">
        <v>0</v>
      </c>
      <c r="X67" s="241">
        <v>4</v>
      </c>
      <c r="Y67" s="13" t="s">
        <v>827</v>
      </c>
      <c r="Z67" s="164">
        <v>0</v>
      </c>
      <c r="AA67" s="164">
        <v>0</v>
      </c>
      <c r="AB67" s="164">
        <v>0</v>
      </c>
      <c r="AC67" s="241">
        <v>5</v>
      </c>
      <c r="AD67" s="13" t="s">
        <v>827</v>
      </c>
      <c r="AE67" s="164">
        <v>0</v>
      </c>
      <c r="AF67" s="164">
        <v>0</v>
      </c>
      <c r="AG67" s="164">
        <v>0</v>
      </c>
      <c r="AH67" s="241">
        <v>6</v>
      </c>
      <c r="AI67" s="13" t="s">
        <v>827</v>
      </c>
      <c r="AJ67" s="164">
        <v>0</v>
      </c>
      <c r="AK67" s="164">
        <v>0</v>
      </c>
      <c r="AL67" s="164">
        <v>0</v>
      </c>
      <c r="AM67" s="241">
        <v>7</v>
      </c>
      <c r="AN67" s="13" t="s">
        <v>827</v>
      </c>
      <c r="AO67" s="164">
        <v>0</v>
      </c>
      <c r="AP67" s="164">
        <v>0</v>
      </c>
      <c r="AQ67" s="164">
        <v>0</v>
      </c>
      <c r="AR67" s="241">
        <v>8</v>
      </c>
      <c r="AS67" s="13" t="s">
        <v>827</v>
      </c>
      <c r="AT67" s="164">
        <v>0</v>
      </c>
      <c r="AU67" s="164">
        <v>0</v>
      </c>
      <c r="AV67" s="164">
        <v>0</v>
      </c>
    </row>
    <row r="68" spans="1:48" x14ac:dyDescent="0.2">
      <c r="A68" s="240"/>
      <c r="B68" s="240"/>
      <c r="C68" s="266" t="s">
        <v>33</v>
      </c>
      <c r="D68" s="240" t="s">
        <v>835</v>
      </c>
      <c r="E68" s="266" t="s">
        <v>36</v>
      </c>
      <c r="F68" s="13" t="s">
        <v>37</v>
      </c>
      <c r="G68" s="240">
        <v>38</v>
      </c>
      <c r="H68" s="240"/>
      <c r="I68" s="241">
        <v>1</v>
      </c>
      <c r="J68" s="13" t="s">
        <v>827</v>
      </c>
      <c r="K68" s="164">
        <v>0</v>
      </c>
      <c r="L68" s="164">
        <v>0</v>
      </c>
      <c r="M68" s="164">
        <v>0</v>
      </c>
      <c r="N68" s="241">
        <v>2</v>
      </c>
      <c r="O68" s="13" t="s">
        <v>827</v>
      </c>
      <c r="P68" s="164">
        <v>0</v>
      </c>
      <c r="Q68" s="164">
        <v>0</v>
      </c>
      <c r="R68" s="164">
        <v>0</v>
      </c>
      <c r="S68" s="241">
        <v>3</v>
      </c>
      <c r="T68" s="13" t="s">
        <v>827</v>
      </c>
      <c r="U68" s="164">
        <v>0</v>
      </c>
      <c r="V68" s="164">
        <v>0</v>
      </c>
      <c r="W68" s="164">
        <v>0</v>
      </c>
      <c r="X68" s="241">
        <v>4</v>
      </c>
      <c r="Y68" s="13" t="s">
        <v>827</v>
      </c>
      <c r="Z68" s="164">
        <v>0</v>
      </c>
      <c r="AA68" s="164">
        <v>0</v>
      </c>
      <c r="AB68" s="164">
        <v>0</v>
      </c>
      <c r="AC68" s="241">
        <v>5</v>
      </c>
      <c r="AD68" s="13" t="s">
        <v>827</v>
      </c>
      <c r="AE68" s="164">
        <v>0</v>
      </c>
      <c r="AF68" s="164">
        <v>0</v>
      </c>
      <c r="AG68" s="164">
        <v>0</v>
      </c>
      <c r="AH68" s="241">
        <v>6</v>
      </c>
      <c r="AI68" s="13" t="s">
        <v>827</v>
      </c>
      <c r="AJ68" s="164">
        <v>0</v>
      </c>
      <c r="AK68" s="164">
        <v>0</v>
      </c>
      <c r="AL68" s="164">
        <v>0</v>
      </c>
      <c r="AM68" s="241">
        <v>7</v>
      </c>
      <c r="AN68" s="13" t="s">
        <v>827</v>
      </c>
      <c r="AO68" s="164">
        <v>0</v>
      </c>
      <c r="AP68" s="164">
        <v>0</v>
      </c>
      <c r="AQ68" s="164">
        <v>0</v>
      </c>
      <c r="AR68" s="241">
        <v>8</v>
      </c>
      <c r="AS68" s="13" t="s">
        <v>827</v>
      </c>
      <c r="AT68" s="164">
        <v>0</v>
      </c>
      <c r="AU68" s="164">
        <v>0</v>
      </c>
      <c r="AV68" s="164">
        <v>0</v>
      </c>
    </row>
    <row r="69" spans="1:48" x14ac:dyDescent="0.2">
      <c r="A69" s="240"/>
      <c r="B69" s="240"/>
      <c r="C69" s="266" t="s">
        <v>33</v>
      </c>
      <c r="D69" s="240" t="s">
        <v>835</v>
      </c>
      <c r="E69" s="266" t="s">
        <v>38</v>
      </c>
      <c r="F69" s="13" t="s">
        <v>39</v>
      </c>
      <c r="G69" s="240">
        <v>39</v>
      </c>
      <c r="H69" s="240"/>
      <c r="I69" s="241">
        <v>1</v>
      </c>
      <c r="J69" s="13" t="s">
        <v>827</v>
      </c>
      <c r="K69" s="164">
        <v>0</v>
      </c>
      <c r="L69" s="164">
        <v>0</v>
      </c>
      <c r="M69" s="164">
        <v>0</v>
      </c>
      <c r="N69" s="241">
        <v>2</v>
      </c>
      <c r="O69" s="13" t="s">
        <v>827</v>
      </c>
      <c r="P69" s="164">
        <v>0</v>
      </c>
      <c r="Q69" s="164">
        <v>0</v>
      </c>
      <c r="R69" s="164">
        <v>0</v>
      </c>
      <c r="S69" s="241">
        <v>3</v>
      </c>
      <c r="T69" s="13" t="s">
        <v>827</v>
      </c>
      <c r="U69" s="164">
        <v>0</v>
      </c>
      <c r="V69" s="164">
        <v>0</v>
      </c>
      <c r="W69" s="164">
        <v>0</v>
      </c>
      <c r="X69" s="241">
        <v>4</v>
      </c>
      <c r="Y69" s="13" t="s">
        <v>827</v>
      </c>
      <c r="Z69" s="164">
        <v>0</v>
      </c>
      <c r="AA69" s="164">
        <v>0</v>
      </c>
      <c r="AB69" s="164">
        <v>0</v>
      </c>
      <c r="AC69" s="241">
        <v>5</v>
      </c>
      <c r="AD69" s="13" t="s">
        <v>827</v>
      </c>
      <c r="AE69" s="164">
        <v>0</v>
      </c>
      <c r="AF69" s="164">
        <v>0</v>
      </c>
      <c r="AG69" s="164">
        <v>0</v>
      </c>
      <c r="AH69" s="241">
        <v>6</v>
      </c>
      <c r="AI69" s="13" t="s">
        <v>827</v>
      </c>
      <c r="AJ69" s="164">
        <v>0</v>
      </c>
      <c r="AK69" s="164">
        <v>0</v>
      </c>
      <c r="AL69" s="164">
        <v>0</v>
      </c>
      <c r="AM69" s="241">
        <v>7</v>
      </c>
      <c r="AN69" s="13" t="s">
        <v>827</v>
      </c>
      <c r="AO69" s="164">
        <v>0</v>
      </c>
      <c r="AP69" s="164">
        <v>0</v>
      </c>
      <c r="AQ69" s="164">
        <v>0</v>
      </c>
      <c r="AR69" s="241">
        <v>8</v>
      </c>
      <c r="AS69" s="13" t="s">
        <v>827</v>
      </c>
      <c r="AT69" s="164">
        <v>0</v>
      </c>
      <c r="AU69" s="164">
        <v>0</v>
      </c>
      <c r="AV69" s="164">
        <v>0</v>
      </c>
    </row>
    <row r="70" spans="1:48" x14ac:dyDescent="0.2">
      <c r="A70" s="240"/>
      <c r="B70" s="240"/>
      <c r="C70" s="266" t="s">
        <v>33</v>
      </c>
      <c r="D70" s="240" t="s">
        <v>835</v>
      </c>
      <c r="E70" s="266" t="s">
        <v>40</v>
      </c>
      <c r="F70" s="13" t="s">
        <v>41</v>
      </c>
      <c r="G70" s="240">
        <v>40</v>
      </c>
      <c r="H70" s="240"/>
      <c r="I70" s="241">
        <v>1</v>
      </c>
      <c r="J70" s="13" t="s">
        <v>827</v>
      </c>
      <c r="K70" s="164">
        <v>0</v>
      </c>
      <c r="L70" s="164">
        <v>0</v>
      </c>
      <c r="M70" s="164">
        <v>0</v>
      </c>
      <c r="N70" s="241">
        <v>2</v>
      </c>
      <c r="O70" s="13" t="s">
        <v>827</v>
      </c>
      <c r="P70" s="164">
        <v>0</v>
      </c>
      <c r="Q70" s="164">
        <v>0</v>
      </c>
      <c r="R70" s="164">
        <v>0</v>
      </c>
      <c r="S70" s="241">
        <v>3</v>
      </c>
      <c r="T70" s="13" t="s">
        <v>827</v>
      </c>
      <c r="U70" s="164">
        <v>0</v>
      </c>
      <c r="V70" s="164">
        <v>0</v>
      </c>
      <c r="W70" s="164">
        <v>0</v>
      </c>
      <c r="X70" s="241">
        <v>4</v>
      </c>
      <c r="Y70" s="13" t="s">
        <v>827</v>
      </c>
      <c r="Z70" s="164">
        <v>0</v>
      </c>
      <c r="AA70" s="164">
        <v>0</v>
      </c>
      <c r="AB70" s="164">
        <v>0</v>
      </c>
      <c r="AC70" s="241">
        <v>5</v>
      </c>
      <c r="AD70" s="13" t="s">
        <v>827</v>
      </c>
      <c r="AE70" s="164">
        <v>0</v>
      </c>
      <c r="AF70" s="164">
        <v>0</v>
      </c>
      <c r="AG70" s="164">
        <v>0</v>
      </c>
      <c r="AH70" s="241">
        <v>6</v>
      </c>
      <c r="AI70" s="13" t="s">
        <v>827</v>
      </c>
      <c r="AJ70" s="164">
        <v>0</v>
      </c>
      <c r="AK70" s="164">
        <v>0</v>
      </c>
      <c r="AL70" s="164">
        <v>0</v>
      </c>
      <c r="AM70" s="241">
        <v>7</v>
      </c>
      <c r="AN70" s="13" t="s">
        <v>827</v>
      </c>
      <c r="AO70" s="164">
        <v>0</v>
      </c>
      <c r="AP70" s="164">
        <v>0</v>
      </c>
      <c r="AQ70" s="164">
        <v>0</v>
      </c>
      <c r="AR70" s="241">
        <v>8</v>
      </c>
      <c r="AS70" s="13" t="s">
        <v>827</v>
      </c>
      <c r="AT70" s="164">
        <v>0</v>
      </c>
      <c r="AU70" s="164">
        <v>0</v>
      </c>
      <c r="AV70" s="164">
        <v>0</v>
      </c>
    </row>
    <row r="71" spans="1:48" x14ac:dyDescent="0.2">
      <c r="A71" s="240"/>
      <c r="B71" s="240"/>
      <c r="C71" s="240" t="s">
        <v>33</v>
      </c>
      <c r="D71" s="240" t="s">
        <v>835</v>
      </c>
      <c r="E71" s="240" t="s">
        <v>42</v>
      </c>
      <c r="F71" s="13" t="s">
        <v>43</v>
      </c>
      <c r="G71" s="240">
        <v>41</v>
      </c>
      <c r="H71" s="240"/>
      <c r="I71" s="241">
        <v>1</v>
      </c>
      <c r="J71" s="13" t="s">
        <v>827</v>
      </c>
      <c r="K71" s="164">
        <v>0</v>
      </c>
      <c r="L71" s="164">
        <v>0</v>
      </c>
      <c r="M71" s="164">
        <v>0</v>
      </c>
      <c r="N71" s="241">
        <v>2</v>
      </c>
      <c r="O71" s="13" t="s">
        <v>827</v>
      </c>
      <c r="P71" s="164">
        <v>0</v>
      </c>
      <c r="Q71" s="164">
        <v>0</v>
      </c>
      <c r="R71" s="164">
        <v>0</v>
      </c>
      <c r="S71" s="241">
        <v>3</v>
      </c>
      <c r="T71" s="13" t="s">
        <v>827</v>
      </c>
      <c r="U71" s="164">
        <v>0</v>
      </c>
      <c r="V71" s="164">
        <v>0</v>
      </c>
      <c r="W71" s="164">
        <v>0</v>
      </c>
      <c r="X71" s="241">
        <v>4</v>
      </c>
      <c r="Y71" s="13" t="s">
        <v>827</v>
      </c>
      <c r="Z71" s="164">
        <v>0</v>
      </c>
      <c r="AA71" s="164">
        <v>0</v>
      </c>
      <c r="AB71" s="164">
        <v>0</v>
      </c>
      <c r="AC71" s="241">
        <v>5</v>
      </c>
      <c r="AD71" s="13" t="s">
        <v>827</v>
      </c>
      <c r="AE71" s="164">
        <v>0</v>
      </c>
      <c r="AF71" s="164">
        <v>0</v>
      </c>
      <c r="AG71" s="164">
        <v>0</v>
      </c>
      <c r="AH71" s="241">
        <v>6</v>
      </c>
      <c r="AI71" s="13" t="s">
        <v>827</v>
      </c>
      <c r="AJ71" s="164">
        <v>0</v>
      </c>
      <c r="AK71" s="164">
        <v>0</v>
      </c>
      <c r="AL71" s="164">
        <v>0</v>
      </c>
      <c r="AM71" s="241">
        <v>7</v>
      </c>
      <c r="AN71" s="13" t="s">
        <v>827</v>
      </c>
      <c r="AO71" s="164">
        <v>0</v>
      </c>
      <c r="AP71" s="164">
        <v>0</v>
      </c>
      <c r="AQ71" s="164">
        <v>0</v>
      </c>
      <c r="AR71" s="241">
        <v>8</v>
      </c>
      <c r="AS71" s="13" t="s">
        <v>827</v>
      </c>
      <c r="AT71" s="164">
        <v>0</v>
      </c>
      <c r="AU71" s="164">
        <v>0</v>
      </c>
      <c r="AV71" s="164">
        <v>0</v>
      </c>
    </row>
    <row r="72" spans="1:48" x14ac:dyDescent="0.2">
      <c r="A72" s="240"/>
      <c r="B72" s="240"/>
      <c r="C72" s="240" t="s">
        <v>33</v>
      </c>
      <c r="D72" s="240" t="s">
        <v>835</v>
      </c>
      <c r="E72" s="240" t="s">
        <v>44</v>
      </c>
      <c r="F72" s="13" t="s">
        <v>45</v>
      </c>
      <c r="G72" s="240">
        <v>42</v>
      </c>
      <c r="H72" s="240"/>
      <c r="I72" s="241">
        <v>1</v>
      </c>
      <c r="J72" s="13" t="s">
        <v>827</v>
      </c>
      <c r="K72" s="164">
        <v>0</v>
      </c>
      <c r="L72" s="164">
        <v>0</v>
      </c>
      <c r="M72" s="164">
        <v>0</v>
      </c>
      <c r="N72" s="241">
        <v>2</v>
      </c>
      <c r="O72" s="13" t="s">
        <v>827</v>
      </c>
      <c r="P72" s="164">
        <v>0</v>
      </c>
      <c r="Q72" s="164">
        <v>0</v>
      </c>
      <c r="R72" s="164">
        <v>0</v>
      </c>
      <c r="S72" s="241">
        <v>3</v>
      </c>
      <c r="T72" s="13" t="s">
        <v>827</v>
      </c>
      <c r="U72" s="164">
        <v>0</v>
      </c>
      <c r="V72" s="164">
        <v>0</v>
      </c>
      <c r="W72" s="164">
        <v>0</v>
      </c>
      <c r="X72" s="241">
        <v>4</v>
      </c>
      <c r="Y72" s="13" t="s">
        <v>827</v>
      </c>
      <c r="Z72" s="164">
        <v>0</v>
      </c>
      <c r="AA72" s="164">
        <v>0</v>
      </c>
      <c r="AB72" s="164">
        <v>0</v>
      </c>
      <c r="AC72" s="241">
        <v>5</v>
      </c>
      <c r="AD72" s="13" t="s">
        <v>827</v>
      </c>
      <c r="AE72" s="164">
        <v>0</v>
      </c>
      <c r="AF72" s="164">
        <v>0</v>
      </c>
      <c r="AG72" s="164">
        <v>0</v>
      </c>
      <c r="AH72" s="241">
        <v>6</v>
      </c>
      <c r="AI72" s="13" t="s">
        <v>827</v>
      </c>
      <c r="AJ72" s="164">
        <v>0</v>
      </c>
      <c r="AK72" s="164">
        <v>0</v>
      </c>
      <c r="AL72" s="164">
        <v>0</v>
      </c>
      <c r="AM72" s="241">
        <v>7</v>
      </c>
      <c r="AN72" s="13" t="s">
        <v>827</v>
      </c>
      <c r="AO72" s="164">
        <v>0</v>
      </c>
      <c r="AP72" s="164">
        <v>0</v>
      </c>
      <c r="AQ72" s="164">
        <v>0</v>
      </c>
      <c r="AR72" s="241">
        <v>8</v>
      </c>
      <c r="AS72" s="13" t="s">
        <v>827</v>
      </c>
      <c r="AT72" s="164">
        <v>0</v>
      </c>
      <c r="AU72" s="164">
        <v>0</v>
      </c>
      <c r="AV72" s="164">
        <v>0</v>
      </c>
    </row>
    <row r="73" spans="1:48" x14ac:dyDescent="0.2">
      <c r="A73" s="240"/>
      <c r="B73" s="240"/>
      <c r="C73" s="266" t="s">
        <v>36</v>
      </c>
      <c r="D73" s="240" t="s">
        <v>836</v>
      </c>
      <c r="E73" s="266" t="s">
        <v>33</v>
      </c>
      <c r="F73" s="13" t="s">
        <v>47</v>
      </c>
      <c r="G73" s="240">
        <v>43</v>
      </c>
      <c r="H73" s="240"/>
      <c r="I73" s="241">
        <v>1</v>
      </c>
      <c r="J73" s="13" t="s">
        <v>827</v>
      </c>
      <c r="K73" s="164">
        <v>0</v>
      </c>
      <c r="L73" s="164">
        <v>0</v>
      </c>
      <c r="M73" s="164">
        <v>0</v>
      </c>
      <c r="N73" s="241">
        <v>2</v>
      </c>
      <c r="O73" s="13" t="s">
        <v>827</v>
      </c>
      <c r="P73" s="164">
        <v>0</v>
      </c>
      <c r="Q73" s="164">
        <v>0</v>
      </c>
      <c r="R73" s="164">
        <v>0</v>
      </c>
      <c r="S73" s="241">
        <v>3</v>
      </c>
      <c r="T73" s="13" t="s">
        <v>827</v>
      </c>
      <c r="U73" s="164">
        <v>0</v>
      </c>
      <c r="V73" s="164">
        <v>0</v>
      </c>
      <c r="W73" s="164">
        <v>0</v>
      </c>
      <c r="X73" s="241">
        <v>4</v>
      </c>
      <c r="Y73" s="13" t="s">
        <v>827</v>
      </c>
      <c r="Z73" s="164">
        <v>0</v>
      </c>
      <c r="AA73" s="164">
        <v>0</v>
      </c>
      <c r="AB73" s="164">
        <v>0</v>
      </c>
      <c r="AC73" s="241">
        <v>5</v>
      </c>
      <c r="AD73" s="13" t="s">
        <v>827</v>
      </c>
      <c r="AE73" s="164">
        <v>0</v>
      </c>
      <c r="AF73" s="164">
        <v>0</v>
      </c>
      <c r="AG73" s="164">
        <v>0</v>
      </c>
      <c r="AH73" s="241">
        <v>6</v>
      </c>
      <c r="AI73" s="13" t="s">
        <v>827</v>
      </c>
      <c r="AJ73" s="164">
        <v>0</v>
      </c>
      <c r="AK73" s="164">
        <v>0</v>
      </c>
      <c r="AL73" s="164">
        <v>0</v>
      </c>
      <c r="AM73" s="241">
        <v>7</v>
      </c>
      <c r="AN73" s="13" t="s">
        <v>827</v>
      </c>
      <c r="AO73" s="164">
        <v>0</v>
      </c>
      <c r="AP73" s="164">
        <v>0</v>
      </c>
      <c r="AQ73" s="164">
        <v>0</v>
      </c>
      <c r="AR73" s="241">
        <v>8</v>
      </c>
      <c r="AS73" s="13" t="s">
        <v>827</v>
      </c>
      <c r="AT73" s="164">
        <v>0</v>
      </c>
      <c r="AU73" s="164">
        <v>0</v>
      </c>
      <c r="AV73" s="164">
        <v>0</v>
      </c>
    </row>
    <row r="74" spans="1:48" x14ac:dyDescent="0.2">
      <c r="A74" s="240"/>
      <c r="B74" s="240"/>
      <c r="C74" s="266" t="s">
        <v>36</v>
      </c>
      <c r="D74" s="240" t="s">
        <v>836</v>
      </c>
      <c r="E74" s="266" t="s">
        <v>36</v>
      </c>
      <c r="F74" s="13" t="s">
        <v>48</v>
      </c>
      <c r="G74" s="240">
        <v>44</v>
      </c>
      <c r="H74" s="240"/>
      <c r="I74" s="241">
        <v>1</v>
      </c>
      <c r="J74" s="13" t="s">
        <v>827</v>
      </c>
      <c r="K74" s="164">
        <v>0</v>
      </c>
      <c r="L74" s="164">
        <v>0</v>
      </c>
      <c r="M74" s="164">
        <v>0</v>
      </c>
      <c r="N74" s="241">
        <v>2</v>
      </c>
      <c r="O74" s="13" t="s">
        <v>827</v>
      </c>
      <c r="P74" s="164">
        <v>0</v>
      </c>
      <c r="Q74" s="164">
        <v>0</v>
      </c>
      <c r="R74" s="164">
        <v>0</v>
      </c>
      <c r="S74" s="241">
        <v>3</v>
      </c>
      <c r="T74" s="13" t="s">
        <v>827</v>
      </c>
      <c r="U74" s="164">
        <v>0</v>
      </c>
      <c r="V74" s="164">
        <v>0</v>
      </c>
      <c r="W74" s="164">
        <v>0</v>
      </c>
      <c r="X74" s="241">
        <v>4</v>
      </c>
      <c r="Y74" s="13" t="s">
        <v>827</v>
      </c>
      <c r="Z74" s="164">
        <v>0</v>
      </c>
      <c r="AA74" s="164">
        <v>0</v>
      </c>
      <c r="AB74" s="164">
        <v>0</v>
      </c>
      <c r="AC74" s="241">
        <v>5</v>
      </c>
      <c r="AD74" s="13" t="s">
        <v>827</v>
      </c>
      <c r="AE74" s="164">
        <v>0</v>
      </c>
      <c r="AF74" s="164">
        <v>0</v>
      </c>
      <c r="AG74" s="164">
        <v>0</v>
      </c>
      <c r="AH74" s="241">
        <v>6</v>
      </c>
      <c r="AI74" s="13" t="s">
        <v>827</v>
      </c>
      <c r="AJ74" s="164">
        <v>0</v>
      </c>
      <c r="AK74" s="164">
        <v>0</v>
      </c>
      <c r="AL74" s="164">
        <v>0</v>
      </c>
      <c r="AM74" s="241">
        <v>7</v>
      </c>
      <c r="AN74" s="13" t="s">
        <v>827</v>
      </c>
      <c r="AO74" s="164">
        <v>0</v>
      </c>
      <c r="AP74" s="164">
        <v>0</v>
      </c>
      <c r="AQ74" s="164">
        <v>0</v>
      </c>
      <c r="AR74" s="241">
        <v>8</v>
      </c>
      <c r="AS74" s="13" t="s">
        <v>827</v>
      </c>
      <c r="AT74" s="164">
        <v>0</v>
      </c>
      <c r="AU74" s="164">
        <v>0</v>
      </c>
      <c r="AV74" s="164">
        <v>0</v>
      </c>
    </row>
    <row r="75" spans="1:48" x14ac:dyDescent="0.2">
      <c r="A75" s="240"/>
      <c r="B75" s="240"/>
      <c r="C75" s="266" t="s">
        <v>36</v>
      </c>
      <c r="D75" s="240" t="s">
        <v>836</v>
      </c>
      <c r="E75" s="266" t="s">
        <v>38</v>
      </c>
      <c r="F75" s="13" t="s">
        <v>49</v>
      </c>
      <c r="G75" s="240">
        <v>45</v>
      </c>
      <c r="H75" s="240"/>
      <c r="I75" s="241">
        <v>1</v>
      </c>
      <c r="J75" s="13" t="s">
        <v>827</v>
      </c>
      <c r="K75" s="164">
        <v>0</v>
      </c>
      <c r="L75" s="164">
        <v>0</v>
      </c>
      <c r="M75" s="164">
        <v>0</v>
      </c>
      <c r="N75" s="241">
        <v>2</v>
      </c>
      <c r="O75" s="13" t="s">
        <v>827</v>
      </c>
      <c r="P75" s="164">
        <v>0</v>
      </c>
      <c r="Q75" s="164">
        <v>0</v>
      </c>
      <c r="R75" s="164">
        <v>0</v>
      </c>
      <c r="S75" s="241">
        <v>3</v>
      </c>
      <c r="T75" s="13" t="s">
        <v>827</v>
      </c>
      <c r="U75" s="164">
        <v>0</v>
      </c>
      <c r="V75" s="164">
        <v>0</v>
      </c>
      <c r="W75" s="164">
        <v>0</v>
      </c>
      <c r="X75" s="241">
        <v>4</v>
      </c>
      <c r="Y75" s="13" t="s">
        <v>827</v>
      </c>
      <c r="Z75" s="164">
        <v>0</v>
      </c>
      <c r="AA75" s="164">
        <v>0</v>
      </c>
      <c r="AB75" s="164">
        <v>0</v>
      </c>
      <c r="AC75" s="241">
        <v>5</v>
      </c>
      <c r="AD75" s="13" t="s">
        <v>827</v>
      </c>
      <c r="AE75" s="164">
        <v>0</v>
      </c>
      <c r="AF75" s="164">
        <v>0</v>
      </c>
      <c r="AG75" s="164">
        <v>0</v>
      </c>
      <c r="AH75" s="241">
        <v>6</v>
      </c>
      <c r="AI75" s="13" t="s">
        <v>827</v>
      </c>
      <c r="AJ75" s="164">
        <v>0</v>
      </c>
      <c r="AK75" s="164">
        <v>0</v>
      </c>
      <c r="AL75" s="164">
        <v>0</v>
      </c>
      <c r="AM75" s="241">
        <v>7</v>
      </c>
      <c r="AN75" s="13" t="s">
        <v>827</v>
      </c>
      <c r="AO75" s="164">
        <v>0</v>
      </c>
      <c r="AP75" s="164">
        <v>0</v>
      </c>
      <c r="AQ75" s="164">
        <v>0</v>
      </c>
      <c r="AR75" s="241">
        <v>8</v>
      </c>
      <c r="AS75" s="13" t="s">
        <v>827</v>
      </c>
      <c r="AT75" s="164">
        <v>0</v>
      </c>
      <c r="AU75" s="164">
        <v>0</v>
      </c>
      <c r="AV75" s="164">
        <v>0</v>
      </c>
    </row>
    <row r="76" spans="1:48" x14ac:dyDescent="0.2">
      <c r="A76" s="240"/>
      <c r="B76" s="240"/>
      <c r="C76" s="266" t="s">
        <v>36</v>
      </c>
      <c r="D76" s="240" t="s">
        <v>836</v>
      </c>
      <c r="E76" s="266" t="s">
        <v>40</v>
      </c>
      <c r="F76" s="13" t="s">
        <v>50</v>
      </c>
      <c r="G76" s="240">
        <v>46</v>
      </c>
      <c r="H76" s="240"/>
      <c r="I76" s="241">
        <v>1</v>
      </c>
      <c r="J76" s="13" t="s">
        <v>827</v>
      </c>
      <c r="K76" s="164">
        <v>0</v>
      </c>
      <c r="L76" s="164">
        <v>0</v>
      </c>
      <c r="M76" s="164">
        <v>0</v>
      </c>
      <c r="N76" s="241">
        <v>2</v>
      </c>
      <c r="O76" s="13" t="s">
        <v>827</v>
      </c>
      <c r="P76" s="164">
        <v>0</v>
      </c>
      <c r="Q76" s="164">
        <v>0</v>
      </c>
      <c r="R76" s="164">
        <v>0</v>
      </c>
      <c r="S76" s="241">
        <v>3</v>
      </c>
      <c r="T76" s="13" t="s">
        <v>827</v>
      </c>
      <c r="U76" s="164">
        <v>0</v>
      </c>
      <c r="V76" s="164">
        <v>0</v>
      </c>
      <c r="W76" s="164">
        <v>0</v>
      </c>
      <c r="X76" s="241">
        <v>4</v>
      </c>
      <c r="Y76" s="13" t="s">
        <v>827</v>
      </c>
      <c r="Z76" s="164">
        <v>0</v>
      </c>
      <c r="AA76" s="164">
        <v>0</v>
      </c>
      <c r="AB76" s="164">
        <v>0</v>
      </c>
      <c r="AC76" s="241">
        <v>5</v>
      </c>
      <c r="AD76" s="13" t="s">
        <v>827</v>
      </c>
      <c r="AE76" s="164">
        <v>0</v>
      </c>
      <c r="AF76" s="164">
        <v>0</v>
      </c>
      <c r="AG76" s="164">
        <v>0</v>
      </c>
      <c r="AH76" s="241">
        <v>6</v>
      </c>
      <c r="AI76" s="13" t="s">
        <v>827</v>
      </c>
      <c r="AJ76" s="164">
        <v>0</v>
      </c>
      <c r="AK76" s="164">
        <v>0</v>
      </c>
      <c r="AL76" s="164">
        <v>0</v>
      </c>
      <c r="AM76" s="241">
        <v>7</v>
      </c>
      <c r="AN76" s="13" t="s">
        <v>827</v>
      </c>
      <c r="AO76" s="164">
        <v>0</v>
      </c>
      <c r="AP76" s="164">
        <v>0</v>
      </c>
      <c r="AQ76" s="164">
        <v>0</v>
      </c>
      <c r="AR76" s="241">
        <v>8</v>
      </c>
      <c r="AS76" s="13" t="s">
        <v>827</v>
      </c>
      <c r="AT76" s="164">
        <v>0</v>
      </c>
      <c r="AU76" s="164">
        <v>0</v>
      </c>
      <c r="AV76" s="164">
        <v>0</v>
      </c>
    </row>
    <row r="77" spans="1:48" x14ac:dyDescent="0.2">
      <c r="A77" s="240"/>
      <c r="B77" s="240"/>
      <c r="C77" s="266" t="s">
        <v>36</v>
      </c>
      <c r="D77" s="240" t="s">
        <v>836</v>
      </c>
      <c r="E77" s="240" t="s">
        <v>42</v>
      </c>
      <c r="F77" s="13" t="s">
        <v>431</v>
      </c>
      <c r="G77" s="240">
        <v>47</v>
      </c>
      <c r="H77" s="240"/>
      <c r="I77" s="241">
        <v>1</v>
      </c>
      <c r="J77" s="13" t="s">
        <v>827</v>
      </c>
      <c r="K77" s="164">
        <v>0</v>
      </c>
      <c r="L77" s="164">
        <v>0</v>
      </c>
      <c r="M77" s="164">
        <v>0</v>
      </c>
      <c r="N77" s="241">
        <v>2</v>
      </c>
      <c r="O77" s="13" t="s">
        <v>827</v>
      </c>
      <c r="P77" s="164">
        <v>0</v>
      </c>
      <c r="Q77" s="164">
        <v>0</v>
      </c>
      <c r="R77" s="164">
        <v>0</v>
      </c>
      <c r="S77" s="241">
        <v>3</v>
      </c>
      <c r="T77" s="13" t="s">
        <v>827</v>
      </c>
      <c r="U77" s="164">
        <v>0</v>
      </c>
      <c r="V77" s="164">
        <v>0</v>
      </c>
      <c r="W77" s="164">
        <v>0</v>
      </c>
      <c r="X77" s="241">
        <v>4</v>
      </c>
      <c r="Y77" s="13" t="s">
        <v>827</v>
      </c>
      <c r="Z77" s="164">
        <v>0</v>
      </c>
      <c r="AA77" s="164">
        <v>0</v>
      </c>
      <c r="AB77" s="164">
        <v>0</v>
      </c>
      <c r="AC77" s="241">
        <v>5</v>
      </c>
      <c r="AD77" s="13" t="s">
        <v>827</v>
      </c>
      <c r="AE77" s="164">
        <v>0</v>
      </c>
      <c r="AF77" s="164">
        <v>0</v>
      </c>
      <c r="AG77" s="164">
        <v>0</v>
      </c>
      <c r="AH77" s="241">
        <v>6</v>
      </c>
      <c r="AI77" s="13" t="s">
        <v>827</v>
      </c>
      <c r="AJ77" s="164">
        <v>0</v>
      </c>
      <c r="AK77" s="164">
        <v>0</v>
      </c>
      <c r="AL77" s="164">
        <v>0</v>
      </c>
      <c r="AM77" s="241">
        <v>7</v>
      </c>
      <c r="AN77" s="13" t="s">
        <v>827</v>
      </c>
      <c r="AO77" s="164">
        <v>0</v>
      </c>
      <c r="AP77" s="164">
        <v>0</v>
      </c>
      <c r="AQ77" s="164">
        <v>0</v>
      </c>
      <c r="AR77" s="241">
        <v>8</v>
      </c>
      <c r="AS77" s="13" t="s">
        <v>827</v>
      </c>
      <c r="AT77" s="164">
        <v>0</v>
      </c>
      <c r="AU77" s="164">
        <v>0</v>
      </c>
      <c r="AV77" s="164">
        <v>0</v>
      </c>
    </row>
    <row r="78" spans="1:48" x14ac:dyDescent="0.2">
      <c r="A78" s="240"/>
      <c r="B78" s="240"/>
      <c r="C78" s="266" t="s">
        <v>36</v>
      </c>
      <c r="D78" s="240" t="s">
        <v>836</v>
      </c>
      <c r="E78" s="240" t="s">
        <v>44</v>
      </c>
      <c r="F78" s="13" t="s">
        <v>432</v>
      </c>
      <c r="G78" s="240">
        <v>48</v>
      </c>
      <c r="H78" s="240"/>
      <c r="I78" s="241">
        <v>1</v>
      </c>
      <c r="J78" s="13" t="s">
        <v>827</v>
      </c>
      <c r="K78" s="164">
        <v>0</v>
      </c>
      <c r="L78" s="164">
        <v>0</v>
      </c>
      <c r="M78" s="164">
        <v>0</v>
      </c>
      <c r="N78" s="241">
        <v>2</v>
      </c>
      <c r="O78" s="13" t="s">
        <v>827</v>
      </c>
      <c r="P78" s="164">
        <v>0</v>
      </c>
      <c r="Q78" s="164">
        <v>0</v>
      </c>
      <c r="R78" s="164">
        <v>0</v>
      </c>
      <c r="S78" s="241">
        <v>3</v>
      </c>
      <c r="T78" s="13" t="s">
        <v>827</v>
      </c>
      <c r="U78" s="164">
        <v>0</v>
      </c>
      <c r="V78" s="164">
        <v>0</v>
      </c>
      <c r="W78" s="164">
        <v>0</v>
      </c>
      <c r="X78" s="241">
        <v>4</v>
      </c>
      <c r="Y78" s="13" t="s">
        <v>827</v>
      </c>
      <c r="Z78" s="164">
        <v>0</v>
      </c>
      <c r="AA78" s="164">
        <v>0</v>
      </c>
      <c r="AB78" s="164">
        <v>0</v>
      </c>
      <c r="AC78" s="241">
        <v>5</v>
      </c>
      <c r="AD78" s="13" t="s">
        <v>827</v>
      </c>
      <c r="AE78" s="164">
        <v>0</v>
      </c>
      <c r="AF78" s="164">
        <v>0</v>
      </c>
      <c r="AG78" s="164">
        <v>0</v>
      </c>
      <c r="AH78" s="241">
        <v>6</v>
      </c>
      <c r="AI78" s="13" t="s">
        <v>827</v>
      </c>
      <c r="AJ78" s="164">
        <v>0</v>
      </c>
      <c r="AK78" s="164">
        <v>0</v>
      </c>
      <c r="AL78" s="164">
        <v>0</v>
      </c>
      <c r="AM78" s="241">
        <v>7</v>
      </c>
      <c r="AN78" s="13" t="s">
        <v>827</v>
      </c>
      <c r="AO78" s="164">
        <v>0</v>
      </c>
      <c r="AP78" s="164">
        <v>0</v>
      </c>
      <c r="AQ78" s="164">
        <v>0</v>
      </c>
      <c r="AR78" s="241">
        <v>8</v>
      </c>
      <c r="AS78" s="13" t="s">
        <v>827</v>
      </c>
      <c r="AT78" s="164">
        <v>0</v>
      </c>
      <c r="AU78" s="164">
        <v>0</v>
      </c>
      <c r="AV78" s="164">
        <v>0</v>
      </c>
    </row>
    <row r="79" spans="1:48" x14ac:dyDescent="0.2">
      <c r="A79" s="240"/>
      <c r="B79" s="240"/>
      <c r="C79" s="266" t="s">
        <v>38</v>
      </c>
      <c r="D79" s="240" t="s">
        <v>51</v>
      </c>
      <c r="E79" s="266" t="s">
        <v>33</v>
      </c>
      <c r="F79" s="13" t="s">
        <v>52</v>
      </c>
      <c r="G79" s="240">
        <v>49</v>
      </c>
      <c r="H79" s="240"/>
      <c r="I79" s="241">
        <v>1</v>
      </c>
      <c r="J79" s="13" t="s">
        <v>827</v>
      </c>
      <c r="K79" s="164">
        <v>0</v>
      </c>
      <c r="L79" s="164">
        <v>0</v>
      </c>
      <c r="M79" s="164">
        <v>0</v>
      </c>
      <c r="N79" s="241">
        <v>2</v>
      </c>
      <c r="O79" s="13" t="s">
        <v>827</v>
      </c>
      <c r="P79" s="164">
        <v>0</v>
      </c>
      <c r="Q79" s="164">
        <v>0</v>
      </c>
      <c r="R79" s="164">
        <v>0</v>
      </c>
      <c r="S79" s="241">
        <v>3</v>
      </c>
      <c r="T79" s="13" t="s">
        <v>827</v>
      </c>
      <c r="U79" s="164">
        <v>0</v>
      </c>
      <c r="V79" s="164">
        <v>0</v>
      </c>
      <c r="W79" s="164">
        <v>0</v>
      </c>
      <c r="X79" s="241">
        <v>4</v>
      </c>
      <c r="Y79" s="13" t="s">
        <v>827</v>
      </c>
      <c r="Z79" s="164">
        <v>0</v>
      </c>
      <c r="AA79" s="164">
        <v>0</v>
      </c>
      <c r="AB79" s="164">
        <v>0</v>
      </c>
      <c r="AC79" s="241">
        <v>5</v>
      </c>
      <c r="AD79" s="13" t="s">
        <v>827</v>
      </c>
      <c r="AE79" s="164">
        <v>0</v>
      </c>
      <c r="AF79" s="164">
        <v>0</v>
      </c>
      <c r="AG79" s="164">
        <v>0</v>
      </c>
      <c r="AH79" s="241">
        <v>6</v>
      </c>
      <c r="AI79" s="13" t="s">
        <v>827</v>
      </c>
      <c r="AJ79" s="164">
        <v>0</v>
      </c>
      <c r="AK79" s="164">
        <v>0</v>
      </c>
      <c r="AL79" s="164">
        <v>0</v>
      </c>
      <c r="AM79" s="241">
        <v>7</v>
      </c>
      <c r="AN79" s="13" t="s">
        <v>827</v>
      </c>
      <c r="AO79" s="164">
        <v>0</v>
      </c>
      <c r="AP79" s="164">
        <v>0</v>
      </c>
      <c r="AQ79" s="164">
        <v>0</v>
      </c>
      <c r="AR79" s="241">
        <v>8</v>
      </c>
      <c r="AS79" s="13" t="s">
        <v>827</v>
      </c>
      <c r="AT79" s="164">
        <v>0</v>
      </c>
      <c r="AU79" s="164">
        <v>0</v>
      </c>
      <c r="AV79" s="164">
        <v>0</v>
      </c>
    </row>
    <row r="80" spans="1:48" x14ac:dyDescent="0.2">
      <c r="A80" s="240"/>
      <c r="B80" s="240"/>
      <c r="C80" s="266" t="s">
        <v>38</v>
      </c>
      <c r="D80" s="240" t="s">
        <v>51</v>
      </c>
      <c r="E80" s="266" t="s">
        <v>36</v>
      </c>
      <c r="F80" s="13" t="s">
        <v>53</v>
      </c>
      <c r="G80" s="240">
        <v>50</v>
      </c>
      <c r="H80" s="240"/>
      <c r="I80" s="241">
        <v>1</v>
      </c>
      <c r="J80" s="13" t="s">
        <v>827</v>
      </c>
      <c r="K80" s="164">
        <v>0</v>
      </c>
      <c r="L80" s="164">
        <v>0</v>
      </c>
      <c r="M80" s="164">
        <v>0</v>
      </c>
      <c r="N80" s="241">
        <v>2</v>
      </c>
      <c r="O80" s="13" t="s">
        <v>827</v>
      </c>
      <c r="P80" s="164">
        <v>0</v>
      </c>
      <c r="Q80" s="164">
        <v>0</v>
      </c>
      <c r="R80" s="164">
        <v>0</v>
      </c>
      <c r="S80" s="241">
        <v>3</v>
      </c>
      <c r="T80" s="13" t="s">
        <v>827</v>
      </c>
      <c r="U80" s="164">
        <v>0</v>
      </c>
      <c r="V80" s="164">
        <v>0</v>
      </c>
      <c r="W80" s="164">
        <v>0</v>
      </c>
      <c r="X80" s="241">
        <v>4</v>
      </c>
      <c r="Y80" s="13" t="s">
        <v>827</v>
      </c>
      <c r="Z80" s="164">
        <v>0</v>
      </c>
      <c r="AA80" s="164">
        <v>0</v>
      </c>
      <c r="AB80" s="164">
        <v>0</v>
      </c>
      <c r="AC80" s="241">
        <v>5</v>
      </c>
      <c r="AD80" s="13" t="s">
        <v>827</v>
      </c>
      <c r="AE80" s="164">
        <v>0</v>
      </c>
      <c r="AF80" s="164">
        <v>0</v>
      </c>
      <c r="AG80" s="164">
        <v>0</v>
      </c>
      <c r="AH80" s="241">
        <v>6</v>
      </c>
      <c r="AI80" s="13" t="s">
        <v>827</v>
      </c>
      <c r="AJ80" s="164">
        <v>0</v>
      </c>
      <c r="AK80" s="164">
        <v>0</v>
      </c>
      <c r="AL80" s="164">
        <v>0</v>
      </c>
      <c r="AM80" s="241">
        <v>7</v>
      </c>
      <c r="AN80" s="13" t="s">
        <v>827</v>
      </c>
      <c r="AO80" s="164">
        <v>0</v>
      </c>
      <c r="AP80" s="164">
        <v>0</v>
      </c>
      <c r="AQ80" s="164">
        <v>0</v>
      </c>
      <c r="AR80" s="241">
        <v>8</v>
      </c>
      <c r="AS80" s="13" t="s">
        <v>827</v>
      </c>
      <c r="AT80" s="164">
        <v>0</v>
      </c>
      <c r="AU80" s="164">
        <v>0</v>
      </c>
      <c r="AV80" s="164">
        <v>0</v>
      </c>
    </row>
    <row r="81" spans="1:48" x14ac:dyDescent="0.2">
      <c r="A81" s="240"/>
      <c r="B81" s="240"/>
      <c r="C81" s="266" t="s">
        <v>38</v>
      </c>
      <c r="D81" s="240" t="s">
        <v>51</v>
      </c>
      <c r="E81" s="266" t="s">
        <v>38</v>
      </c>
      <c r="F81" s="13" t="s">
        <v>54</v>
      </c>
      <c r="G81" s="240">
        <v>51</v>
      </c>
      <c r="H81" s="240"/>
      <c r="I81" s="241">
        <v>1</v>
      </c>
      <c r="J81" s="13" t="s">
        <v>827</v>
      </c>
      <c r="K81" s="164">
        <v>0</v>
      </c>
      <c r="L81" s="164">
        <v>0</v>
      </c>
      <c r="M81" s="164">
        <v>0</v>
      </c>
      <c r="N81" s="241">
        <v>2</v>
      </c>
      <c r="O81" s="13" t="s">
        <v>827</v>
      </c>
      <c r="P81" s="164">
        <v>0</v>
      </c>
      <c r="Q81" s="164">
        <v>0</v>
      </c>
      <c r="R81" s="164">
        <v>0</v>
      </c>
      <c r="S81" s="241">
        <v>3</v>
      </c>
      <c r="T81" s="13" t="s">
        <v>827</v>
      </c>
      <c r="U81" s="164">
        <v>0</v>
      </c>
      <c r="V81" s="164">
        <v>0</v>
      </c>
      <c r="W81" s="164">
        <v>0</v>
      </c>
      <c r="X81" s="241">
        <v>4</v>
      </c>
      <c r="Y81" s="13" t="s">
        <v>827</v>
      </c>
      <c r="Z81" s="164">
        <v>0</v>
      </c>
      <c r="AA81" s="164">
        <v>0</v>
      </c>
      <c r="AB81" s="164">
        <v>0</v>
      </c>
      <c r="AC81" s="241">
        <v>5</v>
      </c>
      <c r="AD81" s="13" t="s">
        <v>827</v>
      </c>
      <c r="AE81" s="164">
        <v>0</v>
      </c>
      <c r="AF81" s="164">
        <v>0</v>
      </c>
      <c r="AG81" s="164">
        <v>0</v>
      </c>
      <c r="AH81" s="241">
        <v>6</v>
      </c>
      <c r="AI81" s="13" t="s">
        <v>827</v>
      </c>
      <c r="AJ81" s="164">
        <v>0</v>
      </c>
      <c r="AK81" s="164">
        <v>0</v>
      </c>
      <c r="AL81" s="164">
        <v>0</v>
      </c>
      <c r="AM81" s="241">
        <v>7</v>
      </c>
      <c r="AN81" s="13" t="s">
        <v>827</v>
      </c>
      <c r="AO81" s="164">
        <v>0</v>
      </c>
      <c r="AP81" s="164">
        <v>0</v>
      </c>
      <c r="AQ81" s="164">
        <v>0</v>
      </c>
      <c r="AR81" s="241">
        <v>8</v>
      </c>
      <c r="AS81" s="13" t="s">
        <v>827</v>
      </c>
      <c r="AT81" s="164">
        <v>0</v>
      </c>
      <c r="AU81" s="164">
        <v>0</v>
      </c>
      <c r="AV81" s="164">
        <v>0</v>
      </c>
    </row>
    <row r="82" spans="1:48" x14ac:dyDescent="0.2">
      <c r="A82" s="240"/>
      <c r="B82" s="240"/>
      <c r="C82" s="266" t="s">
        <v>38</v>
      </c>
      <c r="D82" s="240" t="s">
        <v>51</v>
      </c>
      <c r="E82" s="266" t="s">
        <v>40</v>
      </c>
      <c r="F82" s="13" t="s">
        <v>55</v>
      </c>
      <c r="G82" s="240">
        <v>52</v>
      </c>
      <c r="H82" s="240"/>
      <c r="I82" s="241">
        <v>1</v>
      </c>
      <c r="J82" s="13" t="s">
        <v>827</v>
      </c>
      <c r="K82" s="164">
        <v>0</v>
      </c>
      <c r="L82" s="164">
        <v>0</v>
      </c>
      <c r="M82" s="164">
        <v>0</v>
      </c>
      <c r="N82" s="241">
        <v>2</v>
      </c>
      <c r="O82" s="13" t="s">
        <v>827</v>
      </c>
      <c r="P82" s="164">
        <v>0</v>
      </c>
      <c r="Q82" s="164">
        <v>0</v>
      </c>
      <c r="R82" s="164">
        <v>0</v>
      </c>
      <c r="S82" s="241">
        <v>3</v>
      </c>
      <c r="T82" s="13" t="s">
        <v>827</v>
      </c>
      <c r="U82" s="164">
        <v>0</v>
      </c>
      <c r="V82" s="164">
        <v>0</v>
      </c>
      <c r="W82" s="164">
        <v>0</v>
      </c>
      <c r="X82" s="241">
        <v>4</v>
      </c>
      <c r="Y82" s="13" t="s">
        <v>827</v>
      </c>
      <c r="Z82" s="164">
        <v>0</v>
      </c>
      <c r="AA82" s="164">
        <v>0</v>
      </c>
      <c r="AB82" s="164">
        <v>0</v>
      </c>
      <c r="AC82" s="241">
        <v>5</v>
      </c>
      <c r="AD82" s="13" t="s">
        <v>827</v>
      </c>
      <c r="AE82" s="164">
        <v>0</v>
      </c>
      <c r="AF82" s="164">
        <v>0</v>
      </c>
      <c r="AG82" s="164">
        <v>0</v>
      </c>
      <c r="AH82" s="241">
        <v>6</v>
      </c>
      <c r="AI82" s="13" t="s">
        <v>827</v>
      </c>
      <c r="AJ82" s="164">
        <v>0</v>
      </c>
      <c r="AK82" s="164">
        <v>0</v>
      </c>
      <c r="AL82" s="164">
        <v>0</v>
      </c>
      <c r="AM82" s="241">
        <v>7</v>
      </c>
      <c r="AN82" s="13" t="s">
        <v>827</v>
      </c>
      <c r="AO82" s="164">
        <v>0</v>
      </c>
      <c r="AP82" s="164">
        <v>0</v>
      </c>
      <c r="AQ82" s="164">
        <v>0</v>
      </c>
      <c r="AR82" s="241">
        <v>8</v>
      </c>
      <c r="AS82" s="13" t="s">
        <v>827</v>
      </c>
      <c r="AT82" s="164">
        <v>0</v>
      </c>
      <c r="AU82" s="164">
        <v>0</v>
      </c>
      <c r="AV82" s="164">
        <v>0</v>
      </c>
    </row>
    <row r="83" spans="1:48" x14ac:dyDescent="0.2">
      <c r="A83" s="240"/>
      <c r="B83" s="240"/>
      <c r="C83" s="266" t="s">
        <v>38</v>
      </c>
      <c r="D83" s="240" t="s">
        <v>51</v>
      </c>
      <c r="E83" s="240" t="s">
        <v>42</v>
      </c>
      <c r="F83" s="13" t="s">
        <v>433</v>
      </c>
      <c r="G83" s="240">
        <v>53</v>
      </c>
      <c r="H83" s="240"/>
      <c r="I83" s="241">
        <v>1</v>
      </c>
      <c r="J83" s="13" t="s">
        <v>827</v>
      </c>
      <c r="K83" s="164">
        <v>0</v>
      </c>
      <c r="L83" s="164">
        <v>0</v>
      </c>
      <c r="M83" s="164">
        <v>0</v>
      </c>
      <c r="N83" s="241">
        <v>2</v>
      </c>
      <c r="O83" s="13" t="s">
        <v>827</v>
      </c>
      <c r="P83" s="164">
        <v>0</v>
      </c>
      <c r="Q83" s="164">
        <v>0</v>
      </c>
      <c r="R83" s="164">
        <v>0</v>
      </c>
      <c r="S83" s="241">
        <v>3</v>
      </c>
      <c r="T83" s="13" t="s">
        <v>827</v>
      </c>
      <c r="U83" s="164">
        <v>0</v>
      </c>
      <c r="V83" s="164">
        <v>0</v>
      </c>
      <c r="W83" s="164">
        <v>0</v>
      </c>
      <c r="X83" s="241">
        <v>4</v>
      </c>
      <c r="Y83" s="13" t="s">
        <v>827</v>
      </c>
      <c r="Z83" s="164">
        <v>0</v>
      </c>
      <c r="AA83" s="164">
        <v>0</v>
      </c>
      <c r="AB83" s="164">
        <v>0</v>
      </c>
      <c r="AC83" s="241">
        <v>5</v>
      </c>
      <c r="AD83" s="13" t="s">
        <v>827</v>
      </c>
      <c r="AE83" s="164">
        <v>0</v>
      </c>
      <c r="AF83" s="164">
        <v>0</v>
      </c>
      <c r="AG83" s="164">
        <v>0</v>
      </c>
      <c r="AH83" s="241">
        <v>6</v>
      </c>
      <c r="AI83" s="13" t="s">
        <v>827</v>
      </c>
      <c r="AJ83" s="164">
        <v>0</v>
      </c>
      <c r="AK83" s="164">
        <v>0</v>
      </c>
      <c r="AL83" s="164">
        <v>0</v>
      </c>
      <c r="AM83" s="241">
        <v>7</v>
      </c>
      <c r="AN83" s="13" t="s">
        <v>827</v>
      </c>
      <c r="AO83" s="164">
        <v>0</v>
      </c>
      <c r="AP83" s="164">
        <v>0</v>
      </c>
      <c r="AQ83" s="164">
        <v>0</v>
      </c>
      <c r="AR83" s="241">
        <v>8</v>
      </c>
      <c r="AS83" s="13" t="s">
        <v>827</v>
      </c>
      <c r="AT83" s="164">
        <v>0</v>
      </c>
      <c r="AU83" s="164">
        <v>0</v>
      </c>
      <c r="AV83" s="164">
        <v>0</v>
      </c>
    </row>
    <row r="84" spans="1:48" x14ac:dyDescent="0.2">
      <c r="A84" s="240"/>
      <c r="B84" s="240"/>
      <c r="C84" s="266" t="s">
        <v>38</v>
      </c>
      <c r="D84" s="240" t="s">
        <v>51</v>
      </c>
      <c r="E84" s="240" t="s">
        <v>44</v>
      </c>
      <c r="F84" s="13" t="s">
        <v>434</v>
      </c>
      <c r="G84" s="240">
        <v>54</v>
      </c>
      <c r="H84" s="240"/>
      <c r="I84" s="241">
        <v>1</v>
      </c>
      <c r="J84" s="13" t="s">
        <v>827</v>
      </c>
      <c r="K84" s="164">
        <v>0</v>
      </c>
      <c r="L84" s="164">
        <v>0</v>
      </c>
      <c r="M84" s="164">
        <v>0</v>
      </c>
      <c r="N84" s="241">
        <v>2</v>
      </c>
      <c r="O84" s="13" t="s">
        <v>827</v>
      </c>
      <c r="P84" s="164">
        <v>0</v>
      </c>
      <c r="Q84" s="164">
        <v>0</v>
      </c>
      <c r="R84" s="164">
        <v>0</v>
      </c>
      <c r="S84" s="241">
        <v>3</v>
      </c>
      <c r="T84" s="13" t="s">
        <v>827</v>
      </c>
      <c r="U84" s="164">
        <v>0</v>
      </c>
      <c r="V84" s="164">
        <v>0</v>
      </c>
      <c r="W84" s="164">
        <v>0</v>
      </c>
      <c r="X84" s="241">
        <v>4</v>
      </c>
      <c r="Y84" s="13" t="s">
        <v>827</v>
      </c>
      <c r="Z84" s="164">
        <v>0</v>
      </c>
      <c r="AA84" s="164">
        <v>0</v>
      </c>
      <c r="AB84" s="164">
        <v>0</v>
      </c>
      <c r="AC84" s="241">
        <v>5</v>
      </c>
      <c r="AD84" s="13" t="s">
        <v>827</v>
      </c>
      <c r="AE84" s="164">
        <v>0</v>
      </c>
      <c r="AF84" s="164">
        <v>0</v>
      </c>
      <c r="AG84" s="164">
        <v>0</v>
      </c>
      <c r="AH84" s="241">
        <v>6</v>
      </c>
      <c r="AI84" s="13" t="s">
        <v>827</v>
      </c>
      <c r="AJ84" s="164">
        <v>0</v>
      </c>
      <c r="AK84" s="164">
        <v>0</v>
      </c>
      <c r="AL84" s="164">
        <v>0</v>
      </c>
      <c r="AM84" s="241">
        <v>7</v>
      </c>
      <c r="AN84" s="13" t="s">
        <v>827</v>
      </c>
      <c r="AO84" s="164">
        <v>0</v>
      </c>
      <c r="AP84" s="164">
        <v>0</v>
      </c>
      <c r="AQ84" s="164">
        <v>0</v>
      </c>
      <c r="AR84" s="241">
        <v>8</v>
      </c>
      <c r="AS84" s="13" t="s">
        <v>827</v>
      </c>
      <c r="AT84" s="164">
        <v>0</v>
      </c>
      <c r="AU84" s="164">
        <v>0</v>
      </c>
      <c r="AV84" s="164">
        <v>0</v>
      </c>
    </row>
    <row r="85" spans="1:48" x14ac:dyDescent="0.2">
      <c r="A85" s="240"/>
      <c r="B85" s="240"/>
      <c r="C85" s="266" t="s">
        <v>40</v>
      </c>
      <c r="D85" s="240" t="s">
        <v>837</v>
      </c>
      <c r="E85" s="266" t="s">
        <v>33</v>
      </c>
      <c r="F85" s="13" t="s">
        <v>57</v>
      </c>
      <c r="G85" s="240">
        <v>55</v>
      </c>
      <c r="H85" s="240"/>
      <c r="I85" s="241">
        <v>1</v>
      </c>
      <c r="J85" s="13" t="s">
        <v>827</v>
      </c>
      <c r="K85" s="164">
        <v>0</v>
      </c>
      <c r="L85" s="164">
        <v>0</v>
      </c>
      <c r="M85" s="164">
        <v>0</v>
      </c>
      <c r="N85" s="241">
        <v>2</v>
      </c>
      <c r="O85" s="13" t="s">
        <v>827</v>
      </c>
      <c r="P85" s="164">
        <v>0</v>
      </c>
      <c r="Q85" s="164">
        <v>0</v>
      </c>
      <c r="R85" s="164">
        <v>0</v>
      </c>
      <c r="S85" s="241">
        <v>3</v>
      </c>
      <c r="T85" s="13" t="s">
        <v>827</v>
      </c>
      <c r="U85" s="164">
        <v>0</v>
      </c>
      <c r="V85" s="164">
        <v>0</v>
      </c>
      <c r="W85" s="164">
        <v>0</v>
      </c>
      <c r="X85" s="241">
        <v>4</v>
      </c>
      <c r="Y85" s="13" t="s">
        <v>827</v>
      </c>
      <c r="Z85" s="164">
        <v>0</v>
      </c>
      <c r="AA85" s="164">
        <v>0</v>
      </c>
      <c r="AB85" s="164">
        <v>0</v>
      </c>
      <c r="AC85" s="241">
        <v>5</v>
      </c>
      <c r="AD85" s="13" t="s">
        <v>827</v>
      </c>
      <c r="AE85" s="164">
        <v>0</v>
      </c>
      <c r="AF85" s="164">
        <v>0</v>
      </c>
      <c r="AG85" s="164">
        <v>0</v>
      </c>
      <c r="AH85" s="241">
        <v>6</v>
      </c>
      <c r="AI85" s="13" t="s">
        <v>827</v>
      </c>
      <c r="AJ85" s="164">
        <v>0</v>
      </c>
      <c r="AK85" s="164">
        <v>0</v>
      </c>
      <c r="AL85" s="164">
        <v>0</v>
      </c>
      <c r="AM85" s="241">
        <v>7</v>
      </c>
      <c r="AN85" s="13" t="s">
        <v>827</v>
      </c>
      <c r="AO85" s="164">
        <v>0</v>
      </c>
      <c r="AP85" s="164">
        <v>0</v>
      </c>
      <c r="AQ85" s="164">
        <v>0</v>
      </c>
      <c r="AR85" s="241">
        <v>8</v>
      </c>
      <c r="AS85" s="13" t="s">
        <v>827</v>
      </c>
      <c r="AT85" s="164">
        <v>0</v>
      </c>
      <c r="AU85" s="164">
        <v>0</v>
      </c>
      <c r="AV85" s="164">
        <v>0</v>
      </c>
    </row>
    <row r="86" spans="1:48" x14ac:dyDescent="0.2">
      <c r="A86" s="240"/>
      <c r="B86" s="240"/>
      <c r="C86" s="266" t="s">
        <v>40</v>
      </c>
      <c r="D86" s="240" t="s">
        <v>837</v>
      </c>
      <c r="E86" s="266" t="s">
        <v>36</v>
      </c>
      <c r="F86" s="13" t="s">
        <v>58</v>
      </c>
      <c r="G86" s="240">
        <v>56</v>
      </c>
      <c r="H86" s="240"/>
      <c r="I86" s="241">
        <v>1</v>
      </c>
      <c r="J86" s="13" t="s">
        <v>827</v>
      </c>
      <c r="K86" s="164">
        <v>0</v>
      </c>
      <c r="L86" s="164">
        <v>0</v>
      </c>
      <c r="M86" s="164">
        <v>0</v>
      </c>
      <c r="N86" s="241">
        <v>2</v>
      </c>
      <c r="O86" s="13" t="s">
        <v>827</v>
      </c>
      <c r="P86" s="164">
        <v>0</v>
      </c>
      <c r="Q86" s="164">
        <v>0</v>
      </c>
      <c r="R86" s="164">
        <v>0</v>
      </c>
      <c r="S86" s="241">
        <v>3</v>
      </c>
      <c r="T86" s="13" t="s">
        <v>827</v>
      </c>
      <c r="U86" s="164">
        <v>0</v>
      </c>
      <c r="V86" s="164">
        <v>0</v>
      </c>
      <c r="W86" s="164">
        <v>0</v>
      </c>
      <c r="X86" s="241">
        <v>4</v>
      </c>
      <c r="Y86" s="13" t="s">
        <v>827</v>
      </c>
      <c r="Z86" s="164">
        <v>0</v>
      </c>
      <c r="AA86" s="164">
        <v>0</v>
      </c>
      <c r="AB86" s="164">
        <v>0</v>
      </c>
      <c r="AC86" s="241">
        <v>5</v>
      </c>
      <c r="AD86" s="13" t="s">
        <v>827</v>
      </c>
      <c r="AE86" s="164">
        <v>0</v>
      </c>
      <c r="AF86" s="164">
        <v>0</v>
      </c>
      <c r="AG86" s="164">
        <v>0</v>
      </c>
      <c r="AH86" s="241">
        <v>6</v>
      </c>
      <c r="AI86" s="13" t="s">
        <v>827</v>
      </c>
      <c r="AJ86" s="164">
        <v>0</v>
      </c>
      <c r="AK86" s="164">
        <v>0</v>
      </c>
      <c r="AL86" s="164">
        <v>0</v>
      </c>
      <c r="AM86" s="241">
        <v>7</v>
      </c>
      <c r="AN86" s="13" t="s">
        <v>827</v>
      </c>
      <c r="AO86" s="164">
        <v>0</v>
      </c>
      <c r="AP86" s="164">
        <v>0</v>
      </c>
      <c r="AQ86" s="164">
        <v>0</v>
      </c>
      <c r="AR86" s="241">
        <v>8</v>
      </c>
      <c r="AS86" s="13" t="s">
        <v>827</v>
      </c>
      <c r="AT86" s="164">
        <v>0</v>
      </c>
      <c r="AU86" s="164">
        <v>0</v>
      </c>
      <c r="AV86" s="164">
        <v>0</v>
      </c>
    </row>
    <row r="87" spans="1:48" x14ac:dyDescent="0.2">
      <c r="A87" s="240"/>
      <c r="B87" s="240"/>
      <c r="C87" s="266" t="s">
        <v>40</v>
      </c>
      <c r="D87" s="240" t="s">
        <v>837</v>
      </c>
      <c r="E87" s="266" t="s">
        <v>38</v>
      </c>
      <c r="F87" s="13" t="s">
        <v>59</v>
      </c>
      <c r="G87" s="240">
        <v>57</v>
      </c>
      <c r="H87" s="240"/>
      <c r="I87" s="241">
        <v>1</v>
      </c>
      <c r="J87" s="13" t="s">
        <v>827</v>
      </c>
      <c r="K87" s="164">
        <v>0</v>
      </c>
      <c r="L87" s="164">
        <v>0</v>
      </c>
      <c r="M87" s="164">
        <v>0</v>
      </c>
      <c r="N87" s="241">
        <v>2</v>
      </c>
      <c r="O87" s="13" t="s">
        <v>827</v>
      </c>
      <c r="P87" s="164">
        <v>0</v>
      </c>
      <c r="Q87" s="164">
        <v>0</v>
      </c>
      <c r="R87" s="164">
        <v>0</v>
      </c>
      <c r="S87" s="241">
        <v>3</v>
      </c>
      <c r="T87" s="13" t="s">
        <v>827</v>
      </c>
      <c r="U87" s="164">
        <v>0</v>
      </c>
      <c r="V87" s="164">
        <v>0</v>
      </c>
      <c r="W87" s="164">
        <v>0</v>
      </c>
      <c r="X87" s="241">
        <v>4</v>
      </c>
      <c r="Y87" s="13" t="s">
        <v>827</v>
      </c>
      <c r="Z87" s="164">
        <v>0</v>
      </c>
      <c r="AA87" s="164">
        <v>0</v>
      </c>
      <c r="AB87" s="164">
        <v>0</v>
      </c>
      <c r="AC87" s="241">
        <v>5</v>
      </c>
      <c r="AD87" s="13" t="s">
        <v>827</v>
      </c>
      <c r="AE87" s="164">
        <v>0</v>
      </c>
      <c r="AF87" s="164">
        <v>0</v>
      </c>
      <c r="AG87" s="164">
        <v>0</v>
      </c>
      <c r="AH87" s="241">
        <v>6</v>
      </c>
      <c r="AI87" s="13" t="s">
        <v>827</v>
      </c>
      <c r="AJ87" s="164">
        <v>0</v>
      </c>
      <c r="AK87" s="164">
        <v>0</v>
      </c>
      <c r="AL87" s="164">
        <v>0</v>
      </c>
      <c r="AM87" s="241">
        <v>7</v>
      </c>
      <c r="AN87" s="13" t="s">
        <v>827</v>
      </c>
      <c r="AO87" s="164">
        <v>0</v>
      </c>
      <c r="AP87" s="164">
        <v>0</v>
      </c>
      <c r="AQ87" s="164">
        <v>0</v>
      </c>
      <c r="AR87" s="241">
        <v>8</v>
      </c>
      <c r="AS87" s="13" t="s">
        <v>827</v>
      </c>
      <c r="AT87" s="164">
        <v>0</v>
      </c>
      <c r="AU87" s="164">
        <v>0</v>
      </c>
      <c r="AV87" s="164">
        <v>0</v>
      </c>
    </row>
    <row r="88" spans="1:48" x14ac:dyDescent="0.2">
      <c r="A88" s="240"/>
      <c r="B88" s="240"/>
      <c r="C88" s="266" t="s">
        <v>40</v>
      </c>
      <c r="D88" s="240" t="s">
        <v>837</v>
      </c>
      <c r="E88" s="266" t="s">
        <v>40</v>
      </c>
      <c r="F88" s="13" t="s">
        <v>60</v>
      </c>
      <c r="G88" s="240">
        <v>58</v>
      </c>
      <c r="H88" s="240"/>
      <c r="I88" s="241">
        <v>1</v>
      </c>
      <c r="J88" s="13" t="s">
        <v>827</v>
      </c>
      <c r="K88" s="164">
        <v>0</v>
      </c>
      <c r="L88" s="164">
        <v>0</v>
      </c>
      <c r="M88" s="164">
        <v>0</v>
      </c>
      <c r="N88" s="241">
        <v>2</v>
      </c>
      <c r="O88" s="13" t="s">
        <v>827</v>
      </c>
      <c r="P88" s="164">
        <v>0</v>
      </c>
      <c r="Q88" s="164">
        <v>0</v>
      </c>
      <c r="R88" s="164">
        <v>0</v>
      </c>
      <c r="S88" s="241">
        <v>3</v>
      </c>
      <c r="T88" s="13" t="s">
        <v>827</v>
      </c>
      <c r="U88" s="164">
        <v>0</v>
      </c>
      <c r="V88" s="164">
        <v>0</v>
      </c>
      <c r="W88" s="164">
        <v>0</v>
      </c>
      <c r="X88" s="241">
        <v>4</v>
      </c>
      <c r="Y88" s="13" t="s">
        <v>827</v>
      </c>
      <c r="Z88" s="164">
        <v>0</v>
      </c>
      <c r="AA88" s="164">
        <v>0</v>
      </c>
      <c r="AB88" s="164">
        <v>0</v>
      </c>
      <c r="AC88" s="241">
        <v>5</v>
      </c>
      <c r="AD88" s="13" t="s">
        <v>827</v>
      </c>
      <c r="AE88" s="164">
        <v>0</v>
      </c>
      <c r="AF88" s="164">
        <v>0</v>
      </c>
      <c r="AG88" s="164">
        <v>0</v>
      </c>
      <c r="AH88" s="241">
        <v>6</v>
      </c>
      <c r="AI88" s="13" t="s">
        <v>827</v>
      </c>
      <c r="AJ88" s="164">
        <v>0</v>
      </c>
      <c r="AK88" s="164">
        <v>0</v>
      </c>
      <c r="AL88" s="164">
        <v>0</v>
      </c>
      <c r="AM88" s="241">
        <v>7</v>
      </c>
      <c r="AN88" s="13" t="s">
        <v>827</v>
      </c>
      <c r="AO88" s="164">
        <v>0</v>
      </c>
      <c r="AP88" s="164">
        <v>0</v>
      </c>
      <c r="AQ88" s="164">
        <v>0</v>
      </c>
      <c r="AR88" s="241">
        <v>8</v>
      </c>
      <c r="AS88" s="13" t="s">
        <v>827</v>
      </c>
      <c r="AT88" s="164">
        <v>0</v>
      </c>
      <c r="AU88" s="164">
        <v>0</v>
      </c>
      <c r="AV88" s="164">
        <v>0</v>
      </c>
    </row>
    <row r="89" spans="1:48" x14ac:dyDescent="0.2">
      <c r="A89" s="240"/>
      <c r="B89" s="240"/>
      <c r="C89" s="266" t="s">
        <v>40</v>
      </c>
      <c r="D89" s="240" t="s">
        <v>837</v>
      </c>
      <c r="E89" s="240" t="s">
        <v>42</v>
      </c>
      <c r="F89" s="13" t="s">
        <v>435</v>
      </c>
      <c r="G89" s="240">
        <v>59</v>
      </c>
      <c r="H89" s="240"/>
      <c r="I89" s="241">
        <v>1</v>
      </c>
      <c r="J89" s="13" t="s">
        <v>827</v>
      </c>
      <c r="K89" s="164">
        <v>0</v>
      </c>
      <c r="L89" s="164">
        <v>0</v>
      </c>
      <c r="M89" s="164">
        <v>0</v>
      </c>
      <c r="N89" s="241">
        <v>2</v>
      </c>
      <c r="O89" s="13" t="s">
        <v>827</v>
      </c>
      <c r="P89" s="164">
        <v>0</v>
      </c>
      <c r="Q89" s="164">
        <v>0</v>
      </c>
      <c r="R89" s="164">
        <v>0</v>
      </c>
      <c r="S89" s="241">
        <v>3</v>
      </c>
      <c r="T89" s="13" t="s">
        <v>827</v>
      </c>
      <c r="U89" s="164">
        <v>0</v>
      </c>
      <c r="V89" s="164">
        <v>0</v>
      </c>
      <c r="W89" s="164">
        <v>0</v>
      </c>
      <c r="X89" s="241">
        <v>4</v>
      </c>
      <c r="Y89" s="13" t="s">
        <v>827</v>
      </c>
      <c r="Z89" s="164">
        <v>0</v>
      </c>
      <c r="AA89" s="164">
        <v>0</v>
      </c>
      <c r="AB89" s="164">
        <v>0</v>
      </c>
      <c r="AC89" s="241">
        <v>5</v>
      </c>
      <c r="AD89" s="13" t="s">
        <v>827</v>
      </c>
      <c r="AE89" s="164">
        <v>0</v>
      </c>
      <c r="AF89" s="164">
        <v>0</v>
      </c>
      <c r="AG89" s="164">
        <v>0</v>
      </c>
      <c r="AH89" s="241">
        <v>6</v>
      </c>
      <c r="AI89" s="13" t="s">
        <v>827</v>
      </c>
      <c r="AJ89" s="164">
        <v>0</v>
      </c>
      <c r="AK89" s="164">
        <v>0</v>
      </c>
      <c r="AL89" s="164">
        <v>0</v>
      </c>
      <c r="AM89" s="241">
        <v>7</v>
      </c>
      <c r="AN89" s="13" t="s">
        <v>827</v>
      </c>
      <c r="AO89" s="164">
        <v>0</v>
      </c>
      <c r="AP89" s="164">
        <v>0</v>
      </c>
      <c r="AQ89" s="164">
        <v>0</v>
      </c>
      <c r="AR89" s="241">
        <v>8</v>
      </c>
      <c r="AS89" s="13" t="s">
        <v>827</v>
      </c>
      <c r="AT89" s="164">
        <v>0</v>
      </c>
      <c r="AU89" s="164">
        <v>0</v>
      </c>
      <c r="AV89" s="164">
        <v>0</v>
      </c>
    </row>
    <row r="90" spans="1:48" x14ac:dyDescent="0.2">
      <c r="A90" s="240"/>
      <c r="B90" s="240"/>
      <c r="C90" s="266" t="s">
        <v>40</v>
      </c>
      <c r="D90" s="240" t="s">
        <v>837</v>
      </c>
      <c r="E90" s="240" t="s">
        <v>44</v>
      </c>
      <c r="F90" s="13" t="s">
        <v>436</v>
      </c>
      <c r="G90" s="240">
        <v>60</v>
      </c>
      <c r="H90" s="240"/>
      <c r="I90" s="241">
        <v>1</v>
      </c>
      <c r="J90" s="13" t="s">
        <v>827</v>
      </c>
      <c r="K90" s="164">
        <v>0</v>
      </c>
      <c r="L90" s="164">
        <v>0</v>
      </c>
      <c r="M90" s="164">
        <v>0</v>
      </c>
      <c r="N90" s="241">
        <v>2</v>
      </c>
      <c r="O90" s="13" t="s">
        <v>827</v>
      </c>
      <c r="P90" s="164">
        <v>0</v>
      </c>
      <c r="Q90" s="164">
        <v>0</v>
      </c>
      <c r="R90" s="164">
        <v>0</v>
      </c>
      <c r="S90" s="241">
        <v>3</v>
      </c>
      <c r="T90" s="13" t="s">
        <v>827</v>
      </c>
      <c r="U90" s="164">
        <v>0</v>
      </c>
      <c r="V90" s="164">
        <v>0</v>
      </c>
      <c r="W90" s="164">
        <v>0</v>
      </c>
      <c r="X90" s="241">
        <v>4</v>
      </c>
      <c r="Y90" s="13" t="s">
        <v>827</v>
      </c>
      <c r="Z90" s="164">
        <v>0</v>
      </c>
      <c r="AA90" s="164">
        <v>0</v>
      </c>
      <c r="AB90" s="164">
        <v>0</v>
      </c>
      <c r="AC90" s="241">
        <v>5</v>
      </c>
      <c r="AD90" s="13" t="s">
        <v>827</v>
      </c>
      <c r="AE90" s="164">
        <v>0</v>
      </c>
      <c r="AF90" s="164">
        <v>0</v>
      </c>
      <c r="AG90" s="164">
        <v>0</v>
      </c>
      <c r="AH90" s="241">
        <v>6</v>
      </c>
      <c r="AI90" s="13" t="s">
        <v>827</v>
      </c>
      <c r="AJ90" s="164">
        <v>0</v>
      </c>
      <c r="AK90" s="164">
        <v>0</v>
      </c>
      <c r="AL90" s="164">
        <v>0</v>
      </c>
      <c r="AM90" s="241">
        <v>7</v>
      </c>
      <c r="AN90" s="13" t="s">
        <v>827</v>
      </c>
      <c r="AO90" s="164">
        <v>0</v>
      </c>
      <c r="AP90" s="164">
        <v>0</v>
      </c>
      <c r="AQ90" s="164">
        <v>0</v>
      </c>
      <c r="AR90" s="241">
        <v>8</v>
      </c>
      <c r="AS90" s="13" t="s">
        <v>827</v>
      </c>
      <c r="AT90" s="164">
        <v>0</v>
      </c>
      <c r="AU90" s="164">
        <v>0</v>
      </c>
      <c r="AV90" s="164">
        <v>0</v>
      </c>
    </row>
    <row r="91" spans="1:48" x14ac:dyDescent="0.2">
      <c r="A91" s="240"/>
      <c r="B91" s="240"/>
      <c r="C91" s="240" t="s">
        <v>42</v>
      </c>
      <c r="D91" s="240" t="s">
        <v>838</v>
      </c>
      <c r="E91" s="266" t="s">
        <v>33</v>
      </c>
      <c r="F91" s="13" t="s">
        <v>61</v>
      </c>
      <c r="G91" s="240">
        <v>61</v>
      </c>
      <c r="H91" s="240"/>
      <c r="I91" s="241">
        <v>1</v>
      </c>
      <c r="J91" s="13" t="s">
        <v>827</v>
      </c>
      <c r="K91" s="164">
        <v>0</v>
      </c>
      <c r="L91" s="164">
        <v>0</v>
      </c>
      <c r="M91" s="164">
        <v>0</v>
      </c>
      <c r="N91" s="241">
        <v>2</v>
      </c>
      <c r="O91" s="13" t="s">
        <v>827</v>
      </c>
      <c r="P91" s="164">
        <v>0</v>
      </c>
      <c r="Q91" s="164">
        <v>0</v>
      </c>
      <c r="R91" s="164">
        <v>0</v>
      </c>
      <c r="S91" s="241">
        <v>3</v>
      </c>
      <c r="T91" s="13" t="s">
        <v>827</v>
      </c>
      <c r="U91" s="164">
        <v>0</v>
      </c>
      <c r="V91" s="164">
        <v>0</v>
      </c>
      <c r="W91" s="164">
        <v>0</v>
      </c>
      <c r="X91" s="241">
        <v>4</v>
      </c>
      <c r="Y91" s="13" t="s">
        <v>827</v>
      </c>
      <c r="Z91" s="164">
        <v>0</v>
      </c>
      <c r="AA91" s="164">
        <v>0</v>
      </c>
      <c r="AB91" s="164">
        <v>0</v>
      </c>
      <c r="AC91" s="241">
        <v>5</v>
      </c>
      <c r="AD91" s="13" t="s">
        <v>827</v>
      </c>
      <c r="AE91" s="164">
        <v>0</v>
      </c>
      <c r="AF91" s="164">
        <v>0</v>
      </c>
      <c r="AG91" s="164">
        <v>0</v>
      </c>
      <c r="AH91" s="241">
        <v>6</v>
      </c>
      <c r="AI91" s="13" t="s">
        <v>827</v>
      </c>
      <c r="AJ91" s="164">
        <v>0</v>
      </c>
      <c r="AK91" s="164">
        <v>0</v>
      </c>
      <c r="AL91" s="164">
        <v>0</v>
      </c>
      <c r="AM91" s="241">
        <v>7</v>
      </c>
      <c r="AN91" s="13" t="s">
        <v>827</v>
      </c>
      <c r="AO91" s="164">
        <v>0</v>
      </c>
      <c r="AP91" s="164">
        <v>0</v>
      </c>
      <c r="AQ91" s="164">
        <v>0</v>
      </c>
      <c r="AR91" s="241">
        <v>8</v>
      </c>
      <c r="AS91" s="13" t="s">
        <v>827</v>
      </c>
      <c r="AT91" s="164">
        <v>0</v>
      </c>
      <c r="AU91" s="164">
        <v>0</v>
      </c>
      <c r="AV91" s="164">
        <v>0</v>
      </c>
    </row>
    <row r="92" spans="1:48" x14ac:dyDescent="0.2">
      <c r="A92" s="240"/>
      <c r="B92" s="240"/>
      <c r="C92" s="240" t="s">
        <v>42</v>
      </c>
      <c r="D92" s="240" t="s">
        <v>838</v>
      </c>
      <c r="E92" s="266" t="s">
        <v>36</v>
      </c>
      <c r="F92" s="13" t="s">
        <v>62</v>
      </c>
      <c r="G92" s="240">
        <v>62</v>
      </c>
      <c r="H92" s="240"/>
      <c r="I92" s="241">
        <v>1</v>
      </c>
      <c r="J92" s="13" t="s">
        <v>827</v>
      </c>
      <c r="K92" s="164">
        <v>0</v>
      </c>
      <c r="L92" s="164">
        <v>0</v>
      </c>
      <c r="M92" s="164">
        <v>0</v>
      </c>
      <c r="N92" s="241">
        <v>2</v>
      </c>
      <c r="O92" s="13" t="s">
        <v>827</v>
      </c>
      <c r="P92" s="164">
        <v>0</v>
      </c>
      <c r="Q92" s="164">
        <v>0</v>
      </c>
      <c r="R92" s="164">
        <v>0</v>
      </c>
      <c r="S92" s="241">
        <v>3</v>
      </c>
      <c r="T92" s="13" t="s">
        <v>827</v>
      </c>
      <c r="U92" s="164">
        <v>0</v>
      </c>
      <c r="V92" s="164">
        <v>0</v>
      </c>
      <c r="W92" s="164">
        <v>0</v>
      </c>
      <c r="X92" s="241">
        <v>4</v>
      </c>
      <c r="Y92" s="13" t="s">
        <v>827</v>
      </c>
      <c r="Z92" s="164">
        <v>0</v>
      </c>
      <c r="AA92" s="164">
        <v>0</v>
      </c>
      <c r="AB92" s="164">
        <v>0</v>
      </c>
      <c r="AC92" s="241">
        <v>5</v>
      </c>
      <c r="AD92" s="13" t="s">
        <v>827</v>
      </c>
      <c r="AE92" s="164">
        <v>0</v>
      </c>
      <c r="AF92" s="164">
        <v>0</v>
      </c>
      <c r="AG92" s="164">
        <v>0</v>
      </c>
      <c r="AH92" s="241">
        <v>6</v>
      </c>
      <c r="AI92" s="13" t="s">
        <v>827</v>
      </c>
      <c r="AJ92" s="164">
        <v>0</v>
      </c>
      <c r="AK92" s="164">
        <v>0</v>
      </c>
      <c r="AL92" s="164">
        <v>0</v>
      </c>
      <c r="AM92" s="241">
        <v>7</v>
      </c>
      <c r="AN92" s="13" t="s">
        <v>827</v>
      </c>
      <c r="AO92" s="164">
        <v>0</v>
      </c>
      <c r="AP92" s="164">
        <v>0</v>
      </c>
      <c r="AQ92" s="164">
        <v>0</v>
      </c>
      <c r="AR92" s="241">
        <v>8</v>
      </c>
      <c r="AS92" s="13" t="s">
        <v>827</v>
      </c>
      <c r="AT92" s="164">
        <v>0</v>
      </c>
      <c r="AU92" s="164">
        <v>0</v>
      </c>
      <c r="AV92" s="164">
        <v>0</v>
      </c>
    </row>
    <row r="93" spans="1:48" x14ac:dyDescent="0.2">
      <c r="A93" s="240"/>
      <c r="B93" s="240"/>
      <c r="C93" s="240" t="s">
        <v>42</v>
      </c>
      <c r="D93" s="240" t="s">
        <v>838</v>
      </c>
      <c r="E93" s="266" t="s">
        <v>38</v>
      </c>
      <c r="F93" s="13" t="s">
        <v>63</v>
      </c>
      <c r="G93" s="240">
        <v>63</v>
      </c>
      <c r="H93" s="240"/>
      <c r="I93" s="241">
        <v>1</v>
      </c>
      <c r="J93" s="13" t="s">
        <v>827</v>
      </c>
      <c r="K93" s="164">
        <v>0</v>
      </c>
      <c r="L93" s="164">
        <v>0</v>
      </c>
      <c r="M93" s="164">
        <v>0</v>
      </c>
      <c r="N93" s="241">
        <v>2</v>
      </c>
      <c r="O93" s="13" t="s">
        <v>827</v>
      </c>
      <c r="P93" s="164">
        <v>0</v>
      </c>
      <c r="Q93" s="164">
        <v>0</v>
      </c>
      <c r="R93" s="164">
        <v>0</v>
      </c>
      <c r="S93" s="241">
        <v>3</v>
      </c>
      <c r="T93" s="13" t="s">
        <v>827</v>
      </c>
      <c r="U93" s="164">
        <v>0</v>
      </c>
      <c r="V93" s="164">
        <v>0</v>
      </c>
      <c r="W93" s="164">
        <v>0</v>
      </c>
      <c r="X93" s="241">
        <v>4</v>
      </c>
      <c r="Y93" s="13" t="s">
        <v>827</v>
      </c>
      <c r="Z93" s="164">
        <v>0</v>
      </c>
      <c r="AA93" s="164">
        <v>0</v>
      </c>
      <c r="AB93" s="164">
        <v>0</v>
      </c>
      <c r="AC93" s="241">
        <v>5</v>
      </c>
      <c r="AD93" s="13" t="s">
        <v>827</v>
      </c>
      <c r="AE93" s="164">
        <v>0</v>
      </c>
      <c r="AF93" s="164">
        <v>0</v>
      </c>
      <c r="AG93" s="164">
        <v>0</v>
      </c>
      <c r="AH93" s="241">
        <v>6</v>
      </c>
      <c r="AI93" s="13" t="s">
        <v>827</v>
      </c>
      <c r="AJ93" s="164">
        <v>0</v>
      </c>
      <c r="AK93" s="164">
        <v>0</v>
      </c>
      <c r="AL93" s="164">
        <v>0</v>
      </c>
      <c r="AM93" s="241">
        <v>7</v>
      </c>
      <c r="AN93" s="13" t="s">
        <v>827</v>
      </c>
      <c r="AO93" s="164">
        <v>0</v>
      </c>
      <c r="AP93" s="164">
        <v>0</v>
      </c>
      <c r="AQ93" s="164">
        <v>0</v>
      </c>
      <c r="AR93" s="241">
        <v>8</v>
      </c>
      <c r="AS93" s="13" t="s">
        <v>827</v>
      </c>
      <c r="AT93" s="164">
        <v>0</v>
      </c>
      <c r="AU93" s="164">
        <v>0</v>
      </c>
      <c r="AV93" s="164">
        <v>0</v>
      </c>
    </row>
    <row r="94" spans="1:48" x14ac:dyDescent="0.2">
      <c r="A94" s="240"/>
      <c r="B94" s="240"/>
      <c r="C94" s="240" t="s">
        <v>42</v>
      </c>
      <c r="D94" s="240" t="s">
        <v>838</v>
      </c>
      <c r="E94" s="266" t="s">
        <v>40</v>
      </c>
      <c r="F94" s="13" t="s">
        <v>355</v>
      </c>
      <c r="G94" s="240">
        <v>64</v>
      </c>
      <c r="H94" s="240"/>
      <c r="I94" s="241">
        <v>1</v>
      </c>
      <c r="J94" s="13" t="s">
        <v>827</v>
      </c>
      <c r="K94" s="164">
        <v>0</v>
      </c>
      <c r="L94" s="164">
        <v>0</v>
      </c>
      <c r="M94" s="164">
        <v>0</v>
      </c>
      <c r="N94" s="241">
        <v>2</v>
      </c>
      <c r="O94" s="13" t="s">
        <v>827</v>
      </c>
      <c r="P94" s="164">
        <v>0</v>
      </c>
      <c r="Q94" s="164">
        <v>0</v>
      </c>
      <c r="R94" s="164">
        <v>0</v>
      </c>
      <c r="S94" s="241">
        <v>3</v>
      </c>
      <c r="T94" s="13" t="s">
        <v>827</v>
      </c>
      <c r="U94" s="164">
        <v>0</v>
      </c>
      <c r="V94" s="164">
        <v>0</v>
      </c>
      <c r="W94" s="164">
        <v>0</v>
      </c>
      <c r="X94" s="241">
        <v>4</v>
      </c>
      <c r="Y94" s="13" t="s">
        <v>827</v>
      </c>
      <c r="Z94" s="164">
        <v>0</v>
      </c>
      <c r="AA94" s="164">
        <v>0</v>
      </c>
      <c r="AB94" s="164">
        <v>0</v>
      </c>
      <c r="AC94" s="241">
        <v>5</v>
      </c>
      <c r="AD94" s="13" t="s">
        <v>827</v>
      </c>
      <c r="AE94" s="164">
        <v>0</v>
      </c>
      <c r="AF94" s="164">
        <v>0</v>
      </c>
      <c r="AG94" s="164">
        <v>0</v>
      </c>
      <c r="AH94" s="241">
        <v>6</v>
      </c>
      <c r="AI94" s="13" t="s">
        <v>827</v>
      </c>
      <c r="AJ94" s="164">
        <v>0</v>
      </c>
      <c r="AK94" s="164">
        <v>0</v>
      </c>
      <c r="AL94" s="164">
        <v>0</v>
      </c>
      <c r="AM94" s="241">
        <v>7</v>
      </c>
      <c r="AN94" s="13" t="s">
        <v>827</v>
      </c>
      <c r="AO94" s="164">
        <v>0</v>
      </c>
      <c r="AP94" s="164">
        <v>0</v>
      </c>
      <c r="AQ94" s="164">
        <v>0</v>
      </c>
      <c r="AR94" s="241">
        <v>8</v>
      </c>
      <c r="AS94" s="13" t="s">
        <v>827</v>
      </c>
      <c r="AT94" s="164">
        <v>0</v>
      </c>
      <c r="AU94" s="164">
        <v>0</v>
      </c>
      <c r="AV94" s="164">
        <v>0</v>
      </c>
    </row>
    <row r="95" spans="1:48" x14ac:dyDescent="0.2">
      <c r="A95" s="240"/>
      <c r="B95" s="240"/>
      <c r="C95" s="240" t="s">
        <v>42</v>
      </c>
      <c r="D95" s="240" t="s">
        <v>838</v>
      </c>
      <c r="E95" s="240" t="s">
        <v>42</v>
      </c>
      <c r="F95" s="13" t="s">
        <v>437</v>
      </c>
      <c r="G95" s="240">
        <v>65</v>
      </c>
      <c r="H95" s="240"/>
      <c r="I95" s="241">
        <v>1</v>
      </c>
      <c r="J95" s="13" t="s">
        <v>827</v>
      </c>
      <c r="K95" s="164">
        <v>0</v>
      </c>
      <c r="L95" s="164">
        <v>0</v>
      </c>
      <c r="M95" s="164">
        <v>0</v>
      </c>
      <c r="N95" s="241">
        <v>2</v>
      </c>
      <c r="O95" s="13" t="s">
        <v>827</v>
      </c>
      <c r="P95" s="164">
        <v>0</v>
      </c>
      <c r="Q95" s="164">
        <v>0</v>
      </c>
      <c r="R95" s="164">
        <v>0</v>
      </c>
      <c r="S95" s="241">
        <v>3</v>
      </c>
      <c r="T95" s="13" t="s">
        <v>827</v>
      </c>
      <c r="U95" s="164">
        <v>0</v>
      </c>
      <c r="V95" s="164">
        <v>0</v>
      </c>
      <c r="W95" s="164">
        <v>0</v>
      </c>
      <c r="X95" s="241">
        <v>4</v>
      </c>
      <c r="Y95" s="13" t="s">
        <v>827</v>
      </c>
      <c r="Z95" s="164">
        <v>0</v>
      </c>
      <c r="AA95" s="164">
        <v>0</v>
      </c>
      <c r="AB95" s="164">
        <v>0</v>
      </c>
      <c r="AC95" s="241">
        <v>5</v>
      </c>
      <c r="AD95" s="13" t="s">
        <v>827</v>
      </c>
      <c r="AE95" s="164">
        <v>0</v>
      </c>
      <c r="AF95" s="164">
        <v>0</v>
      </c>
      <c r="AG95" s="164">
        <v>0</v>
      </c>
      <c r="AH95" s="241">
        <v>6</v>
      </c>
      <c r="AI95" s="13" t="s">
        <v>827</v>
      </c>
      <c r="AJ95" s="164">
        <v>0</v>
      </c>
      <c r="AK95" s="164">
        <v>0</v>
      </c>
      <c r="AL95" s="164">
        <v>0</v>
      </c>
      <c r="AM95" s="241">
        <v>7</v>
      </c>
      <c r="AN95" s="13" t="s">
        <v>827</v>
      </c>
      <c r="AO95" s="164">
        <v>0</v>
      </c>
      <c r="AP95" s="164">
        <v>0</v>
      </c>
      <c r="AQ95" s="164">
        <v>0</v>
      </c>
      <c r="AR95" s="241">
        <v>8</v>
      </c>
      <c r="AS95" s="13" t="s">
        <v>827</v>
      </c>
      <c r="AT95" s="164">
        <v>0</v>
      </c>
      <c r="AU95" s="164">
        <v>0</v>
      </c>
      <c r="AV95" s="164">
        <v>0</v>
      </c>
    </row>
    <row r="96" spans="1:48" x14ac:dyDescent="0.2">
      <c r="A96" s="240"/>
      <c r="B96" s="240"/>
      <c r="C96" s="240" t="s">
        <v>42</v>
      </c>
      <c r="D96" s="240" t="s">
        <v>838</v>
      </c>
      <c r="E96" s="240" t="s">
        <v>44</v>
      </c>
      <c r="F96" s="13" t="s">
        <v>438</v>
      </c>
      <c r="G96" s="240">
        <v>66</v>
      </c>
      <c r="H96" s="240"/>
      <c r="I96" s="241">
        <v>1</v>
      </c>
      <c r="J96" s="13" t="s">
        <v>827</v>
      </c>
      <c r="K96" s="164">
        <v>0</v>
      </c>
      <c r="L96" s="164">
        <v>0</v>
      </c>
      <c r="M96" s="164">
        <v>0</v>
      </c>
      <c r="N96" s="241">
        <v>2</v>
      </c>
      <c r="O96" s="13" t="s">
        <v>827</v>
      </c>
      <c r="P96" s="164">
        <v>0</v>
      </c>
      <c r="Q96" s="164">
        <v>0</v>
      </c>
      <c r="R96" s="164">
        <v>0</v>
      </c>
      <c r="S96" s="241">
        <v>3</v>
      </c>
      <c r="T96" s="13" t="s">
        <v>827</v>
      </c>
      <c r="U96" s="164">
        <v>0</v>
      </c>
      <c r="V96" s="164">
        <v>0</v>
      </c>
      <c r="W96" s="164">
        <v>0</v>
      </c>
      <c r="X96" s="241">
        <v>4</v>
      </c>
      <c r="Y96" s="13" t="s">
        <v>827</v>
      </c>
      <c r="Z96" s="164">
        <v>0</v>
      </c>
      <c r="AA96" s="164">
        <v>0</v>
      </c>
      <c r="AB96" s="164">
        <v>0</v>
      </c>
      <c r="AC96" s="241">
        <v>5</v>
      </c>
      <c r="AD96" s="13" t="s">
        <v>827</v>
      </c>
      <c r="AE96" s="164">
        <v>0</v>
      </c>
      <c r="AF96" s="164">
        <v>0</v>
      </c>
      <c r="AG96" s="164">
        <v>0</v>
      </c>
      <c r="AH96" s="241">
        <v>6</v>
      </c>
      <c r="AI96" s="13" t="s">
        <v>827</v>
      </c>
      <c r="AJ96" s="164">
        <v>0</v>
      </c>
      <c r="AK96" s="164">
        <v>0</v>
      </c>
      <c r="AL96" s="164">
        <v>0</v>
      </c>
      <c r="AM96" s="241">
        <v>7</v>
      </c>
      <c r="AN96" s="13" t="s">
        <v>827</v>
      </c>
      <c r="AO96" s="164">
        <v>0</v>
      </c>
      <c r="AP96" s="164">
        <v>0</v>
      </c>
      <c r="AQ96" s="164">
        <v>0</v>
      </c>
      <c r="AR96" s="241">
        <v>8</v>
      </c>
      <c r="AS96" s="13" t="s">
        <v>827</v>
      </c>
      <c r="AT96" s="164">
        <v>0</v>
      </c>
      <c r="AU96" s="164">
        <v>0</v>
      </c>
      <c r="AV96" s="164">
        <v>0</v>
      </c>
    </row>
    <row r="97" spans="1:48" x14ac:dyDescent="0.2">
      <c r="A97" s="240"/>
      <c r="B97" s="240"/>
      <c r="C97" s="240" t="s">
        <v>44</v>
      </c>
      <c r="D97" s="240" t="s">
        <v>839</v>
      </c>
      <c r="E97" s="266" t="s">
        <v>33</v>
      </c>
      <c r="F97" s="13" t="s">
        <v>64</v>
      </c>
      <c r="G97" s="240">
        <v>67</v>
      </c>
      <c r="H97" s="240"/>
      <c r="I97" s="241">
        <v>1</v>
      </c>
      <c r="J97" s="13" t="s">
        <v>827</v>
      </c>
      <c r="K97" s="164">
        <v>0</v>
      </c>
      <c r="L97" s="164">
        <v>0</v>
      </c>
      <c r="M97" s="164">
        <v>0</v>
      </c>
      <c r="N97" s="241">
        <v>2</v>
      </c>
      <c r="O97" s="13" t="s">
        <v>827</v>
      </c>
      <c r="P97" s="164">
        <v>0</v>
      </c>
      <c r="Q97" s="164">
        <v>0</v>
      </c>
      <c r="R97" s="164">
        <v>0</v>
      </c>
      <c r="S97" s="241">
        <v>3</v>
      </c>
      <c r="T97" s="13" t="s">
        <v>827</v>
      </c>
      <c r="U97" s="164">
        <v>0</v>
      </c>
      <c r="V97" s="164">
        <v>0</v>
      </c>
      <c r="W97" s="164">
        <v>0</v>
      </c>
      <c r="X97" s="241">
        <v>4</v>
      </c>
      <c r="Y97" s="13" t="s">
        <v>827</v>
      </c>
      <c r="Z97" s="164">
        <v>0</v>
      </c>
      <c r="AA97" s="164">
        <v>0</v>
      </c>
      <c r="AB97" s="164">
        <v>0</v>
      </c>
      <c r="AC97" s="241">
        <v>5</v>
      </c>
      <c r="AD97" s="13" t="s">
        <v>827</v>
      </c>
      <c r="AE97" s="164">
        <v>0</v>
      </c>
      <c r="AF97" s="164">
        <v>0</v>
      </c>
      <c r="AG97" s="164">
        <v>0</v>
      </c>
      <c r="AH97" s="241">
        <v>6</v>
      </c>
      <c r="AI97" s="13" t="s">
        <v>827</v>
      </c>
      <c r="AJ97" s="164">
        <v>0</v>
      </c>
      <c r="AK97" s="164">
        <v>0</v>
      </c>
      <c r="AL97" s="164">
        <v>0</v>
      </c>
      <c r="AM97" s="241">
        <v>7</v>
      </c>
      <c r="AN97" s="13" t="s">
        <v>827</v>
      </c>
      <c r="AO97" s="164">
        <v>0</v>
      </c>
      <c r="AP97" s="164">
        <v>0</v>
      </c>
      <c r="AQ97" s="164">
        <v>0</v>
      </c>
      <c r="AR97" s="241">
        <v>8</v>
      </c>
      <c r="AS97" s="13" t="s">
        <v>827</v>
      </c>
      <c r="AT97" s="164">
        <v>0</v>
      </c>
      <c r="AU97" s="164">
        <v>0</v>
      </c>
      <c r="AV97" s="164">
        <v>0</v>
      </c>
    </row>
    <row r="98" spans="1:48" x14ac:dyDescent="0.2">
      <c r="A98" s="240"/>
      <c r="B98" s="240"/>
      <c r="C98" s="240" t="s">
        <v>44</v>
      </c>
      <c r="D98" s="240" t="s">
        <v>839</v>
      </c>
      <c r="E98" s="266" t="s">
        <v>36</v>
      </c>
      <c r="F98" s="13" t="s">
        <v>65</v>
      </c>
      <c r="G98" s="240">
        <v>68</v>
      </c>
      <c r="H98" s="240"/>
      <c r="I98" s="241">
        <v>1</v>
      </c>
      <c r="J98" s="13" t="s">
        <v>827</v>
      </c>
      <c r="K98" s="164">
        <v>0</v>
      </c>
      <c r="L98" s="164">
        <v>0</v>
      </c>
      <c r="M98" s="164">
        <v>0</v>
      </c>
      <c r="N98" s="241">
        <v>2</v>
      </c>
      <c r="O98" s="13" t="s">
        <v>827</v>
      </c>
      <c r="P98" s="164">
        <v>0</v>
      </c>
      <c r="Q98" s="164">
        <v>0</v>
      </c>
      <c r="R98" s="164">
        <v>0</v>
      </c>
      <c r="S98" s="241">
        <v>3</v>
      </c>
      <c r="T98" s="13" t="s">
        <v>827</v>
      </c>
      <c r="U98" s="164">
        <v>0</v>
      </c>
      <c r="V98" s="164">
        <v>0</v>
      </c>
      <c r="W98" s="164">
        <v>0</v>
      </c>
      <c r="X98" s="241">
        <v>4</v>
      </c>
      <c r="Y98" s="13" t="s">
        <v>827</v>
      </c>
      <c r="Z98" s="164">
        <v>0</v>
      </c>
      <c r="AA98" s="164">
        <v>0</v>
      </c>
      <c r="AB98" s="164">
        <v>0</v>
      </c>
      <c r="AC98" s="241">
        <v>5</v>
      </c>
      <c r="AD98" s="13" t="s">
        <v>827</v>
      </c>
      <c r="AE98" s="164">
        <v>0</v>
      </c>
      <c r="AF98" s="164">
        <v>0</v>
      </c>
      <c r="AG98" s="164">
        <v>0</v>
      </c>
      <c r="AH98" s="241">
        <v>6</v>
      </c>
      <c r="AI98" s="13" t="s">
        <v>827</v>
      </c>
      <c r="AJ98" s="164">
        <v>0</v>
      </c>
      <c r="AK98" s="164">
        <v>0</v>
      </c>
      <c r="AL98" s="164">
        <v>0</v>
      </c>
      <c r="AM98" s="241">
        <v>7</v>
      </c>
      <c r="AN98" s="13" t="s">
        <v>827</v>
      </c>
      <c r="AO98" s="164">
        <v>0</v>
      </c>
      <c r="AP98" s="164">
        <v>0</v>
      </c>
      <c r="AQ98" s="164">
        <v>0</v>
      </c>
      <c r="AR98" s="241">
        <v>8</v>
      </c>
      <c r="AS98" s="13" t="s">
        <v>827</v>
      </c>
      <c r="AT98" s="164">
        <v>0</v>
      </c>
      <c r="AU98" s="164">
        <v>0</v>
      </c>
      <c r="AV98" s="164">
        <v>0</v>
      </c>
    </row>
    <row r="99" spans="1:48" x14ac:dyDescent="0.2">
      <c r="A99" s="240"/>
      <c r="B99" s="240"/>
      <c r="C99" s="240" t="s">
        <v>44</v>
      </c>
      <c r="D99" s="240" t="s">
        <v>839</v>
      </c>
      <c r="E99" s="266" t="s">
        <v>38</v>
      </c>
      <c r="F99" s="13" t="s">
        <v>66</v>
      </c>
      <c r="G99" s="240">
        <v>69</v>
      </c>
      <c r="H99" s="240"/>
      <c r="I99" s="241">
        <v>1</v>
      </c>
      <c r="J99" s="13" t="s">
        <v>827</v>
      </c>
      <c r="K99" s="164">
        <v>0</v>
      </c>
      <c r="L99" s="164">
        <v>0</v>
      </c>
      <c r="M99" s="164">
        <v>0</v>
      </c>
      <c r="N99" s="241">
        <v>2</v>
      </c>
      <c r="O99" s="13" t="s">
        <v>827</v>
      </c>
      <c r="P99" s="164">
        <v>0</v>
      </c>
      <c r="Q99" s="164">
        <v>0</v>
      </c>
      <c r="R99" s="164">
        <v>0</v>
      </c>
      <c r="S99" s="241">
        <v>3</v>
      </c>
      <c r="T99" s="13" t="s">
        <v>827</v>
      </c>
      <c r="U99" s="164">
        <v>0</v>
      </c>
      <c r="V99" s="164">
        <v>0</v>
      </c>
      <c r="W99" s="164">
        <v>0</v>
      </c>
      <c r="X99" s="241">
        <v>4</v>
      </c>
      <c r="Y99" s="13" t="s">
        <v>827</v>
      </c>
      <c r="Z99" s="164">
        <v>0</v>
      </c>
      <c r="AA99" s="164">
        <v>0</v>
      </c>
      <c r="AB99" s="164">
        <v>0</v>
      </c>
      <c r="AC99" s="241">
        <v>5</v>
      </c>
      <c r="AD99" s="13" t="s">
        <v>827</v>
      </c>
      <c r="AE99" s="164">
        <v>0</v>
      </c>
      <c r="AF99" s="164">
        <v>0</v>
      </c>
      <c r="AG99" s="164">
        <v>0</v>
      </c>
      <c r="AH99" s="241">
        <v>6</v>
      </c>
      <c r="AI99" s="13" t="s">
        <v>827</v>
      </c>
      <c r="AJ99" s="164">
        <v>0</v>
      </c>
      <c r="AK99" s="164">
        <v>0</v>
      </c>
      <c r="AL99" s="164">
        <v>0</v>
      </c>
      <c r="AM99" s="241">
        <v>7</v>
      </c>
      <c r="AN99" s="13" t="s">
        <v>827</v>
      </c>
      <c r="AO99" s="164">
        <v>0</v>
      </c>
      <c r="AP99" s="164">
        <v>0</v>
      </c>
      <c r="AQ99" s="164">
        <v>0</v>
      </c>
      <c r="AR99" s="241">
        <v>8</v>
      </c>
      <c r="AS99" s="13" t="s">
        <v>827</v>
      </c>
      <c r="AT99" s="164">
        <v>0</v>
      </c>
      <c r="AU99" s="164">
        <v>0</v>
      </c>
      <c r="AV99" s="164">
        <v>0</v>
      </c>
    </row>
    <row r="100" spans="1:48" x14ac:dyDescent="0.2">
      <c r="A100" s="240"/>
      <c r="B100" s="240"/>
      <c r="C100" s="240" t="s">
        <v>44</v>
      </c>
      <c r="D100" s="240" t="s">
        <v>839</v>
      </c>
      <c r="E100" s="266" t="s">
        <v>40</v>
      </c>
      <c r="F100" s="13" t="s">
        <v>356</v>
      </c>
      <c r="G100" s="240">
        <v>70</v>
      </c>
      <c r="H100" s="240"/>
      <c r="I100" s="241">
        <v>1</v>
      </c>
      <c r="J100" s="13" t="s">
        <v>827</v>
      </c>
      <c r="K100" s="164">
        <v>0</v>
      </c>
      <c r="L100" s="164">
        <v>0</v>
      </c>
      <c r="M100" s="164">
        <v>0</v>
      </c>
      <c r="N100" s="241">
        <v>2</v>
      </c>
      <c r="O100" s="13" t="s">
        <v>827</v>
      </c>
      <c r="P100" s="164">
        <v>0</v>
      </c>
      <c r="Q100" s="164">
        <v>0</v>
      </c>
      <c r="R100" s="164">
        <v>0</v>
      </c>
      <c r="S100" s="241">
        <v>3</v>
      </c>
      <c r="T100" s="13" t="s">
        <v>827</v>
      </c>
      <c r="U100" s="164">
        <v>0</v>
      </c>
      <c r="V100" s="164">
        <v>0</v>
      </c>
      <c r="W100" s="164">
        <v>0</v>
      </c>
      <c r="X100" s="241">
        <v>4</v>
      </c>
      <c r="Y100" s="13" t="s">
        <v>827</v>
      </c>
      <c r="Z100" s="164">
        <v>0</v>
      </c>
      <c r="AA100" s="164">
        <v>0</v>
      </c>
      <c r="AB100" s="164">
        <v>0</v>
      </c>
      <c r="AC100" s="241">
        <v>5</v>
      </c>
      <c r="AD100" s="13" t="s">
        <v>827</v>
      </c>
      <c r="AE100" s="164">
        <v>0</v>
      </c>
      <c r="AF100" s="164">
        <v>0</v>
      </c>
      <c r="AG100" s="164">
        <v>0</v>
      </c>
      <c r="AH100" s="241">
        <v>6</v>
      </c>
      <c r="AI100" s="13" t="s">
        <v>827</v>
      </c>
      <c r="AJ100" s="164">
        <v>0</v>
      </c>
      <c r="AK100" s="164">
        <v>0</v>
      </c>
      <c r="AL100" s="164">
        <v>0</v>
      </c>
      <c r="AM100" s="241">
        <v>7</v>
      </c>
      <c r="AN100" s="13" t="s">
        <v>827</v>
      </c>
      <c r="AO100" s="164">
        <v>0</v>
      </c>
      <c r="AP100" s="164">
        <v>0</v>
      </c>
      <c r="AQ100" s="164">
        <v>0</v>
      </c>
      <c r="AR100" s="241">
        <v>8</v>
      </c>
      <c r="AS100" s="13" t="s">
        <v>827</v>
      </c>
      <c r="AT100" s="164">
        <v>0</v>
      </c>
      <c r="AU100" s="164">
        <v>0</v>
      </c>
      <c r="AV100" s="164">
        <v>0</v>
      </c>
    </row>
    <row r="101" spans="1:48" x14ac:dyDescent="0.2">
      <c r="A101" s="240"/>
      <c r="B101" s="240"/>
      <c r="C101" s="240" t="s">
        <v>44</v>
      </c>
      <c r="D101" s="240" t="s">
        <v>839</v>
      </c>
      <c r="E101" s="240" t="s">
        <v>42</v>
      </c>
      <c r="F101" s="13" t="s">
        <v>439</v>
      </c>
      <c r="G101" s="240">
        <v>71</v>
      </c>
      <c r="H101" s="240"/>
      <c r="I101" s="241">
        <v>1</v>
      </c>
      <c r="J101" s="13" t="s">
        <v>827</v>
      </c>
      <c r="K101" s="164">
        <v>0</v>
      </c>
      <c r="L101" s="164">
        <v>0</v>
      </c>
      <c r="M101" s="164">
        <v>0</v>
      </c>
      <c r="N101" s="241">
        <v>2</v>
      </c>
      <c r="O101" s="13" t="s">
        <v>827</v>
      </c>
      <c r="P101" s="164">
        <v>0</v>
      </c>
      <c r="Q101" s="164">
        <v>0</v>
      </c>
      <c r="R101" s="164">
        <v>0</v>
      </c>
      <c r="S101" s="241">
        <v>3</v>
      </c>
      <c r="T101" s="13" t="s">
        <v>827</v>
      </c>
      <c r="U101" s="164">
        <v>0</v>
      </c>
      <c r="V101" s="164">
        <v>0</v>
      </c>
      <c r="W101" s="164">
        <v>0</v>
      </c>
      <c r="X101" s="241">
        <v>4</v>
      </c>
      <c r="Y101" s="13" t="s">
        <v>827</v>
      </c>
      <c r="Z101" s="164">
        <v>0</v>
      </c>
      <c r="AA101" s="164">
        <v>0</v>
      </c>
      <c r="AB101" s="164">
        <v>0</v>
      </c>
      <c r="AC101" s="241">
        <v>5</v>
      </c>
      <c r="AD101" s="13" t="s">
        <v>827</v>
      </c>
      <c r="AE101" s="164">
        <v>0</v>
      </c>
      <c r="AF101" s="164">
        <v>0</v>
      </c>
      <c r="AG101" s="164">
        <v>0</v>
      </c>
      <c r="AH101" s="241">
        <v>6</v>
      </c>
      <c r="AI101" s="13" t="s">
        <v>827</v>
      </c>
      <c r="AJ101" s="164">
        <v>0</v>
      </c>
      <c r="AK101" s="164">
        <v>0</v>
      </c>
      <c r="AL101" s="164">
        <v>0</v>
      </c>
      <c r="AM101" s="241">
        <v>7</v>
      </c>
      <c r="AN101" s="13" t="s">
        <v>827</v>
      </c>
      <c r="AO101" s="164">
        <v>0</v>
      </c>
      <c r="AP101" s="164">
        <v>0</v>
      </c>
      <c r="AQ101" s="164">
        <v>0</v>
      </c>
      <c r="AR101" s="241">
        <v>8</v>
      </c>
      <c r="AS101" s="13" t="s">
        <v>827</v>
      </c>
      <c r="AT101" s="164">
        <v>0</v>
      </c>
      <c r="AU101" s="164">
        <v>0</v>
      </c>
      <c r="AV101" s="164">
        <v>0</v>
      </c>
    </row>
    <row r="102" spans="1:48" x14ac:dyDescent="0.2">
      <c r="A102" s="240"/>
      <c r="B102" s="240"/>
      <c r="C102" s="240" t="s">
        <v>44</v>
      </c>
      <c r="D102" s="240" t="s">
        <v>839</v>
      </c>
      <c r="E102" s="240" t="s">
        <v>44</v>
      </c>
      <c r="F102" s="13" t="s">
        <v>440</v>
      </c>
      <c r="G102" s="240">
        <v>72</v>
      </c>
      <c r="H102" s="240"/>
      <c r="I102" s="241">
        <v>1</v>
      </c>
      <c r="J102" s="13" t="s">
        <v>827</v>
      </c>
      <c r="K102" s="164">
        <v>0</v>
      </c>
      <c r="L102" s="164">
        <v>0</v>
      </c>
      <c r="M102" s="164">
        <v>0</v>
      </c>
      <c r="N102" s="241">
        <v>2</v>
      </c>
      <c r="O102" s="13" t="s">
        <v>827</v>
      </c>
      <c r="P102" s="164">
        <v>0</v>
      </c>
      <c r="Q102" s="164">
        <v>0</v>
      </c>
      <c r="R102" s="164">
        <v>0</v>
      </c>
      <c r="S102" s="241">
        <v>3</v>
      </c>
      <c r="T102" s="13" t="s">
        <v>827</v>
      </c>
      <c r="U102" s="164">
        <v>0</v>
      </c>
      <c r="V102" s="164">
        <v>0</v>
      </c>
      <c r="W102" s="164">
        <v>0</v>
      </c>
      <c r="X102" s="241">
        <v>4</v>
      </c>
      <c r="Y102" s="13" t="s">
        <v>827</v>
      </c>
      <c r="Z102" s="164">
        <v>0</v>
      </c>
      <c r="AA102" s="164">
        <v>0</v>
      </c>
      <c r="AB102" s="164">
        <v>0</v>
      </c>
      <c r="AC102" s="241">
        <v>5</v>
      </c>
      <c r="AD102" s="13" t="s">
        <v>827</v>
      </c>
      <c r="AE102" s="164">
        <v>0</v>
      </c>
      <c r="AF102" s="164">
        <v>0</v>
      </c>
      <c r="AG102" s="164">
        <v>0</v>
      </c>
      <c r="AH102" s="241">
        <v>6</v>
      </c>
      <c r="AI102" s="13" t="s">
        <v>827</v>
      </c>
      <c r="AJ102" s="164">
        <v>0</v>
      </c>
      <c r="AK102" s="164">
        <v>0</v>
      </c>
      <c r="AL102" s="164">
        <v>0</v>
      </c>
      <c r="AM102" s="241">
        <v>7</v>
      </c>
      <c r="AN102" s="13" t="s">
        <v>827</v>
      </c>
      <c r="AO102" s="164">
        <v>0</v>
      </c>
      <c r="AP102" s="164">
        <v>0</v>
      </c>
      <c r="AQ102" s="164">
        <v>0</v>
      </c>
      <c r="AR102" s="241">
        <v>8</v>
      </c>
      <c r="AS102" s="13" t="s">
        <v>827</v>
      </c>
      <c r="AT102" s="164">
        <v>0</v>
      </c>
      <c r="AU102" s="164">
        <v>0</v>
      </c>
      <c r="AV102" s="164">
        <v>0</v>
      </c>
    </row>
    <row r="103" spans="1:48" x14ac:dyDescent="0.2">
      <c r="A103" s="240"/>
      <c r="B103" s="240"/>
      <c r="C103" s="493" t="s">
        <v>430</v>
      </c>
      <c r="D103" s="493" t="s">
        <v>448</v>
      </c>
      <c r="E103" s="494" t="s">
        <v>33</v>
      </c>
      <c r="F103" s="493" t="s">
        <v>828</v>
      </c>
      <c r="G103" s="493">
        <v>73</v>
      </c>
      <c r="H103" s="493"/>
      <c r="I103" s="493">
        <v>1</v>
      </c>
      <c r="J103" s="493" t="s">
        <v>829</v>
      </c>
      <c r="K103" s="495">
        <v>0</v>
      </c>
      <c r="L103" s="495">
        <v>0</v>
      </c>
      <c r="M103" s="495">
        <v>0</v>
      </c>
      <c r="N103" s="493">
        <v>2</v>
      </c>
      <c r="O103" s="493" t="s">
        <v>829</v>
      </c>
      <c r="P103" s="495">
        <f>+Inputs!$E$27</f>
        <v>0.04</v>
      </c>
      <c r="Q103" s="495">
        <f>+Inputs!$E$27</f>
        <v>0.04</v>
      </c>
      <c r="R103" s="495">
        <f>+Inputs!$E$29</f>
        <v>0.02</v>
      </c>
      <c r="S103" s="493">
        <v>3</v>
      </c>
      <c r="T103" s="493" t="s">
        <v>829</v>
      </c>
      <c r="U103" s="495">
        <f>+P103</f>
        <v>0.04</v>
      </c>
      <c r="V103" s="495">
        <f t="shared" ref="V103:W103" si="0">+Q103</f>
        <v>0.04</v>
      </c>
      <c r="W103" s="495">
        <f t="shared" si="0"/>
        <v>0.02</v>
      </c>
      <c r="X103" s="493">
        <v>4</v>
      </c>
      <c r="Y103" s="493" t="s">
        <v>829</v>
      </c>
      <c r="Z103" s="495">
        <f>+U103</f>
        <v>0.04</v>
      </c>
      <c r="AA103" s="495">
        <f t="shared" ref="AA103" si="1">+V103</f>
        <v>0.04</v>
      </c>
      <c r="AB103" s="495">
        <f t="shared" ref="AB103" si="2">+W103</f>
        <v>0.02</v>
      </c>
      <c r="AC103" s="493">
        <v>5</v>
      </c>
      <c r="AD103" s="493" t="s">
        <v>829</v>
      </c>
      <c r="AE103" s="495">
        <f>+Inputs!$E$31</f>
        <v>0.03</v>
      </c>
      <c r="AF103" s="495">
        <f>+Inputs!$E$31</f>
        <v>0.03</v>
      </c>
      <c r="AG103" s="495">
        <f>+Inputs!$E$33</f>
        <v>0.03</v>
      </c>
      <c r="AH103" s="493">
        <v>6</v>
      </c>
      <c r="AI103" s="493" t="s">
        <v>829</v>
      </c>
      <c r="AJ103" s="495">
        <f>+AE103</f>
        <v>0.03</v>
      </c>
      <c r="AK103" s="495">
        <f t="shared" ref="AK103:AL103" si="3">+AF103</f>
        <v>0.03</v>
      </c>
      <c r="AL103" s="495">
        <f t="shared" si="3"/>
        <v>0.03</v>
      </c>
      <c r="AM103" s="493">
        <v>7</v>
      </c>
      <c r="AN103" s="493" t="s">
        <v>829</v>
      </c>
      <c r="AO103" s="495">
        <f>+AJ103</f>
        <v>0.03</v>
      </c>
      <c r="AP103" s="495">
        <f t="shared" ref="AP103" si="4">+AK103</f>
        <v>0.03</v>
      </c>
      <c r="AQ103" s="495">
        <f t="shared" ref="AQ103" si="5">+AL103</f>
        <v>0.03</v>
      </c>
      <c r="AR103" s="493">
        <v>8</v>
      </c>
      <c r="AS103" s="493" t="s">
        <v>829</v>
      </c>
      <c r="AT103" s="495">
        <f>+AO103</f>
        <v>0.03</v>
      </c>
      <c r="AU103" s="495">
        <f t="shared" ref="AU103" si="6">+AP103</f>
        <v>0.03</v>
      </c>
      <c r="AV103" s="495">
        <f t="shared" ref="AV103" si="7">+AQ103</f>
        <v>0.03</v>
      </c>
    </row>
    <row r="104" spans="1:48" x14ac:dyDescent="0.2">
      <c r="A104" s="240"/>
      <c r="B104" s="240"/>
      <c r="C104" s="240" t="s">
        <v>430</v>
      </c>
      <c r="D104" s="240" t="s">
        <v>448</v>
      </c>
      <c r="E104" s="266" t="s">
        <v>36</v>
      </c>
      <c r="F104" s="240" t="s">
        <v>830</v>
      </c>
      <c r="G104" s="240">
        <v>74</v>
      </c>
      <c r="H104" s="240"/>
      <c r="I104" s="241">
        <v>1</v>
      </c>
      <c r="J104" s="240" t="s">
        <v>829</v>
      </c>
      <c r="K104" s="164">
        <v>0</v>
      </c>
      <c r="L104" s="164">
        <v>0</v>
      </c>
      <c r="M104" s="164">
        <v>0</v>
      </c>
      <c r="N104" s="241">
        <v>2</v>
      </c>
      <c r="O104" s="240" t="s">
        <v>829</v>
      </c>
      <c r="P104" s="164">
        <v>0.02</v>
      </c>
      <c r="Q104" s="164">
        <v>0.02</v>
      </c>
      <c r="R104" s="164">
        <v>0.02</v>
      </c>
      <c r="S104" s="241">
        <v>3</v>
      </c>
      <c r="T104" s="240" t="s">
        <v>829</v>
      </c>
      <c r="U104" s="164">
        <v>0.02</v>
      </c>
      <c r="V104" s="164">
        <v>0.02</v>
      </c>
      <c r="W104" s="164">
        <v>0.02</v>
      </c>
      <c r="X104" s="241">
        <v>4</v>
      </c>
      <c r="Y104" s="240" t="s">
        <v>829</v>
      </c>
      <c r="Z104" s="164">
        <v>0.02</v>
      </c>
      <c r="AA104" s="164">
        <v>0.02</v>
      </c>
      <c r="AB104" s="164">
        <v>0.02</v>
      </c>
      <c r="AC104" s="241">
        <v>5</v>
      </c>
      <c r="AD104" s="240" t="s">
        <v>829</v>
      </c>
      <c r="AE104" s="164">
        <v>0.02</v>
      </c>
      <c r="AF104" s="164">
        <v>0.02</v>
      </c>
      <c r="AG104" s="164">
        <v>0.02</v>
      </c>
      <c r="AH104" s="241">
        <v>6</v>
      </c>
      <c r="AI104" s="240" t="s">
        <v>829</v>
      </c>
      <c r="AJ104" s="164">
        <v>0.02</v>
      </c>
      <c r="AK104" s="164">
        <v>0.02</v>
      </c>
      <c r="AL104" s="164">
        <v>0.02</v>
      </c>
      <c r="AM104" s="241">
        <v>7</v>
      </c>
      <c r="AN104" s="240" t="s">
        <v>829</v>
      </c>
      <c r="AO104" s="164">
        <v>0.02</v>
      </c>
      <c r="AP104" s="164">
        <v>0.02</v>
      </c>
      <c r="AQ104" s="164">
        <v>0.02</v>
      </c>
      <c r="AR104" s="241">
        <v>8</v>
      </c>
      <c r="AS104" s="240" t="s">
        <v>829</v>
      </c>
      <c r="AT104" s="164">
        <v>0.02</v>
      </c>
      <c r="AU104" s="164">
        <v>0.02</v>
      </c>
      <c r="AV104" s="164">
        <v>0.02</v>
      </c>
    </row>
    <row r="105" spans="1:48" x14ac:dyDescent="0.2">
      <c r="A105" s="240"/>
      <c r="B105" s="240"/>
      <c r="C105" s="240" t="s">
        <v>430</v>
      </c>
      <c r="D105" s="240" t="s">
        <v>448</v>
      </c>
      <c r="E105" s="266" t="s">
        <v>38</v>
      </c>
      <c r="F105" s="240" t="s">
        <v>831</v>
      </c>
      <c r="G105" s="240">
        <v>75</v>
      </c>
      <c r="H105" s="240"/>
      <c r="I105" s="241">
        <v>1</v>
      </c>
      <c r="J105" s="240" t="s">
        <v>829</v>
      </c>
      <c r="K105" s="164">
        <v>0</v>
      </c>
      <c r="L105" s="164">
        <v>0</v>
      </c>
      <c r="M105" s="164">
        <v>0</v>
      </c>
      <c r="N105" s="241">
        <v>2</v>
      </c>
      <c r="O105" s="240" t="s">
        <v>829</v>
      </c>
      <c r="P105" s="164">
        <v>0.15</v>
      </c>
      <c r="Q105" s="164">
        <v>0.15</v>
      </c>
      <c r="R105" s="164">
        <v>0.15</v>
      </c>
      <c r="S105" s="241">
        <v>3</v>
      </c>
      <c r="T105" s="240" t="s">
        <v>829</v>
      </c>
      <c r="U105" s="164">
        <v>0.15</v>
      </c>
      <c r="V105" s="164">
        <v>0.15</v>
      </c>
      <c r="W105" s="164">
        <v>0.15</v>
      </c>
      <c r="X105" s="241">
        <v>4</v>
      </c>
      <c r="Y105" s="240" t="s">
        <v>829</v>
      </c>
      <c r="Z105" s="164">
        <v>0.15</v>
      </c>
      <c r="AA105" s="164">
        <v>0.15</v>
      </c>
      <c r="AB105" s="164">
        <v>0.15</v>
      </c>
      <c r="AC105" s="241">
        <v>5</v>
      </c>
      <c r="AD105" s="240" t="s">
        <v>829</v>
      </c>
      <c r="AE105" s="164">
        <v>0.1</v>
      </c>
      <c r="AF105" s="164">
        <v>0.1</v>
      </c>
      <c r="AG105" s="164">
        <v>0.1</v>
      </c>
      <c r="AH105" s="241">
        <v>6</v>
      </c>
      <c r="AI105" s="240" t="s">
        <v>829</v>
      </c>
      <c r="AJ105" s="164">
        <v>0.1</v>
      </c>
      <c r="AK105" s="164">
        <v>0.1</v>
      </c>
      <c r="AL105" s="164">
        <v>0.1</v>
      </c>
      <c r="AM105" s="241">
        <v>7</v>
      </c>
      <c r="AN105" s="240" t="s">
        <v>829</v>
      </c>
      <c r="AO105" s="164">
        <v>0.1</v>
      </c>
      <c r="AP105" s="164">
        <v>0.1</v>
      </c>
      <c r="AQ105" s="164">
        <v>0.1</v>
      </c>
      <c r="AR105" s="241">
        <v>8</v>
      </c>
      <c r="AS105" s="240" t="s">
        <v>829</v>
      </c>
      <c r="AT105" s="164">
        <v>0.1</v>
      </c>
      <c r="AU105" s="164">
        <v>0.1</v>
      </c>
      <c r="AV105" s="164">
        <v>0.1</v>
      </c>
    </row>
    <row r="106" spans="1:48" x14ac:dyDescent="0.2">
      <c r="A106" s="240"/>
      <c r="B106" s="240"/>
      <c r="C106" s="240" t="s">
        <v>430</v>
      </c>
      <c r="D106" s="240" t="s">
        <v>448</v>
      </c>
      <c r="E106" s="266" t="s">
        <v>40</v>
      </c>
      <c r="F106" s="240" t="s">
        <v>832</v>
      </c>
      <c r="G106" s="240">
        <v>76</v>
      </c>
      <c r="H106" s="240"/>
      <c r="I106" s="241">
        <v>1</v>
      </c>
      <c r="J106" s="240" t="s">
        <v>829</v>
      </c>
      <c r="K106" s="164">
        <v>0</v>
      </c>
      <c r="L106" s="164">
        <v>0</v>
      </c>
      <c r="M106" s="164">
        <v>0</v>
      </c>
      <c r="N106" s="241">
        <v>2</v>
      </c>
      <c r="O106" s="240" t="s">
        <v>829</v>
      </c>
      <c r="P106" s="164">
        <v>0.05</v>
      </c>
      <c r="Q106" s="164">
        <v>0.05</v>
      </c>
      <c r="R106" s="164">
        <v>0.05</v>
      </c>
      <c r="S106" s="241">
        <v>3</v>
      </c>
      <c r="T106" s="240" t="s">
        <v>829</v>
      </c>
      <c r="U106" s="164">
        <v>0.05</v>
      </c>
      <c r="V106" s="164">
        <v>0.05</v>
      </c>
      <c r="W106" s="164">
        <v>0.05</v>
      </c>
      <c r="X106" s="241">
        <v>4</v>
      </c>
      <c r="Y106" s="240" t="s">
        <v>829</v>
      </c>
      <c r="Z106" s="164">
        <v>0.05</v>
      </c>
      <c r="AA106" s="164">
        <v>0.05</v>
      </c>
      <c r="AB106" s="164">
        <v>0.05</v>
      </c>
      <c r="AC106" s="241">
        <v>5</v>
      </c>
      <c r="AD106" s="240" t="s">
        <v>829</v>
      </c>
      <c r="AE106" s="164">
        <v>0.05</v>
      </c>
      <c r="AF106" s="164">
        <v>0.05</v>
      </c>
      <c r="AG106" s="164">
        <v>0.05</v>
      </c>
      <c r="AH106" s="241">
        <v>6</v>
      </c>
      <c r="AI106" s="240" t="s">
        <v>829</v>
      </c>
      <c r="AJ106" s="164">
        <v>0.05</v>
      </c>
      <c r="AK106" s="164">
        <v>0.05</v>
      </c>
      <c r="AL106" s="164">
        <v>0.05</v>
      </c>
      <c r="AM106" s="241">
        <v>7</v>
      </c>
      <c r="AN106" s="240" t="s">
        <v>829</v>
      </c>
      <c r="AO106" s="164">
        <v>0.05</v>
      </c>
      <c r="AP106" s="164">
        <v>0.05</v>
      </c>
      <c r="AQ106" s="164">
        <v>0.05</v>
      </c>
      <c r="AR106" s="241">
        <v>8</v>
      </c>
      <c r="AS106" s="240" t="s">
        <v>829</v>
      </c>
      <c r="AT106" s="164">
        <v>0.05</v>
      </c>
      <c r="AU106" s="164">
        <v>0.05</v>
      </c>
      <c r="AV106" s="164">
        <v>0.05</v>
      </c>
    </row>
    <row r="107" spans="1:48" x14ac:dyDescent="0.2">
      <c r="A107" s="240"/>
      <c r="B107" s="240"/>
      <c r="C107" s="240" t="s">
        <v>430</v>
      </c>
      <c r="D107" s="240" t="s">
        <v>448</v>
      </c>
      <c r="E107" s="240" t="s">
        <v>42</v>
      </c>
      <c r="F107" s="240" t="s">
        <v>833</v>
      </c>
      <c r="G107" s="240">
        <v>77</v>
      </c>
      <c r="H107" s="240"/>
      <c r="I107" s="241">
        <v>1</v>
      </c>
      <c r="J107" s="240" t="s">
        <v>829</v>
      </c>
      <c r="K107" s="164">
        <v>0</v>
      </c>
      <c r="L107" s="164">
        <v>0</v>
      </c>
      <c r="M107" s="164">
        <v>0</v>
      </c>
      <c r="N107" s="241">
        <v>2</v>
      </c>
      <c r="O107" s="240" t="s">
        <v>829</v>
      </c>
      <c r="P107" s="164">
        <v>0.05</v>
      </c>
      <c r="Q107" s="164">
        <v>0.05</v>
      </c>
      <c r="R107" s="164">
        <v>0.05</v>
      </c>
      <c r="S107" s="241">
        <v>3</v>
      </c>
      <c r="T107" s="240" t="s">
        <v>829</v>
      </c>
      <c r="U107" s="164">
        <v>0.05</v>
      </c>
      <c r="V107" s="164">
        <v>0.05</v>
      </c>
      <c r="W107" s="164">
        <v>0.05</v>
      </c>
      <c r="X107" s="241">
        <v>4</v>
      </c>
      <c r="Y107" s="240" t="s">
        <v>829</v>
      </c>
      <c r="Z107" s="164">
        <v>0.05</v>
      </c>
      <c r="AA107" s="164">
        <v>0.05</v>
      </c>
      <c r="AB107" s="164">
        <v>0.05</v>
      </c>
      <c r="AC107" s="241">
        <v>5</v>
      </c>
      <c r="AD107" s="240" t="s">
        <v>829</v>
      </c>
      <c r="AE107" s="164">
        <v>0.05</v>
      </c>
      <c r="AF107" s="164">
        <v>0.05</v>
      </c>
      <c r="AG107" s="164">
        <v>0.05</v>
      </c>
      <c r="AH107" s="241">
        <v>6</v>
      </c>
      <c r="AI107" s="240" t="s">
        <v>829</v>
      </c>
      <c r="AJ107" s="164">
        <v>0.05</v>
      </c>
      <c r="AK107" s="164">
        <v>0.05</v>
      </c>
      <c r="AL107" s="164">
        <v>0.05</v>
      </c>
      <c r="AM107" s="241">
        <v>7</v>
      </c>
      <c r="AN107" s="240" t="s">
        <v>829</v>
      </c>
      <c r="AO107" s="164">
        <v>0.05</v>
      </c>
      <c r="AP107" s="164">
        <v>0.05</v>
      </c>
      <c r="AQ107" s="164">
        <v>0.05</v>
      </c>
      <c r="AR107" s="241">
        <v>8</v>
      </c>
      <c r="AS107" s="240" t="s">
        <v>829</v>
      </c>
      <c r="AT107" s="164">
        <v>0.05</v>
      </c>
      <c r="AU107" s="164">
        <v>0.05</v>
      </c>
      <c r="AV107" s="164">
        <v>0.05</v>
      </c>
    </row>
    <row r="108" spans="1:48" x14ac:dyDescent="0.2">
      <c r="A108" s="240"/>
      <c r="B108" s="240"/>
      <c r="C108" s="240" t="s">
        <v>430</v>
      </c>
      <c r="D108" s="240" t="s">
        <v>448</v>
      </c>
      <c r="E108" s="240" t="s">
        <v>44</v>
      </c>
      <c r="F108" s="240" t="s">
        <v>834</v>
      </c>
      <c r="G108" s="240">
        <v>78</v>
      </c>
      <c r="H108" s="240"/>
      <c r="I108" s="241">
        <v>1</v>
      </c>
      <c r="J108" s="240" t="s">
        <v>829</v>
      </c>
      <c r="K108" s="164">
        <v>0</v>
      </c>
      <c r="L108" s="164">
        <v>0</v>
      </c>
      <c r="M108" s="164">
        <v>0</v>
      </c>
      <c r="N108" s="241">
        <v>2</v>
      </c>
      <c r="O108" s="240" t="s">
        <v>829</v>
      </c>
      <c r="P108" s="164">
        <v>0.05</v>
      </c>
      <c r="Q108" s="164">
        <v>0.05</v>
      </c>
      <c r="R108" s="164">
        <v>0.05</v>
      </c>
      <c r="S108" s="241">
        <v>3</v>
      </c>
      <c r="T108" s="240" t="s">
        <v>829</v>
      </c>
      <c r="U108" s="164">
        <v>0.05</v>
      </c>
      <c r="V108" s="164">
        <v>0.05</v>
      </c>
      <c r="W108" s="164">
        <v>0.05</v>
      </c>
      <c r="X108" s="241">
        <v>4</v>
      </c>
      <c r="Y108" s="240" t="s">
        <v>829</v>
      </c>
      <c r="Z108" s="164">
        <v>0.05</v>
      </c>
      <c r="AA108" s="164">
        <v>0.05</v>
      </c>
      <c r="AB108" s="164">
        <v>0.05</v>
      </c>
      <c r="AC108" s="241">
        <v>5</v>
      </c>
      <c r="AD108" s="240" t="s">
        <v>829</v>
      </c>
      <c r="AE108" s="164">
        <v>0.05</v>
      </c>
      <c r="AF108" s="164">
        <v>0.05</v>
      </c>
      <c r="AG108" s="164">
        <v>0.05</v>
      </c>
      <c r="AH108" s="241">
        <v>6</v>
      </c>
      <c r="AI108" s="240" t="s">
        <v>829</v>
      </c>
      <c r="AJ108" s="164">
        <v>0.05</v>
      </c>
      <c r="AK108" s="164">
        <v>0.05</v>
      </c>
      <c r="AL108" s="164">
        <v>0.05</v>
      </c>
      <c r="AM108" s="241">
        <v>7</v>
      </c>
      <c r="AN108" s="240" t="s">
        <v>829</v>
      </c>
      <c r="AO108" s="164">
        <v>0.05</v>
      </c>
      <c r="AP108" s="164">
        <v>0.05</v>
      </c>
      <c r="AQ108" s="164">
        <v>0.05</v>
      </c>
      <c r="AR108" s="241">
        <v>8</v>
      </c>
      <c r="AS108" s="240" t="s">
        <v>829</v>
      </c>
      <c r="AT108" s="164">
        <v>0.05</v>
      </c>
      <c r="AU108" s="164">
        <v>0.05</v>
      </c>
      <c r="AV108" s="164">
        <v>0.05</v>
      </c>
    </row>
    <row r="109" spans="1:48" x14ac:dyDescent="0.2">
      <c r="A109" s="240"/>
      <c r="B109" s="240"/>
      <c r="C109" s="240"/>
      <c r="D109" s="240"/>
      <c r="E109" s="240"/>
      <c r="F109" s="240"/>
      <c r="G109" s="240"/>
      <c r="H109" s="240"/>
      <c r="I109" s="240"/>
      <c r="J109" s="240"/>
      <c r="K109" s="240"/>
      <c r="L109" s="240"/>
      <c r="M109" s="240"/>
      <c r="N109" s="240"/>
      <c r="O109" s="240"/>
      <c r="P109" s="19"/>
      <c r="Q109" s="19"/>
      <c r="R109" s="240"/>
      <c r="S109" s="240"/>
      <c r="T109" s="240"/>
      <c r="U109" s="240"/>
      <c r="V109" s="240"/>
      <c r="W109" s="240"/>
      <c r="X109" s="240"/>
      <c r="Y109" s="240"/>
      <c r="Z109" s="240"/>
      <c r="AA109" s="240"/>
      <c r="AB109" s="240"/>
      <c r="AC109" s="240"/>
      <c r="AD109" s="240"/>
      <c r="AE109" s="240"/>
      <c r="AF109" s="240"/>
      <c r="AG109" s="240"/>
      <c r="AH109" s="240"/>
      <c r="AI109" s="240"/>
      <c r="AJ109" s="240"/>
      <c r="AK109" s="240"/>
      <c r="AL109" s="240"/>
      <c r="AM109" s="240"/>
      <c r="AN109" s="240"/>
      <c r="AO109" s="240"/>
      <c r="AP109" s="240"/>
      <c r="AQ109" s="240"/>
      <c r="AR109" s="240"/>
      <c r="AS109" s="240"/>
      <c r="AT109" s="240"/>
      <c r="AU109" s="240"/>
      <c r="AV109" s="240"/>
    </row>
    <row r="110" spans="1:48" x14ac:dyDescent="0.2">
      <c r="A110" s="240"/>
      <c r="B110" s="240"/>
      <c r="C110" s="240"/>
      <c r="D110" s="240"/>
      <c r="E110" s="240"/>
      <c r="F110" s="240"/>
      <c r="G110" s="240"/>
      <c r="H110" s="240"/>
      <c r="I110" s="240"/>
      <c r="J110" s="240"/>
      <c r="K110" s="240"/>
      <c r="L110" s="240"/>
      <c r="M110" s="240"/>
      <c r="N110" s="240"/>
      <c r="O110" s="240"/>
      <c r="P110" s="19"/>
      <c r="Q110" s="19"/>
      <c r="R110" s="240"/>
      <c r="S110" s="240"/>
      <c r="T110" s="240"/>
      <c r="U110" s="240"/>
      <c r="V110" s="240"/>
      <c r="W110" s="240"/>
      <c r="X110" s="240"/>
      <c r="Y110" s="240"/>
      <c r="Z110" s="240"/>
      <c r="AA110" s="240"/>
      <c r="AB110" s="240"/>
      <c r="AC110" s="240"/>
      <c r="AD110" s="240"/>
      <c r="AE110" s="240"/>
      <c r="AF110" s="240"/>
      <c r="AG110" s="240"/>
      <c r="AH110" s="240"/>
      <c r="AI110" s="240"/>
      <c r="AJ110" s="240"/>
      <c r="AK110" s="240"/>
      <c r="AL110" s="240"/>
      <c r="AM110" s="240"/>
      <c r="AN110" s="240"/>
      <c r="AO110" s="240"/>
      <c r="AP110" s="240"/>
      <c r="AQ110" s="240"/>
      <c r="AR110" s="240"/>
      <c r="AS110" s="240"/>
      <c r="AT110" s="240"/>
      <c r="AU110" s="240"/>
      <c r="AV110" s="240"/>
    </row>
    <row r="111" spans="1:48" x14ac:dyDescent="0.2">
      <c r="A111" s="163"/>
      <c r="B111" s="163"/>
      <c r="C111" s="157"/>
      <c r="D111" s="157"/>
      <c r="E111" s="157"/>
      <c r="F111" s="157"/>
      <c r="G111" s="157"/>
      <c r="H111" s="157"/>
      <c r="I111" s="157"/>
      <c r="J111" s="157"/>
      <c r="K111" s="163"/>
      <c r="L111" s="157"/>
      <c r="M111" s="157"/>
      <c r="N111" s="157"/>
      <c r="O111" s="240"/>
      <c r="P111" s="19"/>
      <c r="Q111" s="19"/>
      <c r="R111" s="240"/>
      <c r="S111" s="240"/>
      <c r="T111" s="240"/>
      <c r="U111" s="240"/>
      <c r="V111" s="240"/>
      <c r="W111" s="240"/>
      <c r="X111" s="240"/>
      <c r="Y111" s="240"/>
      <c r="Z111" s="240"/>
      <c r="AA111" s="240"/>
      <c r="AB111" s="240"/>
      <c r="AC111" s="240"/>
      <c r="AD111" s="240"/>
      <c r="AE111" s="240"/>
      <c r="AF111" s="240"/>
      <c r="AG111" s="240"/>
      <c r="AH111" s="240"/>
      <c r="AI111" s="240"/>
      <c r="AJ111" s="240"/>
      <c r="AK111" s="240"/>
      <c r="AL111" s="240"/>
      <c r="AM111" s="240"/>
      <c r="AN111" s="240"/>
      <c r="AO111" s="240"/>
      <c r="AP111" s="240"/>
      <c r="AQ111" s="240"/>
      <c r="AR111" s="240"/>
      <c r="AS111" s="240"/>
      <c r="AT111" s="240"/>
      <c r="AU111" s="240"/>
      <c r="AV111" s="240"/>
    </row>
    <row r="112" spans="1:48" x14ac:dyDescent="0.2">
      <c r="A112" s="157"/>
      <c r="B112" s="157"/>
      <c r="C112" s="157"/>
      <c r="D112" s="157"/>
      <c r="E112" s="157"/>
      <c r="F112" s="157"/>
      <c r="G112" s="157"/>
      <c r="H112" s="157"/>
      <c r="I112" s="157"/>
      <c r="J112" s="157"/>
      <c r="K112" s="157"/>
      <c r="L112" s="157"/>
      <c r="M112" s="157"/>
      <c r="N112" s="157"/>
      <c r="O112" s="240"/>
      <c r="P112" s="240"/>
      <c r="Q112" s="240"/>
      <c r="R112" s="240"/>
      <c r="S112" s="240"/>
      <c r="T112" s="240"/>
      <c r="U112" s="240"/>
      <c r="V112" s="240"/>
      <c r="W112" s="240"/>
      <c r="X112" s="240"/>
      <c r="Y112" s="240"/>
      <c r="Z112" s="240"/>
      <c r="AA112" s="240"/>
      <c r="AB112" s="240"/>
      <c r="AC112" s="240"/>
      <c r="AD112" s="240"/>
      <c r="AE112" s="240"/>
      <c r="AF112" s="240"/>
      <c r="AG112" s="240"/>
      <c r="AH112" s="240"/>
      <c r="AI112" s="240"/>
      <c r="AJ112" s="240"/>
      <c r="AK112" s="240"/>
      <c r="AL112" s="240"/>
      <c r="AM112" s="240"/>
      <c r="AN112" s="240"/>
      <c r="AO112" s="240"/>
      <c r="AP112" s="240"/>
      <c r="AQ112" s="240"/>
      <c r="AR112" s="240"/>
      <c r="AS112" s="240"/>
      <c r="AT112" s="240"/>
      <c r="AU112" s="240"/>
      <c r="AV112" s="240"/>
    </row>
    <row r="113" spans="1:48" x14ac:dyDescent="0.2">
      <c r="A113" s="157"/>
      <c r="B113" s="157"/>
      <c r="C113" s="157"/>
      <c r="D113" s="157"/>
      <c r="E113" s="157"/>
      <c r="F113" s="157"/>
      <c r="G113" s="157"/>
      <c r="H113" s="157"/>
      <c r="I113" s="157"/>
      <c r="J113" s="157"/>
      <c r="K113" s="157"/>
      <c r="L113" s="157"/>
      <c r="M113" s="157"/>
      <c r="N113" s="157"/>
      <c r="O113" s="240"/>
      <c r="P113" s="240"/>
      <c r="Q113" s="240"/>
      <c r="R113" s="240"/>
      <c r="S113" s="240"/>
      <c r="T113" s="240"/>
      <c r="U113" s="240"/>
      <c r="V113" s="240"/>
      <c r="W113" s="240"/>
      <c r="X113" s="240"/>
      <c r="Y113" s="240"/>
      <c r="Z113" s="240"/>
      <c r="AA113" s="240"/>
      <c r="AB113" s="240"/>
      <c r="AC113" s="240"/>
      <c r="AD113" s="240"/>
      <c r="AE113" s="240"/>
      <c r="AF113" s="240"/>
      <c r="AG113" s="240"/>
      <c r="AH113" s="240"/>
      <c r="AI113" s="240"/>
      <c r="AJ113" s="240"/>
      <c r="AK113" s="240"/>
      <c r="AL113" s="240"/>
      <c r="AM113" s="240"/>
      <c r="AN113" s="240"/>
      <c r="AO113" s="240"/>
      <c r="AP113" s="240"/>
      <c r="AQ113" s="240"/>
      <c r="AR113" s="240"/>
      <c r="AS113" s="240"/>
      <c r="AT113" s="240"/>
      <c r="AU113" s="240"/>
      <c r="AV113" s="240"/>
    </row>
    <row r="114" spans="1:48" x14ac:dyDescent="0.2">
      <c r="A114" s="157"/>
      <c r="B114" s="157"/>
      <c r="C114" s="157"/>
      <c r="D114" s="157"/>
      <c r="E114" s="157"/>
      <c r="F114" s="157"/>
      <c r="G114" s="157"/>
      <c r="H114" s="157"/>
      <c r="I114" s="157"/>
      <c r="J114" s="157"/>
      <c r="K114" s="267"/>
      <c r="L114" s="157"/>
      <c r="M114" s="267"/>
      <c r="N114" s="267"/>
      <c r="O114" s="240"/>
      <c r="P114" s="240"/>
      <c r="Q114" s="240"/>
      <c r="R114" s="240"/>
      <c r="S114" s="240"/>
      <c r="T114" s="240"/>
      <c r="U114" s="240"/>
      <c r="V114" s="240"/>
      <c r="W114" s="240"/>
      <c r="X114" s="240"/>
      <c r="Y114" s="240"/>
      <c r="Z114" s="240"/>
      <c r="AA114" s="240"/>
      <c r="AB114" s="240"/>
      <c r="AC114" s="240"/>
      <c r="AD114" s="240"/>
      <c r="AE114" s="240"/>
      <c r="AF114" s="240"/>
      <c r="AG114" s="240"/>
      <c r="AH114" s="240"/>
      <c r="AI114" s="240"/>
      <c r="AJ114" s="240"/>
      <c r="AK114" s="240"/>
      <c r="AL114" s="240"/>
      <c r="AM114" s="240"/>
      <c r="AN114" s="240"/>
      <c r="AO114" s="240"/>
      <c r="AP114" s="240"/>
      <c r="AQ114" s="240"/>
      <c r="AR114" s="240"/>
      <c r="AS114" s="240"/>
      <c r="AT114" s="240"/>
      <c r="AU114" s="240"/>
      <c r="AV114" s="240"/>
    </row>
    <row r="115" spans="1:48" x14ac:dyDescent="0.2">
      <c r="A115" s="157"/>
      <c r="B115" s="157"/>
      <c r="C115" s="157"/>
      <c r="D115" s="157"/>
      <c r="E115" s="157"/>
      <c r="F115" s="157"/>
      <c r="G115" s="157"/>
      <c r="H115" s="157"/>
      <c r="I115" s="157"/>
      <c r="J115" s="157"/>
      <c r="K115" s="157"/>
      <c r="L115" s="157"/>
      <c r="M115" s="157"/>
      <c r="N115" s="157"/>
      <c r="O115" s="240"/>
      <c r="P115" s="240"/>
      <c r="Q115" s="240"/>
      <c r="R115" s="240"/>
      <c r="S115" s="240"/>
      <c r="T115" s="240"/>
      <c r="U115" s="240"/>
      <c r="V115" s="240"/>
      <c r="W115" s="240"/>
      <c r="X115" s="240"/>
      <c r="Y115" s="240"/>
      <c r="Z115" s="240"/>
      <c r="AA115" s="240"/>
      <c r="AB115" s="240"/>
      <c r="AC115" s="240"/>
      <c r="AD115" s="240"/>
      <c r="AE115" s="240"/>
      <c r="AF115" s="240"/>
      <c r="AG115" s="240"/>
      <c r="AH115" s="240"/>
      <c r="AI115" s="240"/>
      <c r="AJ115" s="240"/>
      <c r="AK115" s="240"/>
      <c r="AL115" s="240"/>
      <c r="AM115" s="240"/>
      <c r="AN115" s="240"/>
      <c r="AO115" s="240"/>
      <c r="AP115" s="240"/>
      <c r="AQ115" s="240"/>
      <c r="AR115" s="240"/>
      <c r="AS115" s="240"/>
      <c r="AT115" s="240"/>
      <c r="AU115" s="240"/>
      <c r="AV115" s="240"/>
    </row>
    <row r="116" spans="1:48" x14ac:dyDescent="0.2">
      <c r="A116" s="157"/>
      <c r="B116" s="157"/>
      <c r="C116" s="157"/>
      <c r="D116" s="259"/>
      <c r="E116" s="259"/>
      <c r="F116" s="157"/>
      <c r="G116" s="157"/>
      <c r="H116" s="157"/>
      <c r="I116" s="157"/>
      <c r="J116" s="157"/>
      <c r="K116" s="259"/>
      <c r="L116" s="259"/>
      <c r="M116" s="259"/>
      <c r="N116" s="259"/>
      <c r="O116" s="240"/>
      <c r="P116" s="240"/>
      <c r="Q116" s="240"/>
      <c r="R116" s="240"/>
      <c r="S116" s="240"/>
      <c r="T116" s="240"/>
      <c r="U116" s="240"/>
      <c r="V116" s="240"/>
      <c r="W116" s="240"/>
      <c r="X116" s="240"/>
      <c r="Y116" s="240"/>
      <c r="Z116" s="240"/>
      <c r="AA116" s="240"/>
      <c r="AB116" s="240"/>
      <c r="AC116" s="240"/>
      <c r="AD116" s="240"/>
      <c r="AE116" s="240"/>
      <c r="AF116" s="240"/>
      <c r="AG116" s="240"/>
      <c r="AH116" s="240"/>
      <c r="AI116" s="240"/>
      <c r="AJ116" s="240"/>
      <c r="AK116" s="240"/>
      <c r="AL116" s="240"/>
      <c r="AM116" s="240"/>
      <c r="AN116" s="240"/>
      <c r="AO116" s="240"/>
      <c r="AP116" s="240"/>
      <c r="AQ116" s="240"/>
      <c r="AR116" s="240"/>
      <c r="AS116" s="240"/>
      <c r="AT116" s="240"/>
      <c r="AU116" s="240"/>
      <c r="AV116" s="240"/>
    </row>
  </sheetData>
  <conditionalFormatting sqref="K67:M72 K103:M108">
    <cfRule type="cellIs" dxfId="1040" priority="197" stopIfTrue="1" operator="lessThan">
      <formula>0</formula>
    </cfRule>
    <cfRule type="cellIs" dxfId="1039" priority="198" operator="greaterThan">
      <formula>0</formula>
    </cfRule>
  </conditionalFormatting>
  <conditionalFormatting sqref="K73:M78">
    <cfRule type="cellIs" dxfId="1038" priority="195" stopIfTrue="1" operator="lessThan">
      <formula>0</formula>
    </cfRule>
    <cfRule type="cellIs" dxfId="1037" priority="196" operator="greaterThan">
      <formula>0</formula>
    </cfRule>
  </conditionalFormatting>
  <conditionalFormatting sqref="K79:M84">
    <cfRule type="cellIs" dxfId="1036" priority="193" stopIfTrue="1" operator="lessThan">
      <formula>0</formula>
    </cfRule>
    <cfRule type="cellIs" dxfId="1035" priority="194" operator="greaterThan">
      <formula>0</formula>
    </cfRule>
  </conditionalFormatting>
  <conditionalFormatting sqref="K85:M90">
    <cfRule type="cellIs" dxfId="1034" priority="191" stopIfTrue="1" operator="lessThan">
      <formula>0</formula>
    </cfRule>
    <cfRule type="cellIs" dxfId="1033" priority="192" operator="greaterThan">
      <formula>0</formula>
    </cfRule>
  </conditionalFormatting>
  <conditionalFormatting sqref="K91:M96">
    <cfRule type="cellIs" dxfId="1032" priority="189" stopIfTrue="1" operator="lessThan">
      <formula>0</formula>
    </cfRule>
    <cfRule type="cellIs" dxfId="1031" priority="190" operator="greaterThan">
      <formula>0</formula>
    </cfRule>
  </conditionalFormatting>
  <conditionalFormatting sqref="K97:M102">
    <cfRule type="cellIs" dxfId="1030" priority="187" stopIfTrue="1" operator="lessThan">
      <formula>0</formula>
    </cfRule>
    <cfRule type="cellIs" dxfId="1029" priority="188" operator="greaterThan">
      <formula>0</formula>
    </cfRule>
  </conditionalFormatting>
  <conditionalFormatting sqref="P67:R72 P103:R108">
    <cfRule type="cellIs" dxfId="1028" priority="185" stopIfTrue="1" operator="lessThan">
      <formula>0</formula>
    </cfRule>
    <cfRule type="cellIs" dxfId="1027" priority="186" operator="greaterThan">
      <formula>0</formula>
    </cfRule>
  </conditionalFormatting>
  <conditionalFormatting sqref="AO49:AQ54">
    <cfRule type="cellIs" dxfId="1026" priority="35" stopIfTrue="1" operator="lessThan">
      <formula>0</formula>
    </cfRule>
    <cfRule type="cellIs" dxfId="1025" priority="36" operator="greaterThan">
      <formula>0</formula>
    </cfRule>
  </conditionalFormatting>
  <conditionalFormatting sqref="P73:R78">
    <cfRule type="cellIs" dxfId="1024" priority="183" stopIfTrue="1" operator="lessThan">
      <formula>0</formula>
    </cfRule>
    <cfRule type="cellIs" dxfId="1023" priority="184" operator="greaterThan">
      <formula>0</formula>
    </cfRule>
  </conditionalFormatting>
  <conditionalFormatting sqref="P79:R84">
    <cfRule type="cellIs" dxfId="1022" priority="181" stopIfTrue="1" operator="lessThan">
      <formula>0</formula>
    </cfRule>
    <cfRule type="cellIs" dxfId="1021" priority="182" operator="greaterThan">
      <formula>0</formula>
    </cfRule>
  </conditionalFormatting>
  <conditionalFormatting sqref="P85:R90">
    <cfRule type="cellIs" dxfId="1020" priority="179" stopIfTrue="1" operator="lessThan">
      <formula>0</formula>
    </cfRule>
    <cfRule type="cellIs" dxfId="1019" priority="180" operator="greaterThan">
      <formula>0</formula>
    </cfRule>
  </conditionalFormatting>
  <conditionalFormatting sqref="P91:R96">
    <cfRule type="cellIs" dxfId="1018" priority="177" stopIfTrue="1" operator="lessThan">
      <formula>0</formula>
    </cfRule>
    <cfRule type="cellIs" dxfId="1017" priority="178" operator="greaterThan">
      <formula>0</formula>
    </cfRule>
  </conditionalFormatting>
  <conditionalFormatting sqref="P97:R102">
    <cfRule type="cellIs" dxfId="1016" priority="175" stopIfTrue="1" operator="lessThan">
      <formula>0</formula>
    </cfRule>
    <cfRule type="cellIs" dxfId="1015" priority="176" operator="greaterThan">
      <formula>0</formula>
    </cfRule>
  </conditionalFormatting>
  <conditionalFormatting sqref="AO31:AQ36">
    <cfRule type="cellIs" dxfId="1014" priority="41" stopIfTrue="1" operator="lessThan">
      <formula>0</formula>
    </cfRule>
    <cfRule type="cellIs" dxfId="1013" priority="42" operator="greaterThan">
      <formula>0</formula>
    </cfRule>
  </conditionalFormatting>
  <conditionalFormatting sqref="AO37:AQ42">
    <cfRule type="cellIs" dxfId="1012" priority="39" stopIfTrue="1" operator="lessThan">
      <formula>0</formula>
    </cfRule>
    <cfRule type="cellIs" dxfId="1011" priority="40" operator="greaterThan">
      <formula>0</formula>
    </cfRule>
  </conditionalFormatting>
  <conditionalFormatting sqref="AO43:AQ48">
    <cfRule type="cellIs" dxfId="1010" priority="37" stopIfTrue="1" operator="lessThan">
      <formula>0</formula>
    </cfRule>
    <cfRule type="cellIs" dxfId="1009" priority="38" operator="greaterThan">
      <formula>0</formula>
    </cfRule>
  </conditionalFormatting>
  <conditionalFormatting sqref="AO55:AQ60">
    <cfRule type="cellIs" dxfId="1008" priority="33" stopIfTrue="1" operator="lessThan">
      <formula>0</formula>
    </cfRule>
    <cfRule type="cellIs" dxfId="1007" priority="34" operator="greaterThan">
      <formula>0</formula>
    </cfRule>
  </conditionalFormatting>
  <conditionalFormatting sqref="AO61:AQ66">
    <cfRule type="cellIs" dxfId="1006" priority="31" stopIfTrue="1" operator="lessThan">
      <formula>0</formula>
    </cfRule>
    <cfRule type="cellIs" dxfId="1005" priority="32" operator="greaterThan">
      <formula>0</formula>
    </cfRule>
  </conditionalFormatting>
  <conditionalFormatting sqref="K49:M54">
    <cfRule type="cellIs" dxfId="1004" priority="167" stopIfTrue="1" operator="lessThan">
      <formula>0</formula>
    </cfRule>
    <cfRule type="cellIs" dxfId="1003" priority="168" operator="greaterThan">
      <formula>0</formula>
    </cfRule>
  </conditionalFormatting>
  <conditionalFormatting sqref="K31:M36">
    <cfRule type="cellIs" dxfId="1002" priority="173" stopIfTrue="1" operator="lessThan">
      <formula>0</formula>
    </cfRule>
    <cfRule type="cellIs" dxfId="1001" priority="174" operator="greaterThan">
      <formula>0</formula>
    </cfRule>
  </conditionalFormatting>
  <conditionalFormatting sqref="K37:M42">
    <cfRule type="cellIs" dxfId="1000" priority="171" stopIfTrue="1" operator="lessThan">
      <formula>0</formula>
    </cfRule>
    <cfRule type="cellIs" dxfId="999" priority="172" operator="greaterThan">
      <formula>0</formula>
    </cfRule>
  </conditionalFormatting>
  <conditionalFormatting sqref="K43:M48">
    <cfRule type="cellIs" dxfId="998" priority="169" stopIfTrue="1" operator="lessThan">
      <formula>0</formula>
    </cfRule>
    <cfRule type="cellIs" dxfId="997" priority="170" operator="greaterThan">
      <formula>0</formula>
    </cfRule>
  </conditionalFormatting>
  <conditionalFormatting sqref="K55:M60">
    <cfRule type="cellIs" dxfId="996" priority="165" stopIfTrue="1" operator="lessThan">
      <formula>0</formula>
    </cfRule>
    <cfRule type="cellIs" dxfId="995" priority="166" operator="greaterThan">
      <formula>0</formula>
    </cfRule>
  </conditionalFormatting>
  <conditionalFormatting sqref="K61:M66">
    <cfRule type="cellIs" dxfId="994" priority="163" stopIfTrue="1" operator="lessThan">
      <formula>0</formula>
    </cfRule>
    <cfRule type="cellIs" dxfId="993" priority="164" operator="greaterThan">
      <formula>0</formula>
    </cfRule>
  </conditionalFormatting>
  <conditionalFormatting sqref="P49:R54">
    <cfRule type="cellIs" dxfId="992" priority="155" stopIfTrue="1" operator="lessThan">
      <formula>0</formula>
    </cfRule>
    <cfRule type="cellIs" dxfId="991" priority="156" operator="greaterThan">
      <formula>0</formula>
    </cfRule>
  </conditionalFormatting>
  <conditionalFormatting sqref="P31:R36">
    <cfRule type="cellIs" dxfId="990" priority="161" stopIfTrue="1" operator="lessThan">
      <formula>0</formula>
    </cfRule>
    <cfRule type="cellIs" dxfId="989" priority="162" operator="greaterThan">
      <formula>0</formula>
    </cfRule>
  </conditionalFormatting>
  <conditionalFormatting sqref="P37:R42">
    <cfRule type="cellIs" dxfId="988" priority="159" stopIfTrue="1" operator="lessThan">
      <formula>0</formula>
    </cfRule>
    <cfRule type="cellIs" dxfId="987" priority="160" operator="greaterThan">
      <formula>0</formula>
    </cfRule>
  </conditionalFormatting>
  <conditionalFormatting sqref="P43:R48">
    <cfRule type="cellIs" dxfId="986" priority="157" stopIfTrue="1" operator="lessThan">
      <formula>0</formula>
    </cfRule>
    <cfRule type="cellIs" dxfId="985" priority="158" operator="greaterThan">
      <formula>0</formula>
    </cfRule>
  </conditionalFormatting>
  <conditionalFormatting sqref="P55:R60">
    <cfRule type="cellIs" dxfId="984" priority="153" stopIfTrue="1" operator="lessThan">
      <formula>0</formula>
    </cfRule>
    <cfRule type="cellIs" dxfId="983" priority="154" operator="greaterThan">
      <formula>0</formula>
    </cfRule>
  </conditionalFormatting>
  <conditionalFormatting sqref="P61:R66">
    <cfRule type="cellIs" dxfId="982" priority="151" stopIfTrue="1" operator="lessThan">
      <formula>0</formula>
    </cfRule>
    <cfRule type="cellIs" dxfId="981" priority="152" operator="greaterThan">
      <formula>0</formula>
    </cfRule>
  </conditionalFormatting>
  <conditionalFormatting sqref="U67:W72 U103:W108">
    <cfRule type="cellIs" dxfId="980" priority="149" stopIfTrue="1" operator="lessThan">
      <formula>0</formula>
    </cfRule>
    <cfRule type="cellIs" dxfId="979" priority="150" operator="greaterThan">
      <formula>0</formula>
    </cfRule>
  </conditionalFormatting>
  <conditionalFormatting sqref="U73:W78">
    <cfRule type="cellIs" dxfId="978" priority="147" stopIfTrue="1" operator="lessThan">
      <formula>0</formula>
    </cfRule>
    <cfRule type="cellIs" dxfId="977" priority="148" operator="greaterThan">
      <formula>0</formula>
    </cfRule>
  </conditionalFormatting>
  <conditionalFormatting sqref="U79:W84">
    <cfRule type="cellIs" dxfId="976" priority="145" stopIfTrue="1" operator="lessThan">
      <formula>0</formula>
    </cfRule>
    <cfRule type="cellIs" dxfId="975" priority="146" operator="greaterThan">
      <formula>0</formula>
    </cfRule>
  </conditionalFormatting>
  <conditionalFormatting sqref="U85:W90">
    <cfRule type="cellIs" dxfId="974" priority="143" stopIfTrue="1" operator="lessThan">
      <formula>0</formula>
    </cfRule>
    <cfRule type="cellIs" dxfId="973" priority="144" operator="greaterThan">
      <formula>0</formula>
    </cfRule>
  </conditionalFormatting>
  <conditionalFormatting sqref="U91:W96">
    <cfRule type="cellIs" dxfId="972" priority="141" stopIfTrue="1" operator="lessThan">
      <formula>0</formula>
    </cfRule>
    <cfRule type="cellIs" dxfId="971" priority="142" operator="greaterThan">
      <formula>0</formula>
    </cfRule>
  </conditionalFormatting>
  <conditionalFormatting sqref="U97:W102">
    <cfRule type="cellIs" dxfId="970" priority="139" stopIfTrue="1" operator="lessThan">
      <formula>0</formula>
    </cfRule>
    <cfRule type="cellIs" dxfId="969" priority="140" operator="greaterThan">
      <formula>0</formula>
    </cfRule>
  </conditionalFormatting>
  <conditionalFormatting sqref="U49:W54">
    <cfRule type="cellIs" dxfId="968" priority="131" stopIfTrue="1" operator="lessThan">
      <formula>0</formula>
    </cfRule>
    <cfRule type="cellIs" dxfId="967" priority="132" operator="greaterThan">
      <formula>0</formula>
    </cfRule>
  </conditionalFormatting>
  <conditionalFormatting sqref="U31:W36">
    <cfRule type="cellIs" dxfId="966" priority="137" stopIfTrue="1" operator="lessThan">
      <formula>0</formula>
    </cfRule>
    <cfRule type="cellIs" dxfId="965" priority="138" operator="greaterThan">
      <formula>0</formula>
    </cfRule>
  </conditionalFormatting>
  <conditionalFormatting sqref="U37:W42">
    <cfRule type="cellIs" dxfId="964" priority="135" stopIfTrue="1" operator="lessThan">
      <formula>0</formula>
    </cfRule>
    <cfRule type="cellIs" dxfId="963" priority="136" operator="greaterThan">
      <formula>0</formula>
    </cfRule>
  </conditionalFormatting>
  <conditionalFormatting sqref="U43:W48">
    <cfRule type="cellIs" dxfId="962" priority="133" stopIfTrue="1" operator="lessThan">
      <formula>0</formula>
    </cfRule>
    <cfRule type="cellIs" dxfId="961" priority="134" operator="greaterThan">
      <formula>0</formula>
    </cfRule>
  </conditionalFormatting>
  <conditionalFormatting sqref="U55:W60">
    <cfRule type="cellIs" dxfId="960" priority="129" stopIfTrue="1" operator="lessThan">
      <formula>0</formula>
    </cfRule>
    <cfRule type="cellIs" dxfId="959" priority="130" operator="greaterThan">
      <formula>0</formula>
    </cfRule>
  </conditionalFormatting>
  <conditionalFormatting sqref="U61:W66">
    <cfRule type="cellIs" dxfId="958" priority="127" stopIfTrue="1" operator="lessThan">
      <formula>0</formula>
    </cfRule>
    <cfRule type="cellIs" dxfId="957" priority="128" operator="greaterThan">
      <formula>0</formula>
    </cfRule>
  </conditionalFormatting>
  <conditionalFormatting sqref="Z67:AB72 Z104:AB108">
    <cfRule type="cellIs" dxfId="956" priority="125" stopIfTrue="1" operator="lessThan">
      <formula>0</formula>
    </cfRule>
    <cfRule type="cellIs" dxfId="955" priority="126" operator="greaterThan">
      <formula>0</formula>
    </cfRule>
  </conditionalFormatting>
  <conditionalFormatting sqref="Z73:AB78">
    <cfRule type="cellIs" dxfId="954" priority="123" stopIfTrue="1" operator="lessThan">
      <formula>0</formula>
    </cfRule>
    <cfRule type="cellIs" dxfId="953" priority="124" operator="greaterThan">
      <formula>0</formula>
    </cfRule>
  </conditionalFormatting>
  <conditionalFormatting sqref="Z79:AB84">
    <cfRule type="cellIs" dxfId="952" priority="121" stopIfTrue="1" operator="lessThan">
      <formula>0</formula>
    </cfRule>
    <cfRule type="cellIs" dxfId="951" priority="122" operator="greaterThan">
      <formula>0</formula>
    </cfRule>
  </conditionalFormatting>
  <conditionalFormatting sqref="Z85:AB90">
    <cfRule type="cellIs" dxfId="950" priority="119" stopIfTrue="1" operator="lessThan">
      <formula>0</formula>
    </cfRule>
    <cfRule type="cellIs" dxfId="949" priority="120" operator="greaterThan">
      <formula>0</formula>
    </cfRule>
  </conditionalFormatting>
  <conditionalFormatting sqref="Z91:AB96">
    <cfRule type="cellIs" dxfId="948" priority="117" stopIfTrue="1" operator="lessThan">
      <formula>0</formula>
    </cfRule>
    <cfRule type="cellIs" dxfId="947" priority="118" operator="greaterThan">
      <formula>0</formula>
    </cfRule>
  </conditionalFormatting>
  <conditionalFormatting sqref="Z97:AB102">
    <cfRule type="cellIs" dxfId="946" priority="115" stopIfTrue="1" operator="lessThan">
      <formula>0</formula>
    </cfRule>
    <cfRule type="cellIs" dxfId="945" priority="116" operator="greaterThan">
      <formula>0</formula>
    </cfRule>
  </conditionalFormatting>
  <conditionalFormatting sqref="Z49:AB54">
    <cfRule type="cellIs" dxfId="944" priority="107" stopIfTrue="1" operator="lessThan">
      <formula>0</formula>
    </cfRule>
    <cfRule type="cellIs" dxfId="943" priority="108" operator="greaterThan">
      <formula>0</formula>
    </cfRule>
  </conditionalFormatting>
  <conditionalFormatting sqref="Z31:AB36">
    <cfRule type="cellIs" dxfId="942" priority="113" stopIfTrue="1" operator="lessThan">
      <formula>0</formula>
    </cfRule>
    <cfRule type="cellIs" dxfId="941" priority="114" operator="greaterThan">
      <formula>0</formula>
    </cfRule>
  </conditionalFormatting>
  <conditionalFormatting sqref="Z37:AB42">
    <cfRule type="cellIs" dxfId="940" priority="111" stopIfTrue="1" operator="lessThan">
      <formula>0</formula>
    </cfRule>
    <cfRule type="cellIs" dxfId="939" priority="112" operator="greaterThan">
      <formula>0</formula>
    </cfRule>
  </conditionalFormatting>
  <conditionalFormatting sqref="Z43:AB48">
    <cfRule type="cellIs" dxfId="938" priority="109" stopIfTrue="1" operator="lessThan">
      <formula>0</formula>
    </cfRule>
    <cfRule type="cellIs" dxfId="937" priority="110" operator="greaterThan">
      <formula>0</formula>
    </cfRule>
  </conditionalFormatting>
  <conditionalFormatting sqref="Z55:AB60">
    <cfRule type="cellIs" dxfId="936" priority="105" stopIfTrue="1" operator="lessThan">
      <formula>0</formula>
    </cfRule>
    <cfRule type="cellIs" dxfId="935" priority="106" operator="greaterThan">
      <formula>0</formula>
    </cfRule>
  </conditionalFormatting>
  <conditionalFormatting sqref="Z61:AB66">
    <cfRule type="cellIs" dxfId="934" priority="103" stopIfTrue="1" operator="lessThan">
      <formula>0</formula>
    </cfRule>
    <cfRule type="cellIs" dxfId="933" priority="104" operator="greaterThan">
      <formula>0</formula>
    </cfRule>
  </conditionalFormatting>
  <conditionalFormatting sqref="AE67:AG72 AE103:AG108">
    <cfRule type="cellIs" dxfId="932" priority="101" stopIfTrue="1" operator="lessThan">
      <formula>0</formula>
    </cfRule>
    <cfRule type="cellIs" dxfId="931" priority="102" operator="greaterThan">
      <formula>0</formula>
    </cfRule>
  </conditionalFormatting>
  <conditionalFormatting sqref="AE73:AG78">
    <cfRule type="cellIs" dxfId="930" priority="99" stopIfTrue="1" operator="lessThan">
      <formula>0</formula>
    </cfRule>
    <cfRule type="cellIs" dxfId="929" priority="100" operator="greaterThan">
      <formula>0</formula>
    </cfRule>
  </conditionalFormatting>
  <conditionalFormatting sqref="AE79:AG84">
    <cfRule type="cellIs" dxfId="928" priority="97" stopIfTrue="1" operator="lessThan">
      <formula>0</formula>
    </cfRule>
    <cfRule type="cellIs" dxfId="927" priority="98" operator="greaterThan">
      <formula>0</formula>
    </cfRule>
  </conditionalFormatting>
  <conditionalFormatting sqref="AE85:AG90">
    <cfRule type="cellIs" dxfId="926" priority="95" stopIfTrue="1" operator="lessThan">
      <formula>0</formula>
    </cfRule>
    <cfRule type="cellIs" dxfId="925" priority="96" operator="greaterThan">
      <formula>0</formula>
    </cfRule>
  </conditionalFormatting>
  <conditionalFormatting sqref="AE91:AG96">
    <cfRule type="cellIs" dxfId="924" priority="93" stopIfTrue="1" operator="lessThan">
      <formula>0</formula>
    </cfRule>
    <cfRule type="cellIs" dxfId="923" priority="94" operator="greaterThan">
      <formula>0</formula>
    </cfRule>
  </conditionalFormatting>
  <conditionalFormatting sqref="AE97:AG102">
    <cfRule type="cellIs" dxfId="922" priority="91" stopIfTrue="1" operator="lessThan">
      <formula>0</formula>
    </cfRule>
    <cfRule type="cellIs" dxfId="921" priority="92" operator="greaterThan">
      <formula>0</formula>
    </cfRule>
  </conditionalFormatting>
  <conditionalFormatting sqref="AE49:AG54">
    <cfRule type="cellIs" dxfId="920" priority="83" stopIfTrue="1" operator="lessThan">
      <formula>0</formula>
    </cfRule>
    <cfRule type="cellIs" dxfId="919" priority="84" operator="greaterThan">
      <formula>0</formula>
    </cfRule>
  </conditionalFormatting>
  <conditionalFormatting sqref="AE31:AG36">
    <cfRule type="cellIs" dxfId="918" priority="89" stopIfTrue="1" operator="lessThan">
      <formula>0</formula>
    </cfRule>
    <cfRule type="cellIs" dxfId="917" priority="90" operator="greaterThan">
      <formula>0</formula>
    </cfRule>
  </conditionalFormatting>
  <conditionalFormatting sqref="AE37:AG42">
    <cfRule type="cellIs" dxfId="916" priority="87" stopIfTrue="1" operator="lessThan">
      <formula>0</formula>
    </cfRule>
    <cfRule type="cellIs" dxfId="915" priority="88" operator="greaterThan">
      <formula>0</formula>
    </cfRule>
  </conditionalFormatting>
  <conditionalFormatting sqref="AE43:AG48">
    <cfRule type="cellIs" dxfId="914" priority="85" stopIfTrue="1" operator="lessThan">
      <formula>0</formula>
    </cfRule>
    <cfRule type="cellIs" dxfId="913" priority="86" operator="greaterThan">
      <formula>0</formula>
    </cfRule>
  </conditionalFormatting>
  <conditionalFormatting sqref="AE55:AG60">
    <cfRule type="cellIs" dxfId="912" priority="81" stopIfTrue="1" operator="lessThan">
      <formula>0</formula>
    </cfRule>
    <cfRule type="cellIs" dxfId="911" priority="82" operator="greaterThan">
      <formula>0</formula>
    </cfRule>
  </conditionalFormatting>
  <conditionalFormatting sqref="AE61:AG66">
    <cfRule type="cellIs" dxfId="910" priority="79" stopIfTrue="1" operator="lessThan">
      <formula>0</formula>
    </cfRule>
    <cfRule type="cellIs" dxfId="909" priority="80" operator="greaterThan">
      <formula>0</formula>
    </cfRule>
  </conditionalFormatting>
  <conditionalFormatting sqref="AJ67:AL72 AJ103:AL108">
    <cfRule type="cellIs" dxfId="908" priority="77" stopIfTrue="1" operator="lessThan">
      <formula>0</formula>
    </cfRule>
    <cfRule type="cellIs" dxfId="907" priority="78" operator="greaterThan">
      <formula>0</formula>
    </cfRule>
  </conditionalFormatting>
  <conditionalFormatting sqref="AJ73:AL78">
    <cfRule type="cellIs" dxfId="906" priority="75" stopIfTrue="1" operator="lessThan">
      <formula>0</formula>
    </cfRule>
    <cfRule type="cellIs" dxfId="905" priority="76" operator="greaterThan">
      <formula>0</formula>
    </cfRule>
  </conditionalFormatting>
  <conditionalFormatting sqref="AJ79:AL84">
    <cfRule type="cellIs" dxfId="904" priority="73" stopIfTrue="1" operator="lessThan">
      <formula>0</formula>
    </cfRule>
    <cfRule type="cellIs" dxfId="903" priority="74" operator="greaterThan">
      <formula>0</formula>
    </cfRule>
  </conditionalFormatting>
  <conditionalFormatting sqref="AJ85:AL90">
    <cfRule type="cellIs" dxfId="902" priority="71" stopIfTrue="1" operator="lessThan">
      <formula>0</formula>
    </cfRule>
    <cfRule type="cellIs" dxfId="901" priority="72" operator="greaterThan">
      <formula>0</formula>
    </cfRule>
  </conditionalFormatting>
  <conditionalFormatting sqref="AJ91:AL96">
    <cfRule type="cellIs" dxfId="900" priority="69" stopIfTrue="1" operator="lessThan">
      <formula>0</formula>
    </cfRule>
    <cfRule type="cellIs" dxfId="899" priority="70" operator="greaterThan">
      <formula>0</formula>
    </cfRule>
  </conditionalFormatting>
  <conditionalFormatting sqref="AJ97:AL102">
    <cfRule type="cellIs" dxfId="898" priority="67" stopIfTrue="1" operator="lessThan">
      <formula>0</formula>
    </cfRule>
    <cfRule type="cellIs" dxfId="897" priority="68" operator="greaterThan">
      <formula>0</formula>
    </cfRule>
  </conditionalFormatting>
  <conditionalFormatting sqref="AJ49:AL54">
    <cfRule type="cellIs" dxfId="896" priority="59" stopIfTrue="1" operator="lessThan">
      <formula>0</formula>
    </cfRule>
    <cfRule type="cellIs" dxfId="895" priority="60" operator="greaterThan">
      <formula>0</formula>
    </cfRule>
  </conditionalFormatting>
  <conditionalFormatting sqref="AJ31:AL36">
    <cfRule type="cellIs" dxfId="894" priority="65" stopIfTrue="1" operator="lessThan">
      <formula>0</formula>
    </cfRule>
    <cfRule type="cellIs" dxfId="893" priority="66" operator="greaterThan">
      <formula>0</formula>
    </cfRule>
  </conditionalFormatting>
  <conditionalFormatting sqref="AJ37:AL42">
    <cfRule type="cellIs" dxfId="892" priority="63" stopIfTrue="1" operator="lessThan">
      <formula>0</formula>
    </cfRule>
    <cfRule type="cellIs" dxfId="891" priority="64" operator="greaterThan">
      <formula>0</formula>
    </cfRule>
  </conditionalFormatting>
  <conditionalFormatting sqref="AJ43:AL48">
    <cfRule type="cellIs" dxfId="890" priority="61" stopIfTrue="1" operator="lessThan">
      <formula>0</formula>
    </cfRule>
    <cfRule type="cellIs" dxfId="889" priority="62" operator="greaterThan">
      <formula>0</formula>
    </cfRule>
  </conditionalFormatting>
  <conditionalFormatting sqref="AJ55:AL60">
    <cfRule type="cellIs" dxfId="888" priority="57" stopIfTrue="1" operator="lessThan">
      <formula>0</formula>
    </cfRule>
    <cfRule type="cellIs" dxfId="887" priority="58" operator="greaterThan">
      <formula>0</formula>
    </cfRule>
  </conditionalFormatting>
  <conditionalFormatting sqref="AJ61:AL66">
    <cfRule type="cellIs" dxfId="886" priority="55" stopIfTrue="1" operator="lessThan">
      <formula>0</formula>
    </cfRule>
    <cfRule type="cellIs" dxfId="885" priority="56" operator="greaterThan">
      <formula>0</formula>
    </cfRule>
  </conditionalFormatting>
  <conditionalFormatting sqref="AO67:AQ72 AO104:AQ108">
    <cfRule type="cellIs" dxfId="884" priority="53" stopIfTrue="1" operator="lessThan">
      <formula>0</formula>
    </cfRule>
    <cfRule type="cellIs" dxfId="883" priority="54" operator="greaterThan">
      <formula>0</formula>
    </cfRule>
  </conditionalFormatting>
  <conditionalFormatting sqref="AO73:AQ78">
    <cfRule type="cellIs" dxfId="882" priority="51" stopIfTrue="1" operator="lessThan">
      <formula>0</formula>
    </cfRule>
    <cfRule type="cellIs" dxfId="881" priority="52" operator="greaterThan">
      <formula>0</formula>
    </cfRule>
  </conditionalFormatting>
  <conditionalFormatting sqref="AO79:AQ84">
    <cfRule type="cellIs" dxfId="880" priority="49" stopIfTrue="1" operator="lessThan">
      <formula>0</formula>
    </cfRule>
    <cfRule type="cellIs" dxfId="879" priority="50" operator="greaterThan">
      <formula>0</formula>
    </cfRule>
  </conditionalFormatting>
  <conditionalFormatting sqref="AO85:AQ90">
    <cfRule type="cellIs" dxfId="878" priority="47" stopIfTrue="1" operator="lessThan">
      <formula>0</formula>
    </cfRule>
    <cfRule type="cellIs" dxfId="877" priority="48" operator="greaterThan">
      <formula>0</formula>
    </cfRule>
  </conditionalFormatting>
  <conditionalFormatting sqref="AO91:AQ96">
    <cfRule type="cellIs" dxfId="876" priority="45" stopIfTrue="1" operator="lessThan">
      <formula>0</formula>
    </cfRule>
    <cfRule type="cellIs" dxfId="875" priority="46" operator="greaterThan">
      <formula>0</formula>
    </cfRule>
  </conditionalFormatting>
  <conditionalFormatting sqref="AO97:AQ102">
    <cfRule type="cellIs" dxfId="874" priority="43" stopIfTrue="1" operator="lessThan">
      <formula>0</formula>
    </cfRule>
    <cfRule type="cellIs" dxfId="873" priority="44" operator="greaterThan">
      <formula>0</formula>
    </cfRule>
  </conditionalFormatting>
  <conditionalFormatting sqref="AT67:AV72 AT104:AV108">
    <cfRule type="cellIs" dxfId="872" priority="29" stopIfTrue="1" operator="lessThan">
      <formula>0</formula>
    </cfRule>
    <cfRule type="cellIs" dxfId="871" priority="30" operator="greaterThan">
      <formula>0</formula>
    </cfRule>
  </conditionalFormatting>
  <conditionalFormatting sqref="AT73:AV78">
    <cfRule type="cellIs" dxfId="870" priority="27" stopIfTrue="1" operator="lessThan">
      <formula>0</formula>
    </cfRule>
    <cfRule type="cellIs" dxfId="869" priority="28" operator="greaterThan">
      <formula>0</formula>
    </cfRule>
  </conditionalFormatting>
  <conditionalFormatting sqref="AT79:AV84">
    <cfRule type="cellIs" dxfId="868" priority="25" stopIfTrue="1" operator="lessThan">
      <formula>0</formula>
    </cfRule>
    <cfRule type="cellIs" dxfId="867" priority="26" operator="greaterThan">
      <formula>0</formula>
    </cfRule>
  </conditionalFormatting>
  <conditionalFormatting sqref="AT85:AV90">
    <cfRule type="cellIs" dxfId="866" priority="23" stopIfTrue="1" operator="lessThan">
      <formula>0</formula>
    </cfRule>
    <cfRule type="cellIs" dxfId="865" priority="24" operator="greaterThan">
      <formula>0</formula>
    </cfRule>
  </conditionalFormatting>
  <conditionalFormatting sqref="AT91:AV96">
    <cfRule type="cellIs" dxfId="864" priority="21" stopIfTrue="1" operator="lessThan">
      <formula>0</formula>
    </cfRule>
    <cfRule type="cellIs" dxfId="863" priority="22" operator="greaterThan">
      <formula>0</formula>
    </cfRule>
  </conditionalFormatting>
  <conditionalFormatting sqref="AT97:AV102">
    <cfRule type="cellIs" dxfId="862" priority="19" stopIfTrue="1" operator="lessThan">
      <formula>0</formula>
    </cfRule>
    <cfRule type="cellIs" dxfId="861" priority="20" operator="greaterThan">
      <formula>0</formula>
    </cfRule>
  </conditionalFormatting>
  <conditionalFormatting sqref="AT49:AV54">
    <cfRule type="cellIs" dxfId="860" priority="11" stopIfTrue="1" operator="lessThan">
      <formula>0</formula>
    </cfRule>
    <cfRule type="cellIs" dxfId="859" priority="12" operator="greaterThan">
      <formula>0</formula>
    </cfRule>
  </conditionalFormatting>
  <conditionalFormatting sqref="AT31:AV36">
    <cfRule type="cellIs" dxfId="858" priority="17" stopIfTrue="1" operator="lessThan">
      <formula>0</formula>
    </cfRule>
    <cfRule type="cellIs" dxfId="857" priority="18" operator="greaterThan">
      <formula>0</formula>
    </cfRule>
  </conditionalFormatting>
  <conditionalFormatting sqref="AT37:AV42">
    <cfRule type="cellIs" dxfId="856" priority="15" stopIfTrue="1" operator="lessThan">
      <formula>0</formula>
    </cfRule>
    <cfRule type="cellIs" dxfId="855" priority="16" operator="greaterThan">
      <formula>0</formula>
    </cfRule>
  </conditionalFormatting>
  <conditionalFormatting sqref="AT43:AV48">
    <cfRule type="cellIs" dxfId="854" priority="13" stopIfTrue="1" operator="lessThan">
      <formula>0</formula>
    </cfRule>
    <cfRule type="cellIs" dxfId="853" priority="14" operator="greaterThan">
      <formula>0</formula>
    </cfRule>
  </conditionalFormatting>
  <conditionalFormatting sqref="AT55:AV60">
    <cfRule type="cellIs" dxfId="852" priority="9" stopIfTrue="1" operator="lessThan">
      <formula>0</formula>
    </cfRule>
    <cfRule type="cellIs" dxfId="851" priority="10" operator="greaterThan">
      <formula>0</formula>
    </cfRule>
  </conditionalFormatting>
  <conditionalFormatting sqref="AT61:AV66">
    <cfRule type="cellIs" dxfId="850" priority="7" stopIfTrue="1" operator="lessThan">
      <formula>0</formula>
    </cfRule>
    <cfRule type="cellIs" dxfId="849" priority="8" operator="greaterThan">
      <formula>0</formula>
    </cfRule>
  </conditionalFormatting>
  <conditionalFormatting sqref="Z103:AB103">
    <cfRule type="cellIs" dxfId="848" priority="5" stopIfTrue="1" operator="lessThan">
      <formula>0</formula>
    </cfRule>
    <cfRule type="cellIs" dxfId="847" priority="6" operator="greaterThan">
      <formula>0</formula>
    </cfRule>
  </conditionalFormatting>
  <conditionalFormatting sqref="AO103:AQ103">
    <cfRule type="cellIs" dxfId="846" priority="3" stopIfTrue="1" operator="lessThan">
      <formula>0</formula>
    </cfRule>
    <cfRule type="cellIs" dxfId="845" priority="4" operator="greaterThan">
      <formula>0</formula>
    </cfRule>
  </conditionalFormatting>
  <conditionalFormatting sqref="AT103:AV103">
    <cfRule type="cellIs" dxfId="844" priority="1" stopIfTrue="1" operator="lessThan">
      <formula>0</formula>
    </cfRule>
    <cfRule type="cellIs" dxfId="843" priority="2" operator="greaterThan">
      <formula>0</formula>
    </cfRule>
  </conditionalFormatting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rgb="FF00B0F0"/>
  </sheetPr>
  <dimension ref="A1:J188"/>
  <sheetViews>
    <sheetView zoomScale="80" zoomScaleNormal="80" workbookViewId="0">
      <selection activeCell="C31" sqref="C31"/>
    </sheetView>
  </sheetViews>
  <sheetFormatPr defaultRowHeight="12.75" x14ac:dyDescent="0.2"/>
  <cols>
    <col min="1" max="1" width="9.7109375" style="233" customWidth="1"/>
    <col min="2" max="2" width="7.85546875" style="233" customWidth="1"/>
    <col min="3" max="3" width="9.140625" style="233"/>
    <col min="4" max="4" width="27" style="233" customWidth="1"/>
    <col min="5" max="5" width="11.5703125" style="233" customWidth="1"/>
    <col min="6" max="6" width="10.42578125" style="233" customWidth="1"/>
    <col min="7" max="7" width="10.5703125" style="233" customWidth="1"/>
    <col min="8" max="16384" width="9.140625" style="233"/>
  </cols>
  <sheetData>
    <row r="1" spans="1:10" ht="23.25" x14ac:dyDescent="0.35">
      <c r="A1" s="1" t="s">
        <v>974</v>
      </c>
    </row>
    <row r="3" spans="1:10" x14ac:dyDescent="0.2">
      <c r="C3" s="13" t="str">
        <f ca="1">YEAR(NOW())&amp;IF(MONTH(NOW())&lt;10,"0"&amp;MONTH(NOW()),MONTH(NOW()))&amp;IF(DAY(NOW())&lt;10,"0"&amp;DAY(NOW()),DAY(NOW()))&amp;" - "&amp;CELL("filename",B1)</f>
        <v>20160730 - U:\POUPU000.2015g_TD model 9\20160727_TDsSimpleCalculator\[20160727_TDsSimpleCalc.xlsx]TdmTdGrps</v>
      </c>
    </row>
    <row r="6" spans="1:10" x14ac:dyDescent="0.2">
      <c r="C6" s="239">
        <v>0.7</v>
      </c>
      <c r="D6" s="287" t="s">
        <v>973</v>
      </c>
    </row>
    <row r="10" spans="1:10" x14ac:dyDescent="0.2">
      <c r="C10" s="4" t="s">
        <v>975</v>
      </c>
      <c r="D10" s="240"/>
      <c r="E10" s="240"/>
      <c r="F10" s="240"/>
      <c r="G10" s="240"/>
      <c r="H10" s="240"/>
      <c r="I10" s="240"/>
      <c r="J10" s="240"/>
    </row>
    <row r="11" spans="1:10" x14ac:dyDescent="0.2">
      <c r="C11" s="240"/>
      <c r="D11" s="240"/>
      <c r="E11" s="240"/>
      <c r="F11" s="240"/>
      <c r="G11" s="240"/>
      <c r="H11" s="240"/>
      <c r="I11" s="240"/>
      <c r="J11" s="240"/>
    </row>
    <row r="12" spans="1:10" ht="25.5" x14ac:dyDescent="0.2">
      <c r="C12" s="156" t="s">
        <v>976</v>
      </c>
      <c r="D12" s="156" t="s">
        <v>986</v>
      </c>
      <c r="E12" s="288" t="s">
        <v>977</v>
      </c>
      <c r="F12" s="156" t="s">
        <v>978</v>
      </c>
      <c r="G12" s="240"/>
      <c r="H12" s="240"/>
      <c r="I12" s="240"/>
      <c r="J12" s="240"/>
    </row>
    <row r="13" spans="1:10" x14ac:dyDescent="0.2">
      <c r="C13" s="240" t="s">
        <v>33</v>
      </c>
      <c r="D13" s="240" t="s">
        <v>35</v>
      </c>
      <c r="E13" s="240">
        <v>75</v>
      </c>
      <c r="F13" s="289">
        <v>1</v>
      </c>
      <c r="G13" s="240"/>
      <c r="H13" s="240"/>
      <c r="I13" s="240"/>
      <c r="J13" s="240"/>
    </row>
    <row r="14" spans="1:10" x14ac:dyDescent="0.2">
      <c r="C14" s="240" t="s">
        <v>36</v>
      </c>
      <c r="D14" s="240" t="s">
        <v>983</v>
      </c>
      <c r="E14" s="240">
        <v>75</v>
      </c>
      <c r="F14" s="289">
        <v>1</v>
      </c>
      <c r="G14" s="240"/>
      <c r="H14" s="240"/>
      <c r="I14" s="240"/>
      <c r="J14" s="240"/>
    </row>
    <row r="15" spans="1:10" x14ac:dyDescent="0.2">
      <c r="C15" s="240" t="s">
        <v>38</v>
      </c>
      <c r="D15" s="240" t="s">
        <v>984</v>
      </c>
      <c r="E15" s="240">
        <v>75</v>
      </c>
      <c r="F15" s="289">
        <v>1</v>
      </c>
      <c r="G15" s="240"/>
      <c r="H15" s="240"/>
      <c r="I15" s="240"/>
      <c r="J15" s="240"/>
    </row>
    <row r="16" spans="1:10" x14ac:dyDescent="0.2">
      <c r="C16" s="240" t="s">
        <v>40</v>
      </c>
      <c r="D16" s="240" t="s">
        <v>985</v>
      </c>
      <c r="E16" s="240">
        <v>75</v>
      </c>
      <c r="F16" s="289">
        <v>3</v>
      </c>
      <c r="G16" s="240"/>
      <c r="H16" s="240"/>
      <c r="I16" s="240"/>
      <c r="J16" s="240"/>
    </row>
    <row r="17" spans="2:10" x14ac:dyDescent="0.2">
      <c r="C17" s="240"/>
      <c r="D17" s="240"/>
      <c r="E17" s="240"/>
      <c r="F17" s="240"/>
      <c r="G17" s="240"/>
      <c r="H17" s="240"/>
      <c r="I17" s="240"/>
      <c r="J17" s="240"/>
    </row>
    <row r="18" spans="2:10" x14ac:dyDescent="0.2">
      <c r="C18" s="240" t="s">
        <v>979</v>
      </c>
      <c r="D18" s="240"/>
      <c r="E18" s="240"/>
      <c r="F18" s="240"/>
      <c r="G18" s="240"/>
      <c r="H18" s="240"/>
      <c r="I18" s="240"/>
      <c r="J18" s="240"/>
    </row>
    <row r="19" spans="2:10" x14ac:dyDescent="0.2">
      <c r="C19" s="13">
        <v>1</v>
      </c>
      <c r="D19" s="240" t="s">
        <v>980</v>
      </c>
      <c r="E19" s="240"/>
      <c r="F19" s="240"/>
      <c r="G19" s="240"/>
      <c r="H19" s="240"/>
      <c r="I19" s="240"/>
      <c r="J19" s="240"/>
    </row>
    <row r="20" spans="2:10" x14ac:dyDescent="0.2">
      <c r="C20" s="157">
        <v>2</v>
      </c>
      <c r="D20" s="240" t="s">
        <v>982</v>
      </c>
      <c r="E20" s="240"/>
      <c r="F20" s="240"/>
      <c r="G20" s="240"/>
      <c r="H20" s="240"/>
      <c r="I20" s="240"/>
      <c r="J20" s="240"/>
    </row>
    <row r="21" spans="2:10" x14ac:dyDescent="0.2">
      <c r="C21" s="290">
        <v>3</v>
      </c>
      <c r="D21" s="240" t="s">
        <v>981</v>
      </c>
      <c r="E21" s="240"/>
      <c r="F21" s="240"/>
      <c r="G21" s="240"/>
      <c r="H21" s="240"/>
      <c r="I21" s="240"/>
      <c r="J21" s="240"/>
    </row>
    <row r="27" spans="2:10" x14ac:dyDescent="0.2">
      <c r="C27" s="4" t="s">
        <v>987</v>
      </c>
    </row>
    <row r="28" spans="2:10" x14ac:dyDescent="0.2">
      <c r="B28" s="13"/>
      <c r="C28" s="13"/>
      <c r="D28" s="286"/>
      <c r="E28" s="13"/>
      <c r="F28" s="13"/>
      <c r="G28" s="13"/>
      <c r="H28" s="13"/>
    </row>
    <row r="29" spans="2:10" x14ac:dyDescent="0.2">
      <c r="B29" s="13"/>
      <c r="C29" s="13"/>
      <c r="D29" s="13"/>
      <c r="E29" s="13"/>
      <c r="F29" s="13"/>
      <c r="G29" s="13"/>
      <c r="H29" s="13"/>
    </row>
    <row r="30" spans="2:10" ht="45" customHeight="1" x14ac:dyDescent="0.2">
      <c r="B30" s="149" t="s">
        <v>457</v>
      </c>
      <c r="C30" s="149" t="s">
        <v>458</v>
      </c>
      <c r="D30" s="149" t="s">
        <v>75</v>
      </c>
      <c r="E30" s="149" t="s">
        <v>842</v>
      </c>
      <c r="F30" s="149" t="s">
        <v>970</v>
      </c>
      <c r="G30" s="149" t="s">
        <v>843</v>
      </c>
      <c r="H30" s="149" t="s">
        <v>457</v>
      </c>
    </row>
    <row r="31" spans="2:10" x14ac:dyDescent="0.2">
      <c r="B31" s="13">
        <v>1</v>
      </c>
      <c r="C31" s="13" t="s">
        <v>76</v>
      </c>
      <c r="D31" s="13" t="s">
        <v>77</v>
      </c>
      <c r="E31" s="13">
        <v>1.1000000000000001</v>
      </c>
      <c r="F31" s="13" t="s">
        <v>33</v>
      </c>
      <c r="G31" s="13" t="str">
        <f>+F31</f>
        <v>T1</v>
      </c>
      <c r="H31" s="13">
        <v>1</v>
      </c>
    </row>
    <row r="32" spans="2:10" x14ac:dyDescent="0.2">
      <c r="B32" s="13">
        <v>2</v>
      </c>
      <c r="C32" s="13" t="s">
        <v>78</v>
      </c>
      <c r="D32" s="13" t="s">
        <v>79</v>
      </c>
      <c r="E32" s="13">
        <v>1.1000000000000001</v>
      </c>
      <c r="F32" s="13" t="s">
        <v>33</v>
      </c>
      <c r="G32" s="13" t="str">
        <f t="shared" ref="G32:G95" si="0">+F32</f>
        <v>T1</v>
      </c>
      <c r="H32" s="13">
        <v>2</v>
      </c>
    </row>
    <row r="33" spans="2:8" x14ac:dyDescent="0.2">
      <c r="B33" s="13">
        <v>3</v>
      </c>
      <c r="C33" s="13" t="s">
        <v>80</v>
      </c>
      <c r="D33" s="13" t="s">
        <v>81</v>
      </c>
      <c r="E33" s="13">
        <v>1.1000000000000001</v>
      </c>
      <c r="F33" s="13" t="s">
        <v>33</v>
      </c>
      <c r="G33" s="13" t="str">
        <f t="shared" si="0"/>
        <v>T1</v>
      </c>
      <c r="H33" s="13">
        <v>3</v>
      </c>
    </row>
    <row r="34" spans="2:8" x14ac:dyDescent="0.2">
      <c r="B34" s="13">
        <v>4</v>
      </c>
      <c r="C34" s="13" t="s">
        <v>82</v>
      </c>
      <c r="D34" s="13" t="s">
        <v>83</v>
      </c>
      <c r="E34" s="13">
        <v>1.1000000000000001</v>
      </c>
      <c r="F34" s="13" t="s">
        <v>33</v>
      </c>
      <c r="G34" s="13" t="str">
        <f t="shared" si="0"/>
        <v>T1</v>
      </c>
      <c r="H34" s="13">
        <v>4</v>
      </c>
    </row>
    <row r="35" spans="2:8" x14ac:dyDescent="0.2">
      <c r="B35" s="13">
        <v>5</v>
      </c>
      <c r="C35" s="13" t="s">
        <v>84</v>
      </c>
      <c r="D35" s="13" t="s">
        <v>85</v>
      </c>
      <c r="E35" s="13">
        <v>1.1000000000000001</v>
      </c>
      <c r="F35" s="13" t="s">
        <v>33</v>
      </c>
      <c r="G35" s="13" t="str">
        <f t="shared" si="0"/>
        <v>T1</v>
      </c>
      <c r="H35" s="13">
        <v>5</v>
      </c>
    </row>
    <row r="36" spans="2:8" x14ac:dyDescent="0.2">
      <c r="B36" s="13">
        <v>6</v>
      </c>
      <c r="C36" s="13" t="s">
        <v>86</v>
      </c>
      <c r="D36" s="13" t="s">
        <v>87</v>
      </c>
      <c r="E36" s="13">
        <v>1.1000000000000001</v>
      </c>
      <c r="F36" s="13" t="s">
        <v>33</v>
      </c>
      <c r="G36" s="13" t="str">
        <f t="shared" si="0"/>
        <v>T1</v>
      </c>
      <c r="H36" s="13">
        <v>6</v>
      </c>
    </row>
    <row r="37" spans="2:8" x14ac:dyDescent="0.2">
      <c r="B37" s="13">
        <v>7</v>
      </c>
      <c r="C37" s="13" t="s">
        <v>88</v>
      </c>
      <c r="D37" s="13" t="s">
        <v>89</v>
      </c>
      <c r="E37" s="13">
        <v>1.1000000000000001</v>
      </c>
      <c r="F37" s="13" t="s">
        <v>33</v>
      </c>
      <c r="G37" s="13" t="str">
        <f t="shared" si="0"/>
        <v>T1</v>
      </c>
      <c r="H37" s="13">
        <v>7</v>
      </c>
    </row>
    <row r="38" spans="2:8" x14ac:dyDescent="0.2">
      <c r="B38" s="13">
        <v>8</v>
      </c>
      <c r="C38" s="13" t="s">
        <v>90</v>
      </c>
      <c r="D38" s="13" t="s">
        <v>91</v>
      </c>
      <c r="E38" s="13">
        <v>1.1000000000000001</v>
      </c>
      <c r="F38" s="13" t="s">
        <v>33</v>
      </c>
      <c r="G38" s="13" t="str">
        <f t="shared" si="0"/>
        <v>T1</v>
      </c>
      <c r="H38" s="13">
        <v>8</v>
      </c>
    </row>
    <row r="39" spans="2:8" x14ac:dyDescent="0.2">
      <c r="B39" s="13">
        <v>9</v>
      </c>
      <c r="C39" s="13" t="s">
        <v>92</v>
      </c>
      <c r="D39" s="13" t="s">
        <v>93</v>
      </c>
      <c r="E39" s="13">
        <v>1.1000000000000001</v>
      </c>
      <c r="F39" s="13" t="s">
        <v>33</v>
      </c>
      <c r="G39" s="13" t="str">
        <f t="shared" si="0"/>
        <v>T1</v>
      </c>
      <c r="H39" s="13">
        <v>9</v>
      </c>
    </row>
    <row r="40" spans="2:8" x14ac:dyDescent="0.2">
      <c r="B40" s="13">
        <v>10</v>
      </c>
      <c r="C40" s="13" t="s">
        <v>462</v>
      </c>
      <c r="D40" s="13" t="s">
        <v>463</v>
      </c>
      <c r="E40" s="13">
        <v>1.1000000000000001</v>
      </c>
      <c r="F40" s="13" t="s">
        <v>33</v>
      </c>
      <c r="G40" s="13" t="str">
        <f t="shared" si="0"/>
        <v>T1</v>
      </c>
      <c r="H40" s="13">
        <v>10</v>
      </c>
    </row>
    <row r="41" spans="2:8" x14ac:dyDescent="0.2">
      <c r="B41" s="13">
        <v>11</v>
      </c>
      <c r="C41" s="13" t="s">
        <v>94</v>
      </c>
      <c r="D41" s="13" t="s">
        <v>95</v>
      </c>
      <c r="E41" s="13">
        <v>1.1000000000000001</v>
      </c>
      <c r="F41" s="13" t="s">
        <v>33</v>
      </c>
      <c r="G41" s="13" t="str">
        <f t="shared" si="0"/>
        <v>T1</v>
      </c>
      <c r="H41" s="13">
        <v>11</v>
      </c>
    </row>
    <row r="42" spans="2:8" x14ac:dyDescent="0.2">
      <c r="B42" s="13">
        <v>12</v>
      </c>
      <c r="C42" s="13" t="s">
        <v>96</v>
      </c>
      <c r="D42" s="13" t="s">
        <v>97</v>
      </c>
      <c r="E42" s="13">
        <v>1.1000000000000001</v>
      </c>
      <c r="F42" s="13" t="s">
        <v>33</v>
      </c>
      <c r="G42" s="13" t="str">
        <f t="shared" si="0"/>
        <v>T1</v>
      </c>
      <c r="H42" s="13">
        <v>12</v>
      </c>
    </row>
    <row r="43" spans="2:8" x14ac:dyDescent="0.2">
      <c r="B43" s="13">
        <v>13</v>
      </c>
      <c r="C43" s="13" t="s">
        <v>464</v>
      </c>
      <c r="D43" s="13" t="s">
        <v>465</v>
      </c>
      <c r="E43" s="13">
        <v>1.1000000000000001</v>
      </c>
      <c r="F43" s="13" t="s">
        <v>33</v>
      </c>
      <c r="G43" s="13" t="str">
        <f t="shared" si="0"/>
        <v>T1</v>
      </c>
      <c r="H43" s="13">
        <v>13</v>
      </c>
    </row>
    <row r="44" spans="2:8" x14ac:dyDescent="0.2">
      <c r="B44" s="13">
        <v>14</v>
      </c>
      <c r="C44" s="13" t="s">
        <v>99</v>
      </c>
      <c r="D44" s="13" t="s">
        <v>100</v>
      </c>
      <c r="E44" s="13">
        <v>1.1000000000000001</v>
      </c>
      <c r="F44" s="13" t="s">
        <v>33</v>
      </c>
      <c r="G44" s="13" t="str">
        <f t="shared" si="0"/>
        <v>T1</v>
      </c>
      <c r="H44" s="13">
        <v>14</v>
      </c>
    </row>
    <row r="45" spans="2:8" x14ac:dyDescent="0.2">
      <c r="B45" s="13">
        <v>15</v>
      </c>
      <c r="C45" s="13" t="s">
        <v>101</v>
      </c>
      <c r="D45" s="13" t="s">
        <v>102</v>
      </c>
      <c r="E45" s="13">
        <v>1.1000000000000001</v>
      </c>
      <c r="F45" s="13" t="s">
        <v>33</v>
      </c>
      <c r="G45" s="13" t="str">
        <f t="shared" si="0"/>
        <v>T1</v>
      </c>
      <c r="H45" s="13">
        <v>15</v>
      </c>
    </row>
    <row r="46" spans="2:8" x14ac:dyDescent="0.2">
      <c r="B46" s="13">
        <v>16</v>
      </c>
      <c r="C46" s="13" t="s">
        <v>103</v>
      </c>
      <c r="D46" s="13" t="s">
        <v>104</v>
      </c>
      <c r="E46" s="13">
        <v>1.1000000000000001</v>
      </c>
      <c r="F46" s="13" t="s">
        <v>33</v>
      </c>
      <c r="G46" s="13" t="str">
        <f t="shared" si="0"/>
        <v>T1</v>
      </c>
      <c r="H46" s="13">
        <v>16</v>
      </c>
    </row>
    <row r="47" spans="2:8" x14ac:dyDescent="0.2">
      <c r="B47" s="13">
        <v>17</v>
      </c>
      <c r="C47" s="13" t="s">
        <v>105</v>
      </c>
      <c r="D47" s="13" t="s">
        <v>106</v>
      </c>
      <c r="E47" s="13">
        <v>1.1000000000000001</v>
      </c>
      <c r="F47" s="13" t="s">
        <v>33</v>
      </c>
      <c r="G47" s="13" t="str">
        <f t="shared" si="0"/>
        <v>T1</v>
      </c>
      <c r="H47" s="13">
        <v>17</v>
      </c>
    </row>
    <row r="48" spans="2:8" x14ac:dyDescent="0.2">
      <c r="B48" s="13">
        <v>18</v>
      </c>
      <c r="C48" s="13" t="s">
        <v>107</v>
      </c>
      <c r="D48" s="13" t="s">
        <v>108</v>
      </c>
      <c r="E48" s="13">
        <v>1.1000000000000001</v>
      </c>
      <c r="F48" s="13" t="s">
        <v>33</v>
      </c>
      <c r="G48" s="13" t="str">
        <f t="shared" si="0"/>
        <v>T1</v>
      </c>
      <c r="H48" s="13">
        <v>18</v>
      </c>
    </row>
    <row r="49" spans="2:8" x14ac:dyDescent="0.2">
      <c r="B49" s="13">
        <v>19</v>
      </c>
      <c r="C49" s="13" t="s">
        <v>109</v>
      </c>
      <c r="D49" s="13" t="s">
        <v>110</v>
      </c>
      <c r="E49" s="13">
        <v>1.1000000000000001</v>
      </c>
      <c r="F49" s="13" t="s">
        <v>33</v>
      </c>
      <c r="G49" s="13" t="str">
        <f t="shared" si="0"/>
        <v>T1</v>
      </c>
      <c r="H49" s="13">
        <v>19</v>
      </c>
    </row>
    <row r="50" spans="2:8" x14ac:dyDescent="0.2">
      <c r="B50" s="13">
        <v>20</v>
      </c>
      <c r="C50" s="13" t="s">
        <v>111</v>
      </c>
      <c r="D50" s="13" t="s">
        <v>112</v>
      </c>
      <c r="E50" s="13">
        <v>1.1000000000000001</v>
      </c>
      <c r="F50" s="13" t="s">
        <v>33</v>
      </c>
      <c r="G50" s="13" t="str">
        <f t="shared" si="0"/>
        <v>T1</v>
      </c>
      <c r="H50" s="13">
        <v>20</v>
      </c>
    </row>
    <row r="51" spans="2:8" x14ac:dyDescent="0.2">
      <c r="B51" s="13">
        <v>21</v>
      </c>
      <c r="C51" s="13" t="s">
        <v>113</v>
      </c>
      <c r="D51" s="13" t="s">
        <v>114</v>
      </c>
      <c r="E51" s="13">
        <v>1.1000000000000001</v>
      </c>
      <c r="F51" s="13" t="s">
        <v>33</v>
      </c>
      <c r="G51" s="13" t="str">
        <f t="shared" si="0"/>
        <v>T1</v>
      </c>
      <c r="H51" s="13">
        <v>21</v>
      </c>
    </row>
    <row r="52" spans="2:8" x14ac:dyDescent="0.2">
      <c r="B52" s="13">
        <v>22</v>
      </c>
      <c r="C52" s="13" t="s">
        <v>115</v>
      </c>
      <c r="D52" s="13" t="s">
        <v>116</v>
      </c>
      <c r="E52" s="13">
        <v>1.1000000000000001</v>
      </c>
      <c r="F52" s="13" t="s">
        <v>33</v>
      </c>
      <c r="G52" s="13" t="str">
        <f t="shared" si="0"/>
        <v>T1</v>
      </c>
      <c r="H52" s="13">
        <v>22</v>
      </c>
    </row>
    <row r="53" spans="2:8" x14ac:dyDescent="0.2">
      <c r="B53" s="13">
        <v>23</v>
      </c>
      <c r="C53" s="13" t="s">
        <v>117</v>
      </c>
      <c r="D53" s="13" t="s">
        <v>118</v>
      </c>
      <c r="E53" s="13">
        <v>1.1000000000000001</v>
      </c>
      <c r="F53" s="13" t="s">
        <v>33</v>
      </c>
      <c r="G53" s="13" t="str">
        <f t="shared" si="0"/>
        <v>T1</v>
      </c>
      <c r="H53" s="13">
        <v>23</v>
      </c>
    </row>
    <row r="54" spans="2:8" x14ac:dyDescent="0.2">
      <c r="B54" s="13">
        <v>24</v>
      </c>
      <c r="C54" s="13" t="s">
        <v>119</v>
      </c>
      <c r="D54" s="13" t="s">
        <v>120</v>
      </c>
      <c r="E54" s="13">
        <v>1.1000000000000001</v>
      </c>
      <c r="F54" s="13" t="s">
        <v>33</v>
      </c>
      <c r="G54" s="13" t="str">
        <f t="shared" si="0"/>
        <v>T1</v>
      </c>
      <c r="H54" s="13">
        <v>24</v>
      </c>
    </row>
    <row r="55" spans="2:8" x14ac:dyDescent="0.2">
      <c r="B55" s="13">
        <v>25</v>
      </c>
      <c r="C55" s="13" t="s">
        <v>121</v>
      </c>
      <c r="D55" s="13" t="s">
        <v>122</v>
      </c>
      <c r="E55" s="13">
        <v>1.1000000000000001</v>
      </c>
      <c r="F55" s="13" t="s">
        <v>33</v>
      </c>
      <c r="G55" s="13" t="str">
        <f t="shared" si="0"/>
        <v>T1</v>
      </c>
      <c r="H55" s="13">
        <v>25</v>
      </c>
    </row>
    <row r="56" spans="2:8" x14ac:dyDescent="0.2">
      <c r="B56" s="13">
        <v>26</v>
      </c>
      <c r="C56" s="13" t="s">
        <v>123</v>
      </c>
      <c r="D56" s="13" t="s">
        <v>124</v>
      </c>
      <c r="E56" s="13">
        <v>1.1000000000000001</v>
      </c>
      <c r="F56" s="13" t="s">
        <v>33</v>
      </c>
      <c r="G56" s="13" t="str">
        <f t="shared" si="0"/>
        <v>T1</v>
      </c>
      <c r="H56" s="13">
        <v>26</v>
      </c>
    </row>
    <row r="57" spans="2:8" x14ac:dyDescent="0.2">
      <c r="B57" s="13">
        <v>27</v>
      </c>
      <c r="C57" s="13" t="s">
        <v>125</v>
      </c>
      <c r="D57" s="13" t="s">
        <v>126</v>
      </c>
      <c r="E57" s="13">
        <v>1.1000000000000001</v>
      </c>
      <c r="F57" s="13" t="s">
        <v>33</v>
      </c>
      <c r="G57" s="13" t="str">
        <f t="shared" si="0"/>
        <v>T1</v>
      </c>
      <c r="H57" s="13">
        <v>27</v>
      </c>
    </row>
    <row r="58" spans="2:8" x14ac:dyDescent="0.2">
      <c r="B58" s="13">
        <v>28</v>
      </c>
      <c r="C58" s="13" t="s">
        <v>127</v>
      </c>
      <c r="D58" s="13" t="s">
        <v>128</v>
      </c>
      <c r="E58" s="13">
        <v>1.1000000000000001</v>
      </c>
      <c r="F58" s="13" t="s">
        <v>33</v>
      </c>
      <c r="G58" s="13" t="str">
        <f t="shared" si="0"/>
        <v>T1</v>
      </c>
      <c r="H58" s="13">
        <v>28</v>
      </c>
    </row>
    <row r="59" spans="2:8" x14ac:dyDescent="0.2">
      <c r="B59" s="13">
        <v>29</v>
      </c>
      <c r="C59" s="13" t="s">
        <v>129</v>
      </c>
      <c r="D59" s="13" t="s">
        <v>130</v>
      </c>
      <c r="E59" s="13">
        <v>1.1000000000000001</v>
      </c>
      <c r="F59" s="13" t="s">
        <v>33</v>
      </c>
      <c r="G59" s="13" t="str">
        <f t="shared" si="0"/>
        <v>T1</v>
      </c>
      <c r="H59" s="13">
        <v>29</v>
      </c>
    </row>
    <row r="60" spans="2:8" x14ac:dyDescent="0.2">
      <c r="B60" s="13">
        <v>30</v>
      </c>
      <c r="C60" s="13" t="s">
        <v>408</v>
      </c>
      <c r="D60" s="13" t="s">
        <v>466</v>
      </c>
      <c r="E60" s="13">
        <v>1.1000000000000001</v>
      </c>
      <c r="F60" s="13" t="s">
        <v>33</v>
      </c>
      <c r="G60" s="13" t="str">
        <f t="shared" si="0"/>
        <v>T1</v>
      </c>
      <c r="H60" s="13">
        <v>30</v>
      </c>
    </row>
    <row r="61" spans="2:8" x14ac:dyDescent="0.2">
      <c r="B61" s="13">
        <v>31</v>
      </c>
      <c r="C61" s="13" t="s">
        <v>131</v>
      </c>
      <c r="D61" s="13" t="s">
        <v>132</v>
      </c>
      <c r="E61" s="13">
        <v>1.1000000000000001</v>
      </c>
      <c r="F61" s="13" t="s">
        <v>33</v>
      </c>
      <c r="G61" s="13" t="str">
        <f t="shared" si="0"/>
        <v>T1</v>
      </c>
      <c r="H61" s="13">
        <v>31</v>
      </c>
    </row>
    <row r="62" spans="2:8" x14ac:dyDescent="0.2">
      <c r="B62" s="13">
        <v>32</v>
      </c>
      <c r="C62" s="13" t="s">
        <v>133</v>
      </c>
      <c r="D62" s="13" t="s">
        <v>134</v>
      </c>
      <c r="E62" s="13">
        <v>1.1000000000000001</v>
      </c>
      <c r="F62" s="13" t="s">
        <v>33</v>
      </c>
      <c r="G62" s="13" t="str">
        <f t="shared" si="0"/>
        <v>T1</v>
      </c>
      <c r="H62" s="13">
        <v>32</v>
      </c>
    </row>
    <row r="63" spans="2:8" x14ac:dyDescent="0.2">
      <c r="B63" s="13">
        <v>33</v>
      </c>
      <c r="C63" s="13" t="s">
        <v>136</v>
      </c>
      <c r="D63" s="13" t="s">
        <v>137</v>
      </c>
      <c r="E63" s="13">
        <v>1.2</v>
      </c>
      <c r="F63" s="13" t="s">
        <v>36</v>
      </c>
      <c r="G63" s="13" t="str">
        <f t="shared" si="0"/>
        <v>T2</v>
      </c>
      <c r="H63" s="13">
        <v>33</v>
      </c>
    </row>
    <row r="64" spans="2:8" x14ac:dyDescent="0.2">
      <c r="B64" s="13">
        <v>34</v>
      </c>
      <c r="C64" s="13" t="s">
        <v>138</v>
      </c>
      <c r="D64" s="13" t="s">
        <v>139</v>
      </c>
      <c r="E64" s="13">
        <v>1.2</v>
      </c>
      <c r="F64" s="13" t="s">
        <v>36</v>
      </c>
      <c r="G64" s="13" t="str">
        <f t="shared" si="0"/>
        <v>T2</v>
      </c>
      <c r="H64" s="13">
        <v>34</v>
      </c>
    </row>
    <row r="65" spans="2:8" x14ac:dyDescent="0.2">
      <c r="B65" s="13">
        <v>35</v>
      </c>
      <c r="C65" s="13" t="s">
        <v>140</v>
      </c>
      <c r="D65" s="13" t="s">
        <v>141</v>
      </c>
      <c r="E65" s="13">
        <v>1.2</v>
      </c>
      <c r="F65" s="13" t="s">
        <v>36</v>
      </c>
      <c r="G65" s="250" t="str">
        <f t="shared" si="0"/>
        <v>T2</v>
      </c>
      <c r="H65" s="13">
        <v>35</v>
      </c>
    </row>
    <row r="66" spans="2:8" x14ac:dyDescent="0.2">
      <c r="B66" s="13">
        <v>36</v>
      </c>
      <c r="C66" s="13" t="s">
        <v>142</v>
      </c>
      <c r="D66" s="13" t="s">
        <v>143</v>
      </c>
      <c r="E66" s="13">
        <v>1.2</v>
      </c>
      <c r="F66" s="13" t="s">
        <v>36</v>
      </c>
      <c r="G66" s="281" t="s">
        <v>42</v>
      </c>
      <c r="H66" s="13">
        <v>36</v>
      </c>
    </row>
    <row r="67" spans="2:8" x14ac:dyDescent="0.2">
      <c r="B67" s="13">
        <v>37</v>
      </c>
      <c r="C67" s="13" t="s">
        <v>146</v>
      </c>
      <c r="D67" s="13" t="s">
        <v>147</v>
      </c>
      <c r="E67" s="13">
        <v>1.2</v>
      </c>
      <c r="F67" s="13" t="s">
        <v>36</v>
      </c>
      <c r="G67" s="281" t="str">
        <f t="shared" si="0"/>
        <v>T2</v>
      </c>
      <c r="H67" s="13">
        <v>37</v>
      </c>
    </row>
    <row r="68" spans="2:8" x14ac:dyDescent="0.2">
      <c r="B68" s="13">
        <v>38</v>
      </c>
      <c r="C68" s="13" t="s">
        <v>148</v>
      </c>
      <c r="D68" s="13" t="s">
        <v>149</v>
      </c>
      <c r="E68" s="13">
        <v>1.2</v>
      </c>
      <c r="F68" s="13" t="s">
        <v>36</v>
      </c>
      <c r="G68" s="281" t="s">
        <v>42</v>
      </c>
      <c r="H68" s="13">
        <v>38</v>
      </c>
    </row>
    <row r="69" spans="2:8" x14ac:dyDescent="0.2">
      <c r="B69" s="13">
        <v>39</v>
      </c>
      <c r="C69" s="13" t="s">
        <v>150</v>
      </c>
      <c r="D69" s="13" t="s">
        <v>151</v>
      </c>
      <c r="E69" s="13">
        <v>1.2</v>
      </c>
      <c r="F69" s="13" t="s">
        <v>36</v>
      </c>
      <c r="G69" s="281" t="str">
        <f t="shared" si="0"/>
        <v>T2</v>
      </c>
      <c r="H69" s="13">
        <v>39</v>
      </c>
    </row>
    <row r="70" spans="2:8" x14ac:dyDescent="0.2">
      <c r="B70" s="13">
        <v>40</v>
      </c>
      <c r="C70" s="13" t="s">
        <v>153</v>
      </c>
      <c r="D70" s="13" t="s">
        <v>154</v>
      </c>
      <c r="E70" s="13">
        <v>2</v>
      </c>
      <c r="F70" s="13" t="s">
        <v>36</v>
      </c>
      <c r="G70" s="281" t="str">
        <f t="shared" si="0"/>
        <v>T2</v>
      </c>
      <c r="H70" s="13">
        <v>40</v>
      </c>
    </row>
    <row r="71" spans="2:8" x14ac:dyDescent="0.2">
      <c r="B71" s="13">
        <v>41</v>
      </c>
      <c r="C71" s="13" t="s">
        <v>155</v>
      </c>
      <c r="D71" s="13" t="s">
        <v>156</v>
      </c>
      <c r="E71" s="13">
        <v>2</v>
      </c>
      <c r="F71" s="13" t="s">
        <v>36</v>
      </c>
      <c r="G71" s="281" t="str">
        <f t="shared" si="0"/>
        <v>T2</v>
      </c>
      <c r="H71" s="13">
        <v>41</v>
      </c>
    </row>
    <row r="72" spans="2:8" x14ac:dyDescent="0.2">
      <c r="B72" s="13">
        <v>42</v>
      </c>
      <c r="C72" s="13" t="s">
        <v>157</v>
      </c>
      <c r="D72" s="13" t="s">
        <v>158</v>
      </c>
      <c r="E72" s="13">
        <v>2</v>
      </c>
      <c r="F72" s="13" t="s">
        <v>36</v>
      </c>
      <c r="G72" s="281" t="str">
        <f t="shared" si="0"/>
        <v>T2</v>
      </c>
      <c r="H72" s="13">
        <v>42</v>
      </c>
    </row>
    <row r="73" spans="2:8" x14ac:dyDescent="0.2">
      <c r="B73" s="13">
        <v>43</v>
      </c>
      <c r="C73" s="13" t="s">
        <v>159</v>
      </c>
      <c r="D73" s="13" t="s">
        <v>160</v>
      </c>
      <c r="E73" s="13">
        <v>2</v>
      </c>
      <c r="F73" s="13" t="s">
        <v>36</v>
      </c>
      <c r="G73" s="281" t="str">
        <f t="shared" si="0"/>
        <v>T2</v>
      </c>
      <c r="H73" s="13">
        <v>43</v>
      </c>
    </row>
    <row r="74" spans="2:8" x14ac:dyDescent="0.2">
      <c r="B74" s="13">
        <v>44</v>
      </c>
      <c r="C74" s="13" t="s">
        <v>161</v>
      </c>
      <c r="D74" s="13" t="s">
        <v>162</v>
      </c>
      <c r="E74" s="13">
        <v>2</v>
      </c>
      <c r="F74" s="13" t="s">
        <v>36</v>
      </c>
      <c r="G74" s="281" t="str">
        <f t="shared" si="0"/>
        <v>T2</v>
      </c>
      <c r="H74" s="13">
        <v>44</v>
      </c>
    </row>
    <row r="75" spans="2:8" x14ac:dyDescent="0.2">
      <c r="B75" s="13">
        <v>45</v>
      </c>
      <c r="C75" s="13" t="s">
        <v>163</v>
      </c>
      <c r="D75" s="13" t="s">
        <v>164</v>
      </c>
      <c r="E75" s="13">
        <v>2</v>
      </c>
      <c r="F75" s="13" t="s">
        <v>36</v>
      </c>
      <c r="G75" s="281" t="str">
        <f t="shared" si="0"/>
        <v>T2</v>
      </c>
      <c r="H75" s="13">
        <v>45</v>
      </c>
    </row>
    <row r="76" spans="2:8" x14ac:dyDescent="0.2">
      <c r="B76" s="13">
        <v>46</v>
      </c>
      <c r="C76" s="13" t="s">
        <v>165</v>
      </c>
      <c r="D76" s="13" t="s">
        <v>166</v>
      </c>
      <c r="E76" s="13">
        <v>2</v>
      </c>
      <c r="F76" s="13" t="s">
        <v>36</v>
      </c>
      <c r="G76" s="281" t="str">
        <f t="shared" si="0"/>
        <v>T2</v>
      </c>
      <c r="H76" s="13">
        <v>46</v>
      </c>
    </row>
    <row r="77" spans="2:8" x14ac:dyDescent="0.2">
      <c r="B77" s="13">
        <v>47</v>
      </c>
      <c r="C77" s="13" t="s">
        <v>167</v>
      </c>
      <c r="D77" s="13" t="s">
        <v>168</v>
      </c>
      <c r="E77" s="13">
        <v>2</v>
      </c>
      <c r="F77" s="13" t="s">
        <v>36</v>
      </c>
      <c r="G77" s="281" t="str">
        <f t="shared" si="0"/>
        <v>T2</v>
      </c>
      <c r="H77" s="13">
        <v>47</v>
      </c>
    </row>
    <row r="78" spans="2:8" x14ac:dyDescent="0.2">
      <c r="B78" s="13">
        <v>48</v>
      </c>
      <c r="C78" s="13" t="s">
        <v>169</v>
      </c>
      <c r="D78" s="13" t="s">
        <v>170</v>
      </c>
      <c r="E78" s="13">
        <v>2</v>
      </c>
      <c r="F78" s="13" t="s">
        <v>36</v>
      </c>
      <c r="G78" s="281" t="str">
        <f t="shared" si="0"/>
        <v>T2</v>
      </c>
      <c r="H78" s="13">
        <v>48</v>
      </c>
    </row>
    <row r="79" spans="2:8" x14ac:dyDescent="0.2">
      <c r="B79" s="13">
        <v>49</v>
      </c>
      <c r="C79" s="13" t="s">
        <v>171</v>
      </c>
      <c r="D79" s="13" t="s">
        <v>172</v>
      </c>
      <c r="E79" s="13">
        <v>2</v>
      </c>
      <c r="F79" s="13" t="s">
        <v>36</v>
      </c>
      <c r="G79" s="281" t="str">
        <f t="shared" si="0"/>
        <v>T2</v>
      </c>
      <c r="H79" s="13">
        <v>49</v>
      </c>
    </row>
    <row r="80" spans="2:8" x14ac:dyDescent="0.2">
      <c r="B80" s="13">
        <v>50</v>
      </c>
      <c r="C80" s="13" t="s">
        <v>173</v>
      </c>
      <c r="D80" s="13" t="s">
        <v>174</v>
      </c>
      <c r="E80" s="13">
        <v>2</v>
      </c>
      <c r="F80" s="13" t="s">
        <v>36</v>
      </c>
      <c r="G80" s="281" t="str">
        <f t="shared" si="0"/>
        <v>T2</v>
      </c>
      <c r="H80" s="13">
        <v>50</v>
      </c>
    </row>
    <row r="81" spans="2:8" x14ac:dyDescent="0.2">
      <c r="B81" s="13">
        <v>51</v>
      </c>
      <c r="C81" s="13" t="s">
        <v>175</v>
      </c>
      <c r="D81" s="13" t="s">
        <v>176</v>
      </c>
      <c r="E81" s="13">
        <v>2</v>
      </c>
      <c r="F81" s="13" t="s">
        <v>36</v>
      </c>
      <c r="G81" s="281" t="str">
        <f t="shared" si="0"/>
        <v>T2</v>
      </c>
      <c r="H81" s="13">
        <v>51</v>
      </c>
    </row>
    <row r="82" spans="2:8" x14ac:dyDescent="0.2">
      <c r="B82" s="13">
        <v>52</v>
      </c>
      <c r="C82" s="13" t="s">
        <v>177</v>
      </c>
      <c r="D82" s="13" t="s">
        <v>178</v>
      </c>
      <c r="E82" s="13">
        <v>2</v>
      </c>
      <c r="F82" s="13" t="s">
        <v>36</v>
      </c>
      <c r="G82" s="281" t="str">
        <f t="shared" si="0"/>
        <v>T2</v>
      </c>
      <c r="H82" s="13">
        <v>52</v>
      </c>
    </row>
    <row r="83" spans="2:8" x14ac:dyDescent="0.2">
      <c r="B83" s="13">
        <v>53</v>
      </c>
      <c r="C83" s="13" t="s">
        <v>179</v>
      </c>
      <c r="D83" s="13" t="s">
        <v>180</v>
      </c>
      <c r="E83" s="13">
        <v>2</v>
      </c>
      <c r="F83" s="13" t="s">
        <v>36</v>
      </c>
      <c r="G83" s="281" t="str">
        <f t="shared" si="0"/>
        <v>T2</v>
      </c>
      <c r="H83" s="13">
        <v>53</v>
      </c>
    </row>
    <row r="84" spans="2:8" x14ac:dyDescent="0.2">
      <c r="B84" s="13">
        <v>54</v>
      </c>
      <c r="C84" s="13" t="s">
        <v>181</v>
      </c>
      <c r="D84" s="13" t="s">
        <v>182</v>
      </c>
      <c r="E84" s="13">
        <v>3</v>
      </c>
      <c r="F84" s="13" t="s">
        <v>38</v>
      </c>
      <c r="G84" s="281" t="str">
        <f t="shared" si="0"/>
        <v>T3</v>
      </c>
      <c r="H84" s="13">
        <v>54</v>
      </c>
    </row>
    <row r="85" spans="2:8" x14ac:dyDescent="0.2">
      <c r="B85" s="13">
        <v>55</v>
      </c>
      <c r="C85" s="13" t="s">
        <v>183</v>
      </c>
      <c r="D85" s="13" t="s">
        <v>184</v>
      </c>
      <c r="E85" s="13">
        <v>3</v>
      </c>
      <c r="F85" s="13" t="s">
        <v>38</v>
      </c>
      <c r="G85" s="281" t="str">
        <f t="shared" si="0"/>
        <v>T3</v>
      </c>
      <c r="H85" s="13">
        <v>55</v>
      </c>
    </row>
    <row r="86" spans="2:8" x14ac:dyDescent="0.2">
      <c r="B86" s="13">
        <v>56</v>
      </c>
      <c r="C86" s="13" t="s">
        <v>185</v>
      </c>
      <c r="D86" s="13" t="s">
        <v>186</v>
      </c>
      <c r="E86" s="13">
        <v>3</v>
      </c>
      <c r="F86" s="13" t="s">
        <v>38</v>
      </c>
      <c r="G86" s="281" t="str">
        <f t="shared" si="0"/>
        <v>T3</v>
      </c>
      <c r="H86" s="13">
        <v>56</v>
      </c>
    </row>
    <row r="87" spans="2:8" x14ac:dyDescent="0.2">
      <c r="B87" s="13">
        <v>57</v>
      </c>
      <c r="C87" s="13" t="s">
        <v>187</v>
      </c>
      <c r="D87" s="13" t="s">
        <v>188</v>
      </c>
      <c r="E87" s="13">
        <v>3</v>
      </c>
      <c r="F87" s="13" t="s">
        <v>38</v>
      </c>
      <c r="G87" s="281" t="str">
        <f t="shared" si="0"/>
        <v>T3</v>
      </c>
      <c r="H87" s="13">
        <v>57</v>
      </c>
    </row>
    <row r="88" spans="2:8" x14ac:dyDescent="0.2">
      <c r="B88" s="13">
        <v>58</v>
      </c>
      <c r="C88" s="13" t="s">
        <v>189</v>
      </c>
      <c r="D88" s="13" t="s">
        <v>190</v>
      </c>
      <c r="E88" s="13">
        <v>3</v>
      </c>
      <c r="F88" s="13" t="s">
        <v>38</v>
      </c>
      <c r="G88" s="281" t="str">
        <f t="shared" si="0"/>
        <v>T3</v>
      </c>
      <c r="H88" s="13">
        <v>58</v>
      </c>
    </row>
    <row r="89" spans="2:8" x14ac:dyDescent="0.2">
      <c r="B89" s="13">
        <v>59</v>
      </c>
      <c r="C89" s="13" t="s">
        <v>191</v>
      </c>
      <c r="D89" s="13" t="s">
        <v>192</v>
      </c>
      <c r="E89" s="13">
        <v>3</v>
      </c>
      <c r="F89" s="13" t="s">
        <v>38</v>
      </c>
      <c r="G89" s="281" t="str">
        <f t="shared" si="0"/>
        <v>T3</v>
      </c>
      <c r="H89" s="13">
        <v>59</v>
      </c>
    </row>
    <row r="90" spans="2:8" x14ac:dyDescent="0.2">
      <c r="B90" s="13">
        <v>60</v>
      </c>
      <c r="C90" s="13" t="s">
        <v>193</v>
      </c>
      <c r="D90" s="13" t="s">
        <v>194</v>
      </c>
      <c r="E90" s="13">
        <v>3</v>
      </c>
      <c r="F90" s="13" t="s">
        <v>38</v>
      </c>
      <c r="G90" s="281" t="str">
        <f t="shared" si="0"/>
        <v>T3</v>
      </c>
      <c r="H90" s="13">
        <v>60</v>
      </c>
    </row>
    <row r="91" spans="2:8" x14ac:dyDescent="0.2">
      <c r="B91" s="13">
        <v>61</v>
      </c>
      <c r="C91" s="13" t="s">
        <v>195</v>
      </c>
      <c r="D91" s="13" t="s">
        <v>196</v>
      </c>
      <c r="E91" s="13">
        <v>3</v>
      </c>
      <c r="F91" s="13" t="s">
        <v>38</v>
      </c>
      <c r="G91" s="281" t="s">
        <v>44</v>
      </c>
      <c r="H91" s="13">
        <v>61</v>
      </c>
    </row>
    <row r="92" spans="2:8" x14ac:dyDescent="0.2">
      <c r="B92" s="13">
        <v>62</v>
      </c>
      <c r="C92" s="13" t="s">
        <v>197</v>
      </c>
      <c r="D92" s="13" t="s">
        <v>198</v>
      </c>
      <c r="E92" s="13">
        <v>3</v>
      </c>
      <c r="F92" s="13" t="s">
        <v>38</v>
      </c>
      <c r="G92" s="13" t="str">
        <f t="shared" si="0"/>
        <v>T3</v>
      </c>
      <c r="H92" s="13">
        <v>62</v>
      </c>
    </row>
    <row r="93" spans="2:8" x14ac:dyDescent="0.2">
      <c r="B93" s="13">
        <v>63</v>
      </c>
      <c r="C93" s="13" t="s">
        <v>199</v>
      </c>
      <c r="D93" s="13" t="s">
        <v>200</v>
      </c>
      <c r="E93" s="13">
        <v>3</v>
      </c>
      <c r="F93" s="13" t="s">
        <v>38</v>
      </c>
      <c r="G93" s="13" t="str">
        <f t="shared" si="0"/>
        <v>T3</v>
      </c>
      <c r="H93" s="13">
        <v>63</v>
      </c>
    </row>
    <row r="94" spans="2:8" x14ac:dyDescent="0.2">
      <c r="B94" s="13">
        <v>64</v>
      </c>
      <c r="C94" s="13" t="s">
        <v>201</v>
      </c>
      <c r="D94" s="13" t="s">
        <v>202</v>
      </c>
      <c r="E94" s="13">
        <v>3</v>
      </c>
      <c r="F94" s="13" t="s">
        <v>38</v>
      </c>
      <c r="G94" s="13" t="str">
        <f t="shared" si="0"/>
        <v>T3</v>
      </c>
      <c r="H94" s="13">
        <v>64</v>
      </c>
    </row>
    <row r="95" spans="2:8" x14ac:dyDescent="0.2">
      <c r="B95" s="13">
        <v>65</v>
      </c>
      <c r="C95" s="13" t="s">
        <v>203</v>
      </c>
      <c r="D95" s="13" t="s">
        <v>204</v>
      </c>
      <c r="E95" s="13">
        <v>3</v>
      </c>
      <c r="F95" s="13" t="s">
        <v>38</v>
      </c>
      <c r="G95" s="13" t="str">
        <f t="shared" si="0"/>
        <v>T3</v>
      </c>
      <c r="H95" s="13">
        <v>65</v>
      </c>
    </row>
    <row r="96" spans="2:8" x14ac:dyDescent="0.2">
      <c r="B96" s="13">
        <v>66</v>
      </c>
      <c r="C96" s="13" t="s">
        <v>205</v>
      </c>
      <c r="D96" s="13" t="s">
        <v>206</v>
      </c>
      <c r="E96" s="13">
        <v>3</v>
      </c>
      <c r="F96" s="13" t="s">
        <v>38</v>
      </c>
      <c r="G96" s="13" t="str">
        <f t="shared" ref="G96:G159" si="1">+F96</f>
        <v>T3</v>
      </c>
      <c r="H96" s="13">
        <v>66</v>
      </c>
    </row>
    <row r="97" spans="2:10" x14ac:dyDescent="0.2">
      <c r="B97" s="13">
        <v>67</v>
      </c>
      <c r="C97" s="13" t="s">
        <v>207</v>
      </c>
      <c r="D97" s="13" t="s">
        <v>208</v>
      </c>
      <c r="E97" s="13">
        <v>3</v>
      </c>
      <c r="F97" s="13" t="s">
        <v>38</v>
      </c>
      <c r="G97" s="13" t="str">
        <f t="shared" si="1"/>
        <v>T3</v>
      </c>
      <c r="H97" s="13">
        <v>67</v>
      </c>
    </row>
    <row r="98" spans="2:10" x14ac:dyDescent="0.2">
      <c r="B98" s="13">
        <v>68</v>
      </c>
      <c r="C98" s="13" t="s">
        <v>209</v>
      </c>
      <c r="D98" s="13" t="s">
        <v>210</v>
      </c>
      <c r="E98" s="13">
        <v>3</v>
      </c>
      <c r="F98" s="13" t="s">
        <v>38</v>
      </c>
      <c r="G98" s="13" t="str">
        <f t="shared" si="1"/>
        <v>T3</v>
      </c>
      <c r="H98" s="13">
        <v>68</v>
      </c>
    </row>
    <row r="99" spans="2:10" x14ac:dyDescent="0.2">
      <c r="B99" s="13">
        <v>69</v>
      </c>
      <c r="C99" s="13" t="s">
        <v>211</v>
      </c>
      <c r="D99" s="13" t="s">
        <v>212</v>
      </c>
      <c r="E99" s="13">
        <v>3</v>
      </c>
      <c r="F99" s="13" t="s">
        <v>38</v>
      </c>
      <c r="G99" s="13" t="str">
        <f t="shared" si="1"/>
        <v>T3</v>
      </c>
      <c r="H99" s="13">
        <v>69</v>
      </c>
    </row>
    <row r="100" spans="2:10" x14ac:dyDescent="0.2">
      <c r="B100" s="13">
        <v>70</v>
      </c>
      <c r="C100" s="13" t="s">
        <v>213</v>
      </c>
      <c r="D100" s="13" t="s">
        <v>214</v>
      </c>
      <c r="E100" s="13">
        <v>3</v>
      </c>
      <c r="F100" s="13" t="s">
        <v>38</v>
      </c>
      <c r="G100" s="13" t="str">
        <f t="shared" si="1"/>
        <v>T3</v>
      </c>
      <c r="H100" s="13">
        <v>70</v>
      </c>
    </row>
    <row r="101" spans="2:10" x14ac:dyDescent="0.2">
      <c r="B101" s="13">
        <v>71</v>
      </c>
      <c r="C101" s="13" t="s">
        <v>215</v>
      </c>
      <c r="D101" s="13" t="s">
        <v>216</v>
      </c>
      <c r="E101" s="13">
        <v>3</v>
      </c>
      <c r="F101" s="13" t="s">
        <v>38</v>
      </c>
      <c r="G101" s="13" t="str">
        <f t="shared" si="1"/>
        <v>T3</v>
      </c>
      <c r="H101" s="13">
        <v>71</v>
      </c>
    </row>
    <row r="102" spans="2:10" x14ac:dyDescent="0.2">
      <c r="B102" s="13">
        <v>72</v>
      </c>
      <c r="C102" s="13" t="s">
        <v>217</v>
      </c>
      <c r="D102" s="13" t="s">
        <v>218</v>
      </c>
      <c r="E102" s="13">
        <v>3</v>
      </c>
      <c r="F102" s="13" t="s">
        <v>38</v>
      </c>
      <c r="G102" s="13" t="str">
        <f t="shared" si="1"/>
        <v>T3</v>
      </c>
      <c r="H102" s="13">
        <v>72</v>
      </c>
      <c r="J102" s="233" t="s">
        <v>971</v>
      </c>
    </row>
    <row r="103" spans="2:10" x14ac:dyDescent="0.2">
      <c r="B103" s="13">
        <v>73</v>
      </c>
      <c r="C103" s="13" t="s">
        <v>219</v>
      </c>
      <c r="D103" s="13" t="s">
        <v>220</v>
      </c>
      <c r="E103" s="13">
        <v>3</v>
      </c>
      <c r="F103" s="13" t="s">
        <v>38</v>
      </c>
      <c r="G103" s="13" t="str">
        <f t="shared" si="1"/>
        <v>T3</v>
      </c>
      <c r="H103" s="13">
        <v>73</v>
      </c>
    </row>
    <row r="104" spans="2:10" x14ac:dyDescent="0.2">
      <c r="B104" s="13">
        <v>74</v>
      </c>
      <c r="C104" s="13" t="s">
        <v>221</v>
      </c>
      <c r="D104" s="13" t="s">
        <v>222</v>
      </c>
      <c r="E104" s="13">
        <v>3</v>
      </c>
      <c r="F104" s="13" t="s">
        <v>38</v>
      </c>
      <c r="G104" s="13" t="str">
        <f t="shared" si="1"/>
        <v>T3</v>
      </c>
      <c r="H104" s="13">
        <v>74</v>
      </c>
    </row>
    <row r="105" spans="2:10" x14ac:dyDescent="0.2">
      <c r="B105" s="13">
        <v>75</v>
      </c>
      <c r="C105" s="13" t="s">
        <v>223</v>
      </c>
      <c r="D105" s="13" t="s">
        <v>224</v>
      </c>
      <c r="E105" s="13">
        <v>3</v>
      </c>
      <c r="F105" s="13" t="s">
        <v>38</v>
      </c>
      <c r="G105" s="13" t="str">
        <f t="shared" si="1"/>
        <v>T3</v>
      </c>
      <c r="H105" s="13">
        <v>75</v>
      </c>
    </row>
    <row r="106" spans="2:10" x14ac:dyDescent="0.2">
      <c r="B106" s="13">
        <v>76</v>
      </c>
      <c r="C106" s="13" t="s">
        <v>225</v>
      </c>
      <c r="D106" s="13" t="s">
        <v>226</v>
      </c>
      <c r="E106" s="13">
        <v>3</v>
      </c>
      <c r="F106" s="13" t="s">
        <v>38</v>
      </c>
      <c r="G106" s="13" t="str">
        <f t="shared" si="1"/>
        <v>T3</v>
      </c>
      <c r="H106" s="13">
        <v>76</v>
      </c>
    </row>
    <row r="107" spans="2:10" x14ac:dyDescent="0.2">
      <c r="B107" s="13">
        <v>77</v>
      </c>
      <c r="C107" s="13" t="s">
        <v>227</v>
      </c>
      <c r="D107" s="13" t="s">
        <v>228</v>
      </c>
      <c r="E107" s="13">
        <v>3</v>
      </c>
      <c r="F107" s="13" t="s">
        <v>38</v>
      </c>
      <c r="G107" s="13" t="str">
        <f t="shared" si="1"/>
        <v>T3</v>
      </c>
      <c r="H107" s="13">
        <v>77</v>
      </c>
    </row>
    <row r="108" spans="2:10" x14ac:dyDescent="0.2">
      <c r="B108" s="13">
        <v>78</v>
      </c>
      <c r="C108" s="13" t="s">
        <v>229</v>
      </c>
      <c r="D108" s="13" t="s">
        <v>230</v>
      </c>
      <c r="E108" s="13">
        <v>3</v>
      </c>
      <c r="F108" s="13" t="s">
        <v>38</v>
      </c>
      <c r="G108" s="13" t="str">
        <f t="shared" si="1"/>
        <v>T3</v>
      </c>
      <c r="H108" s="13">
        <v>78</v>
      </c>
    </row>
    <row r="109" spans="2:10" x14ac:dyDescent="0.2">
      <c r="B109" s="13">
        <v>79</v>
      </c>
      <c r="C109" s="13" t="s">
        <v>231</v>
      </c>
      <c r="D109" s="13" t="s">
        <v>232</v>
      </c>
      <c r="E109" s="13">
        <v>3</v>
      </c>
      <c r="F109" s="13" t="s">
        <v>38</v>
      </c>
      <c r="G109" s="13" t="str">
        <f t="shared" si="1"/>
        <v>T3</v>
      </c>
      <c r="H109" s="13">
        <v>79</v>
      </c>
    </row>
    <row r="110" spans="2:10" x14ac:dyDescent="0.2">
      <c r="B110" s="13">
        <v>80</v>
      </c>
      <c r="C110" s="13" t="s">
        <v>467</v>
      </c>
      <c r="D110" s="13" t="s">
        <v>468</v>
      </c>
      <c r="E110" s="13">
        <v>3</v>
      </c>
      <c r="F110" s="13" t="s">
        <v>38</v>
      </c>
      <c r="G110" s="13" t="str">
        <f t="shared" si="1"/>
        <v>T3</v>
      </c>
      <c r="H110" s="13">
        <v>80</v>
      </c>
    </row>
    <row r="111" spans="2:10" x14ac:dyDescent="0.2">
      <c r="B111" s="13">
        <v>81</v>
      </c>
      <c r="C111" s="13" t="s">
        <v>233</v>
      </c>
      <c r="D111" s="13" t="s">
        <v>234</v>
      </c>
      <c r="E111" s="13">
        <v>3</v>
      </c>
      <c r="F111" s="13" t="s">
        <v>38</v>
      </c>
      <c r="G111" s="13" t="str">
        <f t="shared" si="1"/>
        <v>T3</v>
      </c>
      <c r="H111" s="13">
        <v>81</v>
      </c>
      <c r="J111" s="240" t="s">
        <v>972</v>
      </c>
    </row>
    <row r="112" spans="2:10" x14ac:dyDescent="0.2">
      <c r="B112" s="13">
        <v>82</v>
      </c>
      <c r="C112" s="13" t="s">
        <v>235</v>
      </c>
      <c r="D112" s="13" t="s">
        <v>236</v>
      </c>
      <c r="E112" s="13">
        <v>3</v>
      </c>
      <c r="F112" s="13" t="s">
        <v>38</v>
      </c>
      <c r="G112" s="13" t="str">
        <f t="shared" si="1"/>
        <v>T3</v>
      </c>
      <c r="H112" s="13">
        <v>82</v>
      </c>
    </row>
    <row r="113" spans="2:8" x14ac:dyDescent="0.2">
      <c r="B113" s="13">
        <v>83</v>
      </c>
      <c r="C113" s="13" t="s">
        <v>237</v>
      </c>
      <c r="D113" s="13" t="s">
        <v>238</v>
      </c>
      <c r="E113" s="13">
        <v>3</v>
      </c>
      <c r="F113" s="13" t="s">
        <v>38</v>
      </c>
      <c r="G113" s="13" t="str">
        <f t="shared" si="1"/>
        <v>T3</v>
      </c>
      <c r="H113" s="13">
        <v>83</v>
      </c>
    </row>
    <row r="114" spans="2:8" x14ac:dyDescent="0.2">
      <c r="B114" s="13">
        <v>84</v>
      </c>
      <c r="C114" s="13" t="s">
        <v>239</v>
      </c>
      <c r="D114" s="13" t="s">
        <v>240</v>
      </c>
      <c r="E114" s="13">
        <v>3</v>
      </c>
      <c r="F114" s="13" t="s">
        <v>38</v>
      </c>
      <c r="G114" s="13" t="str">
        <f t="shared" si="1"/>
        <v>T3</v>
      </c>
      <c r="H114" s="13">
        <v>84</v>
      </c>
    </row>
    <row r="115" spans="2:8" x14ac:dyDescent="0.2">
      <c r="B115" s="13">
        <v>85</v>
      </c>
      <c r="C115" s="13" t="s">
        <v>241</v>
      </c>
      <c r="D115" s="13" t="s">
        <v>242</v>
      </c>
      <c r="E115" s="13">
        <v>3</v>
      </c>
      <c r="F115" s="13" t="s">
        <v>38</v>
      </c>
      <c r="G115" s="13" t="str">
        <f t="shared" si="1"/>
        <v>T3</v>
      </c>
      <c r="H115" s="13">
        <v>85</v>
      </c>
    </row>
    <row r="116" spans="2:8" x14ac:dyDescent="0.2">
      <c r="B116" s="13">
        <v>86</v>
      </c>
      <c r="C116" s="13" t="s">
        <v>243</v>
      </c>
      <c r="D116" s="13" t="s">
        <v>244</v>
      </c>
      <c r="E116" s="13">
        <v>3</v>
      </c>
      <c r="F116" s="13" t="s">
        <v>38</v>
      </c>
      <c r="G116" s="13" t="str">
        <f t="shared" si="1"/>
        <v>T3</v>
      </c>
      <c r="H116" s="13">
        <v>86</v>
      </c>
    </row>
    <row r="117" spans="2:8" x14ac:dyDescent="0.2">
      <c r="B117" s="13">
        <v>87</v>
      </c>
      <c r="C117" s="13" t="s">
        <v>245</v>
      </c>
      <c r="D117" s="13" t="s">
        <v>246</v>
      </c>
      <c r="E117" s="13">
        <v>4</v>
      </c>
      <c r="F117" s="13" t="s">
        <v>40</v>
      </c>
      <c r="G117" s="13" t="str">
        <f t="shared" si="1"/>
        <v>T4</v>
      </c>
      <c r="H117" s="13">
        <v>87</v>
      </c>
    </row>
    <row r="118" spans="2:8" x14ac:dyDescent="0.2">
      <c r="B118" s="13">
        <v>88</v>
      </c>
      <c r="C118" s="13" t="s">
        <v>247</v>
      </c>
      <c r="D118" s="13" t="s">
        <v>248</v>
      </c>
      <c r="E118" s="13">
        <v>4</v>
      </c>
      <c r="F118" s="13" t="s">
        <v>40</v>
      </c>
      <c r="G118" s="13" t="str">
        <f t="shared" si="1"/>
        <v>T4</v>
      </c>
      <c r="H118" s="13">
        <v>88</v>
      </c>
    </row>
    <row r="119" spans="2:8" x14ac:dyDescent="0.2">
      <c r="B119" s="13">
        <v>89</v>
      </c>
      <c r="C119" s="13" t="s">
        <v>249</v>
      </c>
      <c r="D119" s="13" t="s">
        <v>250</v>
      </c>
      <c r="E119" s="13">
        <v>4</v>
      </c>
      <c r="F119" s="13" t="s">
        <v>40</v>
      </c>
      <c r="G119" s="13" t="str">
        <f t="shared" si="1"/>
        <v>T4</v>
      </c>
      <c r="H119" s="13">
        <v>89</v>
      </c>
    </row>
    <row r="120" spans="2:8" x14ac:dyDescent="0.2">
      <c r="B120" s="13">
        <v>90</v>
      </c>
      <c r="C120" s="13" t="s">
        <v>251</v>
      </c>
      <c r="D120" s="13" t="s">
        <v>252</v>
      </c>
      <c r="E120" s="13">
        <v>4</v>
      </c>
      <c r="F120" s="13" t="s">
        <v>40</v>
      </c>
      <c r="G120" s="13" t="str">
        <f t="shared" si="1"/>
        <v>T4</v>
      </c>
      <c r="H120" s="13">
        <v>90</v>
      </c>
    </row>
    <row r="121" spans="2:8" x14ac:dyDescent="0.2">
      <c r="B121" s="13">
        <v>91</v>
      </c>
      <c r="C121" s="13" t="s">
        <v>253</v>
      </c>
      <c r="D121" s="13" t="s">
        <v>254</v>
      </c>
      <c r="E121" s="13">
        <v>4</v>
      </c>
      <c r="F121" s="13" t="s">
        <v>40</v>
      </c>
      <c r="G121" s="13" t="str">
        <f t="shared" si="1"/>
        <v>T4</v>
      </c>
      <c r="H121" s="13">
        <v>91</v>
      </c>
    </row>
    <row r="122" spans="2:8" x14ac:dyDescent="0.2">
      <c r="B122" s="13">
        <v>92</v>
      </c>
      <c r="C122" s="13" t="s">
        <v>255</v>
      </c>
      <c r="D122" s="13" t="s">
        <v>256</v>
      </c>
      <c r="E122" s="13">
        <v>4</v>
      </c>
      <c r="F122" s="13" t="s">
        <v>40</v>
      </c>
      <c r="G122" s="13" t="str">
        <f t="shared" si="1"/>
        <v>T4</v>
      </c>
      <c r="H122" s="13">
        <v>92</v>
      </c>
    </row>
    <row r="123" spans="2:8" x14ac:dyDescent="0.2">
      <c r="B123" s="13">
        <v>93</v>
      </c>
      <c r="C123" s="13" t="s">
        <v>257</v>
      </c>
      <c r="D123" s="13" t="s">
        <v>258</v>
      </c>
      <c r="E123" s="13">
        <v>4</v>
      </c>
      <c r="F123" s="13" t="s">
        <v>40</v>
      </c>
      <c r="G123" s="13" t="str">
        <f t="shared" si="1"/>
        <v>T4</v>
      </c>
      <c r="H123" s="13">
        <v>93</v>
      </c>
    </row>
    <row r="124" spans="2:8" x14ac:dyDescent="0.2">
      <c r="B124" s="13">
        <v>94</v>
      </c>
      <c r="C124" s="13" t="s">
        <v>259</v>
      </c>
      <c r="D124" s="13" t="s">
        <v>260</v>
      </c>
      <c r="E124" s="13">
        <v>4</v>
      </c>
      <c r="F124" s="13" t="s">
        <v>40</v>
      </c>
      <c r="G124" s="13" t="str">
        <f t="shared" si="1"/>
        <v>T4</v>
      </c>
      <c r="H124" s="13">
        <v>94</v>
      </c>
    </row>
    <row r="125" spans="2:8" x14ac:dyDescent="0.2">
      <c r="B125" s="13">
        <v>95</v>
      </c>
      <c r="C125" s="13" t="s">
        <v>261</v>
      </c>
      <c r="D125" s="13" t="s">
        <v>262</v>
      </c>
      <c r="E125" s="13">
        <v>4</v>
      </c>
      <c r="F125" s="13" t="s">
        <v>40</v>
      </c>
      <c r="G125" s="13" t="str">
        <f t="shared" si="1"/>
        <v>T4</v>
      </c>
      <c r="H125" s="13">
        <v>95</v>
      </c>
    </row>
    <row r="126" spans="2:8" x14ac:dyDescent="0.2">
      <c r="B126" s="13">
        <v>96</v>
      </c>
      <c r="C126" s="13" t="s">
        <v>469</v>
      </c>
      <c r="D126" s="13" t="s">
        <v>470</v>
      </c>
      <c r="E126" s="13">
        <v>4</v>
      </c>
      <c r="F126" s="13" t="s">
        <v>40</v>
      </c>
      <c r="G126" s="13" t="str">
        <f t="shared" si="1"/>
        <v>T4</v>
      </c>
      <c r="H126" s="13">
        <v>96</v>
      </c>
    </row>
    <row r="127" spans="2:8" x14ac:dyDescent="0.2">
      <c r="B127" s="13">
        <v>97</v>
      </c>
      <c r="C127" s="13" t="s">
        <v>263</v>
      </c>
      <c r="D127" s="13" t="s">
        <v>264</v>
      </c>
      <c r="E127" s="13">
        <v>4</v>
      </c>
      <c r="F127" s="13" t="s">
        <v>40</v>
      </c>
      <c r="G127" s="13" t="str">
        <f t="shared" si="1"/>
        <v>T4</v>
      </c>
      <c r="H127" s="13">
        <v>97</v>
      </c>
    </row>
    <row r="128" spans="2:8" x14ac:dyDescent="0.2">
      <c r="B128" s="13">
        <v>98</v>
      </c>
      <c r="C128" s="13" t="s">
        <v>265</v>
      </c>
      <c r="D128" s="13" t="s">
        <v>266</v>
      </c>
      <c r="E128" s="13">
        <v>4</v>
      </c>
      <c r="F128" s="13" t="s">
        <v>40</v>
      </c>
      <c r="G128" s="13" t="str">
        <f t="shared" si="1"/>
        <v>T4</v>
      </c>
      <c r="H128" s="13">
        <v>98</v>
      </c>
    </row>
    <row r="129" spans="2:8" x14ac:dyDescent="0.2">
      <c r="B129" s="13">
        <v>99</v>
      </c>
      <c r="C129" s="13" t="s">
        <v>267</v>
      </c>
      <c r="D129" s="13" t="s">
        <v>268</v>
      </c>
      <c r="E129" s="13">
        <v>4</v>
      </c>
      <c r="F129" s="13" t="s">
        <v>40</v>
      </c>
      <c r="G129" s="13" t="str">
        <f t="shared" si="1"/>
        <v>T4</v>
      </c>
      <c r="H129" s="13">
        <v>99</v>
      </c>
    </row>
    <row r="130" spans="2:8" x14ac:dyDescent="0.2">
      <c r="B130" s="13">
        <v>100</v>
      </c>
      <c r="C130" s="13" t="s">
        <v>471</v>
      </c>
      <c r="D130" s="13" t="s">
        <v>472</v>
      </c>
      <c r="E130" s="13">
        <v>4</v>
      </c>
      <c r="F130" s="13" t="s">
        <v>40</v>
      </c>
      <c r="G130" s="13" t="str">
        <f t="shared" si="1"/>
        <v>T4</v>
      </c>
      <c r="H130" s="13">
        <v>100</v>
      </c>
    </row>
    <row r="131" spans="2:8" x14ac:dyDescent="0.2">
      <c r="B131" s="13">
        <v>101</v>
      </c>
      <c r="C131" s="13" t="s">
        <v>269</v>
      </c>
      <c r="D131" s="13" t="s">
        <v>270</v>
      </c>
      <c r="E131" s="13">
        <v>4</v>
      </c>
      <c r="F131" s="13" t="s">
        <v>40</v>
      </c>
      <c r="G131" s="13" t="str">
        <f t="shared" si="1"/>
        <v>T4</v>
      </c>
      <c r="H131" s="13">
        <v>101</v>
      </c>
    </row>
    <row r="132" spans="2:8" x14ac:dyDescent="0.2">
      <c r="B132" s="13">
        <v>102</v>
      </c>
      <c r="C132" s="13" t="s">
        <v>473</v>
      </c>
      <c r="D132" s="13" t="s">
        <v>474</v>
      </c>
      <c r="E132" s="13">
        <v>4</v>
      </c>
      <c r="F132" s="13" t="s">
        <v>40</v>
      </c>
      <c r="G132" s="13" t="str">
        <f t="shared" si="1"/>
        <v>T4</v>
      </c>
      <c r="H132" s="13">
        <v>102</v>
      </c>
    </row>
    <row r="133" spans="2:8" x14ac:dyDescent="0.2">
      <c r="B133" s="13">
        <v>103</v>
      </c>
      <c r="C133" s="13" t="s">
        <v>271</v>
      </c>
      <c r="D133" s="13" t="s">
        <v>272</v>
      </c>
      <c r="E133" s="13">
        <v>4</v>
      </c>
      <c r="F133" s="13" t="s">
        <v>40</v>
      </c>
      <c r="G133" s="13" t="str">
        <f t="shared" si="1"/>
        <v>T4</v>
      </c>
      <c r="H133" s="13">
        <v>103</v>
      </c>
    </row>
    <row r="134" spans="2:8" x14ac:dyDescent="0.2">
      <c r="B134" s="13">
        <v>104</v>
      </c>
      <c r="C134" s="13" t="s">
        <v>273</v>
      </c>
      <c r="D134" s="13" t="s">
        <v>274</v>
      </c>
      <c r="E134" s="13">
        <v>4</v>
      </c>
      <c r="F134" s="13" t="s">
        <v>40</v>
      </c>
      <c r="G134" s="13" t="str">
        <f t="shared" si="1"/>
        <v>T4</v>
      </c>
      <c r="H134" s="13">
        <v>104</v>
      </c>
    </row>
    <row r="135" spans="2:8" x14ac:dyDescent="0.2">
      <c r="B135" s="13">
        <v>105</v>
      </c>
      <c r="C135" s="13" t="s">
        <v>275</v>
      </c>
      <c r="D135" s="13" t="s">
        <v>276</v>
      </c>
      <c r="E135" s="13">
        <v>4</v>
      </c>
      <c r="F135" s="13" t="s">
        <v>40</v>
      </c>
      <c r="G135" s="13" t="str">
        <f t="shared" si="1"/>
        <v>T4</v>
      </c>
      <c r="H135" s="13">
        <v>105</v>
      </c>
    </row>
    <row r="136" spans="2:8" x14ac:dyDescent="0.2">
      <c r="B136" s="13">
        <v>106</v>
      </c>
      <c r="C136" s="13" t="s">
        <v>277</v>
      </c>
      <c r="D136" s="13" t="s">
        <v>278</v>
      </c>
      <c r="E136" s="13">
        <v>4</v>
      </c>
      <c r="F136" s="13" t="s">
        <v>40</v>
      </c>
      <c r="G136" s="13" t="str">
        <f t="shared" si="1"/>
        <v>T4</v>
      </c>
      <c r="H136" s="13">
        <v>106</v>
      </c>
    </row>
    <row r="137" spans="2:8" x14ac:dyDescent="0.2">
      <c r="B137" s="13">
        <v>107</v>
      </c>
      <c r="C137" s="13" t="s">
        <v>279</v>
      </c>
      <c r="D137" s="13" t="s">
        <v>280</v>
      </c>
      <c r="E137" s="13">
        <v>4</v>
      </c>
      <c r="F137" s="13" t="s">
        <v>40</v>
      </c>
      <c r="G137" s="13" t="str">
        <f t="shared" si="1"/>
        <v>T4</v>
      </c>
      <c r="H137" s="13">
        <v>107</v>
      </c>
    </row>
    <row r="138" spans="2:8" x14ac:dyDescent="0.2">
      <c r="B138" s="13">
        <v>108</v>
      </c>
      <c r="C138" s="13" t="s">
        <v>281</v>
      </c>
      <c r="D138" s="13" t="s">
        <v>282</v>
      </c>
      <c r="E138" s="13">
        <v>4</v>
      </c>
      <c r="F138" s="13" t="s">
        <v>40</v>
      </c>
      <c r="G138" s="13" t="str">
        <f t="shared" si="1"/>
        <v>T4</v>
      </c>
      <c r="H138" s="13">
        <v>108</v>
      </c>
    </row>
    <row r="139" spans="2:8" x14ac:dyDescent="0.2">
      <c r="B139" s="13">
        <v>109</v>
      </c>
      <c r="C139" s="13" t="s">
        <v>283</v>
      </c>
      <c r="D139" s="13" t="s">
        <v>284</v>
      </c>
      <c r="E139" s="13">
        <v>4</v>
      </c>
      <c r="F139" s="13" t="s">
        <v>40</v>
      </c>
      <c r="G139" s="13" t="str">
        <f t="shared" si="1"/>
        <v>T4</v>
      </c>
      <c r="H139" s="13">
        <v>109</v>
      </c>
    </row>
    <row r="140" spans="2:8" x14ac:dyDescent="0.2">
      <c r="B140" s="13">
        <v>110</v>
      </c>
      <c r="C140" s="13" t="s">
        <v>285</v>
      </c>
      <c r="D140" s="13" t="s">
        <v>286</v>
      </c>
      <c r="E140" s="13">
        <v>4</v>
      </c>
      <c r="F140" s="13" t="s">
        <v>40</v>
      </c>
      <c r="G140" s="13" t="str">
        <f t="shared" si="1"/>
        <v>T4</v>
      </c>
      <c r="H140" s="13">
        <v>110</v>
      </c>
    </row>
    <row r="141" spans="2:8" x14ac:dyDescent="0.2">
      <c r="B141" s="13">
        <v>111</v>
      </c>
      <c r="C141" s="13" t="s">
        <v>287</v>
      </c>
      <c r="D141" s="13" t="s">
        <v>288</v>
      </c>
      <c r="E141" s="13">
        <v>4</v>
      </c>
      <c r="F141" s="13" t="s">
        <v>40</v>
      </c>
      <c r="G141" s="13" t="str">
        <f t="shared" si="1"/>
        <v>T4</v>
      </c>
      <c r="H141" s="13">
        <v>111</v>
      </c>
    </row>
    <row r="142" spans="2:8" x14ac:dyDescent="0.2">
      <c r="B142" s="13">
        <v>112</v>
      </c>
      <c r="C142" s="13" t="s">
        <v>289</v>
      </c>
      <c r="D142" s="13" t="s">
        <v>290</v>
      </c>
      <c r="E142" s="13">
        <v>4</v>
      </c>
      <c r="F142" s="13" t="s">
        <v>40</v>
      </c>
      <c r="G142" s="13" t="str">
        <f t="shared" si="1"/>
        <v>T4</v>
      </c>
      <c r="H142" s="13">
        <v>112</v>
      </c>
    </row>
    <row r="143" spans="2:8" x14ac:dyDescent="0.2">
      <c r="B143" s="13">
        <v>113</v>
      </c>
      <c r="C143" s="13" t="s">
        <v>291</v>
      </c>
      <c r="D143" s="13" t="s">
        <v>292</v>
      </c>
      <c r="E143" s="13">
        <v>4</v>
      </c>
      <c r="F143" s="13" t="s">
        <v>40</v>
      </c>
      <c r="G143" s="13" t="str">
        <f t="shared" si="1"/>
        <v>T4</v>
      </c>
      <c r="H143" s="13">
        <v>113</v>
      </c>
    </row>
    <row r="144" spans="2:8" x14ac:dyDescent="0.2">
      <c r="B144" s="13">
        <v>114</v>
      </c>
      <c r="C144" s="13" t="s">
        <v>293</v>
      </c>
      <c r="D144" s="13" t="s">
        <v>294</v>
      </c>
      <c r="E144" s="13">
        <v>4</v>
      </c>
      <c r="F144" s="13" t="s">
        <v>40</v>
      </c>
      <c r="G144" s="13" t="str">
        <f t="shared" si="1"/>
        <v>T4</v>
      </c>
      <c r="H144" s="13">
        <v>114</v>
      </c>
    </row>
    <row r="145" spans="2:8" x14ac:dyDescent="0.2">
      <c r="B145" s="13">
        <v>115</v>
      </c>
      <c r="C145" s="13" t="s">
        <v>475</v>
      </c>
      <c r="D145" s="13" t="s">
        <v>476</v>
      </c>
      <c r="E145" s="13">
        <v>4</v>
      </c>
      <c r="F145" s="13" t="s">
        <v>40</v>
      </c>
      <c r="G145" s="13" t="str">
        <f t="shared" si="1"/>
        <v>T4</v>
      </c>
      <c r="H145" s="13">
        <v>115</v>
      </c>
    </row>
    <row r="146" spans="2:8" x14ac:dyDescent="0.2">
      <c r="B146" s="13">
        <v>116</v>
      </c>
      <c r="C146" s="13" t="s">
        <v>295</v>
      </c>
      <c r="D146" s="13" t="s">
        <v>296</v>
      </c>
      <c r="E146" s="13">
        <v>5</v>
      </c>
      <c r="F146" s="13" t="s">
        <v>40</v>
      </c>
      <c r="G146" s="13" t="str">
        <f t="shared" si="1"/>
        <v>T4</v>
      </c>
      <c r="H146" s="13">
        <v>116</v>
      </c>
    </row>
    <row r="147" spans="2:8" x14ac:dyDescent="0.2">
      <c r="B147" s="13">
        <v>117</v>
      </c>
      <c r="C147" s="13" t="s">
        <v>297</v>
      </c>
      <c r="D147" s="13" t="s">
        <v>298</v>
      </c>
      <c r="E147" s="13">
        <v>5</v>
      </c>
      <c r="F147" s="13" t="s">
        <v>40</v>
      </c>
      <c r="G147" s="13" t="str">
        <f t="shared" si="1"/>
        <v>T4</v>
      </c>
      <c r="H147" s="13">
        <v>117</v>
      </c>
    </row>
    <row r="148" spans="2:8" x14ac:dyDescent="0.2">
      <c r="B148" s="13">
        <v>118</v>
      </c>
      <c r="C148" s="13" t="s">
        <v>299</v>
      </c>
      <c r="D148" s="13" t="s">
        <v>300</v>
      </c>
      <c r="E148" s="13">
        <v>5</v>
      </c>
      <c r="F148" s="13" t="s">
        <v>40</v>
      </c>
      <c r="G148" s="13" t="str">
        <f t="shared" si="1"/>
        <v>T4</v>
      </c>
      <c r="H148" s="13">
        <v>118</v>
      </c>
    </row>
    <row r="149" spans="2:8" x14ac:dyDescent="0.2">
      <c r="B149" s="13">
        <v>119</v>
      </c>
      <c r="C149" s="13" t="s">
        <v>301</v>
      </c>
      <c r="D149" s="13" t="s">
        <v>302</v>
      </c>
      <c r="E149" s="13">
        <v>5</v>
      </c>
      <c r="F149" s="13" t="s">
        <v>40</v>
      </c>
      <c r="G149" s="13" t="str">
        <f t="shared" si="1"/>
        <v>T4</v>
      </c>
      <c r="H149" s="13">
        <v>119</v>
      </c>
    </row>
    <row r="150" spans="2:8" x14ac:dyDescent="0.2">
      <c r="B150" s="13">
        <v>120</v>
      </c>
      <c r="C150" s="13" t="s">
        <v>303</v>
      </c>
      <c r="D150" s="13" t="s">
        <v>304</v>
      </c>
      <c r="E150" s="13">
        <v>5</v>
      </c>
      <c r="F150" s="13" t="s">
        <v>40</v>
      </c>
      <c r="G150" s="13" t="str">
        <f t="shared" si="1"/>
        <v>T4</v>
      </c>
      <c r="H150" s="13">
        <v>120</v>
      </c>
    </row>
    <row r="151" spans="2:8" x14ac:dyDescent="0.2">
      <c r="B151" s="13">
        <v>121</v>
      </c>
      <c r="C151" s="13" t="s">
        <v>305</v>
      </c>
      <c r="D151" s="13" t="s">
        <v>306</v>
      </c>
      <c r="E151" s="13">
        <v>5</v>
      </c>
      <c r="F151" s="13" t="s">
        <v>40</v>
      </c>
      <c r="G151" s="13" t="str">
        <f t="shared" si="1"/>
        <v>T4</v>
      </c>
      <c r="H151" s="13">
        <v>121</v>
      </c>
    </row>
    <row r="152" spans="2:8" x14ac:dyDescent="0.2">
      <c r="B152" s="13">
        <v>122</v>
      </c>
      <c r="C152" s="13" t="s">
        <v>309</v>
      </c>
      <c r="D152" s="13" t="s">
        <v>310</v>
      </c>
      <c r="E152" s="13">
        <v>5</v>
      </c>
      <c r="F152" s="13" t="s">
        <v>40</v>
      </c>
      <c r="G152" s="13" t="str">
        <f t="shared" si="1"/>
        <v>T4</v>
      </c>
      <c r="H152" s="13">
        <v>122</v>
      </c>
    </row>
    <row r="153" spans="2:8" x14ac:dyDescent="0.2">
      <c r="B153" s="13">
        <v>123</v>
      </c>
      <c r="C153" s="13" t="s">
        <v>477</v>
      </c>
      <c r="D153" s="13" t="s">
        <v>478</v>
      </c>
      <c r="E153" s="13">
        <v>5</v>
      </c>
      <c r="F153" s="13" t="s">
        <v>40</v>
      </c>
      <c r="G153" s="13" t="str">
        <f t="shared" si="1"/>
        <v>T4</v>
      </c>
      <c r="H153" s="13">
        <v>123</v>
      </c>
    </row>
    <row r="154" spans="2:8" x14ac:dyDescent="0.2">
      <c r="B154" s="13">
        <v>124</v>
      </c>
      <c r="C154" s="13" t="s">
        <v>311</v>
      </c>
      <c r="D154" s="13" t="s">
        <v>312</v>
      </c>
      <c r="E154" s="13">
        <v>5</v>
      </c>
      <c r="F154" s="13" t="s">
        <v>40</v>
      </c>
      <c r="G154" s="13" t="str">
        <f t="shared" si="1"/>
        <v>T4</v>
      </c>
      <c r="H154" s="13">
        <v>124</v>
      </c>
    </row>
    <row r="155" spans="2:8" x14ac:dyDescent="0.2">
      <c r="B155" s="13">
        <v>125</v>
      </c>
      <c r="C155" s="13" t="s">
        <v>315</v>
      </c>
      <c r="D155" s="13" t="s">
        <v>316</v>
      </c>
      <c r="E155" s="13">
        <v>5</v>
      </c>
      <c r="F155" s="13" t="s">
        <v>40</v>
      </c>
      <c r="G155" s="13" t="str">
        <f t="shared" si="1"/>
        <v>T4</v>
      </c>
      <c r="H155" s="13">
        <v>125</v>
      </c>
    </row>
    <row r="156" spans="2:8" x14ac:dyDescent="0.2">
      <c r="B156" s="13">
        <v>126</v>
      </c>
      <c r="C156" s="13" t="s">
        <v>479</v>
      </c>
      <c r="D156" s="13" t="s">
        <v>480</v>
      </c>
      <c r="E156" s="13">
        <v>5</v>
      </c>
      <c r="F156" s="13" t="s">
        <v>40</v>
      </c>
      <c r="G156" s="13" t="str">
        <f t="shared" si="1"/>
        <v>T4</v>
      </c>
      <c r="H156" s="13">
        <v>126</v>
      </c>
    </row>
    <row r="157" spans="2:8" x14ac:dyDescent="0.2">
      <c r="B157" s="13">
        <v>127</v>
      </c>
      <c r="C157" s="13" t="s">
        <v>321</v>
      </c>
      <c r="D157" s="13" t="s">
        <v>322</v>
      </c>
      <c r="E157" s="13">
        <v>5</v>
      </c>
      <c r="F157" s="13" t="s">
        <v>40</v>
      </c>
      <c r="G157" s="13" t="str">
        <f t="shared" si="1"/>
        <v>T4</v>
      </c>
      <c r="H157" s="13">
        <v>127</v>
      </c>
    </row>
    <row r="158" spans="2:8" x14ac:dyDescent="0.2">
      <c r="B158" s="13">
        <v>128</v>
      </c>
      <c r="C158" s="13" t="s">
        <v>323</v>
      </c>
      <c r="D158" s="13" t="s">
        <v>324</v>
      </c>
      <c r="E158" s="13">
        <v>5</v>
      </c>
      <c r="F158" s="13" t="s">
        <v>40</v>
      </c>
      <c r="G158" s="13" t="str">
        <f t="shared" si="1"/>
        <v>T4</v>
      </c>
      <c r="H158" s="13">
        <v>128</v>
      </c>
    </row>
    <row r="159" spans="2:8" x14ac:dyDescent="0.2">
      <c r="B159" s="13">
        <v>129</v>
      </c>
      <c r="C159" s="13" t="s">
        <v>329</v>
      </c>
      <c r="D159" s="13" t="s">
        <v>330</v>
      </c>
      <c r="E159" s="13">
        <v>5</v>
      </c>
      <c r="F159" s="13" t="s">
        <v>40</v>
      </c>
      <c r="G159" s="13" t="str">
        <f t="shared" si="1"/>
        <v>T4</v>
      </c>
      <c r="H159" s="13">
        <v>129</v>
      </c>
    </row>
    <row r="160" spans="2:8" x14ac:dyDescent="0.2">
      <c r="B160" s="13">
        <v>130</v>
      </c>
      <c r="C160" s="13" t="s">
        <v>331</v>
      </c>
      <c r="D160" s="13" t="s">
        <v>332</v>
      </c>
      <c r="E160" s="13">
        <v>5</v>
      </c>
      <c r="F160" s="13" t="s">
        <v>40</v>
      </c>
      <c r="G160" s="13" t="str">
        <f t="shared" ref="G160:G188" si="2">+F160</f>
        <v>T4</v>
      </c>
      <c r="H160" s="13">
        <v>130</v>
      </c>
    </row>
    <row r="161" spans="2:8" x14ac:dyDescent="0.2">
      <c r="B161" s="13">
        <v>131</v>
      </c>
      <c r="C161" s="13" t="s">
        <v>337</v>
      </c>
      <c r="D161" s="13" t="s">
        <v>338</v>
      </c>
      <c r="E161" s="13">
        <v>5</v>
      </c>
      <c r="F161" s="13" t="s">
        <v>40</v>
      </c>
      <c r="G161" s="13" t="str">
        <f t="shared" si="2"/>
        <v>T4</v>
      </c>
      <c r="H161" s="13">
        <v>131</v>
      </c>
    </row>
    <row r="162" spans="2:8" x14ac:dyDescent="0.2">
      <c r="B162" s="13">
        <v>132</v>
      </c>
      <c r="C162" s="13" t="s">
        <v>339</v>
      </c>
      <c r="D162" s="13" t="s">
        <v>340</v>
      </c>
      <c r="E162" s="13">
        <v>5</v>
      </c>
      <c r="F162" s="13" t="s">
        <v>40</v>
      </c>
      <c r="G162" s="13" t="str">
        <f t="shared" si="2"/>
        <v>T4</v>
      </c>
      <c r="H162" s="13">
        <v>132</v>
      </c>
    </row>
    <row r="163" spans="2:8" x14ac:dyDescent="0.2">
      <c r="B163" s="13">
        <v>133</v>
      </c>
      <c r="C163" s="13" t="s">
        <v>341</v>
      </c>
      <c r="D163" s="13" t="s">
        <v>342</v>
      </c>
      <c r="E163" s="13">
        <v>5</v>
      </c>
      <c r="F163" s="13" t="s">
        <v>40</v>
      </c>
      <c r="G163" s="13" t="str">
        <f t="shared" si="2"/>
        <v>T4</v>
      </c>
      <c r="H163" s="13">
        <v>133</v>
      </c>
    </row>
    <row r="164" spans="2:8" x14ac:dyDescent="0.2">
      <c r="B164" s="13">
        <v>134</v>
      </c>
      <c r="C164" s="13" t="s">
        <v>343</v>
      </c>
      <c r="D164" s="13" t="s">
        <v>344</v>
      </c>
      <c r="E164" s="13">
        <v>4</v>
      </c>
      <c r="F164" s="13" t="s">
        <v>40</v>
      </c>
      <c r="G164" s="13" t="str">
        <f t="shared" si="2"/>
        <v>T4</v>
      </c>
      <c r="H164" s="13">
        <v>134</v>
      </c>
    </row>
    <row r="165" spans="2:8" x14ac:dyDescent="0.2">
      <c r="B165" s="13">
        <v>135</v>
      </c>
      <c r="C165" s="13" t="s">
        <v>345</v>
      </c>
      <c r="D165" s="13" t="s">
        <v>346</v>
      </c>
      <c r="E165" s="13">
        <v>4</v>
      </c>
      <c r="F165" s="13" t="s">
        <v>40</v>
      </c>
      <c r="G165" s="13" t="str">
        <f t="shared" si="2"/>
        <v>T4</v>
      </c>
      <c r="H165" s="13">
        <v>135</v>
      </c>
    </row>
    <row r="166" spans="2:8" x14ac:dyDescent="0.2">
      <c r="B166" s="13">
        <v>136</v>
      </c>
      <c r="C166" s="13" t="s">
        <v>347</v>
      </c>
      <c r="D166" s="13" t="s">
        <v>348</v>
      </c>
      <c r="E166" s="13">
        <v>5</v>
      </c>
      <c r="F166" s="13" t="s">
        <v>40</v>
      </c>
      <c r="G166" s="13" t="str">
        <f t="shared" si="2"/>
        <v>T4</v>
      </c>
      <c r="H166" s="13">
        <v>136</v>
      </c>
    </row>
    <row r="167" spans="2:8" x14ac:dyDescent="0.2">
      <c r="B167" s="13">
        <v>137</v>
      </c>
      <c r="C167" s="13" t="s">
        <v>307</v>
      </c>
      <c r="D167" s="13" t="s">
        <v>308</v>
      </c>
      <c r="E167" s="13">
        <v>137</v>
      </c>
      <c r="F167" s="13" t="s">
        <v>40</v>
      </c>
      <c r="G167" s="13" t="str">
        <f t="shared" si="2"/>
        <v>T4</v>
      </c>
      <c r="H167" s="13">
        <v>137</v>
      </c>
    </row>
    <row r="168" spans="2:8" x14ac:dyDescent="0.2">
      <c r="B168" s="13">
        <v>138</v>
      </c>
      <c r="C168" s="13" t="s">
        <v>309</v>
      </c>
      <c r="D168" s="13" t="s">
        <v>310</v>
      </c>
      <c r="E168" s="13">
        <v>138</v>
      </c>
      <c r="F168" s="13" t="s">
        <v>40</v>
      </c>
      <c r="G168" s="13" t="str">
        <f t="shared" si="2"/>
        <v>T4</v>
      </c>
      <c r="H168" s="13">
        <v>138</v>
      </c>
    </row>
    <row r="169" spans="2:8" x14ac:dyDescent="0.2">
      <c r="B169" s="13">
        <v>139</v>
      </c>
      <c r="C169" s="13" t="s">
        <v>311</v>
      </c>
      <c r="D169" s="13" t="s">
        <v>312</v>
      </c>
      <c r="E169" s="13">
        <v>139</v>
      </c>
      <c r="F169" s="13" t="s">
        <v>40</v>
      </c>
      <c r="G169" s="13" t="str">
        <f t="shared" si="2"/>
        <v>T4</v>
      </c>
      <c r="H169" s="13">
        <v>139</v>
      </c>
    </row>
    <row r="170" spans="2:8" x14ac:dyDescent="0.2">
      <c r="B170" s="13">
        <v>140</v>
      </c>
      <c r="C170" s="13" t="s">
        <v>313</v>
      </c>
      <c r="D170" s="13" t="s">
        <v>314</v>
      </c>
      <c r="E170" s="13">
        <v>140</v>
      </c>
      <c r="F170" s="13" t="s">
        <v>40</v>
      </c>
      <c r="G170" s="13" t="str">
        <f t="shared" si="2"/>
        <v>T4</v>
      </c>
      <c r="H170" s="13">
        <v>140</v>
      </c>
    </row>
    <row r="171" spans="2:8" x14ac:dyDescent="0.2">
      <c r="B171" s="13">
        <v>141</v>
      </c>
      <c r="C171" s="13" t="s">
        <v>315</v>
      </c>
      <c r="D171" s="13" t="s">
        <v>316</v>
      </c>
      <c r="E171" s="13">
        <v>141</v>
      </c>
      <c r="F171" s="13" t="s">
        <v>40</v>
      </c>
      <c r="G171" s="13" t="str">
        <f t="shared" si="2"/>
        <v>T4</v>
      </c>
      <c r="H171" s="13">
        <v>141</v>
      </c>
    </row>
    <row r="172" spans="2:8" x14ac:dyDescent="0.2">
      <c r="B172" s="13">
        <v>142</v>
      </c>
      <c r="C172" s="13" t="s">
        <v>317</v>
      </c>
      <c r="D172" s="13" t="s">
        <v>318</v>
      </c>
      <c r="E172" s="13">
        <v>142</v>
      </c>
      <c r="F172" s="13" t="s">
        <v>40</v>
      </c>
      <c r="G172" s="13" t="str">
        <f t="shared" si="2"/>
        <v>T4</v>
      </c>
      <c r="H172" s="13">
        <v>142</v>
      </c>
    </row>
    <row r="173" spans="2:8" x14ac:dyDescent="0.2">
      <c r="B173" s="13">
        <v>143</v>
      </c>
      <c r="C173" s="13" t="s">
        <v>319</v>
      </c>
      <c r="D173" s="13" t="s">
        <v>320</v>
      </c>
      <c r="E173" s="13">
        <v>143</v>
      </c>
      <c r="F173" s="13" t="s">
        <v>40</v>
      </c>
      <c r="G173" s="13" t="str">
        <f t="shared" si="2"/>
        <v>T4</v>
      </c>
      <c r="H173" s="13">
        <v>143</v>
      </c>
    </row>
    <row r="174" spans="2:8" x14ac:dyDescent="0.2">
      <c r="B174" s="13">
        <v>144</v>
      </c>
      <c r="C174" s="13" t="s">
        <v>321</v>
      </c>
      <c r="D174" s="13" t="s">
        <v>322</v>
      </c>
      <c r="E174" s="13">
        <v>144</v>
      </c>
      <c r="F174" s="13" t="s">
        <v>40</v>
      </c>
      <c r="G174" s="13" t="str">
        <f t="shared" si="2"/>
        <v>T4</v>
      </c>
      <c r="H174" s="13">
        <v>144</v>
      </c>
    </row>
    <row r="175" spans="2:8" x14ac:dyDescent="0.2">
      <c r="B175" s="13">
        <v>145</v>
      </c>
      <c r="C175" s="13" t="s">
        <v>323</v>
      </c>
      <c r="D175" s="13" t="s">
        <v>324</v>
      </c>
      <c r="E175" s="13">
        <v>145</v>
      </c>
      <c r="F175" s="13" t="s">
        <v>40</v>
      </c>
      <c r="G175" s="13" t="str">
        <f t="shared" si="2"/>
        <v>T4</v>
      </c>
      <c r="H175" s="13">
        <v>145</v>
      </c>
    </row>
    <row r="176" spans="2:8" x14ac:dyDescent="0.2">
      <c r="B176" s="13">
        <v>146</v>
      </c>
      <c r="C176" s="13" t="s">
        <v>325</v>
      </c>
      <c r="D176" s="13" t="s">
        <v>326</v>
      </c>
      <c r="E176" s="13">
        <v>146</v>
      </c>
      <c r="F176" s="13" t="s">
        <v>40</v>
      </c>
      <c r="G176" s="13" t="str">
        <f t="shared" si="2"/>
        <v>T4</v>
      </c>
      <c r="H176" s="13">
        <v>146</v>
      </c>
    </row>
    <row r="177" spans="2:8" x14ac:dyDescent="0.2">
      <c r="B177" s="13">
        <v>147</v>
      </c>
      <c r="C177" s="13" t="s">
        <v>327</v>
      </c>
      <c r="D177" s="13" t="s">
        <v>328</v>
      </c>
      <c r="E177" s="13">
        <v>147</v>
      </c>
      <c r="F177" s="13" t="s">
        <v>40</v>
      </c>
      <c r="G177" s="13" t="str">
        <f t="shared" si="2"/>
        <v>T4</v>
      </c>
      <c r="H177" s="13">
        <v>147</v>
      </c>
    </row>
    <row r="178" spans="2:8" x14ac:dyDescent="0.2">
      <c r="B178" s="13">
        <v>148</v>
      </c>
      <c r="C178" s="13" t="s">
        <v>329</v>
      </c>
      <c r="D178" s="13" t="s">
        <v>330</v>
      </c>
      <c r="E178" s="13">
        <v>148</v>
      </c>
      <c r="F178" s="13" t="s">
        <v>40</v>
      </c>
      <c r="G178" s="13" t="str">
        <f t="shared" si="2"/>
        <v>T4</v>
      </c>
      <c r="H178" s="13">
        <v>148</v>
      </c>
    </row>
    <row r="179" spans="2:8" x14ac:dyDescent="0.2">
      <c r="B179" s="13">
        <v>149</v>
      </c>
      <c r="C179" s="13" t="s">
        <v>331</v>
      </c>
      <c r="D179" s="13" t="s">
        <v>332</v>
      </c>
      <c r="E179" s="13">
        <v>149</v>
      </c>
      <c r="F179" s="13" t="s">
        <v>40</v>
      </c>
      <c r="G179" s="13" t="str">
        <f t="shared" si="2"/>
        <v>T4</v>
      </c>
      <c r="H179" s="13">
        <v>149</v>
      </c>
    </row>
    <row r="180" spans="2:8" x14ac:dyDescent="0.2">
      <c r="B180" s="13">
        <v>150</v>
      </c>
      <c r="C180" s="13" t="s">
        <v>333</v>
      </c>
      <c r="D180" s="13" t="s">
        <v>334</v>
      </c>
      <c r="E180" s="13">
        <v>150</v>
      </c>
      <c r="F180" s="13" t="s">
        <v>40</v>
      </c>
      <c r="G180" s="13" t="str">
        <f t="shared" si="2"/>
        <v>T4</v>
      </c>
      <c r="H180" s="13">
        <v>150</v>
      </c>
    </row>
    <row r="181" spans="2:8" x14ac:dyDescent="0.2">
      <c r="B181" s="13">
        <v>151</v>
      </c>
      <c r="C181" s="13" t="s">
        <v>335</v>
      </c>
      <c r="D181" s="13" t="s">
        <v>336</v>
      </c>
      <c r="E181" s="13">
        <v>151</v>
      </c>
      <c r="F181" s="13" t="s">
        <v>40</v>
      </c>
      <c r="G181" s="13" t="str">
        <f t="shared" si="2"/>
        <v>T4</v>
      </c>
      <c r="H181" s="13">
        <v>151</v>
      </c>
    </row>
    <row r="182" spans="2:8" x14ac:dyDescent="0.2">
      <c r="B182" s="13">
        <v>152</v>
      </c>
      <c r="C182" s="13" t="s">
        <v>337</v>
      </c>
      <c r="D182" s="13" t="s">
        <v>338</v>
      </c>
      <c r="E182" s="13">
        <v>152</v>
      </c>
      <c r="F182" s="13" t="s">
        <v>40</v>
      </c>
      <c r="G182" s="13" t="str">
        <f t="shared" si="2"/>
        <v>T4</v>
      </c>
      <c r="H182" s="13">
        <v>152</v>
      </c>
    </row>
    <row r="183" spans="2:8" x14ac:dyDescent="0.2">
      <c r="B183" s="13">
        <v>153</v>
      </c>
      <c r="C183" s="13" t="s">
        <v>339</v>
      </c>
      <c r="D183" s="13" t="s">
        <v>340</v>
      </c>
      <c r="E183" s="13">
        <v>153</v>
      </c>
      <c r="F183" s="13" t="s">
        <v>40</v>
      </c>
      <c r="G183" s="13" t="str">
        <f t="shared" si="2"/>
        <v>T4</v>
      </c>
      <c r="H183" s="13">
        <v>153</v>
      </c>
    </row>
    <row r="184" spans="2:8" x14ac:dyDescent="0.2">
      <c r="B184" s="13">
        <v>154</v>
      </c>
      <c r="C184" s="13" t="s">
        <v>341</v>
      </c>
      <c r="D184" s="13" t="s">
        <v>342</v>
      </c>
      <c r="E184" s="13">
        <v>154</v>
      </c>
      <c r="F184" s="13" t="s">
        <v>40</v>
      </c>
      <c r="G184" s="13" t="str">
        <f t="shared" si="2"/>
        <v>T4</v>
      </c>
      <c r="H184" s="13">
        <v>154</v>
      </c>
    </row>
    <row r="185" spans="2:8" x14ac:dyDescent="0.2">
      <c r="B185" s="13">
        <v>155</v>
      </c>
      <c r="C185" s="13" t="s">
        <v>343</v>
      </c>
      <c r="D185" s="13" t="s">
        <v>344</v>
      </c>
      <c r="E185" s="13">
        <v>155</v>
      </c>
      <c r="F185" s="13" t="s">
        <v>40</v>
      </c>
      <c r="G185" s="13" t="str">
        <f t="shared" si="2"/>
        <v>T4</v>
      </c>
      <c r="H185" s="13">
        <v>155</v>
      </c>
    </row>
    <row r="186" spans="2:8" x14ac:dyDescent="0.2">
      <c r="B186" s="13">
        <v>156</v>
      </c>
      <c r="C186" s="13" t="s">
        <v>345</v>
      </c>
      <c r="D186" s="13" t="s">
        <v>346</v>
      </c>
      <c r="E186" s="13">
        <v>156</v>
      </c>
      <c r="F186" s="13" t="s">
        <v>40</v>
      </c>
      <c r="G186" s="13" t="str">
        <f t="shared" si="2"/>
        <v>T4</v>
      </c>
      <c r="H186" s="13">
        <v>156</v>
      </c>
    </row>
    <row r="187" spans="2:8" x14ac:dyDescent="0.2">
      <c r="B187" s="13">
        <v>157</v>
      </c>
      <c r="C187" s="13" t="s">
        <v>347</v>
      </c>
      <c r="D187" s="13" t="s">
        <v>348</v>
      </c>
      <c r="E187" s="13">
        <v>157</v>
      </c>
      <c r="F187" s="13" t="s">
        <v>40</v>
      </c>
      <c r="G187" s="13" t="str">
        <f t="shared" si="2"/>
        <v>T4</v>
      </c>
      <c r="H187" s="13">
        <v>157</v>
      </c>
    </row>
    <row r="188" spans="2:8" x14ac:dyDescent="0.2">
      <c r="B188" s="13">
        <v>158</v>
      </c>
      <c r="C188" s="13" t="s">
        <v>349</v>
      </c>
      <c r="D188" s="13" t="s">
        <v>350</v>
      </c>
      <c r="E188" s="13">
        <v>158</v>
      </c>
      <c r="F188" s="13" t="s">
        <v>40</v>
      </c>
      <c r="G188" s="13" t="str">
        <f t="shared" si="2"/>
        <v>T4</v>
      </c>
      <c r="H188" s="13">
        <v>158</v>
      </c>
    </row>
  </sheetData>
  <dataValidations count="2">
    <dataValidation type="list" allowBlank="1" showInputMessage="1" showErrorMessage="1" sqref="F13:F16">
      <formula1>"1,2,3"</formula1>
    </dataValidation>
    <dataValidation type="list" allowBlank="1" showInputMessage="1" showErrorMessage="1" sqref="C6">
      <formula1>"60%,65%,70%,75%,80%"</formula1>
    </dataValidation>
  </dataValidations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tabColor rgb="FF002060"/>
  </sheetPr>
  <dimension ref="A1"/>
  <sheetViews>
    <sheetView zoomScale="80" zoomScaleNormal="80" workbookViewId="0">
      <selection activeCell="C31" sqref="C31"/>
    </sheetView>
  </sheetViews>
  <sheetFormatPr defaultRowHeight="12.75" x14ac:dyDescent="0.2"/>
  <sheetData>
    <row r="1" spans="1:1" ht="23.25" x14ac:dyDescent="0.35">
      <c r="A1" s="1" t="s">
        <v>988</v>
      </c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39</vt:i4>
      </vt:variant>
      <vt:variant>
        <vt:lpstr>Named Ranges</vt:lpstr>
      </vt:variant>
      <vt:variant>
        <vt:i4>5</vt:i4>
      </vt:variant>
    </vt:vector>
  </HeadingPairs>
  <TitlesOfParts>
    <vt:vector size="44" baseType="lpstr">
      <vt:lpstr>Inputs</vt:lpstr>
      <vt:lpstr>Group_I</vt:lpstr>
      <vt:lpstr>Group_II</vt:lpstr>
      <vt:lpstr>Group_III</vt:lpstr>
      <vt:lpstr>Group_IV</vt:lpstr>
      <vt:lpstr>Scenarios</vt:lpstr>
      <vt:lpstr>ScenarioCurr</vt:lpstr>
      <vt:lpstr>TdmTdGrps</vt:lpstr>
      <vt:lpstr>References</vt:lpstr>
      <vt:lpstr>Exch</vt:lpstr>
      <vt:lpstr>2014DomPost</vt:lpstr>
      <vt:lpstr>SumPGEVars</vt:lpstr>
      <vt:lpstr>DomPost</vt:lpstr>
      <vt:lpstr>DPRates1</vt:lpstr>
      <vt:lpstr>DPRates2</vt:lpstr>
      <vt:lpstr>DPRates3</vt:lpstr>
      <vt:lpstr>DPRates4</vt:lpstr>
      <vt:lpstr>DPRates5</vt:lpstr>
      <vt:lpstr>DPRates6</vt:lpstr>
      <vt:lpstr>DPRates7</vt:lpstr>
      <vt:lpstr>DPRates8</vt:lpstr>
      <vt:lpstr>TD2014_17</vt:lpstr>
      <vt:lpstr>TDDomPost</vt:lpstr>
      <vt:lpstr>TSRRev3</vt:lpstr>
      <vt:lpstr>TD345</vt:lpstr>
      <vt:lpstr>SumTD2014_17</vt:lpstr>
      <vt:lpstr>TD2018-21</vt:lpstr>
      <vt:lpstr>Parameters</vt:lpstr>
      <vt:lpstr>OptBPG</vt:lpstr>
      <vt:lpstr>OptBE</vt:lpstr>
      <vt:lpstr>SumTD2018_21</vt:lpstr>
      <vt:lpstr>STDCCalcs</vt:lpstr>
      <vt:lpstr>SumIpk2014</vt:lpstr>
      <vt:lpstr>EDP</vt:lpstr>
      <vt:lpstr>TD</vt:lpstr>
      <vt:lpstr>T1</vt:lpstr>
      <vt:lpstr>T2</vt:lpstr>
      <vt:lpstr>T3</vt:lpstr>
      <vt:lpstr>T4</vt:lpstr>
      <vt:lpstr>Group_I!Print_Area</vt:lpstr>
      <vt:lpstr>Group_II!Print_Area</vt:lpstr>
      <vt:lpstr>Group_III!Print_Area</vt:lpstr>
      <vt:lpstr>Group_IV!Print_Area</vt:lpstr>
      <vt:lpstr>Inputs!Print_Area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JC Letter Excel</dc:title>
  <dc:creator>jc</dc:creator>
  <cp:lastModifiedBy>jc</cp:lastModifiedBy>
  <cp:lastPrinted>2016-07-30T10:06:05Z</cp:lastPrinted>
  <dcterms:created xsi:type="dcterms:W3CDTF">2014-09-14T13:32:59Z</dcterms:created>
  <dcterms:modified xsi:type="dcterms:W3CDTF">2016-07-30T10:07:09Z</dcterms:modified>
</cp:coreProperties>
</file>